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ross\Desktop\Data Science\Excel tutorials\"/>
    </mc:Choice>
  </mc:AlternateContent>
  <xr:revisionPtr revIDLastSave="0" documentId="13_ncr:1_{56424A97-C9CD-49EE-8526-155C64AD5C24}" xr6:coauthVersionLast="47" xr6:coauthVersionMax="47" xr10:uidLastSave="{00000000-0000-0000-0000-000000000000}"/>
  <bookViews>
    <workbookView xWindow="-120" yWindow="-120" windowWidth="29040" windowHeight="15840" tabRatio="641" activeTab="3" xr2:uid="{9DA6E48A-A367-45DF-BA85-3A127DC62C7D}"/>
  </bookViews>
  <sheets>
    <sheet name="Daily Monitoring" sheetId="1" r:id="rId1"/>
    <sheet name="Player Profiles" sheetId="2" r:id="rId2"/>
    <sheet name="Performance Testing" sheetId="3" r:id="rId3"/>
    <sheet name="Dashboard" sheetId="4" r:id="rId4"/>
    <sheet name="Reference" sheetId="5" state="hidden" r:id="rId5"/>
    <sheet name="Headshots" sheetId="6" state="hidden" r:id="rId6"/>
  </sheets>
  <definedNames>
    <definedName name="HeadshotLookup">INDEX(Headshots!$B:$B,MATCH(Dashboard!$A$6,Headshots!$A:$A,0))</definedName>
    <definedName name="_xlnm.Print_Area" localSheetId="3">Dashboard!$M$1:$X$48</definedName>
    <definedName name="_xlnm.Print_Area" localSheetId="5">Headshots!$A$1:$H$19</definedName>
    <definedName name="TeamLogo">INDEX(Headshots!$K:$K,MATCH(Dashboard!$A$4,Headshots!$J:$J,0))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C2" i="5" a="1"/>
  <c r="C2" i="5" s="1"/>
  <c r="N4" i="4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O104" i="1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S13" i="4"/>
  <c r="S12" i="4"/>
  <c r="AL6" i="5"/>
  <c r="AM6" i="5" s="1"/>
  <c r="AL5" i="5"/>
  <c r="AM5" i="5" s="1"/>
  <c r="AL3" i="5"/>
  <c r="AM3" i="5" s="1"/>
  <c r="R11" i="4"/>
  <c r="M38" i="4"/>
  <c r="AH70" i="5" l="1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H318" i="5"/>
  <c r="AH319" i="5"/>
  <c r="AH320" i="5"/>
  <c r="AH321" i="5"/>
  <c r="AH322" i="5"/>
  <c r="AH323" i="5"/>
  <c r="AH324" i="5"/>
  <c r="AH325" i="5"/>
  <c r="AH326" i="5"/>
  <c r="AH327" i="5"/>
  <c r="AH328" i="5"/>
  <c r="AH329" i="5"/>
  <c r="AH330" i="5"/>
  <c r="AH331" i="5"/>
  <c r="AH332" i="5"/>
  <c r="AH333" i="5"/>
  <c r="AH334" i="5"/>
  <c r="AH335" i="5"/>
  <c r="AH336" i="5"/>
  <c r="AH337" i="5"/>
  <c r="AH338" i="5"/>
  <c r="AH339" i="5"/>
  <c r="AH340" i="5"/>
  <c r="AH341" i="5"/>
  <c r="AH342" i="5"/>
  <c r="AH343" i="5"/>
  <c r="AH344" i="5"/>
  <c r="AH345" i="5"/>
  <c r="AH346" i="5"/>
  <c r="AH347" i="5"/>
  <c r="AH348" i="5"/>
  <c r="AH349" i="5"/>
  <c r="AH350" i="5"/>
  <c r="AH351" i="5"/>
  <c r="AH352" i="5"/>
  <c r="AH353" i="5"/>
  <c r="AH354" i="5"/>
  <c r="AH355" i="5"/>
  <c r="AH356" i="5"/>
  <c r="AH357" i="5"/>
  <c r="AH358" i="5"/>
  <c r="AH359" i="5"/>
  <c r="AH360" i="5"/>
  <c r="AH361" i="5"/>
  <c r="AH362" i="5"/>
  <c r="AH363" i="5"/>
  <c r="AH364" i="5"/>
  <c r="AH365" i="5"/>
  <c r="AH366" i="5"/>
  <c r="AH367" i="5"/>
  <c r="AH368" i="5"/>
  <c r="AH369" i="5"/>
  <c r="AH370" i="5"/>
  <c r="AH371" i="5"/>
  <c r="AH372" i="5"/>
  <c r="AH373" i="5"/>
  <c r="AH374" i="5"/>
  <c r="AH375" i="5"/>
  <c r="AH376" i="5"/>
  <c r="AH377" i="5"/>
  <c r="AH378" i="5"/>
  <c r="AH379" i="5"/>
  <c r="AH380" i="5"/>
  <c r="AH381" i="5"/>
  <c r="AH382" i="5"/>
  <c r="AH383" i="5"/>
  <c r="AH384" i="5"/>
  <c r="AH385" i="5"/>
  <c r="AH386" i="5"/>
  <c r="AH387" i="5"/>
  <c r="AH388" i="5"/>
  <c r="AH389" i="5"/>
  <c r="AH390" i="5"/>
  <c r="AH391" i="5"/>
  <c r="AH392" i="5"/>
  <c r="AH393" i="5"/>
  <c r="AH394" i="5"/>
  <c r="AH395" i="5"/>
  <c r="AH396" i="5"/>
  <c r="AH397" i="5"/>
  <c r="AH398" i="5"/>
  <c r="AH399" i="5"/>
  <c r="AH400" i="5"/>
  <c r="AH401" i="5"/>
  <c r="AH402" i="5"/>
  <c r="AH403" i="5"/>
  <c r="AH404" i="5"/>
  <c r="AH405" i="5"/>
  <c r="AH406" i="5"/>
  <c r="AH407" i="5"/>
  <c r="AH408" i="5"/>
  <c r="AH409" i="5"/>
  <c r="AH410" i="5"/>
  <c r="AH411" i="5"/>
  <c r="AH412" i="5"/>
  <c r="AH413" i="5"/>
  <c r="AH414" i="5"/>
  <c r="AH415" i="5"/>
  <c r="AH416" i="5"/>
  <c r="AH417" i="5"/>
  <c r="AH418" i="5"/>
  <c r="AH419" i="5"/>
  <c r="AH420" i="5"/>
  <c r="AH421" i="5"/>
  <c r="AH422" i="5"/>
  <c r="AH423" i="5"/>
  <c r="AH424" i="5"/>
  <c r="AH425" i="5"/>
  <c r="AH426" i="5"/>
  <c r="AH427" i="5"/>
  <c r="AH428" i="5"/>
  <c r="AH429" i="5"/>
  <c r="AH430" i="5"/>
  <c r="AH431" i="5"/>
  <c r="AH432" i="5"/>
  <c r="AH433" i="5"/>
  <c r="AH434" i="5"/>
  <c r="AH435" i="5"/>
  <c r="AH436" i="5"/>
  <c r="AH437" i="5"/>
  <c r="AH438" i="5"/>
  <c r="AH439" i="5"/>
  <c r="AH440" i="5"/>
  <c r="AH441" i="5"/>
  <c r="AH442" i="5"/>
  <c r="AH443" i="5"/>
  <c r="AH444" i="5"/>
  <c r="AH445" i="5"/>
  <c r="AH446" i="5"/>
  <c r="AH447" i="5"/>
  <c r="AH448" i="5"/>
  <c r="AH449" i="5"/>
  <c r="AH450" i="5"/>
  <c r="AH451" i="5"/>
  <c r="AH452" i="5"/>
  <c r="AH453" i="5"/>
  <c r="AH454" i="5"/>
  <c r="AH455" i="5"/>
  <c r="AH456" i="5"/>
  <c r="AH457" i="5"/>
  <c r="AH458" i="5"/>
  <c r="AH459" i="5"/>
  <c r="AH460" i="5"/>
  <c r="AH461" i="5"/>
  <c r="AH462" i="5"/>
  <c r="AH463" i="5"/>
  <c r="AH464" i="5"/>
  <c r="AH465" i="5"/>
  <c r="AH466" i="5"/>
  <c r="AH467" i="5"/>
  <c r="AH468" i="5"/>
  <c r="AH469" i="5"/>
  <c r="AH470" i="5"/>
  <c r="AH471" i="5"/>
  <c r="AH472" i="5"/>
  <c r="AH473" i="5"/>
  <c r="AH474" i="5"/>
  <c r="AH475" i="5"/>
  <c r="AH476" i="5"/>
  <c r="AH477" i="5"/>
  <c r="AH478" i="5"/>
  <c r="AH479" i="5"/>
  <c r="AH480" i="5"/>
  <c r="AH481" i="5"/>
  <c r="AH482" i="5"/>
  <c r="AH483" i="5"/>
  <c r="AH484" i="5"/>
  <c r="AH485" i="5"/>
  <c r="AH486" i="5"/>
  <c r="AH487" i="5"/>
  <c r="AH488" i="5"/>
  <c r="AH489" i="5"/>
  <c r="AH490" i="5"/>
  <c r="AH491" i="5"/>
  <c r="AH492" i="5"/>
  <c r="AH493" i="5"/>
  <c r="AH494" i="5"/>
  <c r="AH495" i="5"/>
  <c r="AH496" i="5"/>
  <c r="AH497" i="5"/>
  <c r="AH498" i="5"/>
  <c r="AH499" i="5"/>
  <c r="AH500" i="5"/>
  <c r="AH501" i="5"/>
  <c r="AH502" i="5"/>
  <c r="AH503" i="5"/>
  <c r="AH504" i="5"/>
  <c r="AH505" i="5"/>
  <c r="AH506" i="5"/>
  <c r="AH507" i="5"/>
  <c r="AH508" i="5"/>
  <c r="AH509" i="5"/>
  <c r="AH510" i="5"/>
  <c r="AH511" i="5"/>
  <c r="AH512" i="5"/>
  <c r="AH513" i="5"/>
  <c r="AH514" i="5"/>
  <c r="AH515" i="5"/>
  <c r="AH516" i="5"/>
  <c r="AH517" i="5"/>
  <c r="AH518" i="5"/>
  <c r="AH519" i="5"/>
  <c r="AH520" i="5"/>
  <c r="AH521" i="5"/>
  <c r="AH522" i="5"/>
  <c r="AH523" i="5"/>
  <c r="AH524" i="5"/>
  <c r="AH525" i="5"/>
  <c r="AH526" i="5"/>
  <c r="AH527" i="5"/>
  <c r="AH528" i="5"/>
  <c r="AH529" i="5"/>
  <c r="AH530" i="5"/>
  <c r="AH531" i="5"/>
  <c r="AH532" i="5"/>
  <c r="AH533" i="5"/>
  <c r="AH534" i="5"/>
  <c r="AH535" i="5"/>
  <c r="AH536" i="5"/>
  <c r="AH537" i="5"/>
  <c r="AH538" i="5"/>
  <c r="AH539" i="5"/>
  <c r="AH540" i="5"/>
  <c r="AH541" i="5"/>
  <c r="AH542" i="5"/>
  <c r="AH543" i="5"/>
  <c r="AH544" i="5"/>
  <c r="AH545" i="5"/>
  <c r="AH546" i="5"/>
  <c r="AH547" i="5"/>
  <c r="AH548" i="5"/>
  <c r="AH549" i="5"/>
  <c r="AH550" i="5"/>
  <c r="AH551" i="5"/>
  <c r="AH552" i="5"/>
  <c r="AH553" i="5"/>
  <c r="AH554" i="5"/>
  <c r="AH555" i="5"/>
  <c r="AH556" i="5"/>
  <c r="AH557" i="5"/>
  <c r="AH558" i="5"/>
  <c r="AH559" i="5"/>
  <c r="AH560" i="5"/>
  <c r="AH561" i="5"/>
  <c r="AH562" i="5"/>
  <c r="AH563" i="5"/>
  <c r="AH564" i="5"/>
  <c r="AH565" i="5"/>
  <c r="AH566" i="5"/>
  <c r="AH567" i="5"/>
  <c r="AH568" i="5"/>
  <c r="AH569" i="5"/>
  <c r="AH570" i="5"/>
  <c r="AH571" i="5"/>
  <c r="AH572" i="5"/>
  <c r="AH573" i="5"/>
  <c r="AH574" i="5"/>
  <c r="AH575" i="5"/>
  <c r="AH576" i="5"/>
  <c r="AH577" i="5"/>
  <c r="AH578" i="5"/>
  <c r="AH579" i="5"/>
  <c r="AH580" i="5"/>
  <c r="AH581" i="5"/>
  <c r="AH582" i="5"/>
  <c r="AH583" i="5"/>
  <c r="AH584" i="5"/>
  <c r="AH585" i="5"/>
  <c r="AH586" i="5"/>
  <c r="AH587" i="5"/>
  <c r="AH588" i="5"/>
  <c r="AH589" i="5"/>
  <c r="AH590" i="5"/>
  <c r="AH591" i="5"/>
  <c r="AH592" i="5"/>
  <c r="AH593" i="5"/>
  <c r="AH594" i="5"/>
  <c r="AH595" i="5"/>
  <c r="AH596" i="5"/>
  <c r="AH597" i="5"/>
  <c r="AH598" i="5"/>
  <c r="AH599" i="5"/>
  <c r="AH600" i="5"/>
  <c r="AH601" i="5"/>
  <c r="AH602" i="5"/>
  <c r="AH603" i="5"/>
  <c r="AH604" i="5"/>
  <c r="AH605" i="5"/>
  <c r="AH606" i="5"/>
  <c r="AH607" i="5"/>
  <c r="AH608" i="5"/>
  <c r="AH609" i="5"/>
  <c r="AH610" i="5"/>
  <c r="AH611" i="5"/>
  <c r="AH612" i="5"/>
  <c r="AH613" i="5"/>
  <c r="AH614" i="5"/>
  <c r="AH615" i="5"/>
  <c r="AH616" i="5"/>
  <c r="AH617" i="5"/>
  <c r="AH618" i="5"/>
  <c r="AH619" i="5"/>
  <c r="AH620" i="5"/>
  <c r="AH621" i="5"/>
  <c r="AH622" i="5"/>
  <c r="AH623" i="5"/>
  <c r="AH624" i="5"/>
  <c r="AH625" i="5"/>
  <c r="AH626" i="5"/>
  <c r="AH627" i="5"/>
  <c r="AH628" i="5"/>
  <c r="AH629" i="5"/>
  <c r="AH630" i="5"/>
  <c r="AH631" i="5"/>
  <c r="AH632" i="5"/>
  <c r="AH633" i="5"/>
  <c r="AH634" i="5"/>
  <c r="AH635" i="5"/>
  <c r="AH636" i="5"/>
  <c r="AH637" i="5"/>
  <c r="AH638" i="5"/>
  <c r="AH639" i="5"/>
  <c r="AH640" i="5"/>
  <c r="AH641" i="5"/>
  <c r="AH642" i="5"/>
  <c r="AH643" i="5"/>
  <c r="AH644" i="5"/>
  <c r="AH645" i="5"/>
  <c r="AH646" i="5"/>
  <c r="AH647" i="5"/>
  <c r="AH648" i="5"/>
  <c r="AH649" i="5"/>
  <c r="AH650" i="5"/>
  <c r="AH651" i="5"/>
  <c r="AH652" i="5"/>
  <c r="AH653" i="5"/>
  <c r="AH654" i="5"/>
  <c r="AH655" i="5"/>
  <c r="AH656" i="5"/>
  <c r="AH657" i="5"/>
  <c r="AH658" i="5"/>
  <c r="AH659" i="5"/>
  <c r="AH660" i="5"/>
  <c r="AH661" i="5"/>
  <c r="AH662" i="5"/>
  <c r="AH663" i="5"/>
  <c r="AH664" i="5"/>
  <c r="AH665" i="5"/>
  <c r="AH666" i="5"/>
  <c r="AH667" i="5"/>
  <c r="AH668" i="5"/>
  <c r="AH669" i="5"/>
  <c r="AH670" i="5"/>
  <c r="AH671" i="5"/>
  <c r="AH672" i="5"/>
  <c r="AH673" i="5"/>
  <c r="AH674" i="5"/>
  <c r="AH675" i="5"/>
  <c r="AH676" i="5"/>
  <c r="AH677" i="5"/>
  <c r="AH678" i="5"/>
  <c r="AH679" i="5"/>
  <c r="AH680" i="5"/>
  <c r="AH681" i="5"/>
  <c r="AH682" i="5"/>
  <c r="AH683" i="5"/>
  <c r="AH684" i="5"/>
  <c r="AH685" i="5"/>
  <c r="AH686" i="5"/>
  <c r="AH687" i="5"/>
  <c r="AH688" i="5"/>
  <c r="AH689" i="5"/>
  <c r="AH690" i="5"/>
  <c r="AH691" i="5"/>
  <c r="AH692" i="5"/>
  <c r="AH693" i="5"/>
  <c r="AH694" i="5"/>
  <c r="AH695" i="5"/>
  <c r="AH696" i="5"/>
  <c r="AH697" i="5"/>
  <c r="AH698" i="5"/>
  <c r="AH699" i="5"/>
  <c r="AH700" i="5"/>
  <c r="AH701" i="5"/>
  <c r="AH702" i="5"/>
  <c r="AH703" i="5"/>
  <c r="AH704" i="5"/>
  <c r="AH705" i="5"/>
  <c r="AH706" i="5"/>
  <c r="AH707" i="5"/>
  <c r="AH708" i="5"/>
  <c r="AH709" i="5"/>
  <c r="AH710" i="5"/>
  <c r="AH711" i="5"/>
  <c r="AH712" i="5"/>
  <c r="AH713" i="5"/>
  <c r="AH714" i="5"/>
  <c r="AH715" i="5"/>
  <c r="AH716" i="5"/>
  <c r="AH717" i="5"/>
  <c r="AH718" i="5"/>
  <c r="AH719" i="5"/>
  <c r="AH720" i="5"/>
  <c r="AH721" i="5"/>
  <c r="AH722" i="5"/>
  <c r="AH723" i="5"/>
  <c r="AH724" i="5"/>
  <c r="AH725" i="5"/>
  <c r="AH726" i="5"/>
  <c r="AH727" i="5"/>
  <c r="AH728" i="5"/>
  <c r="AH729" i="5"/>
  <c r="AH730" i="5"/>
  <c r="AH731" i="5"/>
  <c r="AH732" i="5"/>
  <c r="AH733" i="5"/>
  <c r="AH734" i="5"/>
  <c r="AH735" i="5"/>
  <c r="AH736" i="5"/>
  <c r="AH737" i="5"/>
  <c r="AH738" i="5"/>
  <c r="AH739" i="5"/>
  <c r="AH740" i="5"/>
  <c r="AH741" i="5"/>
  <c r="AH742" i="5"/>
  <c r="AH743" i="5"/>
  <c r="AH744" i="5"/>
  <c r="AH745" i="5"/>
  <c r="AH746" i="5"/>
  <c r="AH747" i="5"/>
  <c r="AH748" i="5"/>
  <c r="AH749" i="5"/>
  <c r="AH750" i="5"/>
  <c r="AH751" i="5"/>
  <c r="AH752" i="5"/>
  <c r="AH753" i="5"/>
  <c r="AH754" i="5"/>
  <c r="AH755" i="5"/>
  <c r="AH756" i="5"/>
  <c r="AH757" i="5"/>
  <c r="AH758" i="5"/>
  <c r="AH759" i="5"/>
  <c r="AH760" i="5"/>
  <c r="AH761" i="5"/>
  <c r="AH762" i="5"/>
  <c r="AH763" i="5"/>
  <c r="AH764" i="5"/>
  <c r="AH765" i="5"/>
  <c r="AH766" i="5"/>
  <c r="AH767" i="5"/>
  <c r="AH768" i="5"/>
  <c r="AH769" i="5"/>
  <c r="AH770" i="5"/>
  <c r="AH771" i="5"/>
  <c r="AH772" i="5"/>
  <c r="AH773" i="5"/>
  <c r="AH774" i="5"/>
  <c r="AH775" i="5"/>
  <c r="AH776" i="5"/>
  <c r="AH777" i="5"/>
  <c r="AH778" i="5"/>
  <c r="AH779" i="5"/>
  <c r="AH780" i="5"/>
  <c r="AH781" i="5"/>
  <c r="AH782" i="5"/>
  <c r="AH783" i="5"/>
  <c r="AH784" i="5"/>
  <c r="AH785" i="5"/>
  <c r="AH786" i="5"/>
  <c r="AH787" i="5"/>
  <c r="AH788" i="5"/>
  <c r="AH789" i="5"/>
  <c r="AH790" i="5"/>
  <c r="AH791" i="5"/>
  <c r="AH792" i="5"/>
  <c r="AH793" i="5"/>
  <c r="AH794" i="5"/>
  <c r="AH795" i="5"/>
  <c r="AH796" i="5"/>
  <c r="AH797" i="5"/>
  <c r="AH798" i="5"/>
  <c r="AH799" i="5"/>
  <c r="AH800" i="5"/>
  <c r="AH801" i="5"/>
  <c r="AH802" i="5"/>
  <c r="AH803" i="5"/>
  <c r="AH804" i="5"/>
  <c r="AH805" i="5"/>
  <c r="AH806" i="5"/>
  <c r="AH807" i="5"/>
  <c r="AH808" i="5"/>
  <c r="AH809" i="5"/>
  <c r="AH810" i="5"/>
  <c r="AH811" i="5"/>
  <c r="AH812" i="5"/>
  <c r="AH813" i="5"/>
  <c r="AH814" i="5"/>
  <c r="AH815" i="5"/>
  <c r="AH816" i="5"/>
  <c r="AH817" i="5"/>
  <c r="AH818" i="5"/>
  <c r="AH819" i="5"/>
  <c r="AH820" i="5"/>
  <c r="AH821" i="5"/>
  <c r="AH822" i="5"/>
  <c r="AH823" i="5"/>
  <c r="AH824" i="5"/>
  <c r="AH825" i="5"/>
  <c r="AH826" i="5"/>
  <c r="AH827" i="5"/>
  <c r="AH828" i="5"/>
  <c r="AH829" i="5"/>
  <c r="AH830" i="5"/>
  <c r="AH831" i="5"/>
  <c r="AH832" i="5"/>
  <c r="AH833" i="5"/>
  <c r="AH834" i="5"/>
  <c r="AH835" i="5"/>
  <c r="AH836" i="5"/>
  <c r="AH837" i="5"/>
  <c r="AH838" i="5"/>
  <c r="AH839" i="5"/>
  <c r="AH840" i="5"/>
  <c r="AH841" i="5"/>
  <c r="AH842" i="5"/>
  <c r="AH843" i="5"/>
  <c r="AH844" i="5"/>
  <c r="AH845" i="5"/>
  <c r="AH846" i="5"/>
  <c r="AH847" i="5"/>
  <c r="AH848" i="5"/>
  <c r="AH849" i="5"/>
  <c r="AH850" i="5"/>
  <c r="AH851" i="5"/>
  <c r="AH852" i="5"/>
  <c r="AH853" i="5"/>
  <c r="AH854" i="5"/>
  <c r="AH855" i="5"/>
  <c r="AH856" i="5"/>
  <c r="AH857" i="5"/>
  <c r="AH858" i="5"/>
  <c r="AH859" i="5"/>
  <c r="AH860" i="5"/>
  <c r="AH861" i="5"/>
  <c r="AH862" i="5"/>
  <c r="AH863" i="5"/>
  <c r="AH864" i="5"/>
  <c r="AH865" i="5"/>
  <c r="AH866" i="5"/>
  <c r="AH867" i="5"/>
  <c r="AH868" i="5"/>
  <c r="AH869" i="5"/>
  <c r="AH870" i="5"/>
  <c r="AH871" i="5"/>
  <c r="AH872" i="5"/>
  <c r="AH873" i="5"/>
  <c r="AH874" i="5"/>
  <c r="AH875" i="5"/>
  <c r="AH876" i="5"/>
  <c r="AH877" i="5"/>
  <c r="AH878" i="5"/>
  <c r="AH879" i="5"/>
  <c r="AH880" i="5"/>
  <c r="AH881" i="5"/>
  <c r="AH882" i="5"/>
  <c r="AH883" i="5"/>
  <c r="AH884" i="5"/>
  <c r="AH885" i="5"/>
  <c r="AH886" i="5"/>
  <c r="AH887" i="5"/>
  <c r="AH888" i="5"/>
  <c r="AH889" i="5"/>
  <c r="AH890" i="5"/>
  <c r="AH891" i="5"/>
  <c r="AH892" i="5"/>
  <c r="AH893" i="5"/>
  <c r="AH894" i="5"/>
  <c r="AH895" i="5"/>
  <c r="AH896" i="5"/>
  <c r="AH897" i="5"/>
  <c r="AH898" i="5"/>
  <c r="AH899" i="5"/>
  <c r="AH900" i="5"/>
  <c r="AH901" i="5"/>
  <c r="AH902" i="5"/>
  <c r="AH903" i="5"/>
  <c r="AH904" i="5"/>
  <c r="AH905" i="5"/>
  <c r="AH906" i="5"/>
  <c r="AH907" i="5"/>
  <c r="AH908" i="5"/>
  <c r="AH909" i="5"/>
  <c r="AH910" i="5"/>
  <c r="AH911" i="5"/>
  <c r="AH912" i="5"/>
  <c r="AH913" i="5"/>
  <c r="AH914" i="5"/>
  <c r="AH915" i="5"/>
  <c r="AH916" i="5"/>
  <c r="AH917" i="5"/>
  <c r="AH918" i="5"/>
  <c r="AH919" i="5"/>
  <c r="AH920" i="5"/>
  <c r="AH921" i="5"/>
  <c r="AH922" i="5"/>
  <c r="AH923" i="5"/>
  <c r="AH924" i="5"/>
  <c r="AH925" i="5"/>
  <c r="AH926" i="5"/>
  <c r="AH927" i="5"/>
  <c r="AH928" i="5"/>
  <c r="AH929" i="5"/>
  <c r="AH930" i="5"/>
  <c r="AH931" i="5"/>
  <c r="AH932" i="5"/>
  <c r="AH933" i="5"/>
  <c r="AH934" i="5"/>
  <c r="AH935" i="5"/>
  <c r="AH936" i="5"/>
  <c r="AH937" i="5"/>
  <c r="AH938" i="5"/>
  <c r="AH939" i="5"/>
  <c r="AH940" i="5"/>
  <c r="AH941" i="5"/>
  <c r="AH942" i="5"/>
  <c r="AH943" i="5"/>
  <c r="AH944" i="5"/>
  <c r="AH945" i="5"/>
  <c r="AH946" i="5"/>
  <c r="AH947" i="5"/>
  <c r="AH948" i="5"/>
  <c r="AH949" i="5"/>
  <c r="AH950" i="5"/>
  <c r="AH951" i="5"/>
  <c r="AH952" i="5"/>
  <c r="AH953" i="5"/>
  <c r="AH954" i="5"/>
  <c r="AH955" i="5"/>
  <c r="AH956" i="5"/>
  <c r="AH957" i="5"/>
  <c r="AH958" i="5"/>
  <c r="AH959" i="5"/>
  <c r="AH960" i="5"/>
  <c r="AH961" i="5"/>
  <c r="AH962" i="5"/>
  <c r="AH963" i="5"/>
  <c r="AH964" i="5"/>
  <c r="AH965" i="5"/>
  <c r="AH966" i="5"/>
  <c r="AH967" i="5"/>
  <c r="AH968" i="5"/>
  <c r="AH969" i="5"/>
  <c r="AH970" i="5"/>
  <c r="AH971" i="5"/>
  <c r="AH972" i="5"/>
  <c r="AH973" i="5"/>
  <c r="AH974" i="5"/>
  <c r="AH975" i="5"/>
  <c r="AH976" i="5"/>
  <c r="AH977" i="5"/>
  <c r="AH978" i="5"/>
  <c r="AH979" i="5"/>
  <c r="AH980" i="5"/>
  <c r="AH981" i="5"/>
  <c r="AH982" i="5"/>
  <c r="AH983" i="5"/>
  <c r="AH984" i="5"/>
  <c r="AH985" i="5"/>
  <c r="AH986" i="5"/>
  <c r="AH987" i="5"/>
  <c r="AH988" i="5"/>
  <c r="AH989" i="5"/>
  <c r="AH990" i="5"/>
  <c r="AH991" i="5"/>
  <c r="AH992" i="5"/>
  <c r="AH993" i="5"/>
  <c r="AH994" i="5"/>
  <c r="AH995" i="5"/>
  <c r="AH996" i="5"/>
  <c r="AH997" i="5"/>
  <c r="AH998" i="5"/>
  <c r="AH999" i="5"/>
  <c r="AH1000" i="5"/>
  <c r="AH1001" i="5"/>
  <c r="AH1002" i="5"/>
  <c r="AH1003" i="5"/>
  <c r="AH1004" i="5"/>
  <c r="AH1005" i="5"/>
  <c r="AH1006" i="5"/>
  <c r="AH1007" i="5"/>
  <c r="AH1008" i="5"/>
  <c r="AH1009" i="5"/>
  <c r="AH1010" i="5"/>
  <c r="AH1011" i="5"/>
  <c r="AH1012" i="5"/>
  <c r="AH1013" i="5"/>
  <c r="AH1014" i="5"/>
  <c r="AH1015" i="5"/>
  <c r="AH1016" i="5"/>
  <c r="AH1017" i="5"/>
  <c r="AH1018" i="5"/>
  <c r="AH1019" i="5"/>
  <c r="AH1020" i="5"/>
  <c r="AH1021" i="5"/>
  <c r="AH1022" i="5"/>
  <c r="AH1023" i="5"/>
  <c r="AH1024" i="5"/>
  <c r="AH1025" i="5"/>
  <c r="AH1026" i="5"/>
  <c r="AH1027" i="5"/>
  <c r="AH1028" i="5"/>
  <c r="AH1029" i="5"/>
  <c r="AH1030" i="5"/>
  <c r="AH1031" i="5"/>
  <c r="AH1032" i="5"/>
  <c r="AH1033" i="5"/>
  <c r="AH1034" i="5"/>
  <c r="AH1035" i="5"/>
  <c r="AH1036" i="5"/>
  <c r="AH1037" i="5"/>
  <c r="AH1038" i="5"/>
  <c r="AH1039" i="5"/>
  <c r="AH1040" i="5"/>
  <c r="AH1041" i="5"/>
  <c r="AH1042" i="5"/>
  <c r="AH1043" i="5"/>
  <c r="AH1044" i="5"/>
  <c r="AH1045" i="5"/>
  <c r="AH1046" i="5"/>
  <c r="AH1047" i="5"/>
  <c r="AH1048" i="5"/>
  <c r="AH1049" i="5"/>
  <c r="AH1050" i="5"/>
  <c r="AH1051" i="5"/>
  <c r="AH1052" i="5"/>
  <c r="AH1053" i="5"/>
  <c r="AH1054" i="5"/>
  <c r="AH1055" i="5"/>
  <c r="AH1056" i="5"/>
  <c r="AH1057" i="5"/>
  <c r="AH1058" i="5"/>
  <c r="AH1059" i="5"/>
  <c r="AH1060" i="5"/>
  <c r="AH1061" i="5"/>
  <c r="AH1062" i="5"/>
  <c r="AH1063" i="5"/>
  <c r="AH1064" i="5"/>
  <c r="AH1065" i="5"/>
  <c r="AH1066" i="5"/>
  <c r="AH1067" i="5"/>
  <c r="AH1068" i="5"/>
  <c r="AH1069" i="5"/>
  <c r="AH1070" i="5"/>
  <c r="AH1071" i="5"/>
  <c r="AH1072" i="5"/>
  <c r="AH1073" i="5"/>
  <c r="AH1074" i="5"/>
  <c r="AH1075" i="5"/>
  <c r="AH1076" i="5"/>
  <c r="AH1077" i="5"/>
  <c r="AH1078" i="5"/>
  <c r="AH1079" i="5"/>
  <c r="AH1080" i="5"/>
  <c r="AH1081" i="5"/>
  <c r="AH1082" i="5"/>
  <c r="AH1083" i="5"/>
  <c r="AH1084" i="5"/>
  <c r="AH1085" i="5"/>
  <c r="AH1086" i="5"/>
  <c r="AH1087" i="5"/>
  <c r="AH1088" i="5"/>
  <c r="AH1089" i="5"/>
  <c r="AH1090" i="5"/>
  <c r="AH1091" i="5"/>
  <c r="AH1092" i="5"/>
  <c r="AH1093" i="5"/>
  <c r="AH1094" i="5"/>
  <c r="AH1095" i="5"/>
  <c r="AH1096" i="5"/>
  <c r="AH1097" i="5"/>
  <c r="AH1098" i="5"/>
  <c r="AH1099" i="5"/>
  <c r="AH1100" i="5"/>
  <c r="AH1101" i="5"/>
  <c r="AH1102" i="5"/>
  <c r="AH1103" i="5"/>
  <c r="AH1104" i="5"/>
  <c r="AH1105" i="5"/>
  <c r="AH1106" i="5"/>
  <c r="AH1107" i="5"/>
  <c r="AH1108" i="5"/>
  <c r="AH1109" i="5"/>
  <c r="AH1110" i="5"/>
  <c r="AH1111" i="5"/>
  <c r="AH1112" i="5"/>
  <c r="AH1113" i="5"/>
  <c r="AH1114" i="5"/>
  <c r="AH1115" i="5"/>
  <c r="AH1116" i="5"/>
  <c r="AH1117" i="5"/>
  <c r="AH1118" i="5"/>
  <c r="AH1119" i="5"/>
  <c r="AH1120" i="5"/>
  <c r="AH1121" i="5"/>
  <c r="AH1122" i="5"/>
  <c r="AH1123" i="5"/>
  <c r="AH1124" i="5"/>
  <c r="AH1125" i="5"/>
  <c r="AH1126" i="5"/>
  <c r="AH1127" i="5"/>
  <c r="AH1128" i="5"/>
  <c r="AH1129" i="5"/>
  <c r="AH1130" i="5"/>
  <c r="AH1131" i="5"/>
  <c r="AH1132" i="5"/>
  <c r="AH1133" i="5"/>
  <c r="AH1134" i="5"/>
  <c r="AH1135" i="5"/>
  <c r="AH1136" i="5"/>
  <c r="AH1137" i="5"/>
  <c r="AH1138" i="5"/>
  <c r="AH1139" i="5"/>
  <c r="AH1140" i="5"/>
  <c r="AH1141" i="5"/>
  <c r="AH1142" i="5"/>
  <c r="AH1143" i="5"/>
  <c r="AH1144" i="5"/>
  <c r="AH1145" i="5"/>
  <c r="AH1146" i="5"/>
  <c r="AH1147" i="5"/>
  <c r="AH1148" i="5"/>
  <c r="AH1149" i="5"/>
  <c r="AH1150" i="5"/>
  <c r="AH1151" i="5"/>
  <c r="AH1152" i="5"/>
  <c r="AH1153" i="5"/>
  <c r="AH1154" i="5"/>
  <c r="AH1155" i="5"/>
  <c r="AH1156" i="5"/>
  <c r="AH1157" i="5"/>
  <c r="AH1158" i="5"/>
  <c r="AH1159" i="5"/>
  <c r="AH1160" i="5"/>
  <c r="AH1161" i="5"/>
  <c r="AH1162" i="5"/>
  <c r="AH1163" i="5"/>
  <c r="AH1164" i="5"/>
  <c r="AH1165" i="5"/>
  <c r="AH1166" i="5"/>
  <c r="AH1167" i="5"/>
  <c r="AH1168" i="5"/>
  <c r="AH1169" i="5"/>
  <c r="AH1170" i="5"/>
  <c r="AH1171" i="5"/>
  <c r="AH1172" i="5"/>
  <c r="AH1173" i="5"/>
  <c r="AH1174" i="5"/>
  <c r="AH1175" i="5"/>
  <c r="AH1176" i="5"/>
  <c r="AH1177" i="5"/>
  <c r="AH1178" i="5"/>
  <c r="AH1179" i="5"/>
  <c r="AH1180" i="5"/>
  <c r="AH1181" i="5"/>
  <c r="AH1182" i="5"/>
  <c r="AH1183" i="5"/>
  <c r="AH1184" i="5"/>
  <c r="AH1185" i="5"/>
  <c r="AH1186" i="5"/>
  <c r="AH1187" i="5"/>
  <c r="AH1188" i="5"/>
  <c r="AH1189" i="5"/>
  <c r="AH1190" i="5"/>
  <c r="AH1191" i="5"/>
  <c r="AH1192" i="5"/>
  <c r="AH1193" i="5"/>
  <c r="AH1194" i="5"/>
  <c r="AH1195" i="5"/>
  <c r="AH1196" i="5"/>
  <c r="AH1197" i="5"/>
  <c r="AH1198" i="5"/>
  <c r="AH1199" i="5"/>
  <c r="AH1200" i="5"/>
  <c r="AH1201" i="5"/>
  <c r="AH1202" i="5"/>
  <c r="AH1203" i="5"/>
  <c r="AH1204" i="5"/>
  <c r="AH1205" i="5"/>
  <c r="AH1206" i="5"/>
  <c r="AH1207" i="5"/>
  <c r="AH1208" i="5"/>
  <c r="AH1209" i="5"/>
  <c r="AH1210" i="5"/>
  <c r="AH1211" i="5"/>
  <c r="AH1212" i="5"/>
  <c r="AH1213" i="5"/>
  <c r="AH1214" i="5"/>
  <c r="AH1215" i="5"/>
  <c r="AH1216" i="5"/>
  <c r="AH1217" i="5"/>
  <c r="AH1218" i="5"/>
  <c r="AH1219" i="5"/>
  <c r="AH1220" i="5"/>
  <c r="AH1221" i="5"/>
  <c r="AH1222" i="5"/>
  <c r="AH1223" i="5"/>
  <c r="AH1224" i="5"/>
  <c r="AH1225" i="5"/>
  <c r="AH1226" i="5"/>
  <c r="AH1227" i="5"/>
  <c r="AH1228" i="5"/>
  <c r="AH1229" i="5"/>
  <c r="AH1230" i="5"/>
  <c r="AH1231" i="5"/>
  <c r="AH1232" i="5"/>
  <c r="AH1233" i="5"/>
  <c r="AH1234" i="5"/>
  <c r="AH1235" i="5"/>
  <c r="AH1236" i="5"/>
  <c r="AH1237" i="5"/>
  <c r="AH1238" i="5"/>
  <c r="AH1239" i="5"/>
  <c r="AH1240" i="5"/>
  <c r="AH1241" i="5"/>
  <c r="AH1242" i="5"/>
  <c r="AH1243" i="5"/>
  <c r="AH1244" i="5"/>
  <c r="AH1245" i="5"/>
  <c r="AH1246" i="5"/>
  <c r="AH1247" i="5"/>
  <c r="AH1248" i="5"/>
  <c r="AH1249" i="5"/>
  <c r="AH1250" i="5"/>
  <c r="AH1251" i="5"/>
  <c r="AH1252" i="5"/>
  <c r="AH1253" i="5"/>
  <c r="AH1254" i="5"/>
  <c r="AH1255" i="5"/>
  <c r="AH1256" i="5"/>
  <c r="AH1257" i="5"/>
  <c r="AH1258" i="5"/>
  <c r="AH1259" i="5"/>
  <c r="AH1260" i="5"/>
  <c r="AH1261" i="5"/>
  <c r="AH1262" i="5"/>
  <c r="AH1263" i="5"/>
  <c r="AH1264" i="5"/>
  <c r="AH1265" i="5"/>
  <c r="AH1266" i="5"/>
  <c r="AH1267" i="5"/>
  <c r="AH1268" i="5"/>
  <c r="AH1269" i="5"/>
  <c r="AH1270" i="5"/>
  <c r="AH1271" i="5"/>
  <c r="AH1272" i="5"/>
  <c r="AH1273" i="5"/>
  <c r="AH1274" i="5"/>
  <c r="AH1275" i="5"/>
  <c r="AH1276" i="5"/>
  <c r="AH1277" i="5"/>
  <c r="AH1278" i="5"/>
  <c r="AH1279" i="5"/>
  <c r="AH1280" i="5"/>
  <c r="AH1281" i="5"/>
  <c r="AH1282" i="5"/>
  <c r="AH1283" i="5"/>
  <c r="AH1284" i="5"/>
  <c r="AH1285" i="5"/>
  <c r="AH1286" i="5"/>
  <c r="AH1287" i="5"/>
  <c r="AH1288" i="5"/>
  <c r="AH1289" i="5"/>
  <c r="AH1290" i="5"/>
  <c r="AH1291" i="5"/>
  <c r="AH1292" i="5"/>
  <c r="AH1293" i="5"/>
  <c r="AH1294" i="5"/>
  <c r="AH1295" i="5"/>
  <c r="AH1296" i="5"/>
  <c r="AH1297" i="5"/>
  <c r="AH1298" i="5"/>
  <c r="AH1299" i="5"/>
  <c r="AH1300" i="5"/>
  <c r="AH1301" i="5"/>
  <c r="AH1302" i="5"/>
  <c r="AH1303" i="5"/>
  <c r="AH1304" i="5"/>
  <c r="AH1305" i="5"/>
  <c r="AH1306" i="5"/>
  <c r="AH1307" i="5"/>
  <c r="AH1308" i="5"/>
  <c r="AH1309" i="5"/>
  <c r="AH1310" i="5"/>
  <c r="AH1311" i="5"/>
  <c r="AH1312" i="5"/>
  <c r="AH1313" i="5"/>
  <c r="AH1314" i="5"/>
  <c r="AH1315" i="5"/>
  <c r="AH1316" i="5"/>
  <c r="AH1317" i="5"/>
  <c r="AH1318" i="5"/>
  <c r="AH1319" i="5"/>
  <c r="AH1320" i="5"/>
  <c r="AH1321" i="5"/>
  <c r="AH1322" i="5"/>
  <c r="AH1323" i="5"/>
  <c r="AH1324" i="5"/>
  <c r="AH1325" i="5"/>
  <c r="AH1326" i="5"/>
  <c r="AH1327" i="5"/>
  <c r="AH1328" i="5"/>
  <c r="AH1329" i="5"/>
  <c r="AH1330" i="5"/>
  <c r="AH1331" i="5"/>
  <c r="AH1332" i="5"/>
  <c r="AH1333" i="5"/>
  <c r="AH1334" i="5"/>
  <c r="AH1335" i="5"/>
  <c r="AH1336" i="5"/>
  <c r="AH1337" i="5"/>
  <c r="AH1338" i="5"/>
  <c r="AH1339" i="5"/>
  <c r="AH1340" i="5"/>
  <c r="AH1341" i="5"/>
  <c r="AH1342" i="5"/>
  <c r="AH1343" i="5"/>
  <c r="AH1344" i="5"/>
  <c r="AH1345" i="5"/>
  <c r="AH1346" i="5"/>
  <c r="AH1347" i="5"/>
  <c r="AH1348" i="5"/>
  <c r="AH1349" i="5"/>
  <c r="AH1350" i="5"/>
  <c r="AH1351" i="5"/>
  <c r="AH1352" i="5"/>
  <c r="AH1353" i="5"/>
  <c r="AH1354" i="5"/>
  <c r="AH1355" i="5"/>
  <c r="AH1356" i="5"/>
  <c r="AH1357" i="5"/>
  <c r="AH1358" i="5"/>
  <c r="AH1359" i="5"/>
  <c r="AH1360" i="5"/>
  <c r="AH1361" i="5"/>
  <c r="AH1362" i="5"/>
  <c r="AH1363" i="5"/>
  <c r="AH1364" i="5"/>
  <c r="AH1365" i="5"/>
  <c r="AH1366" i="5"/>
  <c r="AH1367" i="5"/>
  <c r="AH1368" i="5"/>
  <c r="AH1369" i="5"/>
  <c r="AH1370" i="5"/>
  <c r="AH1371" i="5"/>
  <c r="AH1372" i="5"/>
  <c r="AH1373" i="5"/>
  <c r="AH1374" i="5"/>
  <c r="AH1375" i="5"/>
  <c r="AH1376" i="5"/>
  <c r="AH1377" i="5"/>
  <c r="AH1378" i="5"/>
  <c r="AH1379" i="5"/>
  <c r="AI3" i="5" a="1"/>
  <c r="AI3" i="5" s="1"/>
  <c r="AH3" i="5" s="1"/>
  <c r="AH4" i="5" l="1"/>
  <c r="AH5" i="5" s="1"/>
  <c r="AH6" i="5" s="1"/>
  <c r="AH7" i="5" s="1"/>
  <c r="AH8" i="5" s="1"/>
  <c r="AH9" i="5" s="1"/>
  <c r="AH10" i="5" s="1"/>
  <c r="AH11" i="5" s="1"/>
  <c r="AH12" i="5" s="1"/>
  <c r="AH13" i="5" s="1"/>
  <c r="AH14" i="5" s="1"/>
  <c r="AH15" i="5" s="1"/>
  <c r="AH16" i="5" s="1"/>
  <c r="AH17" i="5" s="1"/>
  <c r="AH18" i="5" s="1"/>
  <c r="AH19" i="5" s="1"/>
  <c r="AH20" i="5" s="1"/>
  <c r="AH21" i="5" s="1"/>
  <c r="AH22" i="5" s="1"/>
  <c r="AH23" i="5" s="1"/>
  <c r="AH24" i="5" s="1"/>
  <c r="AH25" i="5" s="1"/>
  <c r="AH26" i="5" s="1"/>
  <c r="AH27" i="5" s="1"/>
  <c r="AH28" i="5" s="1"/>
  <c r="AH29" i="5" s="1"/>
  <c r="AH30" i="5" s="1"/>
  <c r="AH31" i="5" s="1"/>
  <c r="AH32" i="5" s="1"/>
  <c r="AH33" i="5" s="1"/>
  <c r="AH34" i="5" s="1"/>
  <c r="AH35" i="5" s="1"/>
  <c r="AH36" i="5" s="1"/>
  <c r="AH37" i="5" s="1"/>
  <c r="AH38" i="5" s="1"/>
  <c r="AH39" i="5" s="1"/>
  <c r="AH40" i="5" s="1"/>
  <c r="AH41" i="5" s="1"/>
  <c r="AH42" i="5" s="1"/>
  <c r="AH43" i="5" s="1"/>
  <c r="AH44" i="5" s="1"/>
  <c r="AH45" i="5" s="1"/>
  <c r="AH46" i="5" s="1"/>
  <c r="AH47" i="5" s="1"/>
  <c r="AH48" i="5" s="1"/>
  <c r="AH49" i="5" s="1"/>
  <c r="AH50" i="5" s="1"/>
  <c r="AH51" i="5" s="1"/>
  <c r="AH52" i="5" s="1"/>
  <c r="AH53" i="5" s="1"/>
  <c r="AH54" i="5" s="1"/>
  <c r="AH55" i="5" s="1"/>
  <c r="AH56" i="5" s="1"/>
  <c r="AH57" i="5" s="1"/>
  <c r="AH58" i="5" s="1"/>
  <c r="AH59" i="5" s="1"/>
  <c r="AH60" i="5" s="1"/>
  <c r="AH61" i="5" s="1"/>
  <c r="AH62" i="5" s="1"/>
  <c r="AH63" i="5" s="1"/>
  <c r="AH64" i="5" s="1"/>
  <c r="AH65" i="5" s="1"/>
  <c r="AH66" i="5" s="1"/>
  <c r="AH67" i="5" s="1"/>
  <c r="AH68" i="5" s="1"/>
  <c r="AH69" i="5" s="1"/>
  <c r="M3" i="4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N7" i="4"/>
  <c r="N6" i="4"/>
  <c r="N5" i="4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L18" i="5" l="1"/>
  <c r="L24" i="5" a="1"/>
  <c r="L24" i="5" s="1"/>
  <c r="L15" i="5" a="1"/>
  <c r="L15" i="5" s="1"/>
  <c r="L27" i="5"/>
  <c r="M42" i="5"/>
  <c r="N43" i="5"/>
  <c r="N42" i="5" s="1" a="1"/>
  <c r="N42" i="5" s="1"/>
  <c r="L16" i="5" a="1"/>
  <c r="L16" i="5" s="1"/>
  <c r="L25" i="5" a="1"/>
  <c r="L25" i="5" s="1"/>
  <c r="L14" i="5"/>
  <c r="L17" i="5" a="1"/>
  <c r="L17" i="5" s="1"/>
  <c r="L26" i="5" a="1"/>
  <c r="L26" i="5" s="1"/>
  <c r="M46" i="5"/>
  <c r="N47" i="5"/>
  <c r="N46" i="5" s="1" a="1"/>
  <c r="N46" i="5" s="1"/>
  <c r="L23" i="5"/>
  <c r="N39" i="5"/>
  <c r="N38" i="5" s="1" a="1"/>
  <c r="N38" i="5" s="1"/>
  <c r="M38" i="5"/>
  <c r="N35" i="5"/>
  <c r="N34" i="5" s="1" a="1"/>
  <c r="N34" i="5" s="1"/>
  <c r="M34" i="5"/>
  <c r="AE6" i="5"/>
  <c r="T9" i="5"/>
  <c r="M9" i="5"/>
  <c r="X9" i="5"/>
  <c r="P9" i="5"/>
  <c r="W9" i="5"/>
  <c r="S9" i="5"/>
  <c r="O9" i="5"/>
  <c r="Z9" i="5"/>
  <c r="V9" i="5"/>
  <c r="R9" i="5"/>
  <c r="N9" i="5"/>
  <c r="Y9" i="5"/>
  <c r="U9" i="5"/>
  <c r="Q9" i="5"/>
  <c r="M35" i="5" l="1"/>
  <c r="M47" i="5"/>
  <c r="M39" i="5"/>
  <c r="M43" i="5"/>
  <c r="A8" i="4"/>
  <c r="AL7" i="5" s="1"/>
  <c r="AM7" i="5" s="1"/>
  <c r="A20" i="4"/>
  <c r="A41" i="4"/>
  <c r="Z7" i="5" s="1"/>
  <c r="Z8" i="5" s="1"/>
  <c r="O18" i="4" l="1"/>
  <c r="O14" i="4"/>
  <c r="O26" i="4"/>
  <c r="O24" i="4"/>
  <c r="O15" i="4"/>
  <c r="O17" i="4"/>
  <c r="O19" i="4"/>
  <c r="O25" i="4"/>
  <c r="O16" i="4"/>
  <c r="O16" i="5"/>
  <c r="Q16" i="5" s="1"/>
  <c r="N26" i="4"/>
  <c r="N24" i="4"/>
  <c r="AL8" i="5"/>
  <c r="AM8" i="5" s="1"/>
  <c r="M1" i="4"/>
  <c r="Z2" i="5"/>
  <c r="Z70" i="5"/>
  <c r="R9" i="4"/>
  <c r="AL4" i="5"/>
  <c r="AM4" i="5" s="1"/>
  <c r="N16" i="4"/>
  <c r="N17" i="4"/>
  <c r="O25" i="5"/>
  <c r="Q25" i="5" s="1"/>
  <c r="N25" i="4"/>
  <c r="N18" i="4"/>
  <c r="N15" i="4"/>
  <c r="O14" i="5"/>
  <c r="N19" i="4"/>
  <c r="S9" i="4"/>
  <c r="O23" i="5"/>
  <c r="N8" i="4" a="1"/>
  <c r="N8" i="4" s="1"/>
  <c r="W9" i="4"/>
  <c r="N14" i="4"/>
  <c r="V9" i="4"/>
  <c r="N9" i="4"/>
  <c r="Y7" i="5"/>
  <c r="Y8" i="5" s="1"/>
  <c r="P26" i="4" l="1"/>
  <c r="Z72" i="5"/>
  <c r="Z4" i="5"/>
  <c r="Z71" i="5"/>
  <c r="Z3" i="5"/>
  <c r="P16" i="4"/>
  <c r="P24" i="4"/>
  <c r="P14" i="4"/>
  <c r="P18" i="4"/>
  <c r="Y70" i="5"/>
  <c r="Z75" i="5" a="1"/>
  <c r="Z75" i="5" s="1"/>
  <c r="AK10" i="5"/>
  <c r="P25" i="4"/>
  <c r="Y2" i="5"/>
  <c r="P19" i="4"/>
  <c r="P15" i="4"/>
  <c r="P17" i="4"/>
  <c r="X7" i="5"/>
  <c r="X8" i="5" s="1"/>
  <c r="Y72" i="5" l="1"/>
  <c r="Y4" i="5"/>
  <c r="Y71" i="5"/>
  <c r="Y3" i="5"/>
  <c r="M12" i="4"/>
  <c r="M22" i="4"/>
  <c r="Z74" i="5"/>
  <c r="Z73" i="5"/>
  <c r="X70" i="5"/>
  <c r="Y75" i="5" a="1"/>
  <c r="Y75" i="5" s="1"/>
  <c r="X2" i="5"/>
  <c r="W7" i="5"/>
  <c r="W8" i="5" s="1"/>
  <c r="X71" i="5" l="1"/>
  <c r="X3" i="5"/>
  <c r="X72" i="5"/>
  <c r="X4" i="5"/>
  <c r="Y74" i="5"/>
  <c r="Y73" i="5"/>
  <c r="W70" i="5"/>
  <c r="X75" i="5" a="1"/>
  <c r="X75" i="5" s="1"/>
  <c r="W2" i="5"/>
  <c r="V7" i="5"/>
  <c r="V8" i="5" s="1"/>
  <c r="W71" i="5" l="1"/>
  <c r="W3" i="5"/>
  <c r="W72" i="5"/>
  <c r="W4" i="5"/>
  <c r="X73" i="5"/>
  <c r="X74" i="5"/>
  <c r="V70" i="5"/>
  <c r="W75" i="5" a="1"/>
  <c r="W75" i="5" s="1"/>
  <c r="V2" i="5"/>
  <c r="U7" i="5"/>
  <c r="U8" i="5" s="1"/>
  <c r="V72" i="5" l="1"/>
  <c r="V4" i="5"/>
  <c r="V71" i="5"/>
  <c r="V3" i="5"/>
  <c r="W74" i="5"/>
  <c r="W73" i="5"/>
  <c r="U70" i="5"/>
  <c r="V75" i="5" a="1"/>
  <c r="V75" i="5" s="1"/>
  <c r="U2" i="5"/>
  <c r="T7" i="5"/>
  <c r="T8" i="5" s="1"/>
  <c r="U72" i="5" l="1"/>
  <c r="U4" i="5"/>
  <c r="U71" i="5"/>
  <c r="U3" i="5"/>
  <c r="V73" i="5"/>
  <c r="V74" i="5"/>
  <c r="T70" i="5"/>
  <c r="U75" i="5" a="1"/>
  <c r="U75" i="5" s="1"/>
  <c r="T2" i="5"/>
  <c r="S7" i="5"/>
  <c r="S8" i="5" s="1"/>
  <c r="T71" i="5" l="1"/>
  <c r="T3" i="5"/>
  <c r="T72" i="5"/>
  <c r="T4" i="5"/>
  <c r="U74" i="5"/>
  <c r="U73" i="5"/>
  <c r="S70" i="5"/>
  <c r="T75" i="5" a="1"/>
  <c r="T75" i="5" s="1"/>
  <c r="S2" i="5"/>
  <c r="R7" i="5"/>
  <c r="R8" i="5" s="1"/>
  <c r="S71" i="5" l="1"/>
  <c r="S3" i="5"/>
  <c r="S72" i="5"/>
  <c r="S4" i="5"/>
  <c r="T74" i="5"/>
  <c r="T73" i="5"/>
  <c r="R70" i="5"/>
  <c r="S75" i="5" a="1"/>
  <c r="S75" i="5" s="1"/>
  <c r="R2" i="5"/>
  <c r="Q7" i="5"/>
  <c r="Q8" i="5" s="1"/>
  <c r="R72" i="5" l="1"/>
  <c r="R4" i="5"/>
  <c r="R71" i="5"/>
  <c r="R3" i="5"/>
  <c r="S74" i="5"/>
  <c r="S73" i="5"/>
  <c r="Q70" i="5"/>
  <c r="R75" i="5" a="1"/>
  <c r="R75" i="5" s="1"/>
  <c r="Q2" i="5"/>
  <c r="P7" i="5"/>
  <c r="P8" i="5" s="1"/>
  <c r="Q72" i="5" l="1"/>
  <c r="Q4" i="5"/>
  <c r="Q71" i="5"/>
  <c r="Q3" i="5"/>
  <c r="R74" i="5"/>
  <c r="R73" i="5"/>
  <c r="P70" i="5"/>
  <c r="Q75" i="5" a="1"/>
  <c r="Q75" i="5" s="1"/>
  <c r="P2" i="5"/>
  <c r="O7" i="5"/>
  <c r="O8" i="5" s="1"/>
  <c r="P71" i="5" l="1"/>
  <c r="P3" i="5"/>
  <c r="P72" i="5"/>
  <c r="P4" i="5"/>
  <c r="Q74" i="5"/>
  <c r="Q73" i="5"/>
  <c r="O70" i="5"/>
  <c r="P75" i="5" a="1"/>
  <c r="P75" i="5" s="1"/>
  <c r="O2" i="5"/>
  <c r="N7" i="5"/>
  <c r="N8" i="5" s="1"/>
  <c r="O71" i="5" l="1"/>
  <c r="O3" i="5"/>
  <c r="O72" i="5"/>
  <c r="O4" i="5"/>
  <c r="P74" i="5"/>
  <c r="P73" i="5"/>
  <c r="N70" i="5"/>
  <c r="O75" i="5" a="1"/>
  <c r="O75" i="5" s="1"/>
  <c r="N2" i="5"/>
  <c r="M7" i="5"/>
  <c r="M8" i="5" s="1"/>
  <c r="N72" i="5" l="1"/>
  <c r="N4" i="5"/>
  <c r="N71" i="5"/>
  <c r="N3" i="5"/>
  <c r="O73" i="5"/>
  <c r="O74" i="5"/>
  <c r="M70" i="5"/>
  <c r="M75" i="5" s="1" a="1"/>
  <c r="M75" i="5" s="1"/>
  <c r="N75" i="5" a="1"/>
  <c r="N75" i="5" s="1"/>
  <c r="M2" i="5"/>
  <c r="M72" i="5" l="1"/>
  <c r="M4" i="5"/>
  <c r="M71" i="5"/>
  <c r="M3" i="5"/>
  <c r="N73" i="5"/>
  <c r="N74" i="5"/>
  <c r="M74" i="5"/>
  <c r="M7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<sst xmlns="http://schemas.openxmlformats.org/spreadsheetml/2006/main" count="2987" uniqueCount="156">
  <si>
    <t>Name</t>
  </si>
  <si>
    <t>Date</t>
  </si>
  <si>
    <t>Injury Status</t>
  </si>
  <si>
    <t>Stress</t>
  </si>
  <si>
    <t>Sleep Quality</t>
  </si>
  <si>
    <t>Energy</t>
  </si>
  <si>
    <t>Muscle Soreness</t>
  </si>
  <si>
    <t>Confidence</t>
  </si>
  <si>
    <t>RPE</t>
  </si>
  <si>
    <t>Duration</t>
  </si>
  <si>
    <t>Participation in Training</t>
  </si>
  <si>
    <t>Position</t>
  </si>
  <si>
    <t>Height</t>
  </si>
  <si>
    <t>Hometown</t>
  </si>
  <si>
    <t>Tweetie Bird</t>
  </si>
  <si>
    <t>Forward</t>
  </si>
  <si>
    <t>Guard</t>
  </si>
  <si>
    <t>Center</t>
  </si>
  <si>
    <t>Disney World, Florida</t>
  </si>
  <si>
    <t>6'1"</t>
  </si>
  <si>
    <t>4'2"</t>
  </si>
  <si>
    <t>6'2"</t>
  </si>
  <si>
    <t>4'1"</t>
  </si>
  <si>
    <t>5'8"</t>
  </si>
  <si>
    <t>4'5"</t>
  </si>
  <si>
    <t>2'5"</t>
  </si>
  <si>
    <t>1'3"</t>
  </si>
  <si>
    <t>5'3"</t>
  </si>
  <si>
    <t>5'10"</t>
  </si>
  <si>
    <t>5'2"</t>
  </si>
  <si>
    <t>3'3"</t>
  </si>
  <si>
    <t>Weight (lbs)</t>
  </si>
  <si>
    <t>TrapBar Deadlift 1RM (lbs)</t>
  </si>
  <si>
    <t>Bench Press 1RM (lbs)</t>
  </si>
  <si>
    <t>Jump Height (in)</t>
  </si>
  <si>
    <t>Body Fat (%)</t>
  </si>
  <si>
    <t>Full</t>
  </si>
  <si>
    <t>Out</t>
  </si>
  <si>
    <t>Limited</t>
  </si>
  <si>
    <t/>
  </si>
  <si>
    <t>Bugs Bunny</t>
  </si>
  <si>
    <t>Toontown, Disney</t>
  </si>
  <si>
    <t>Middleton, Whoknows</t>
  </si>
  <si>
    <t>Speedy Gonzalez</t>
  </si>
  <si>
    <t>Cancun, Mexico</t>
  </si>
  <si>
    <t>Daffy Duck</t>
  </si>
  <si>
    <t>Sniffles</t>
  </si>
  <si>
    <t>Yosemite Sam</t>
  </si>
  <si>
    <t>Porky Pig</t>
  </si>
  <si>
    <t>Michael Jordan</t>
  </si>
  <si>
    <t>6'6"</t>
  </si>
  <si>
    <t>Brooklyn, New York</t>
  </si>
  <si>
    <t>Lola Bunny</t>
  </si>
  <si>
    <t>3'2"</t>
  </si>
  <si>
    <t>4'4"</t>
  </si>
  <si>
    <t>Tasmanian Devil</t>
  </si>
  <si>
    <t>2'4"</t>
  </si>
  <si>
    <t>Bill Murray</t>
  </si>
  <si>
    <t>Evanston, IL</t>
  </si>
  <si>
    <t>Elmer Fudd</t>
  </si>
  <si>
    <t>Hunting, Wabbits</t>
  </si>
  <si>
    <t>Road Runner</t>
  </si>
  <si>
    <t>Wile E. Coyote</t>
  </si>
  <si>
    <t>Barnyard Dawg</t>
  </si>
  <si>
    <t>Foghorn Leghorn</t>
  </si>
  <si>
    <t>Pepe Le Pew</t>
  </si>
  <si>
    <t>Phoenix, Arizona</t>
  </si>
  <si>
    <t>Paris, France</t>
  </si>
  <si>
    <t>Perth, Australia</t>
  </si>
  <si>
    <t>Cocamunga, California</t>
  </si>
  <si>
    <t>Column1</t>
  </si>
  <si>
    <t>Readiness Score</t>
  </si>
  <si>
    <t>sRPE</t>
  </si>
  <si>
    <t>Ones</t>
  </si>
  <si>
    <t>Comparison</t>
  </si>
  <si>
    <t>Comparison List</t>
  </si>
  <si>
    <t>Self</t>
  </si>
  <si>
    <t>Team</t>
  </si>
  <si>
    <t>Past X Days</t>
  </si>
  <si>
    <t>Headshot Image</t>
  </si>
  <si>
    <t>Readiness OT Graph</t>
  </si>
  <si>
    <t>Performance OT Graph</t>
  </si>
  <si>
    <t>TrapBar DL</t>
  </si>
  <si>
    <t>Bench Press</t>
  </si>
  <si>
    <t>Jump Height</t>
  </si>
  <si>
    <t>Body Fat</t>
  </si>
  <si>
    <t>Readiness Date</t>
  </si>
  <si>
    <t>Performance Date</t>
  </si>
  <si>
    <t>Readiness Picker</t>
  </si>
  <si>
    <t>Performance Picker</t>
  </si>
  <si>
    <t>Readiness OT Graph Data</t>
  </si>
  <si>
    <t>Rolling AVG Days</t>
  </si>
  <si>
    <t>Day Score</t>
  </si>
  <si>
    <t>Rolling AVG</t>
  </si>
  <si>
    <t>Dates</t>
  </si>
  <si>
    <t>Performance OT Graph Data</t>
  </si>
  <si>
    <t>All-time Best</t>
  </si>
  <si>
    <t>Filters</t>
  </si>
  <si>
    <t>Injury Refined</t>
  </si>
  <si>
    <t>Training Status</t>
  </si>
  <si>
    <t>Readiness Gauge</t>
  </si>
  <si>
    <t>Pointer</t>
  </si>
  <si>
    <t>Worst</t>
  </si>
  <si>
    <t>Bad</t>
  </si>
  <si>
    <t>Average</t>
  </si>
  <si>
    <t>Good</t>
  </si>
  <si>
    <t>Best</t>
  </si>
  <si>
    <t>Readiness for the day</t>
  </si>
  <si>
    <t>% of max</t>
  </si>
  <si>
    <t>size of pointer</t>
  </si>
  <si>
    <t>sRPE Gauge</t>
  </si>
  <si>
    <t>sRPE for the day</t>
  </si>
  <si>
    <t>Readiness</t>
  </si>
  <si>
    <t>Training Load</t>
  </si>
  <si>
    <t>of Max</t>
  </si>
  <si>
    <t>Performance Data</t>
  </si>
  <si>
    <t>Latest</t>
  </si>
  <si>
    <t>Latest vs All Time Best Performance</t>
  </si>
  <si>
    <t>TrapBar Deadlift</t>
  </si>
  <si>
    <t>Scrollbar Selector</t>
  </si>
  <si>
    <t>ID</t>
  </si>
  <si>
    <t>Selection</t>
  </si>
  <si>
    <t>Day</t>
  </si>
  <si>
    <t>Week</t>
  </si>
  <si>
    <t>Month</t>
  </si>
  <si>
    <t>How to add dynamic headshots:</t>
  </si>
  <si>
    <t>Create roster with headshots in column next to names; image must fit inside the cell (adjust row height and column width</t>
  </si>
  <si>
    <t>Copy cell the image is in</t>
  </si>
  <si>
    <t>On dashboard, paste special &gt; linked picture</t>
  </si>
  <si>
    <t>Formulas tab &gt; Name Manager &gt; New &gt; Name: HeadshotLookup; Refers To: paste equation into box &gt; Enter &gt; Close</t>
  </si>
  <si>
    <t>Click on image of cell copied on Dashboard. Change formual to: =HeadshotLookup</t>
  </si>
  <si>
    <t>Adjust height and width of column around headshot to be tight to the image</t>
  </si>
  <si>
    <t xml:space="preserve">Keep No fill, turn off gridlines </t>
  </si>
  <si>
    <t>Text Logic</t>
  </si>
  <si>
    <t>vs. Position Day Average</t>
  </si>
  <si>
    <t>vs. Own Average Over X Days</t>
  </si>
  <si>
    <t>vs. Team Average Over X Days</t>
  </si>
  <si>
    <t>vs. Position Average Over X Days</t>
  </si>
  <si>
    <t>vs. Own Average</t>
  </si>
  <si>
    <t>vs. Team Day Average</t>
  </si>
  <si>
    <t>Readiness with injury</t>
  </si>
  <si>
    <t>Rolling AVG Limited</t>
  </si>
  <si>
    <t>Rolling AVG Out</t>
  </si>
  <si>
    <t>Use player with full, limited and out to make graph</t>
  </si>
  <si>
    <r>
      <rPr>
        <sz val="12"/>
        <color rgb="FF00B050"/>
        <rFont val="Bahnschrift"/>
        <family val="2"/>
      </rPr>
      <t>Full</t>
    </r>
    <r>
      <rPr>
        <sz val="12"/>
        <color theme="1"/>
        <rFont val="Bahnschrift"/>
        <family val="2"/>
      </rPr>
      <t xml:space="preserve">
</t>
    </r>
    <r>
      <rPr>
        <sz val="12"/>
        <color rgb="FFFFC000"/>
        <rFont val="Bahnschrift"/>
        <family val="2"/>
      </rPr>
      <t>Limited</t>
    </r>
    <r>
      <rPr>
        <sz val="12"/>
        <color theme="1"/>
        <rFont val="Bahnschrift"/>
        <family val="2"/>
      </rPr>
      <t xml:space="preserve">
</t>
    </r>
    <r>
      <rPr>
        <sz val="12"/>
        <color rgb="FFFF0000"/>
        <rFont val="Bahnschrift"/>
        <family val="2"/>
      </rPr>
      <t>Out</t>
    </r>
  </si>
  <si>
    <t>Duration Refined</t>
  </si>
  <si>
    <t>LeBron James</t>
  </si>
  <si>
    <t>Akron, Ohio</t>
  </si>
  <si>
    <t>6'9"</t>
  </si>
  <si>
    <t>New Legacy</t>
  </si>
  <si>
    <t>Toon Squad</t>
  </si>
  <si>
    <t>Teams</t>
  </si>
  <si>
    <t>Team Logo</t>
  </si>
  <si>
    <t>Use formula:  =INDEX(Headshots!$B:$B,MATCH(Dashboard!$A$6,Headshots!$A:$A,0))  # select entire column of headshots, match to name on the dashboard sheet</t>
  </si>
  <si>
    <t>Copy the equation: =INDEX(Headshots!$B:$B,MATCH(Dashboard!$A$6,Headshots!$A:$A,0))</t>
  </si>
  <si>
    <t>TeamLogo: =INDEX(Headshots!$K:$K,MATCH(Dashboard!$A$4,Headshots!$J:$J,0))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</si>
</sst>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&quot;%&quot;"/>
  </numFmts>
  <fonts count="4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24"/>
      <color rgb="FFFFC000"/>
      <name val="Arial"/>
      <family val="2"/>
    </font>
    <font>
      <i/>
      <sz val="10"/>
      <color theme="0" tint="-0.34998626667073579"/>
      <name val="Arial"/>
      <family val="2"/>
    </font>
    <font>
      <b/>
      <sz val="16"/>
      <color theme="1"/>
      <name val="Amasis MT Pro Medium"/>
      <family val="1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i/>
      <sz val="12"/>
      <color theme="1"/>
      <name val="Amasis MT Pro Medium"/>
      <family val="1"/>
    </font>
    <font>
      <b/>
      <sz val="14"/>
      <color theme="1"/>
      <name val="Amasis MT Pro Medium"/>
      <family val="1"/>
    </font>
    <font>
      <b/>
      <sz val="16"/>
      <color theme="1"/>
      <name val="Bahnschrift"/>
      <family val="2"/>
    </font>
    <font>
      <sz val="16"/>
      <color theme="1"/>
      <name val="Bahnschrift"/>
      <family val="2"/>
    </font>
    <font>
      <sz val="11"/>
      <color theme="1"/>
      <name val="Bahnschrift"/>
      <family val="2"/>
    </font>
    <font>
      <b/>
      <sz val="18"/>
      <color theme="0"/>
      <name val="Bahnschrift"/>
      <family val="2"/>
    </font>
    <font>
      <b/>
      <sz val="20"/>
      <color theme="0"/>
      <name val="Bahnschrift"/>
      <family val="2"/>
    </font>
    <font>
      <sz val="12"/>
      <color theme="1"/>
      <name val="Bahnschrift"/>
      <family val="2"/>
    </font>
    <font>
      <b/>
      <sz val="11"/>
      <color theme="1"/>
      <name val="Bahnschrift"/>
      <family val="2"/>
    </font>
    <font>
      <b/>
      <i/>
      <sz val="12"/>
      <color rgb="FFC00000"/>
      <name val="Arial"/>
      <family val="2"/>
    </font>
    <font>
      <i/>
      <sz val="12"/>
      <color theme="1"/>
      <name val="Arial"/>
      <family val="2"/>
    </font>
    <font>
      <i/>
      <sz val="16"/>
      <color theme="1"/>
      <name val="Arial"/>
      <family val="2"/>
    </font>
    <font>
      <b/>
      <sz val="14"/>
      <color theme="1"/>
      <name val="Bahnschrift"/>
      <family val="2"/>
    </font>
    <font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sz val="20"/>
      <color theme="1"/>
      <name val="Bahnschrif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B050"/>
      <name val="Bahnschrift"/>
      <family val="2"/>
    </font>
    <font>
      <sz val="12"/>
      <color rgb="FFFFC000"/>
      <name val="Bahnschrift"/>
      <family val="2"/>
    </font>
    <font>
      <sz val="12"/>
      <color rgb="FFFF0000"/>
      <name val="Bahnschrift"/>
      <family val="2"/>
    </font>
    <font>
      <b/>
      <sz val="30"/>
      <color theme="0"/>
      <name val="Bahnschrift"/>
      <family val="2"/>
    </font>
    <font>
      <b/>
      <sz val="18"/>
      <color theme="1"/>
      <name val="Bahnschrift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F4FA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3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Font="1" applyBorder="1"/>
    <xf numFmtId="14" fontId="0" fillId="0" borderId="2" xfId="0" applyNumberFormat="1" applyFont="1" applyBorder="1"/>
    <xf numFmtId="0" fontId="0" fillId="0" borderId="0" xfId="0" applyBorder="1"/>
    <xf numFmtId="14" fontId="0" fillId="0" borderId="1" xfId="0" applyNumberFormat="1" applyBorder="1"/>
    <xf numFmtId="14" fontId="0" fillId="0" borderId="0" xfId="0" applyNumberFormat="1" applyFont="1" applyBorder="1"/>
    <xf numFmtId="14" fontId="0" fillId="0" borderId="0" xfId="0" applyNumberFormat="1" applyBorder="1"/>
    <xf numFmtId="1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0" fontId="4" fillId="0" borderId="0" xfId="0" applyFont="1"/>
    <xf numFmtId="0" fontId="5" fillId="0" borderId="0" xfId="2"/>
    <xf numFmtId="1" fontId="1" fillId="3" borderId="0" xfId="0" applyNumberFormat="1" applyFont="1" applyFill="1" applyAlignment="1">
      <alignment wrapText="1"/>
    </xf>
    <xf numFmtId="0" fontId="6" fillId="5" borderId="0" xfId="0" applyFont="1" applyFill="1" applyAlignment="1">
      <alignment horizontal="left"/>
    </xf>
    <xf numFmtId="0" fontId="7" fillId="0" borderId="0" xfId="0" applyFont="1"/>
    <xf numFmtId="0" fontId="8" fillId="5" borderId="0" xfId="0" applyFont="1" applyFill="1" applyAlignment="1">
      <alignment horizontal="left"/>
    </xf>
    <xf numFmtId="0" fontId="7" fillId="5" borderId="0" xfId="0" applyFont="1" applyFill="1"/>
    <xf numFmtId="0" fontId="9" fillId="0" borderId="0" xfId="0" applyFont="1"/>
    <xf numFmtId="164" fontId="7" fillId="0" borderId="0" xfId="0" applyNumberFormat="1" applyFont="1"/>
    <xf numFmtId="14" fontId="7" fillId="0" borderId="0" xfId="0" applyNumberFormat="1" applyFont="1"/>
    <xf numFmtId="0" fontId="7" fillId="4" borderId="0" xfId="0" applyFont="1" applyFill="1"/>
    <xf numFmtId="0" fontId="10" fillId="5" borderId="0" xfId="0" applyFont="1" applyFill="1" applyAlignment="1">
      <alignment vertical="center"/>
    </xf>
    <xf numFmtId="14" fontId="7" fillId="0" borderId="0" xfId="0" applyNumberFormat="1" applyFont="1" applyFill="1"/>
    <xf numFmtId="164" fontId="7" fillId="0" borderId="0" xfId="0" applyNumberFormat="1" applyFont="1" applyFill="1"/>
    <xf numFmtId="0" fontId="7" fillId="0" borderId="0" xfId="0" applyFont="1" applyFill="1"/>
    <xf numFmtId="0" fontId="9" fillId="4" borderId="0" xfId="0" applyFont="1" applyFill="1"/>
    <xf numFmtId="14" fontId="7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Fill="1" applyAlignment="1">
      <alignment horizontal="right"/>
    </xf>
    <xf numFmtId="165" fontId="7" fillId="0" borderId="0" xfId="0" applyNumberFormat="1" applyFont="1"/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" fontId="7" fillId="0" borderId="0" xfId="0" applyNumberFormat="1" applyFont="1" applyFill="1"/>
    <xf numFmtId="166" fontId="7" fillId="0" borderId="0" xfId="0" applyNumberFormat="1" applyFont="1"/>
    <xf numFmtId="166" fontId="7" fillId="0" borderId="0" xfId="0" applyNumberFormat="1" applyFont="1" applyFill="1"/>
    <xf numFmtId="0" fontId="12" fillId="0" borderId="0" xfId="0" applyFont="1" applyAlignment="1">
      <alignment horizontal="left" vertical="center"/>
    </xf>
    <xf numFmtId="0" fontId="13" fillId="5" borderId="0" xfId="0" applyFont="1" applyFill="1"/>
    <xf numFmtId="0" fontId="18" fillId="5" borderId="0" xfId="0" applyFont="1" applyFill="1" applyAlignment="1">
      <alignment horizontal="left"/>
    </xf>
    <xf numFmtId="0" fontId="19" fillId="5" borderId="0" xfId="0" applyFont="1" applyFill="1"/>
    <xf numFmtId="0" fontId="17" fillId="5" borderId="0" xfId="0" applyFont="1" applyFill="1" applyAlignment="1">
      <alignment horizontal="left"/>
    </xf>
    <xf numFmtId="0" fontId="19" fillId="6" borderId="0" xfId="0" applyFont="1" applyFill="1"/>
    <xf numFmtId="0" fontId="19" fillId="7" borderId="0" xfId="0" applyFont="1" applyFill="1"/>
    <xf numFmtId="0" fontId="19" fillId="4" borderId="0" xfId="0" applyFont="1" applyFill="1"/>
    <xf numFmtId="14" fontId="17" fillId="5" borderId="0" xfId="0" applyNumberFormat="1" applyFont="1" applyFill="1" applyAlignment="1">
      <alignment horizontal="left"/>
    </xf>
    <xf numFmtId="0" fontId="23" fillId="4" borderId="0" xfId="0" applyFont="1" applyFill="1"/>
    <xf numFmtId="164" fontId="19" fillId="4" borderId="0" xfId="0" applyNumberFormat="1" applyFont="1" applyFill="1"/>
    <xf numFmtId="14" fontId="19" fillId="4" borderId="0" xfId="0" applyNumberFormat="1" applyFont="1" applyFill="1"/>
    <xf numFmtId="0" fontId="19" fillId="0" borderId="0" xfId="0" applyFont="1"/>
    <xf numFmtId="0" fontId="17" fillId="0" borderId="0" xfId="0" applyFont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14" fontId="9" fillId="0" borderId="0" xfId="0" applyNumberFormat="1" applyFont="1"/>
    <xf numFmtId="0" fontId="1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0" fillId="10" borderId="0" xfId="0" applyFont="1" applyFill="1" applyBorder="1" applyAlignment="1">
      <alignment horizontal="left" vertical="center"/>
    </xf>
    <xf numFmtId="0" fontId="17" fillId="10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14" fontId="17" fillId="10" borderId="0" xfId="0" applyNumberFormat="1" applyFont="1" applyFill="1" applyAlignment="1">
      <alignment horizontal="left"/>
    </xf>
    <xf numFmtId="0" fontId="17" fillId="10" borderId="3" xfId="0" applyFont="1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17" fillId="10" borderId="0" xfId="0" applyFont="1" applyFill="1" applyAlignment="1">
      <alignment vertical="center"/>
    </xf>
    <xf numFmtId="0" fontId="12" fillId="10" borderId="3" xfId="0" applyFont="1" applyFill="1" applyBorder="1" applyAlignment="1">
      <alignment vertical="center"/>
    </xf>
    <xf numFmtId="0" fontId="12" fillId="10" borderId="0" xfId="0" applyFont="1" applyFill="1" applyBorder="1" applyAlignment="1">
      <alignment vertical="center"/>
    </xf>
    <xf numFmtId="0" fontId="16" fillId="10" borderId="0" xfId="0" applyFont="1" applyFill="1" applyBorder="1" applyAlignment="1">
      <alignment vertical="center"/>
    </xf>
    <xf numFmtId="0" fontId="12" fillId="10" borderId="0" xfId="0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/>
    </xf>
    <xf numFmtId="0" fontId="16" fillId="10" borderId="7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left" vertical="center"/>
    </xf>
    <xf numFmtId="0" fontId="19" fillId="4" borderId="0" xfId="0" applyFont="1" applyFill="1" applyBorder="1"/>
    <xf numFmtId="1" fontId="27" fillId="4" borderId="0" xfId="0" applyNumberFormat="1" applyFont="1" applyFill="1" applyAlignment="1">
      <alignment horizontal="center" vertical="center"/>
    </xf>
    <xf numFmtId="0" fontId="27" fillId="4" borderId="0" xfId="0" applyFont="1" applyFill="1" applyBorder="1" applyAlignment="1">
      <alignment horizontal="right" vertical="center"/>
    </xf>
    <xf numFmtId="0" fontId="27" fillId="4" borderId="0" xfId="0" applyFont="1" applyFill="1" applyAlignment="1">
      <alignment horizontal="right" vertical="center"/>
    </xf>
    <xf numFmtId="0" fontId="27" fillId="4" borderId="0" xfId="0" applyFont="1" applyFill="1" applyAlignment="1">
      <alignment horizontal="center" vertical="center"/>
    </xf>
    <xf numFmtId="165" fontId="27" fillId="4" borderId="0" xfId="0" applyNumberFormat="1" applyFont="1" applyFill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28" fillId="5" borderId="0" xfId="0" applyFont="1" applyFill="1"/>
    <xf numFmtId="164" fontId="29" fillId="4" borderId="0" xfId="0" applyNumberFormat="1" applyFont="1" applyFill="1" applyAlignment="1">
      <alignment horizontal="center" vertical="center"/>
    </xf>
    <xf numFmtId="165" fontId="28" fillId="4" borderId="0" xfId="1" applyNumberFormat="1" applyFont="1" applyFill="1" applyAlignment="1">
      <alignment vertical="center"/>
    </xf>
    <xf numFmtId="0" fontId="17" fillId="10" borderId="0" xfId="0" applyFont="1" applyFill="1" applyAlignment="1">
      <alignment horizontal="left" vertical="top"/>
    </xf>
    <xf numFmtId="0" fontId="17" fillId="10" borderId="0" xfId="0" applyFont="1" applyFill="1" applyAlignment="1">
      <alignment horizontal="center" vertical="top"/>
    </xf>
    <xf numFmtId="0" fontId="18" fillId="10" borderId="0" xfId="0" applyFont="1" applyFill="1" applyAlignment="1">
      <alignment horizontal="left" vertical="top"/>
    </xf>
    <xf numFmtId="0" fontId="18" fillId="5" borderId="0" xfId="0" applyFont="1" applyFill="1" applyAlignment="1">
      <alignment horizontal="left" vertical="top"/>
    </xf>
    <xf numFmtId="0" fontId="7" fillId="0" borderId="0" xfId="0" applyFont="1" applyAlignment="1">
      <alignment vertical="top"/>
    </xf>
    <xf numFmtId="0" fontId="19" fillId="5" borderId="0" xfId="0" applyFont="1" applyFill="1" applyAlignment="1">
      <alignment vertical="top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right"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1" fillId="0" borderId="0" xfId="0" applyFont="1" applyFill="1"/>
    <xf numFmtId="0" fontId="33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28" fillId="5" borderId="0" xfId="0" applyFont="1" applyFill="1" applyAlignment="1">
      <alignment vertical="center"/>
    </xf>
    <xf numFmtId="0" fontId="28" fillId="5" borderId="0" xfId="0" applyFont="1" applyFill="1" applyAlignment="1">
      <alignment vertical="top"/>
    </xf>
    <xf numFmtId="0" fontId="28" fillId="4" borderId="0" xfId="0" applyFont="1" applyFill="1" applyAlignment="1">
      <alignment vertical="top"/>
    </xf>
    <xf numFmtId="0" fontId="17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center" vertical="center"/>
    </xf>
    <xf numFmtId="0" fontId="14" fillId="5" borderId="0" xfId="0" applyFont="1" applyFill="1"/>
    <xf numFmtId="164" fontId="13" fillId="5" borderId="0" xfId="0" applyNumberFormat="1" applyFont="1" applyFill="1"/>
    <xf numFmtId="14" fontId="13" fillId="5" borderId="0" xfId="0" applyNumberFormat="1" applyFont="1" applyFill="1"/>
    <xf numFmtId="0" fontId="13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26" fillId="10" borderId="0" xfId="0" applyFont="1" applyFill="1" applyBorder="1" applyAlignment="1">
      <alignment horizontal="left"/>
    </xf>
    <xf numFmtId="0" fontId="17" fillId="10" borderId="7" xfId="0" applyFont="1" applyFill="1" applyBorder="1" applyAlignment="1">
      <alignment vertical="center"/>
    </xf>
    <xf numFmtId="0" fontId="25" fillId="10" borderId="0" xfId="0" applyFont="1" applyFill="1" applyBorder="1" applyAlignment="1">
      <alignment horizontal="left" vertical="center"/>
    </xf>
    <xf numFmtId="0" fontId="15" fillId="10" borderId="7" xfId="0" applyFont="1" applyFill="1" applyBorder="1" applyAlignment="1">
      <alignment vertical="center"/>
    </xf>
    <xf numFmtId="0" fontId="30" fillId="5" borderId="0" xfId="0" applyFont="1" applyFill="1" applyAlignment="1">
      <alignment horizontal="left" vertical="center"/>
    </xf>
    <xf numFmtId="0" fontId="38" fillId="5" borderId="0" xfId="0" applyFont="1" applyFill="1" applyAlignment="1">
      <alignment horizontal="center" vertical="center"/>
    </xf>
    <xf numFmtId="0" fontId="9" fillId="5" borderId="0" xfId="0" applyFont="1" applyFill="1"/>
    <xf numFmtId="0" fontId="33" fillId="0" borderId="0" xfId="0" applyFont="1"/>
    <xf numFmtId="0" fontId="33" fillId="0" borderId="0" xfId="0" applyFont="1" applyAlignment="1">
      <alignment wrapText="1"/>
    </xf>
    <xf numFmtId="0" fontId="34" fillId="0" borderId="0" xfId="0" applyFont="1"/>
    <xf numFmtId="0" fontId="34" fillId="0" borderId="0" xfId="0" applyFont="1" applyAlignment="1">
      <alignment wrapText="1"/>
    </xf>
    <xf numFmtId="0" fontId="39" fillId="5" borderId="0" xfId="0" applyFont="1" applyFill="1" applyAlignment="1">
      <alignment vertical="center"/>
    </xf>
    <xf numFmtId="0" fontId="27" fillId="0" borderId="0" xfId="0" applyFont="1" applyFill="1" applyBorder="1" applyAlignment="1">
      <alignment horizontal="right" vertical="center"/>
    </xf>
    <xf numFmtId="0" fontId="20" fillId="9" borderId="0" xfId="0" applyFont="1" applyFill="1" applyAlignment="1">
      <alignment horizontal="center" vertical="top"/>
    </xf>
    <xf numFmtId="0" fontId="17" fillId="10" borderId="4" xfId="0" applyFont="1" applyFill="1" applyBorder="1" applyAlignment="1">
      <alignment horizontal="left" vertical="center"/>
    </xf>
    <xf numFmtId="0" fontId="17" fillId="10" borderId="5" xfId="0" applyFont="1" applyFill="1" applyBorder="1" applyAlignment="1">
      <alignment horizontal="left" vertical="center"/>
    </xf>
    <xf numFmtId="0" fontId="17" fillId="10" borderId="6" xfId="0" applyFont="1" applyFill="1" applyBorder="1" applyAlignment="1">
      <alignment horizontal="left" vertical="center"/>
    </xf>
    <xf numFmtId="0" fontId="20" fillId="8" borderId="3" xfId="0" applyFont="1" applyFill="1" applyBorder="1" applyAlignment="1">
      <alignment horizontal="left" vertical="center"/>
    </xf>
    <xf numFmtId="0" fontId="20" fillId="8" borderId="0" xfId="0" applyFont="1" applyFill="1" applyBorder="1" applyAlignment="1">
      <alignment horizontal="left" vertical="center"/>
    </xf>
    <xf numFmtId="0" fontId="20" fillId="8" borderId="7" xfId="0" applyFont="1" applyFill="1" applyBorder="1" applyAlignment="1">
      <alignment horizontal="left" vertical="center"/>
    </xf>
    <xf numFmtId="0" fontId="39" fillId="0" borderId="0" xfId="0" applyFont="1" applyFill="1" applyAlignment="1">
      <alignment horizontal="center" vertical="center"/>
    </xf>
    <xf numFmtId="0" fontId="38" fillId="9" borderId="0" xfId="0" applyFont="1" applyFill="1" applyAlignment="1">
      <alignment horizontal="center" vertical="center"/>
    </xf>
    <xf numFmtId="0" fontId="30" fillId="10" borderId="0" xfId="0" applyFont="1" applyFill="1" applyAlignment="1">
      <alignment horizontal="left" vertical="center"/>
    </xf>
    <xf numFmtId="0" fontId="17" fillId="10" borderId="3" xfId="0" applyFont="1" applyFill="1" applyBorder="1" applyAlignment="1">
      <alignment horizontal="left" vertical="center"/>
    </xf>
    <xf numFmtId="0" fontId="17" fillId="10" borderId="0" xfId="0" applyFont="1" applyFill="1" applyBorder="1" applyAlignment="1">
      <alignment horizontal="left" vertical="center"/>
    </xf>
    <xf numFmtId="0" fontId="17" fillId="10" borderId="7" xfId="0" applyFont="1" applyFill="1" applyBorder="1" applyAlignment="1">
      <alignment horizontal="left" vertical="center"/>
    </xf>
    <xf numFmtId="14" fontId="20" fillId="8" borderId="3" xfId="0" applyNumberFormat="1" applyFont="1" applyFill="1" applyBorder="1" applyAlignment="1">
      <alignment horizontal="left" vertical="center"/>
    </xf>
    <xf numFmtId="14" fontId="20" fillId="8" borderId="0" xfId="0" applyNumberFormat="1" applyFont="1" applyFill="1" applyBorder="1" applyAlignment="1">
      <alignment horizontal="left" vertical="center"/>
    </xf>
    <xf numFmtId="14" fontId="20" fillId="8" borderId="7" xfId="0" applyNumberFormat="1" applyFont="1" applyFill="1" applyBorder="1" applyAlignment="1">
      <alignment horizontal="left" vertical="center"/>
    </xf>
    <xf numFmtId="0" fontId="20" fillId="8" borderId="8" xfId="0" applyFont="1" applyFill="1" applyBorder="1" applyAlignment="1">
      <alignment horizontal="left" vertical="center"/>
    </xf>
    <xf numFmtId="0" fontId="20" fillId="8" borderId="9" xfId="0" applyFont="1" applyFill="1" applyBorder="1" applyAlignment="1">
      <alignment horizontal="left" vertical="center"/>
    </xf>
    <xf numFmtId="0" fontId="20" fillId="8" borderId="10" xfId="0" applyFont="1" applyFill="1" applyBorder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21" fillId="9" borderId="0" xfId="0" applyFont="1" applyFill="1" applyAlignment="1">
      <alignment horizontal="center"/>
    </xf>
    <xf numFmtId="0" fontId="7" fillId="10" borderId="0" xfId="0" applyFont="1" applyFill="1" applyAlignment="1">
      <alignment horizontal="left"/>
    </xf>
    <xf numFmtId="0" fontId="20" fillId="9" borderId="0" xfId="0" applyFont="1" applyFill="1" applyBorder="1" applyAlignment="1">
      <alignment horizontal="center" vertical="top"/>
    </xf>
    <xf numFmtId="0" fontId="27" fillId="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31"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3333FF"/>
      <color rgb="FF2F4FA0"/>
      <color rgb="FF1C2FE4"/>
      <color rgb="FFFFBA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Reference!$W$7:$Z$7</c:f>
              <c:numCache>
                <c:formatCode>m/d/yyyy</c:formatCode>
                <c:ptCount val="4"/>
                <c:pt idx="0">
                  <c:v>43028</c:v>
                </c:pt>
                <c:pt idx="1">
                  <c:v>43042</c:v>
                </c:pt>
                <c:pt idx="2">
                  <c:v>43063</c:v>
                </c:pt>
                <c:pt idx="3">
                  <c:v>43083</c:v>
                </c:pt>
              </c:numCache>
            </c:numRef>
          </c:cat>
          <c:val>
            <c:numRef>
              <c:f>Reference!$W$8:$Z$8</c:f>
              <c:numCache>
                <c:formatCode>0.0</c:formatCode>
                <c:ptCount val="4"/>
                <c:pt idx="0">
                  <c:v>14</c:v>
                </c:pt>
                <c:pt idx="1">
                  <c:v>15.54</c:v>
                </c:pt>
                <c:pt idx="2">
                  <c:v>17.560199999999998</c:v>
                </c:pt>
                <c:pt idx="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E14-4162-82C7-FE0C612E1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303328"/>
        <c:axId val="681303656"/>
      </c:lineChart>
      <c:catAx>
        <c:axId val="681303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1303656"/>
        <c:crosses val="autoZero"/>
        <c:auto val="0"/>
        <c:lblAlgn val="ctr"/>
        <c:lblOffset val="100"/>
        <c:noMultiLvlLbl val="0"/>
      </c:catAx>
      <c:valAx>
        <c:axId val="68130365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130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Series</c:v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94-4A1F-BBA9-AD30B750727B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shade val="30000"/>
                      <a:satMod val="115000"/>
                    </a:schemeClr>
                  </a:gs>
                  <a:gs pos="50000">
                    <a:schemeClr val="accent2">
                      <a:shade val="67500"/>
                      <a:satMod val="115000"/>
                    </a:schemeClr>
                  </a:gs>
                  <a:gs pos="100000">
                    <a:schemeClr val="accent2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94-4A1F-BBA9-AD30B750727B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94-4A1F-BBA9-AD30B750727B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94-4A1F-BBA9-AD30B750727B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94-4A1F-BBA9-AD30B750727B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C94-4A1F-BBA9-AD30B750727B}"/>
              </c:ext>
            </c:extLst>
          </c:dP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C-4C94-4A1F-BBA9-AD30B7507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0"/>
      </c:doughnutChart>
      <c:pieChart>
        <c:varyColors val="1"/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C94-4A1F-BBA9-AD30B750727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C94-4A1F-BBA9-AD30B750727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C94-4A1F-BBA9-AD30B750727B}"/>
              </c:ext>
            </c:extLst>
          </c:dPt>
          <c:val>
            <c:numRef>
              <c:f>Reference!$O$16:$Q$16</c:f>
              <c:numCache>
                <c:formatCode>General</c:formatCode>
                <c:ptCount val="3"/>
                <c:pt idx="0" formatCode="0.0%">
                  <c:v>0.25531914893617019</c:v>
                </c:pt>
                <c:pt idx="1">
                  <c:v>0.02</c:v>
                </c:pt>
                <c:pt idx="2" formatCode="0.0%">
                  <c:v>1.7246808510638298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C94-4A1F-BBA9-AD30B7507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Series</c:v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BC-4AD1-8505-ECBFFAF58DC1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BC-4AD1-8505-ECBFFAF58DC1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2BC-4AD1-8505-ECBFFAF58DC1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chemeClr val="accent2">
                      <a:shade val="30000"/>
                      <a:satMod val="115000"/>
                    </a:schemeClr>
                  </a:gs>
                  <a:gs pos="50000">
                    <a:schemeClr val="accent2">
                      <a:shade val="67500"/>
                      <a:satMod val="115000"/>
                    </a:schemeClr>
                  </a:gs>
                  <a:gs pos="100000">
                    <a:schemeClr val="accent2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2BC-4AD1-8505-ECBFFAF58DC1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2BC-4AD1-8505-ECBFFAF58DC1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BC-4AD1-8505-ECBFFAF58DC1}"/>
              </c:ext>
            </c:extLst>
          </c:dP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C-32BC-4AD1-8505-ECBFFAF58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0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2BC-4AD1-8505-ECBFFAF58DC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2BC-4AD1-8505-ECBFFAF58DC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2BC-4AD1-8505-ECBFFAF58DC1}"/>
              </c:ext>
            </c:extLst>
          </c:dPt>
          <c:val>
            <c:numRef>
              <c:f>Reference!$O$25:$Q$25</c:f>
              <c:numCache>
                <c:formatCode>General</c:formatCode>
                <c:ptCount val="3"/>
                <c:pt idx="0" formatCode="0.0%">
                  <c:v>0</c:v>
                </c:pt>
                <c:pt idx="1">
                  <c:v>0.02</c:v>
                </c:pt>
                <c:pt idx="2" formatCode="0.0%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2BC-4AD1-8505-ECBFFAF58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Bahnschrift" panose="020B0502040204020203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Reference!$L$35</c:f>
              <c:strCache>
                <c:ptCount val="1"/>
                <c:pt idx="0">
                  <c:v>TrapBar Deadlift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30-44D3-B2D0-C8FB3B7CF0F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30-44D3-B2D0-C8FB3B7CF0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Reference!$M$33:$N$34</c:f>
              <c:multiLvlStrCache>
                <c:ptCount val="2"/>
                <c:lvl>
                  <c:pt idx="0">
                    <c:v>12/18/2017</c:v>
                  </c:pt>
                  <c:pt idx="1">
                    <c:v>10/20/2017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Reference!$M$35:$N$35</c:f>
              <c:numCache>
                <c:formatCode>0</c:formatCode>
                <c:ptCount val="2"/>
                <c:pt idx="0">
                  <c:v>392.48627600000003</c:v>
                </c:pt>
                <c:pt idx="1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30-44D3-B2D0-C8FB3B7CF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  <c:min val="25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Bahnschrift" panose="020B0502040204020203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Bahnschrift" panose="020B0502040204020203" pitchFamily="34" charset="0"/>
              </a:rPr>
              <a:t>Jump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Bahnschrift" panose="020B0502040204020203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246575859052104"/>
          <c:y val="0.14421786791046953"/>
          <c:w val="0.75485224907231419"/>
          <c:h val="0.64191092826478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Reference!$L$39</c:f>
              <c:strCache>
                <c:ptCount val="1"/>
                <c:pt idx="0">
                  <c:v>Jump 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04-46C2-A1D0-5C6702EC9A97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F04-46C2-A1D0-5C6702EC9A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Reference!$M$37:$N$38</c:f>
              <c:multiLvlStrCache>
                <c:ptCount val="2"/>
                <c:lvl>
                  <c:pt idx="0">
                    <c:v>12/18/2017</c:v>
                  </c:pt>
                  <c:pt idx="1">
                    <c:v>11/24/2017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Reference!$M$39:$N$39</c:f>
              <c:numCache>
                <c:formatCode>0.0</c:formatCode>
                <c:ptCount val="2"/>
                <c:pt idx="0">
                  <c:v>14.223761999999999</c:v>
                </c:pt>
                <c:pt idx="1">
                  <c:v>17.560199999999998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04-46C2-A1D0-5C6702EC9A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  <c:min val="5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Bahnschrift" panose="020B0502040204020203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Bahnschrift" panose="020B0502040204020203" pitchFamily="34" charset="0"/>
              </a:rPr>
              <a:t>Bench Press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Bahnschrift" panose="020B0502040204020203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Reference!$L$43</c:f>
              <c:strCache>
                <c:ptCount val="1"/>
                <c:pt idx="0">
                  <c:v>Bench Press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E5-4FDE-B221-4A858CF70C1D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E5-4FDE-B221-4A858CF70C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Reference!$M$41:$N$42</c:f>
              <c:multiLvlStrCache>
                <c:ptCount val="2"/>
                <c:lvl>
                  <c:pt idx="0">
                    <c:v>12/18/2017</c:v>
                  </c:pt>
                  <c:pt idx="1">
                    <c:v>10/20/2017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Reference!$M$43:$N$43</c:f>
              <c:numCache>
                <c:formatCode>0</c:formatCode>
                <c:ptCount val="2"/>
                <c:pt idx="0">
                  <c:v>107.5266</c:v>
                </c:pt>
                <c:pt idx="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E5-4FDE-B221-4A858CF70C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Bahnschrift" panose="020B0502040204020203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Bahnschrift" panose="020B0502040204020203" pitchFamily="34" charset="0"/>
              </a:rPr>
              <a:t>Body Fat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Bahnschrift" panose="020B0502040204020203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Reference!$L$47</c:f>
              <c:strCache>
                <c:ptCount val="1"/>
                <c:pt idx="0">
                  <c:v>Body Fat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EE-44DE-AF47-BF73E42473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EE-44DE-AF47-BF73E42473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Reference!$M$45:$N$46</c:f>
              <c:multiLvlStrCache>
                <c:ptCount val="2"/>
                <c:lvl>
                  <c:pt idx="0">
                    <c:v>12/18/2017</c:v>
                  </c:pt>
                  <c:pt idx="1">
                    <c:v>10/20/2017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Reference!$M$47:$N$47</c:f>
              <c:numCache>
                <c:formatCode>0.0"%"</c:formatCode>
                <c:ptCount val="2"/>
                <c:pt idx="0">
                  <c:v>22.8559968</c:v>
                </c:pt>
                <c:pt idx="1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EE-44DE-AF47-BF73E42473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</c:scaling>
        <c:delete val="0"/>
        <c:axPos val="l"/>
        <c:numFmt formatCode="0.0&quot;%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Reference!$L$71</c:f>
              <c:strCache>
                <c:ptCount val="1"/>
                <c:pt idx="0">
                  <c:v>Day Score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0"/>
                  </a:schemeClr>
                </a:gs>
                <a:gs pos="63000">
                  <a:schemeClr val="accent1">
                    <a:lumMod val="50000"/>
                  </a:schemeClr>
                </a:gs>
                <a:gs pos="97000">
                  <a:schemeClr val="accent1">
                    <a:lumMod val="60000"/>
                    <a:lumOff val="4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Reference!$M$71:$Z$71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1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B-46BF-B850-3DD3F108F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93840312"/>
        <c:axId val="193845232"/>
      </c:barChart>
      <c:lineChart>
        <c:grouping val="standard"/>
        <c:varyColors val="0"/>
        <c:ser>
          <c:idx val="1"/>
          <c:order val="1"/>
          <c:tx>
            <c:strRef>
              <c:f>Reference!$L$72</c:f>
              <c:strCache>
                <c:ptCount val="1"/>
                <c:pt idx="0">
                  <c:v>Rolling AVG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Reference!$M$72:$Z$72</c:f>
              <c:numCache>
                <c:formatCode>0.0</c:formatCode>
                <c:ptCount val="14"/>
                <c:pt idx="0">
                  <c:v>7.125</c:v>
                </c:pt>
                <c:pt idx="1">
                  <c:v>6.875</c:v>
                </c:pt>
                <c:pt idx="2">
                  <c:v>6.75</c:v>
                </c:pt>
                <c:pt idx="3">
                  <c:v>6.625</c:v>
                </c:pt>
                <c:pt idx="4">
                  <c:v>5.625</c:v>
                </c:pt>
                <c:pt idx="5">
                  <c:v>5.25</c:v>
                </c:pt>
                <c:pt idx="6">
                  <c:v>5</c:v>
                </c:pt>
                <c:pt idx="7">
                  <c:v>5.25</c:v>
                </c:pt>
                <c:pt idx="8">
                  <c:v>5.75</c:v>
                </c:pt>
                <c:pt idx="9">
                  <c:v>5.5</c:v>
                </c:pt>
                <c:pt idx="10">
                  <c:v>5.375</c:v>
                </c:pt>
                <c:pt idx="11">
                  <c:v>6</c:v>
                </c:pt>
                <c:pt idx="12">
                  <c:v>5.875</c:v>
                </c:pt>
                <c:pt idx="13">
                  <c:v>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B-46BF-B850-3DD3F108FFC1}"/>
            </c:ext>
          </c:extLst>
        </c:ser>
        <c:ser>
          <c:idx val="2"/>
          <c:order val="2"/>
          <c:tx>
            <c:strRef>
              <c:f>Reference!$L$73</c:f>
              <c:strCache>
                <c:ptCount val="1"/>
                <c:pt idx="0">
                  <c:v>Rolling AVG Limited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Reference!$M$73:$Z$73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5.75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3B-46BF-B850-3DD3F108FFC1}"/>
            </c:ext>
          </c:extLst>
        </c:ser>
        <c:ser>
          <c:idx val="3"/>
          <c:order val="3"/>
          <c:tx>
            <c:strRef>
              <c:f>Reference!$L$74</c:f>
              <c:strCache>
                <c:ptCount val="1"/>
                <c:pt idx="0">
                  <c:v>Rolling AVG Out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Reference!$M$74:$Z$74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3B-46BF-B850-3DD3F108F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40312"/>
        <c:axId val="193845232"/>
      </c:lineChart>
      <c:dateAx>
        <c:axId val="193840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93845232"/>
        <c:crosses val="autoZero"/>
        <c:auto val="1"/>
        <c:lblOffset val="100"/>
        <c:baseTimeUnit val="days"/>
      </c:dateAx>
      <c:valAx>
        <c:axId val="193845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9384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Bahnschrif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Series</c:v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0D3-40BB-8621-1474BBE26396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shade val="30000"/>
                      <a:satMod val="115000"/>
                    </a:schemeClr>
                  </a:gs>
                  <a:gs pos="50000">
                    <a:schemeClr val="accent2">
                      <a:shade val="67500"/>
                      <a:satMod val="115000"/>
                    </a:schemeClr>
                  </a:gs>
                  <a:gs pos="100000">
                    <a:schemeClr val="accent2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0D3-40BB-8621-1474BBE26396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D3-40BB-8621-1474BBE26396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0D3-40BB-8621-1474BBE26396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D3-40BB-8621-1474BBE2639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0D3-40BB-8621-1474BBE26396}"/>
              </c:ext>
            </c:extLst>
          </c:dP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E0D3-40BB-8621-1474BBE2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0"/>
      </c:doughnutChart>
      <c:pieChart>
        <c:varyColors val="1"/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0D3-40BB-8621-1474BBE26396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0D3-40BB-8621-1474BBE2639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0D3-40BB-8621-1474BBE26396}"/>
              </c:ext>
            </c:extLst>
          </c:dPt>
          <c:val>
            <c:numRef>
              <c:f>Reference!$O$16:$Q$16</c:f>
              <c:numCache>
                <c:formatCode>General</c:formatCode>
                <c:ptCount val="3"/>
                <c:pt idx="0" formatCode="0.0%">
                  <c:v>0.25531914893617019</c:v>
                </c:pt>
                <c:pt idx="1">
                  <c:v>0.02</c:v>
                </c:pt>
                <c:pt idx="2" formatCode="0.0%">
                  <c:v>1.7246808510638298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D3-40BB-8621-1474BBE2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Series</c:v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CF-4C32-85B4-FB9894204F48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CF-4C32-85B4-FB9894204F48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CF-4C32-85B4-FB9894204F48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chemeClr val="accent2">
                      <a:shade val="30000"/>
                      <a:satMod val="115000"/>
                    </a:schemeClr>
                  </a:gs>
                  <a:gs pos="50000">
                    <a:schemeClr val="accent2">
                      <a:shade val="67500"/>
                      <a:satMod val="115000"/>
                    </a:schemeClr>
                  </a:gs>
                  <a:gs pos="100000">
                    <a:schemeClr val="accent2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CF-4C32-85B4-FB9894204F48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CF-4C32-85B4-FB9894204F48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ACF-4C32-85B4-FB9894204F48}"/>
              </c:ext>
            </c:extLst>
          </c:dP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C-8ACF-4C32-85B4-FB9894204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0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CF-4C32-85B4-FB9894204F4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ACF-4C32-85B4-FB9894204F4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ACF-4C32-85B4-FB9894204F48}"/>
              </c:ext>
            </c:extLst>
          </c:dPt>
          <c:val>
            <c:numRef>
              <c:f>Reference!$O$25:$Q$25</c:f>
              <c:numCache>
                <c:formatCode>General</c:formatCode>
                <c:ptCount val="3"/>
                <c:pt idx="0" formatCode="0.0%">
                  <c:v>0</c:v>
                </c:pt>
                <c:pt idx="1">
                  <c:v>0.02</c:v>
                </c:pt>
                <c:pt idx="2" formatCode="0.0%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ACF-4C32-85B4-FB9894204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Reference!$L$35</c:f>
              <c:strCache>
                <c:ptCount val="1"/>
                <c:pt idx="0">
                  <c:v>TrapBar Deadlift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473-436A-A42E-7987DFFE758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73-436A-A42E-7987DFFE75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Reference!$M$33:$N$34</c:f>
              <c:multiLvlStrCache>
                <c:ptCount val="2"/>
                <c:lvl>
                  <c:pt idx="0">
                    <c:v>12/18/2017</c:v>
                  </c:pt>
                  <c:pt idx="1">
                    <c:v>10/20/2017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Reference!$M$35:$N$35</c:f>
              <c:numCache>
                <c:formatCode>0</c:formatCode>
                <c:ptCount val="2"/>
                <c:pt idx="0">
                  <c:v>392.48627600000003</c:v>
                </c:pt>
                <c:pt idx="1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3-436A-A42E-7987DFFE75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Jump Height (in)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Reference!$L$39</c:f>
              <c:strCache>
                <c:ptCount val="1"/>
                <c:pt idx="0">
                  <c:v>Jump 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473-436A-A42E-7987DFFE758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73-436A-A42E-7987DFFE75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Reference!$M$37:$N$38</c:f>
              <c:multiLvlStrCache>
                <c:ptCount val="2"/>
                <c:lvl>
                  <c:pt idx="0">
                    <c:v>12/18/2017</c:v>
                  </c:pt>
                  <c:pt idx="1">
                    <c:v>11/24/2017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Reference!$M$39:$N$39</c:f>
              <c:numCache>
                <c:formatCode>0.0</c:formatCode>
                <c:ptCount val="2"/>
                <c:pt idx="0">
                  <c:v>14.223761999999999</c:v>
                </c:pt>
                <c:pt idx="1">
                  <c:v>17.560199999999998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3-436A-A42E-7987DFFE75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Bench Press 1RM (lbs)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Reference!$L$43</c:f>
              <c:strCache>
                <c:ptCount val="1"/>
                <c:pt idx="0">
                  <c:v>Bench Press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473-436A-A42E-7987DFFE758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73-436A-A42E-7987DFFE75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Reference!$M$41:$N$42</c:f>
              <c:multiLvlStrCache>
                <c:ptCount val="2"/>
                <c:lvl>
                  <c:pt idx="0">
                    <c:v>12/18/2017</c:v>
                  </c:pt>
                  <c:pt idx="1">
                    <c:v>10/20/2017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Reference!$M$43:$N$43</c:f>
              <c:numCache>
                <c:formatCode>0</c:formatCode>
                <c:ptCount val="2"/>
                <c:pt idx="0">
                  <c:v>107.5266</c:v>
                </c:pt>
                <c:pt idx="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3-436A-A42E-7987DFFE75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Body Fat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Reference!$L$47</c:f>
              <c:strCache>
                <c:ptCount val="1"/>
                <c:pt idx="0">
                  <c:v>Body Fat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473-436A-A42E-7987DFFE758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73-436A-A42E-7987DFFE75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Reference!$M$45:$N$46</c:f>
              <c:multiLvlStrCache>
                <c:ptCount val="2"/>
                <c:lvl>
                  <c:pt idx="0">
                    <c:v>12/18/2017</c:v>
                  </c:pt>
                  <c:pt idx="1">
                    <c:v>10/20/2017</c:v>
                  </c:pt>
                </c:lvl>
                <c:lvl>
                  <c:pt idx="0">
                    <c:v>Latest</c:v>
                  </c:pt>
                  <c:pt idx="1">
                    <c:v>Best</c:v>
                  </c:pt>
                </c:lvl>
              </c:multiLvlStrCache>
            </c:multiLvlStrRef>
          </c:cat>
          <c:val>
            <c:numRef>
              <c:f>Reference!$M$47:$N$47</c:f>
              <c:numCache>
                <c:formatCode>0.0"%"</c:formatCode>
                <c:ptCount val="2"/>
                <c:pt idx="0">
                  <c:v>22.8559968</c:v>
                </c:pt>
                <c:pt idx="1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3-436A-A42E-7987DFFE75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2397160"/>
        <c:axId val="722400440"/>
      </c:barChart>
      <c:catAx>
        <c:axId val="72239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400440"/>
        <c:crosses val="autoZero"/>
        <c:auto val="1"/>
        <c:lblAlgn val="ctr"/>
        <c:lblOffset val="100"/>
        <c:noMultiLvlLbl val="0"/>
      </c:catAx>
      <c:valAx>
        <c:axId val="722400440"/>
        <c:scaling>
          <c:orientation val="minMax"/>
        </c:scaling>
        <c:delete val="0"/>
        <c:axPos val="l"/>
        <c:numFmt formatCode="0.0&quot;%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39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Reference!$L$71</c:f>
              <c:strCache>
                <c:ptCount val="1"/>
                <c:pt idx="0">
                  <c:v>Day Score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Reference!$M$71:$Z$71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1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2-4832-B684-C369688751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3840312"/>
        <c:axId val="193845232"/>
      </c:barChart>
      <c:lineChart>
        <c:grouping val="standard"/>
        <c:varyColors val="0"/>
        <c:ser>
          <c:idx val="1"/>
          <c:order val="1"/>
          <c:tx>
            <c:strRef>
              <c:f>Reference!$L$72</c:f>
              <c:strCache>
                <c:ptCount val="1"/>
                <c:pt idx="0">
                  <c:v>Rolling AVG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Reference!$M$72:$Z$72</c:f>
              <c:numCache>
                <c:formatCode>0.0</c:formatCode>
                <c:ptCount val="14"/>
                <c:pt idx="0">
                  <c:v>7.125</c:v>
                </c:pt>
                <c:pt idx="1">
                  <c:v>6.875</c:v>
                </c:pt>
                <c:pt idx="2">
                  <c:v>6.75</c:v>
                </c:pt>
                <c:pt idx="3">
                  <c:v>6.625</c:v>
                </c:pt>
                <c:pt idx="4">
                  <c:v>5.625</c:v>
                </c:pt>
                <c:pt idx="5">
                  <c:v>5.25</c:v>
                </c:pt>
                <c:pt idx="6">
                  <c:v>5</c:v>
                </c:pt>
                <c:pt idx="7">
                  <c:v>5.25</c:v>
                </c:pt>
                <c:pt idx="8">
                  <c:v>5.75</c:v>
                </c:pt>
                <c:pt idx="9">
                  <c:v>5.5</c:v>
                </c:pt>
                <c:pt idx="10">
                  <c:v>5.375</c:v>
                </c:pt>
                <c:pt idx="11">
                  <c:v>6</c:v>
                </c:pt>
                <c:pt idx="12">
                  <c:v>5.875</c:v>
                </c:pt>
                <c:pt idx="13">
                  <c:v>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2-4832-B684-C369688751A4}"/>
            </c:ext>
          </c:extLst>
        </c:ser>
        <c:ser>
          <c:idx val="2"/>
          <c:order val="2"/>
          <c:tx>
            <c:strRef>
              <c:f>Reference!$L$73</c:f>
              <c:strCache>
                <c:ptCount val="1"/>
                <c:pt idx="0">
                  <c:v>Rolling AVG Limited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Reference!$M$73:$Z$73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5.75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2-4832-B684-C369688751A4}"/>
            </c:ext>
          </c:extLst>
        </c:ser>
        <c:ser>
          <c:idx val="3"/>
          <c:order val="3"/>
          <c:tx>
            <c:strRef>
              <c:f>Reference!$L$74</c:f>
              <c:strCache>
                <c:ptCount val="1"/>
                <c:pt idx="0">
                  <c:v>Rolling AVG Out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Reference!$M$70:$Z$70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Reference!$M$74:$Z$74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2-4832-B684-C369688751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840312"/>
        <c:axId val="193845232"/>
      </c:lineChart>
      <c:dateAx>
        <c:axId val="193840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93845232"/>
        <c:crosses val="autoZero"/>
        <c:auto val="1"/>
        <c:lblOffset val="100"/>
        <c:baseTimeUnit val="days"/>
      </c:dateAx>
      <c:valAx>
        <c:axId val="193845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9384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Bahnschrif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Readiness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Reference!$L$3</c:f>
              <c:strCache>
                <c:ptCount val="1"/>
                <c:pt idx="0">
                  <c:v>Day Score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Reference!$M$2:$Z$2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Reference!$M$3:$Z$3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1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3-48A6-8DFA-973E52977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9049464"/>
        <c:axId val="629049792"/>
      </c:barChart>
      <c:lineChart>
        <c:grouping val="standard"/>
        <c:varyColors val="0"/>
        <c:ser>
          <c:idx val="1"/>
          <c:order val="1"/>
          <c:tx>
            <c:strRef>
              <c:f>Reference!$L$4</c:f>
              <c:strCache>
                <c:ptCount val="1"/>
                <c:pt idx="0">
                  <c:v>Rolling AVG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Reference!$M$2:$Z$2</c:f>
              <c:numCache>
                <c:formatCode>m/d/yyyy</c:formatCode>
                <c:ptCount val="14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</c:numCache>
            </c:numRef>
          </c:cat>
          <c:val>
            <c:numRef>
              <c:f>Reference!$M$4:$Z$4</c:f>
              <c:numCache>
                <c:formatCode>0.0</c:formatCode>
                <c:ptCount val="14"/>
                <c:pt idx="0">
                  <c:v>7.125</c:v>
                </c:pt>
                <c:pt idx="1">
                  <c:v>6.875</c:v>
                </c:pt>
                <c:pt idx="2">
                  <c:v>6.75</c:v>
                </c:pt>
                <c:pt idx="3">
                  <c:v>6.625</c:v>
                </c:pt>
                <c:pt idx="4">
                  <c:v>5.625</c:v>
                </c:pt>
                <c:pt idx="5">
                  <c:v>5.25</c:v>
                </c:pt>
                <c:pt idx="6">
                  <c:v>5</c:v>
                </c:pt>
                <c:pt idx="7">
                  <c:v>5.25</c:v>
                </c:pt>
                <c:pt idx="8">
                  <c:v>5.75</c:v>
                </c:pt>
                <c:pt idx="9">
                  <c:v>5.5</c:v>
                </c:pt>
                <c:pt idx="10">
                  <c:v>5.375</c:v>
                </c:pt>
                <c:pt idx="11">
                  <c:v>6</c:v>
                </c:pt>
                <c:pt idx="12">
                  <c:v>5.875</c:v>
                </c:pt>
                <c:pt idx="13">
                  <c:v>5.25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133-48A6-8DFA-973E52977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049464"/>
        <c:axId val="629049792"/>
      </c:lineChart>
      <c:dateAx>
        <c:axId val="629049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9049792"/>
        <c:crosses val="autoZero"/>
        <c:auto val="1"/>
        <c:lblOffset val="100"/>
        <c:baseTimeUnit val="days"/>
      </c:dateAx>
      <c:valAx>
        <c:axId val="62904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904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Reference!$AE$5" max="30000" noThreeD="1" page="10" val="58"/>
</file>

<file path=xl/ctrlProps/ctrlProp2.xml><?xml version="1.0" encoding="utf-8"?>
<formControlPr xmlns="http://schemas.microsoft.com/office/spreadsheetml/2009/9/main" objectType="Spin" dx="22" fmlaLink="Reference!$AE$5" inc="7" max="30000" noThreeD="1" page="10" val="58"/>
</file>

<file path=xl/ctrlProps/ctrlProp3.xml><?xml version="1.0" encoding="utf-8"?>
<formControlPr xmlns="http://schemas.microsoft.com/office/spreadsheetml/2009/9/main" objectType="Spin" dx="22" fmlaLink="Reference!$AE$5" inc="30" max="30000" noThreeD="1" page="10" val="58"/>
</file>

<file path=xl/ctrlProps/ctrlProp4.xml><?xml version="1.0" encoding="utf-8"?>
<formControlPr xmlns="http://schemas.microsoft.com/office/spreadsheetml/2009/9/main" objectType="Spin" dx="22" fmlaLink="Reference!$AE$5" max="30000" noThreeD="1" page="10" val="58"/>
</file>

<file path=xl/ctrlProps/ctrlProp5.xml><?xml version="1.0" encoding="utf-8"?>
<formControlPr xmlns="http://schemas.microsoft.com/office/spreadsheetml/2009/9/main" objectType="Spin" dx="22" fmlaLink="Reference!$AE$5" inc="7" max="30000" noThreeD="1" page="10" val="58"/>
</file>

<file path=xl/ctrlProps/ctrlProp6.xml><?xml version="1.0" encoding="utf-8"?>
<formControlPr xmlns="http://schemas.microsoft.com/office/spreadsheetml/2009/9/main" objectType="Spin" dx="22" inc="30" max="30000" noThreeD="1" page="10" val="14"/>
</file>

<file path=xl/ctrlProps/ctrlProp7.xml><?xml version="1.0" encoding="utf-8"?>
<formControlPr xmlns="http://schemas.microsoft.com/office/spreadsheetml/2009/9/main" objectType="Spin" dx="22" fmlaLink="Reference!$AE$5" max="30000" noThreeD="1" page="10" val="58"/>
</file>

<file path=xl/ctrlProps/ctrlProp8.xml><?xml version="1.0" encoding="utf-8"?>
<formControlPr xmlns="http://schemas.microsoft.com/office/spreadsheetml/2009/9/main" objectType="Spin" dx="22" fmlaLink="Reference!$AE$5" inc="7" max="30000" noThreeD="1" page="10" val="58"/>
</file>

<file path=xl/ctrlProps/ctrlProp9.xml><?xml version="1.0" encoding="utf-8"?>
<formControlPr xmlns="http://schemas.microsoft.com/office/spreadsheetml/2009/9/main" objectType="Spin" dx="22" fmlaLink="Reference!$AE$5" inc="30" max="30000" noThreeD="1" page="10" val="58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svg"/><Relationship Id="rId13" Type="http://schemas.openxmlformats.org/officeDocument/2006/relationships/chart" Target="../charts/chart8.xml"/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12" Type="http://schemas.openxmlformats.org/officeDocument/2006/relationships/chart" Target="../charts/chart7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image" Target="../media/image3.svg"/><Relationship Id="rId11" Type="http://schemas.openxmlformats.org/officeDocument/2006/relationships/chart" Target="../charts/chart6.xml"/><Relationship Id="rId5" Type="http://schemas.openxmlformats.org/officeDocument/2006/relationships/image" Target="../media/image2.png"/><Relationship Id="rId10" Type="http://schemas.openxmlformats.org/officeDocument/2006/relationships/chart" Target="../charts/chart5.xml"/><Relationship Id="rId4" Type="http://schemas.openxmlformats.org/officeDocument/2006/relationships/chart" Target="../charts/chart3.xml"/><Relationship Id="rId9" Type="http://schemas.openxmlformats.org/officeDocument/2006/relationships/chart" Target="../charts/chart4.xml"/><Relationship Id="rId14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13" Type="http://schemas.openxmlformats.org/officeDocument/2006/relationships/image" Target="../media/image21.jpeg"/><Relationship Id="rId18" Type="http://schemas.openxmlformats.org/officeDocument/2006/relationships/image" Target="../media/image26.jpeg"/><Relationship Id="rId3" Type="http://schemas.openxmlformats.org/officeDocument/2006/relationships/image" Target="../media/image11.jpeg"/><Relationship Id="rId21" Type="http://schemas.openxmlformats.org/officeDocument/2006/relationships/image" Target="../media/image28.png"/><Relationship Id="rId7" Type="http://schemas.openxmlformats.org/officeDocument/2006/relationships/image" Target="../media/image15.jpeg"/><Relationship Id="rId12" Type="http://schemas.openxmlformats.org/officeDocument/2006/relationships/image" Target="../media/image20.jpeg"/><Relationship Id="rId17" Type="http://schemas.openxmlformats.org/officeDocument/2006/relationships/image" Target="../media/image25.jpeg"/><Relationship Id="rId2" Type="http://schemas.openxmlformats.org/officeDocument/2006/relationships/image" Target="../media/image10.jpeg"/><Relationship Id="rId16" Type="http://schemas.openxmlformats.org/officeDocument/2006/relationships/image" Target="../media/image24.jpeg"/><Relationship Id="rId20" Type="http://schemas.microsoft.com/office/2007/relationships/hdphoto" Target="../media/hdphoto1.wdp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11" Type="http://schemas.openxmlformats.org/officeDocument/2006/relationships/image" Target="../media/image19.jpeg"/><Relationship Id="rId5" Type="http://schemas.openxmlformats.org/officeDocument/2006/relationships/image" Target="../media/image13.jpeg"/><Relationship Id="rId15" Type="http://schemas.openxmlformats.org/officeDocument/2006/relationships/image" Target="../media/image23.jpeg"/><Relationship Id="rId10" Type="http://schemas.openxmlformats.org/officeDocument/2006/relationships/image" Target="../media/image18.jpeg"/><Relationship Id="rId19" Type="http://schemas.openxmlformats.org/officeDocument/2006/relationships/image" Target="../media/image27.png"/><Relationship Id="rId4" Type="http://schemas.openxmlformats.org/officeDocument/2006/relationships/image" Target="../media/image12.jpeg"/><Relationship Id="rId9" Type="http://schemas.openxmlformats.org/officeDocument/2006/relationships/image" Target="../media/image17.jpeg"/><Relationship Id="rId14" Type="http://schemas.openxmlformats.org/officeDocument/2006/relationships/image" Target="../media/image22.jpeg"/><Relationship Id="rId22" Type="http://schemas.microsoft.com/office/2007/relationships/hdphoto" Target="../media/hdphoto2.wdp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105900</xdr:colOff>
          <xdr:row>4</xdr:row>
          <xdr:rowOff>30751</xdr:rowOff>
        </xdr:from>
        <xdr:to>
          <xdr:col>15</xdr:col>
          <xdr:colOff>739589</xdr:colOff>
          <xdr:row>9</xdr:row>
          <xdr:rowOff>42333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shotLookup" spid="_x0000_s41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75619" y="1304720"/>
              <a:ext cx="1479033" cy="1559395"/>
            </a:xfrm>
            <a:prstGeom prst="rect">
              <a:avLst/>
            </a:prstGeom>
            <a:noFill/>
            <a:ln>
              <a:noFill/>
            </a:ln>
          </xdr:spPr>
        </xdr:pic>
        <xdr:clientData/>
      </xdr:twoCellAnchor>
    </mc:Choice>
    <mc:Fallback/>
  </mc:AlternateContent>
  <xdr:twoCellAnchor>
    <xdr:from>
      <xdr:col>12</xdr:col>
      <xdr:colOff>16170</xdr:colOff>
      <xdr:row>38</xdr:row>
      <xdr:rowOff>99680</xdr:rowOff>
    </xdr:from>
    <xdr:to>
      <xdr:col>21</xdr:col>
      <xdr:colOff>116418</xdr:colOff>
      <xdr:row>47</xdr:row>
      <xdr:rowOff>257735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576792</xdr:colOff>
      <xdr:row>2</xdr:row>
      <xdr:rowOff>206576</xdr:rowOff>
    </xdr:from>
    <xdr:to>
      <xdr:col>21</xdr:col>
      <xdr:colOff>281994</xdr:colOff>
      <xdr:row>12</xdr:row>
      <xdr:rowOff>152283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534460</xdr:colOff>
      <xdr:row>2</xdr:row>
      <xdr:rowOff>206576</xdr:rowOff>
    </xdr:from>
    <xdr:to>
      <xdr:col>24</xdr:col>
      <xdr:colOff>489692</xdr:colOff>
      <xdr:row>12</xdr:row>
      <xdr:rowOff>152283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243169</xdr:colOff>
      <xdr:row>3</xdr:row>
      <xdr:rowOff>57435</xdr:rowOff>
    </xdr:from>
    <xdr:to>
      <xdr:col>21</xdr:col>
      <xdr:colOff>402090</xdr:colOff>
      <xdr:row>4</xdr:row>
      <xdr:rowOff>150025</xdr:rowOff>
    </xdr:to>
    <xdr:pic>
      <xdr:nvPicPr>
        <xdr:cNvPr id="9" name="Graphic 8" descr="Thermometer with solid fill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434919" y="1021841"/>
          <a:ext cx="408952" cy="402152"/>
        </a:xfrm>
        <a:prstGeom prst="rect">
          <a:avLst/>
        </a:prstGeom>
      </xdr:spPr>
    </xdr:pic>
    <xdr:clientData/>
  </xdr:twoCellAnchor>
  <xdr:twoCellAnchor editAs="oneCell">
    <xdr:from>
      <xdr:col>17</xdr:col>
      <xdr:colOff>68539</xdr:colOff>
      <xdr:row>3</xdr:row>
      <xdr:rowOff>44479</xdr:rowOff>
    </xdr:from>
    <xdr:to>
      <xdr:col>17</xdr:col>
      <xdr:colOff>480142</xdr:colOff>
      <xdr:row>4</xdr:row>
      <xdr:rowOff>130799</xdr:rowOff>
    </xdr:to>
    <xdr:pic>
      <xdr:nvPicPr>
        <xdr:cNvPr id="11" name="Graphic 10" descr="Battery charging with solid fill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378977" y="1008885"/>
          <a:ext cx="411603" cy="395882"/>
        </a:xfrm>
        <a:prstGeom prst="rect">
          <a:avLst/>
        </a:prstGeom>
      </xdr:spPr>
    </xdr:pic>
    <xdr:clientData/>
  </xdr:twoCellAnchor>
  <xdr:twoCellAnchor>
    <xdr:from>
      <xdr:col>18</xdr:col>
      <xdr:colOff>30456</xdr:colOff>
      <xdr:row>27</xdr:row>
      <xdr:rowOff>309941</xdr:rowOff>
    </xdr:from>
    <xdr:to>
      <xdr:col>21</xdr:col>
      <xdr:colOff>304776</xdr:colOff>
      <xdr:row>36</xdr:row>
      <xdr:rowOff>201083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2575</xdr:colOff>
      <xdr:row>27</xdr:row>
      <xdr:rowOff>309941</xdr:rowOff>
    </xdr:from>
    <xdr:to>
      <xdr:col>14</xdr:col>
      <xdr:colOff>234561</xdr:colOff>
      <xdr:row>36</xdr:row>
      <xdr:rowOff>213171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192007</xdr:colOff>
      <xdr:row>27</xdr:row>
      <xdr:rowOff>309941</xdr:rowOff>
    </xdr:from>
    <xdr:to>
      <xdr:col>17</xdr:col>
      <xdr:colOff>815577</xdr:colOff>
      <xdr:row>36</xdr:row>
      <xdr:rowOff>206667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318629</xdr:colOff>
      <xdr:row>27</xdr:row>
      <xdr:rowOff>309941</xdr:rowOff>
    </xdr:from>
    <xdr:to>
      <xdr:col>23</xdr:col>
      <xdr:colOff>836365</xdr:colOff>
      <xdr:row>36</xdr:row>
      <xdr:rowOff>206667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9525</xdr:colOff>
          <xdr:row>6</xdr:row>
          <xdr:rowOff>247650</xdr:rowOff>
        </xdr:from>
        <xdr:to>
          <xdr:col>5</xdr:col>
          <xdr:colOff>0</xdr:colOff>
          <xdr:row>7</xdr:row>
          <xdr:rowOff>295275</xdr:rowOff>
        </xdr:to>
        <xdr:sp macro="" textlink="">
          <xdr:nvSpPr>
            <xdr:cNvPr id="4139" name="Spinner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3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142875</xdr:colOff>
          <xdr:row>6</xdr:row>
          <xdr:rowOff>247650</xdr:rowOff>
        </xdr:from>
        <xdr:to>
          <xdr:col>7</xdr:col>
          <xdr:colOff>133350</xdr:colOff>
          <xdr:row>7</xdr:row>
          <xdr:rowOff>295275</xdr:rowOff>
        </xdr:to>
        <xdr:sp macro="" textlink="">
          <xdr:nvSpPr>
            <xdr:cNvPr id="4141" name="Spinner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3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152400</xdr:colOff>
          <xdr:row>6</xdr:row>
          <xdr:rowOff>247650</xdr:rowOff>
        </xdr:from>
        <xdr:to>
          <xdr:col>9</xdr:col>
          <xdr:colOff>142875</xdr:colOff>
          <xdr:row>7</xdr:row>
          <xdr:rowOff>295275</xdr:rowOff>
        </xdr:to>
        <xdr:sp macro="" textlink="">
          <xdr:nvSpPr>
            <xdr:cNvPr id="4142" name="Spinner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3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9525</xdr:colOff>
          <xdr:row>18</xdr:row>
          <xdr:rowOff>257175</xdr:rowOff>
        </xdr:from>
        <xdr:to>
          <xdr:col>5</xdr:col>
          <xdr:colOff>9525</xdr:colOff>
          <xdr:row>20</xdr:row>
          <xdr:rowOff>0</xdr:rowOff>
        </xdr:to>
        <xdr:sp macro="" textlink="">
          <xdr:nvSpPr>
            <xdr:cNvPr id="4143" name="Spinner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3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171450</xdr:colOff>
          <xdr:row>18</xdr:row>
          <xdr:rowOff>257175</xdr:rowOff>
        </xdr:from>
        <xdr:to>
          <xdr:col>7</xdr:col>
          <xdr:colOff>171450</xdr:colOff>
          <xdr:row>20</xdr:row>
          <xdr:rowOff>0</xdr:rowOff>
        </xdr:to>
        <xdr:sp macro="" textlink="">
          <xdr:nvSpPr>
            <xdr:cNvPr id="4144" name="Spinner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3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171450</xdr:colOff>
          <xdr:row>18</xdr:row>
          <xdr:rowOff>257175</xdr:rowOff>
        </xdr:from>
        <xdr:to>
          <xdr:col>9</xdr:col>
          <xdr:colOff>152400</xdr:colOff>
          <xdr:row>20</xdr:row>
          <xdr:rowOff>0</xdr:rowOff>
        </xdr:to>
        <xdr:sp macro="" textlink="">
          <xdr:nvSpPr>
            <xdr:cNvPr id="4145" name="Spinner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3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28575</xdr:colOff>
          <xdr:row>39</xdr:row>
          <xdr:rowOff>257175</xdr:rowOff>
        </xdr:from>
        <xdr:to>
          <xdr:col>5</xdr:col>
          <xdr:colOff>9525</xdr:colOff>
          <xdr:row>41</xdr:row>
          <xdr:rowOff>0</xdr:rowOff>
        </xdr:to>
        <xdr:sp macro="" textlink="">
          <xdr:nvSpPr>
            <xdr:cNvPr id="4146" name="Spinner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3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171450</xdr:colOff>
          <xdr:row>39</xdr:row>
          <xdr:rowOff>257175</xdr:rowOff>
        </xdr:from>
        <xdr:to>
          <xdr:col>7</xdr:col>
          <xdr:colOff>171450</xdr:colOff>
          <xdr:row>41</xdr:row>
          <xdr:rowOff>0</xdr:rowOff>
        </xdr:to>
        <xdr:sp macro="" textlink="">
          <xdr:nvSpPr>
            <xdr:cNvPr id="4147" name="Spinner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3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171450</xdr:colOff>
          <xdr:row>39</xdr:row>
          <xdr:rowOff>257175</xdr:rowOff>
        </xdr:from>
        <xdr:to>
          <xdr:col>9</xdr:col>
          <xdr:colOff>142875</xdr:colOff>
          <xdr:row>41</xdr:row>
          <xdr:rowOff>0</xdr:rowOff>
        </xdr:to>
        <xdr:sp macro="" textlink="">
          <xdr:nvSpPr>
            <xdr:cNvPr id="4148" name="Spinner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3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17</xdr:col>
      <xdr:colOff>0</xdr:colOff>
      <xdr:row>13</xdr:row>
      <xdr:rowOff>31750</xdr:rowOff>
    </xdr:from>
    <xdr:to>
      <xdr:col>23</xdr:col>
      <xdr:colOff>806824</xdr:colOff>
      <xdr:row>26</xdr:row>
      <xdr:rowOff>11205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624417</xdr:colOff>
      <xdr:row>11</xdr:row>
      <xdr:rowOff>31750</xdr:rowOff>
    </xdr:from>
    <xdr:to>
      <xdr:col>17</xdr:col>
      <xdr:colOff>719667</xdr:colOff>
      <xdr:row>11</xdr:row>
      <xdr:rowOff>296333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958667" y="3714750"/>
          <a:ext cx="95250" cy="264583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560911</xdr:colOff>
      <xdr:row>12</xdr:row>
      <xdr:rowOff>158750</xdr:rowOff>
    </xdr:from>
    <xdr:to>
      <xdr:col>17</xdr:col>
      <xdr:colOff>743791</xdr:colOff>
      <xdr:row>12</xdr:row>
      <xdr:rowOff>158750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7895161" y="4159250"/>
          <a:ext cx="182880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1111251</xdr:colOff>
      <xdr:row>11</xdr:row>
      <xdr:rowOff>63499</xdr:rowOff>
    </xdr:from>
    <xdr:to>
      <xdr:col>23</xdr:col>
      <xdr:colOff>6774</xdr:colOff>
      <xdr:row>11</xdr:row>
      <xdr:rowOff>154939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2350751" y="3746499"/>
          <a:ext cx="91440" cy="91440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1111253</xdr:colOff>
      <xdr:row>11</xdr:row>
      <xdr:rowOff>264583</xdr:rowOff>
    </xdr:from>
    <xdr:to>
      <xdr:col>23</xdr:col>
      <xdr:colOff>6776</xdr:colOff>
      <xdr:row>12</xdr:row>
      <xdr:rowOff>38523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2350753" y="3947583"/>
          <a:ext cx="91440" cy="9144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1115486</xdr:colOff>
      <xdr:row>12</xdr:row>
      <xdr:rowOff>131231</xdr:rowOff>
    </xdr:from>
    <xdr:to>
      <xdr:col>23</xdr:col>
      <xdr:colOff>11009</xdr:colOff>
      <xdr:row>12</xdr:row>
      <xdr:rowOff>222671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2354986" y="4131731"/>
          <a:ext cx="91440" cy="914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130023</xdr:colOff>
          <xdr:row>39</xdr:row>
          <xdr:rowOff>144197</xdr:rowOff>
        </xdr:from>
        <xdr:to>
          <xdr:col>24</xdr:col>
          <xdr:colOff>95251</xdr:colOff>
          <xdr:row>45</xdr:row>
          <xdr:rowOff>283107</xdr:rowOff>
        </xdr:to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eamLogo" spid="_x0000_s4197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0321773" y="12133791"/>
              <a:ext cx="3096572" cy="199628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0.47728</cdr:x>
      <cdr:y>0.46241</cdr:y>
    </cdr:from>
    <cdr:to>
      <cdr:x>0.52379</cdr:x>
      <cdr:y>0.52302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B6E1D077-D790-43F5-9373-452083DDE323}"/>
            </a:ext>
          </a:extLst>
        </cdr:cNvPr>
        <cdr:cNvSpPr/>
      </cdr:nvSpPr>
      <cdr:spPr>
        <a:xfrm xmlns:a="http://schemas.openxmlformats.org/drawingml/2006/main">
          <a:off x="1876633" y="1395331"/>
          <a:ext cx="182880" cy="18288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0.47425</cdr:x>
      <cdr:y>0.46241</cdr:y>
    </cdr:from>
    <cdr:to>
      <cdr:x>0.52077</cdr:x>
      <cdr:y>0.52302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B6E1D077-D790-43F5-9373-452083DDE323}"/>
            </a:ext>
          </a:extLst>
        </cdr:cNvPr>
        <cdr:cNvSpPr/>
      </cdr:nvSpPr>
      <cdr:spPr>
        <a:xfrm xmlns:a="http://schemas.openxmlformats.org/drawingml/2006/main">
          <a:off x="1864727" y="1395331"/>
          <a:ext cx="182880" cy="18288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12</xdr:row>
      <xdr:rowOff>71437</xdr:rowOff>
    </xdr:from>
    <xdr:to>
      <xdr:col>21</xdr:col>
      <xdr:colOff>714375</xdr:colOff>
      <xdr:row>23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285750</xdr:colOff>
      <xdr:row>21</xdr:row>
      <xdr:rowOff>71437</xdr:rowOff>
    </xdr:from>
    <xdr:to>
      <xdr:col>21</xdr:col>
      <xdr:colOff>714375</xdr:colOff>
      <xdr:row>32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790576</xdr:colOff>
      <xdr:row>31</xdr:row>
      <xdr:rowOff>157162</xdr:rowOff>
    </xdr:from>
    <xdr:to>
      <xdr:col>19</xdr:col>
      <xdr:colOff>85726</xdr:colOff>
      <xdr:row>47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200024</xdr:colOff>
      <xdr:row>31</xdr:row>
      <xdr:rowOff>157162</xdr:rowOff>
    </xdr:from>
    <xdr:to>
      <xdr:col>22</xdr:col>
      <xdr:colOff>200025</xdr:colOff>
      <xdr:row>48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785813</xdr:colOff>
      <xdr:row>48</xdr:row>
      <xdr:rowOff>61912</xdr:rowOff>
    </xdr:from>
    <xdr:to>
      <xdr:col>19</xdr:col>
      <xdr:colOff>76200</xdr:colOff>
      <xdr:row>65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204787</xdr:colOff>
      <xdr:row>48</xdr:row>
      <xdr:rowOff>61912</xdr:rowOff>
    </xdr:from>
    <xdr:to>
      <xdr:col>22</xdr:col>
      <xdr:colOff>219075</xdr:colOff>
      <xdr:row>65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790575</xdr:colOff>
      <xdr:row>76</xdr:row>
      <xdr:rowOff>176212</xdr:rowOff>
    </xdr:from>
    <xdr:to>
      <xdr:col>20</xdr:col>
      <xdr:colOff>561975</xdr:colOff>
      <xdr:row>92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485776</xdr:colOff>
      <xdr:row>10</xdr:row>
      <xdr:rowOff>104775</xdr:rowOff>
    </xdr:from>
    <xdr:to>
      <xdr:col>29</xdr:col>
      <xdr:colOff>447675</xdr:colOff>
      <xdr:row>23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0.48031</cdr:x>
      <cdr:y>0.46241</cdr:y>
    </cdr:from>
    <cdr:to>
      <cdr:x>0.51811</cdr:x>
      <cdr:y>0.52802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B6E1D077-D790-43F5-9373-452083DDE323}"/>
            </a:ext>
          </a:extLst>
        </cdr:cNvPr>
        <cdr:cNvSpPr/>
      </cdr:nvSpPr>
      <cdr:spPr>
        <a:xfrm xmlns:a="http://schemas.openxmlformats.org/drawingml/2006/main">
          <a:off x="1743075" y="966788"/>
          <a:ext cx="137160" cy="13716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0.48031</cdr:x>
      <cdr:y>0.46241</cdr:y>
    </cdr:from>
    <cdr:to>
      <cdr:x>0.51811</cdr:x>
      <cdr:y>0.52802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B6E1D077-D790-43F5-9373-452083DDE323}"/>
            </a:ext>
          </a:extLst>
        </cdr:cNvPr>
        <cdr:cNvSpPr/>
      </cdr:nvSpPr>
      <cdr:spPr>
        <a:xfrm xmlns:a="http://schemas.openxmlformats.org/drawingml/2006/main">
          <a:off x="1743075" y="966788"/>
          <a:ext cx="137160" cy="13716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22410</xdr:colOff>
      <xdr:row>17</xdr:row>
      <xdr:rowOff>49696</xdr:rowOff>
    </xdr:from>
    <xdr:to>
      <xdr:col>2</xdr:col>
      <xdr:colOff>27769</xdr:colOff>
      <xdr:row>17</xdr:row>
      <xdr:rowOff>634709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10997843"/>
          <a:ext cx="588065" cy="585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2</xdr:row>
      <xdr:rowOff>44824</xdr:rowOff>
    </xdr:from>
    <xdr:to>
      <xdr:col>2</xdr:col>
      <xdr:colOff>29938</xdr:colOff>
      <xdr:row>2</xdr:row>
      <xdr:rowOff>637974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907677"/>
          <a:ext cx="590234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16</xdr:row>
      <xdr:rowOff>44823</xdr:rowOff>
    </xdr:from>
    <xdr:to>
      <xdr:col>2</xdr:col>
      <xdr:colOff>29939</xdr:colOff>
      <xdr:row>16</xdr:row>
      <xdr:rowOff>637973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10320617"/>
          <a:ext cx="590235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5</xdr:row>
      <xdr:rowOff>44824</xdr:rowOff>
    </xdr:from>
    <xdr:to>
      <xdr:col>2</xdr:col>
      <xdr:colOff>29939</xdr:colOff>
      <xdr:row>5</xdr:row>
      <xdr:rowOff>637974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2924736"/>
          <a:ext cx="590235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7</xdr:row>
      <xdr:rowOff>44824</xdr:rowOff>
    </xdr:from>
    <xdr:to>
      <xdr:col>2</xdr:col>
      <xdr:colOff>29939</xdr:colOff>
      <xdr:row>7</xdr:row>
      <xdr:rowOff>637974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4269442"/>
          <a:ext cx="590235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9</xdr:row>
      <xdr:rowOff>33618</xdr:rowOff>
    </xdr:from>
    <xdr:to>
      <xdr:col>2</xdr:col>
      <xdr:colOff>29938</xdr:colOff>
      <xdr:row>9</xdr:row>
      <xdr:rowOff>626768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5602942"/>
          <a:ext cx="590234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14</xdr:row>
      <xdr:rowOff>33618</xdr:rowOff>
    </xdr:from>
    <xdr:to>
      <xdr:col>2</xdr:col>
      <xdr:colOff>29939</xdr:colOff>
      <xdr:row>14</xdr:row>
      <xdr:rowOff>626768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8964706"/>
          <a:ext cx="590235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10</xdr:row>
      <xdr:rowOff>33618</xdr:rowOff>
    </xdr:from>
    <xdr:to>
      <xdr:col>2</xdr:col>
      <xdr:colOff>29938</xdr:colOff>
      <xdr:row>10</xdr:row>
      <xdr:rowOff>628930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6275294"/>
          <a:ext cx="590234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6</xdr:row>
      <xdr:rowOff>44824</xdr:rowOff>
    </xdr:from>
    <xdr:to>
      <xdr:col>2</xdr:col>
      <xdr:colOff>29938</xdr:colOff>
      <xdr:row>6</xdr:row>
      <xdr:rowOff>640136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3597089"/>
          <a:ext cx="590234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1</xdr:row>
      <xdr:rowOff>44824</xdr:rowOff>
    </xdr:from>
    <xdr:to>
      <xdr:col>2</xdr:col>
      <xdr:colOff>29939</xdr:colOff>
      <xdr:row>1</xdr:row>
      <xdr:rowOff>637974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235324"/>
          <a:ext cx="590235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8</xdr:row>
      <xdr:rowOff>44824</xdr:rowOff>
    </xdr:from>
    <xdr:to>
      <xdr:col>2</xdr:col>
      <xdr:colOff>29938</xdr:colOff>
      <xdr:row>8</xdr:row>
      <xdr:rowOff>637974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4941795"/>
          <a:ext cx="590234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15</xdr:row>
      <xdr:rowOff>33618</xdr:rowOff>
    </xdr:from>
    <xdr:to>
      <xdr:col>2</xdr:col>
      <xdr:colOff>29939</xdr:colOff>
      <xdr:row>15</xdr:row>
      <xdr:rowOff>626768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9637059"/>
          <a:ext cx="590235" cy="5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4</xdr:row>
      <xdr:rowOff>44824</xdr:rowOff>
    </xdr:from>
    <xdr:to>
      <xdr:col>2</xdr:col>
      <xdr:colOff>29939</xdr:colOff>
      <xdr:row>4</xdr:row>
      <xdr:rowOff>640136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2252383"/>
          <a:ext cx="590235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3</xdr:row>
      <xdr:rowOff>44824</xdr:rowOff>
    </xdr:from>
    <xdr:to>
      <xdr:col>2</xdr:col>
      <xdr:colOff>29939</xdr:colOff>
      <xdr:row>3</xdr:row>
      <xdr:rowOff>640136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1580030"/>
          <a:ext cx="590235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12</xdr:row>
      <xdr:rowOff>33618</xdr:rowOff>
    </xdr:from>
    <xdr:to>
      <xdr:col>2</xdr:col>
      <xdr:colOff>29938</xdr:colOff>
      <xdr:row>12</xdr:row>
      <xdr:rowOff>628930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7620000"/>
          <a:ext cx="590234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22410</xdr:colOff>
      <xdr:row>13</xdr:row>
      <xdr:rowOff>33618</xdr:rowOff>
    </xdr:from>
    <xdr:to>
      <xdr:col>2</xdr:col>
      <xdr:colOff>29939</xdr:colOff>
      <xdr:row>13</xdr:row>
      <xdr:rowOff>628930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8292353"/>
          <a:ext cx="590235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11204</xdr:colOff>
      <xdr:row>18</xdr:row>
      <xdr:rowOff>33617</xdr:rowOff>
    </xdr:from>
    <xdr:to>
      <xdr:col>2</xdr:col>
      <xdr:colOff>22858</xdr:colOff>
      <xdr:row>19</xdr:row>
      <xdr:rowOff>23319</xdr:rowOff>
    </xdr:to>
    <xdr:pic>
      <xdr:nvPicPr>
        <xdr:cNvPr id="20" name="Picture 19" descr="Michael Jordan to play alongside LeBron James... in Space Jam 2 | Marca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12" t="17317" r="56020" b="4904"/>
        <a:stretch/>
      </xdr:blipFill>
      <xdr:spPr bwMode="auto">
        <a:xfrm>
          <a:off x="1187822" y="11564470"/>
          <a:ext cx="594360" cy="65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22411</xdr:colOff>
      <xdr:row>11</xdr:row>
      <xdr:rowOff>11206</xdr:rowOff>
    </xdr:from>
    <xdr:to>
      <xdr:col>2</xdr:col>
      <xdr:colOff>34065</xdr:colOff>
      <xdr:row>11</xdr:row>
      <xdr:rowOff>634945</xdr:rowOff>
    </xdr:to>
    <xdr:pic>
      <xdr:nvPicPr>
        <xdr:cNvPr id="21" name="Picture 20" descr="Michael Jordan to play alongside LeBron James... in Space Jam 2 | Marca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920" t="10097" r="100" b="8896"/>
        <a:stretch/>
      </xdr:blipFill>
      <xdr:spPr bwMode="auto">
        <a:xfrm>
          <a:off x="1199029" y="6914030"/>
          <a:ext cx="594360" cy="623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784410</xdr:colOff>
      <xdr:row>1</xdr:row>
      <xdr:rowOff>33619</xdr:rowOff>
    </xdr:from>
    <xdr:to>
      <xdr:col>10</xdr:col>
      <xdr:colOff>986117</xdr:colOff>
      <xdr:row>2</xdr:row>
      <xdr:rowOff>8754</xdr:rowOff>
    </xdr:to>
    <xdr:pic>
      <xdr:nvPicPr>
        <xdr:cNvPr id="22" name="Picture 21" descr="Tune Squad Logo free SVG &amp; PNG Space Jam SVG -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backgroundRemoval t="20889" b="72889" l="6667" r="90667">
                      <a14:foregroundMark x1="38667" y1="22222" x2="44444" y2="22222"/>
                      <a14:foregroundMark x1="44000" y1="72889" x2="52889" y2="73333"/>
                      <a14:foregroundMark x1="7111" y1="44444" x2="9333" y2="49333"/>
                      <a14:foregroundMark x1="89333" y1="42222" x2="88444" y2="53778"/>
                      <a14:foregroundMark x1="90667" y1="40889" x2="90667" y2="4088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15187" b="20921"/>
        <a:stretch/>
      </xdr:blipFill>
      <xdr:spPr bwMode="auto">
        <a:xfrm>
          <a:off x="12729881" y="324972"/>
          <a:ext cx="997324" cy="636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190499</xdr:colOff>
      <xdr:row>2</xdr:row>
      <xdr:rowOff>38101</xdr:rowOff>
    </xdr:from>
    <xdr:to>
      <xdr:col>10</xdr:col>
      <xdr:colOff>833685</xdr:colOff>
      <xdr:row>2</xdr:row>
      <xdr:rowOff>619125</xdr:rowOff>
    </xdr:to>
    <xdr:pic>
      <xdr:nvPicPr>
        <xdr:cNvPr id="24" name="Picture 23" descr="Space Jam New Legacy Logo Clipart SVG - Free SVG Download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1" cstate="print"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backgroundRemoval t="10000" b="90000" l="10000" r="90000">
                      <a14:foregroundMark x1="19000" y1="76857" x2="19000" y2="76857"/>
                      <a14:foregroundMark x1="29429" y1="75571" x2="29429" y2="75571"/>
                      <a14:foregroundMark x1="34571" y1="76000" x2="34571" y2="76000"/>
                      <a14:foregroundMark x1="42714" y1="75571" x2="42714" y2="75571"/>
                      <a14:foregroundMark x1="51714" y1="77571" x2="51714" y2="77571"/>
                      <a14:foregroundMark x1="58286" y1="75857" x2="58286" y2="75857"/>
                      <a14:foregroundMark x1="63143" y1="76429" x2="63143" y2="76429"/>
                      <a14:foregroundMark x1="70000" y1="77714" x2="70000" y2="77714"/>
                      <a14:foregroundMark x1="75857" y1="76429" x2="75857" y2="76429"/>
                      <a14:foregroundMark x1="82571" y1="76143" x2="82571" y2="76143"/>
                      <a14:backgroundMark x1="20286" y1="77143" x2="20286" y2="77143"/>
                      <a14:backgroundMark x1="71571" y1="77000" x2="71571" y2="77000"/>
                      <a14:backgroundMark x1="56857" y1="46429" x2="56857" y2="46429"/>
                      <a14:backgroundMark x1="42143" y1="46714" x2="42143" y2="46714"/>
                      <a14:backgroundMark x1="72429" y1="50857" x2="72429" y2="50857"/>
                      <a14:backgroundMark x1="41714" y1="25143" x2="41714" y2="25143"/>
                      <a14:backgroundMark x1="35571" y1="20000" x2="35571" y2="20000"/>
                      <a14:backgroundMark x1="35286" y1="31286" x2="35286" y2="31286"/>
                      <a14:backgroundMark x1="52714" y1="28000" x2="52714" y2="28000"/>
                      <a14:backgroundMark x1="46571" y1="24143" x2="46571" y2="24143"/>
                      <a14:backgroundMark x1="67000" y1="68143" x2="67000" y2="6814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5877" t="15764" r="11682" b="18774"/>
        <a:stretch/>
      </xdr:blipFill>
      <xdr:spPr bwMode="auto">
        <a:xfrm>
          <a:off x="12953999" y="990601"/>
          <a:ext cx="643186" cy="581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93E95-37D7-4123-81CA-5717498B7B32}" name="tbl_daily" displayName="tbl_daily" ref="A1:W1188" totalsRowShown="0" headerRowDxfId="30">
  <autoFilter ref="A1:W1188" xr:uid="{724E9E41-7253-4420-B490-001B12208E99}"/>
  <sortState xmlns:xlrd2="http://schemas.microsoft.com/office/spreadsheetml/2017/richdata2" ref="A2:K1188">
    <sortCondition ref="C1:C1188"/>
  </sortState>
  <tableColumns count="23">
    <tableColumn id="1" xr3:uid="{23E3574B-AE9A-4AFD-BEFB-84BF4B9E1E84}" name="Date" dataDxfId="29"/>
    <tableColumn id="2" xr3:uid="{F22A3CC2-E5D7-45AD-A50D-2ED765735768}" name="Name"/>
    <tableColumn id="3" xr3:uid="{5AF3AFF5-08C9-40FB-8BC9-06190DAF7AD4}" name="Injury Status"/>
    <tableColumn id="4" xr3:uid="{5FF67672-2B65-4B3E-AE68-449A963B7642}" name="Stress" dataDxfId="28"/>
    <tableColumn id="5" xr3:uid="{38ABDB2E-D5F4-466E-BA5A-9C3CBF7ED443}" name="Sleep Quality" dataDxfId="27"/>
    <tableColumn id="6" xr3:uid="{6C798DB2-6F69-4B03-B63E-7FFFE3A3D748}" name="Energy" dataDxfId="26"/>
    <tableColumn id="7" xr3:uid="{02581966-5469-4CBA-9061-45A5EEE01199}" name="Muscle Soreness" dataDxfId="25"/>
    <tableColumn id="8" xr3:uid="{9FBD7634-E1FD-4C4D-BC8E-8EFC18431F48}" name="Confidence" dataDxfId="24"/>
    <tableColumn id="9" xr3:uid="{3AF6A2CC-AB2F-478F-BD0D-C5B285DDF51A}" name="Participation in Training"/>
    <tableColumn id="10" xr3:uid="{CDFB9EE2-4473-4261-B0DC-41D120F00530}" name="RPE" dataDxfId="23"/>
    <tableColumn id="11" xr3:uid="{40434388-7417-45DA-9A55-BA49677E39CA}" name="Duration" dataDxfId="22"/>
    <tableColumn id="14" xr3:uid="{290D3573-32EA-4D34-96AE-439621659160}" name="sRPE" dataDxfId="21">
      <calculatedColumnFormula>IFERROR(IF(OR(tbl_daily[[#This Row],[RPE]]="",tbl_daily[[#This Row],[Duration]]=""),"",tbl_daily[[#This Row],[RPE]]*tbl_daily[[#This Row],[Duration]]),"")</calculatedColumnFormula>
    </tableColumn>
    <tableColumn id="12" xr3:uid="{2BE74B85-C657-4430-A9D6-437BEA8533A0}" name="Readiness Score" dataDxfId="20">
      <calculatedColumnFormula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calculatedColumnFormula>
    </tableColumn>
    <tableColumn id="15" xr3:uid="{12609934-2383-41A9-8435-386C4361E572}" name="Position" dataDxfId="19">
      <calculatedColumnFormula>IFERROR(_xlfn.XLOOKUP(tbl_daily[[#This Row],[Name]],tbl_profile[Name],tbl_profile[Position]),"")</calculatedColumnFormula>
    </tableColumn>
    <tableColumn id="13" xr3:uid="{001E6513-E25C-46F6-AB3B-8EABD8AC32A9}" name="Duration Refined" dataDxfId="18">
      <calculatedColumnFormula>IFERROR(IF(tbl_daily[[#This Row],[Injury Status]]="Out","",tbl_daily[[#This Row],[Duration]]),"")</calculatedColumnFormula>
    </tableColumn>
    <tableColumn id="23" xr3:uid="{58397742-9E86-4407-A477-2DFD288344FC}" name="Team" dataDxfId="17">
      <calculatedColumnFormula>IFERROR(_xlfn.XLOOKUP(tbl_daily[[#This Row],[Name]],tbl_profile[Name],tbl_profile[Team]),"")</calculatedColumnFormula>
    </tableColumn>
    <tableColumn id="17" xr3:uid="{229506A4-038C-4053-8562-296F44C763AD}" name="TrapBar Deadlift 1RM (lbs)" dataDxfId="16">
      <calculatedColumnFormula>IFERROR(AVERAGEIFS(tbl_performance[TrapBar Deadlift 1RM (lbs)],tbl_performance[Name],tbl_daily[[#This Row],[Name]],tbl_performance[Date],tbl_daily[[#This Row],[Date]]),"")</calculatedColumnFormula>
    </tableColumn>
    <tableColumn id="18" xr3:uid="{D2C25210-621B-47FA-AA09-E075AF922624}" name="Bench Press 1RM (lbs)" dataDxfId="15">
      <calculatedColumnFormula>IFERROR(AVERAGEIFS(tbl_performance[Bench Press 1RM (lbs)],tbl_performance[Name],tbl_daily[[#This Row],[Name]],tbl_performance[Date],tbl_daily[[#This Row],[Date]]),"")</calculatedColumnFormula>
    </tableColumn>
    <tableColumn id="19" xr3:uid="{15152283-1ACB-4430-AE2F-DED07C863063}" name="Jump Height (in)" dataDxfId="14">
      <calculatedColumnFormula>IFERROR(AVERAGEIFS(tbl_performance[Jump Height (in)],tbl_performance[Name],tbl_daily[[#This Row],[Name]],tbl_performance[Date],tbl_daily[[#This Row],[Date]]),"")</calculatedColumnFormula>
    </tableColumn>
    <tableColumn id="20" xr3:uid="{66D3ACB3-D109-484E-940D-3D00E707A28B}" name="Body Fat (%)" dataDxfId="13">
      <calculatedColumnFormula>IFERROR(AVERAGEIFS(tbl_performance[Body Fat (%)],tbl_performance[Name],tbl_daily[[#This Row],[Name]],tbl_performance[Date],tbl_daily[[#This Row],[Date]]),"")</calculatedColumnFormula>
    </tableColumn>
    <tableColumn id="16" xr3:uid="{DFABAAEF-21AD-4ABF-B47C-B396EA0B03B0}" name="Ones" dataDxfId="12">
      <calculatedColumnFormula>IFERROR(IF(tbl_daily[[#This Row],[Name]]="","",1),"")</calculatedColumnFormula>
    </tableColumn>
    <tableColumn id="22" xr3:uid="{7ABFB400-2231-462E-A53D-FB7E4A41ADF4}" name="Injury Refined" dataDxfId="11">
      <calculatedColumnFormula>IF(tbl_daily[[#This Row],[Injury Status]]="Full",1,IF(tbl_daily[[#This Row],[Injury Status]]="Limited",2,IF(tbl_daily[[#This Row],[Injury Status]]="Out",3,"")))</calculatedColumnFormula>
    </tableColumn>
    <tableColumn id="21" xr3:uid="{DE107AD2-6539-43EF-B82D-189FA64B0DE7}" name="Column1" dataDxfId="1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2D4B4-E698-4E0F-B539-C054D54BBC00}" name="tbl_profile" displayName="tbl_profile" ref="A1:F19" totalsRowShown="0" headerRowDxfId="9">
  <autoFilter ref="A1:F19" xr:uid="{EE9D7813-AAD0-479E-A8F4-FC5F9A0215C1}"/>
  <sortState xmlns:xlrd2="http://schemas.microsoft.com/office/spreadsheetml/2017/richdata2" ref="A2:E19">
    <sortCondition descending="1" ref="E1:E19"/>
  </sortState>
  <tableColumns count="6">
    <tableColumn id="1" xr3:uid="{4129285C-0724-4CB4-8D91-39D8BE0865A8}" name="Name"/>
    <tableColumn id="2" xr3:uid="{C8221398-2E34-431E-811C-F6533018D067}" name="Position"/>
    <tableColumn id="3" xr3:uid="{99140BAC-BEBA-4196-8F44-EB22BB5C2330}" name="Hometown"/>
    <tableColumn id="4" xr3:uid="{37AFD23D-E3A8-4B9B-BE03-7531E7C4F918}" name="Height"/>
    <tableColumn id="5" xr3:uid="{BFD2F364-EDA3-4D42-B4AD-01F650FBDF9A}" name="Weight (lbs)"/>
    <tableColumn id="7" xr3:uid="{55F283E1-727A-4603-A1DB-F0CA44D894CF}" name="Team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2D9E39-FF2C-4F6B-8BF3-6D609B2979A4}" name="tbl_performance" displayName="tbl_performance" ref="A1:F73" totalsRowShown="0" headerRowDxfId="8">
  <autoFilter ref="A1:F73" xr:uid="{66BE56E7-ADD0-46DF-8729-3C9DE07FD9FB}"/>
  <sortState xmlns:xlrd2="http://schemas.microsoft.com/office/spreadsheetml/2017/richdata2" ref="A2:F73">
    <sortCondition ref="A1:A73"/>
  </sortState>
  <tableColumns count="6">
    <tableColumn id="1" xr3:uid="{5C2E7EBE-03A1-4557-BBC7-A05BBCA6879C}" name="Date"/>
    <tableColumn id="2" xr3:uid="{05203542-B13F-45EE-BD92-3D4B83132CDA}" name="Name"/>
    <tableColumn id="4" xr3:uid="{A622DF5E-0F09-49C7-AA2B-7A6810E595FA}" name="TrapBar Deadlift 1RM (lbs)" dataDxfId="7"/>
    <tableColumn id="8" xr3:uid="{4F37915A-250E-4778-B3D7-6F62D907CF5E}" name="Bench Press 1RM (lbs)" dataDxfId="6"/>
    <tableColumn id="5" xr3:uid="{E3D4C780-1D49-473C-9825-F3E6FC584634}" name="Jump Height (in)" dataDxfId="5"/>
    <tableColumn id="7" xr3:uid="{50CF3F21-152A-402D-B78A-F9A87FF44629}" name="Body Fat (%)" dataDxfId="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5F44-93BD-4F7A-89C4-CF0E67593168}">
  <sheetPr codeName="Sheet1"/>
  <dimension ref="A1:W1188"/>
  <sheetViews>
    <sheetView workbookViewId="0">
      <selection activeCell="P122" sqref="P122"/>
    </sheetView>
  </sheetViews>
  <sheetFormatPr defaultRowHeight="18" customHeight="1" x14ac:dyDescent="0.25"/>
  <cols>
    <col min="1" max="1" width="10.7109375" bestFit="1" customWidth="1"/>
    <col min="2" max="2" width="16.140625" bestFit="1" customWidth="1"/>
    <col min="3" max="3" width="14.28515625" bestFit="1" customWidth="1"/>
    <col min="4" max="8" width="11.140625" customWidth="1"/>
    <col min="9" max="9" width="12.42578125" customWidth="1"/>
    <col min="10" max="16" width="11.140625" customWidth="1"/>
    <col min="18" max="21" width="9.140625" style="2"/>
    <col min="22" max="22" width="9.140625" style="9"/>
    <col min="23" max="23" width="9.140625" style="2"/>
  </cols>
  <sheetData>
    <row r="1" spans="1:23" s="15" customFormat="1" ht="45.75" customHeight="1" x14ac:dyDescent="0.25">
      <c r="A1" s="14" t="s">
        <v>1</v>
      </c>
      <c r="B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10</v>
      </c>
      <c r="J1" s="14" t="s">
        <v>8</v>
      </c>
      <c r="K1" s="14" t="s">
        <v>9</v>
      </c>
      <c r="L1" s="16" t="s">
        <v>72</v>
      </c>
      <c r="M1" s="16" t="s">
        <v>71</v>
      </c>
      <c r="N1" s="16" t="s">
        <v>11</v>
      </c>
      <c r="O1" s="16" t="s">
        <v>145</v>
      </c>
      <c r="P1" s="16" t="s">
        <v>77</v>
      </c>
      <c r="Q1" s="17" t="s">
        <v>32</v>
      </c>
      <c r="R1" s="17" t="s">
        <v>33</v>
      </c>
      <c r="S1" s="17" t="s">
        <v>34</v>
      </c>
      <c r="T1" s="17" t="s">
        <v>35</v>
      </c>
      <c r="U1" s="16" t="s">
        <v>73</v>
      </c>
      <c r="V1" s="20" t="s">
        <v>98</v>
      </c>
      <c r="W1" s="17" t="s">
        <v>70</v>
      </c>
    </row>
    <row r="2" spans="1:23" ht="18" customHeight="1" x14ac:dyDescent="0.25">
      <c r="A2" s="8">
        <v>43026</v>
      </c>
      <c r="B2" t="s">
        <v>45</v>
      </c>
      <c r="C2" t="s">
        <v>36</v>
      </c>
      <c r="D2">
        <v>9</v>
      </c>
      <c r="E2">
        <v>7</v>
      </c>
      <c r="F2">
        <v>8</v>
      </c>
      <c r="G2">
        <v>7</v>
      </c>
      <c r="H2">
        <v>10</v>
      </c>
      <c r="I2">
        <v>1</v>
      </c>
      <c r="J2">
        <v>10</v>
      </c>
      <c r="K2">
        <v>93</v>
      </c>
      <c r="L2">
        <f>IFERROR(IF(OR(tbl_daily[[#This Row],[RPE]]="",tbl_daily[[#This Row],[Duration]]=""),"",tbl_daily[[#This Row],[RPE]]*tbl_daily[[#This Row],[Duration]]),"")</f>
        <v>930</v>
      </c>
      <c r="M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" t="str">
        <f>IFERROR(_xlfn.XLOOKUP(tbl_daily[[#This Row],[Name]],tbl_profile[Name],tbl_profile[Position]),"")</f>
        <v>Forward</v>
      </c>
      <c r="O2">
        <f>IFERROR(IF(tbl_daily[[#This Row],[Injury Status]]="Out","",tbl_daily[[#This Row],[Duration]]),"")</f>
        <v>93</v>
      </c>
      <c r="P2" t="str">
        <f>IFERROR(_xlfn.XLOOKUP(tbl_daily[[#This Row],[Name]],tbl_profile[Name],tbl_profile[Team]),"")</f>
        <v>New Legacy</v>
      </c>
      <c r="Q2" s="2" t="str">
        <f>IFERROR(AVERAGEIFS(tbl_performance[TrapBar Deadlift 1RM (lbs)],tbl_performance[Name],tbl_daily[[#This Row],[Name]],tbl_performance[Date],tbl_daily[[#This Row],[Date]]),"")</f>
        <v/>
      </c>
      <c r="R2" s="2" t="str">
        <f>IFERROR(AVERAGEIFS(tbl_performance[Bench Press 1RM (lbs)],tbl_performance[Name],tbl_daily[[#This Row],[Name]],tbl_performance[Date],tbl_daily[[#This Row],[Date]]),"")</f>
        <v/>
      </c>
      <c r="S2" s="2" t="str">
        <f>IFERROR(AVERAGEIFS(tbl_performance[Jump Height (in)],tbl_performance[Name],tbl_daily[[#This Row],[Name]],tbl_performance[Date],tbl_daily[[#This Row],[Date]]),"")</f>
        <v/>
      </c>
      <c r="T2" s="2" t="str">
        <f>IFERROR(AVERAGEIFS(tbl_performance[Body Fat (%)],tbl_performance[Name],tbl_daily[[#This Row],[Name]],tbl_performance[Date],tbl_daily[[#This Row],[Date]]),"")</f>
        <v/>
      </c>
      <c r="U2">
        <f>IFERROR(IF(tbl_daily[[#This Row],[Name]]="","",1),"")</f>
        <v>1</v>
      </c>
      <c r="V2" s="9">
        <f>IF(tbl_daily[[#This Row],[Injury Status]]="Full",1,IF(tbl_daily[[#This Row],[Injury Status]]="Limited",2,IF(tbl_daily[[#This Row],[Injury Status]]="Out",3,"")))</f>
        <v>1</v>
      </c>
    </row>
    <row r="3" spans="1:23" ht="18" customHeight="1" x14ac:dyDescent="0.25">
      <c r="A3" s="7">
        <v>43026</v>
      </c>
      <c r="B3" s="5" t="s">
        <v>47</v>
      </c>
      <c r="C3" t="s">
        <v>36</v>
      </c>
      <c r="D3">
        <v>9</v>
      </c>
      <c r="E3">
        <v>7</v>
      </c>
      <c r="F3">
        <v>9</v>
      </c>
      <c r="G3">
        <v>7</v>
      </c>
      <c r="H3">
        <v>10</v>
      </c>
      <c r="I3">
        <v>1</v>
      </c>
      <c r="J3">
        <v>10</v>
      </c>
      <c r="K3">
        <v>93</v>
      </c>
      <c r="L3">
        <f>IFERROR(IF(OR(tbl_daily[[#This Row],[RPE]]="",tbl_daily[[#This Row],[Duration]]=""),"",tbl_daily[[#This Row],[RPE]]*tbl_daily[[#This Row],[Duration]]),"")</f>
        <v>930</v>
      </c>
      <c r="M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3" t="str">
        <f>IFERROR(_xlfn.XLOOKUP(tbl_daily[[#This Row],[Name]],tbl_profile[Name],tbl_profile[Position]),"")</f>
        <v>Forward</v>
      </c>
      <c r="O3">
        <f>IFERROR(IF(tbl_daily[[#This Row],[Injury Status]]="Out","",tbl_daily[[#This Row],[Duration]]),"")</f>
        <v>93</v>
      </c>
      <c r="P3" t="str">
        <f>IFERROR(_xlfn.XLOOKUP(tbl_daily[[#This Row],[Name]],tbl_profile[Name],tbl_profile[Team]),"")</f>
        <v>Toon Squad</v>
      </c>
      <c r="Q3" s="2" t="str">
        <f>IFERROR(AVERAGEIFS(tbl_performance[TrapBar Deadlift 1RM (lbs)],tbl_performance[Name],tbl_daily[[#This Row],[Name]],tbl_performance[Date],tbl_daily[[#This Row],[Date]]),"")</f>
        <v/>
      </c>
      <c r="R3" s="2" t="str">
        <f>IFERROR(AVERAGEIFS(tbl_performance[Bench Press 1RM (lbs)],tbl_performance[Name],tbl_daily[[#This Row],[Name]],tbl_performance[Date],tbl_daily[[#This Row],[Date]]),"")</f>
        <v/>
      </c>
      <c r="S3" s="2" t="str">
        <f>IFERROR(AVERAGEIFS(tbl_performance[Jump Height (in)],tbl_performance[Name],tbl_daily[[#This Row],[Name]],tbl_performance[Date],tbl_daily[[#This Row],[Date]]),"")</f>
        <v/>
      </c>
      <c r="T3" s="2" t="str">
        <f>IFERROR(AVERAGEIFS(tbl_performance[Body Fat (%)],tbl_performance[Name],tbl_daily[[#This Row],[Name]],tbl_performance[Date],tbl_daily[[#This Row],[Date]]),"")</f>
        <v/>
      </c>
      <c r="U3">
        <f>IFERROR(IF(tbl_daily[[#This Row],[Name]]="","",1),"")</f>
        <v>1</v>
      </c>
      <c r="V3" s="9">
        <f>IF(tbl_daily[[#This Row],[Injury Status]]="Full",1,IF(tbl_daily[[#This Row],[Injury Status]]="Limited",2,IF(tbl_daily[[#This Row],[Injury Status]]="Out",3,"")))</f>
        <v>1</v>
      </c>
    </row>
    <row r="4" spans="1:23" ht="18" customHeight="1" x14ac:dyDescent="0.25">
      <c r="A4" s="7">
        <v>43026</v>
      </c>
      <c r="B4" s="5" t="s">
        <v>43</v>
      </c>
      <c r="C4" t="s">
        <v>36</v>
      </c>
      <c r="D4">
        <v>7</v>
      </c>
      <c r="E4">
        <v>10</v>
      </c>
      <c r="F4">
        <v>7</v>
      </c>
      <c r="G4">
        <v>7</v>
      </c>
      <c r="H4">
        <v>10</v>
      </c>
      <c r="I4">
        <v>1</v>
      </c>
      <c r="J4">
        <v>9</v>
      </c>
      <c r="K4">
        <v>93</v>
      </c>
      <c r="L4">
        <f>IFERROR(IF(OR(tbl_daily[[#This Row],[RPE]]="",tbl_daily[[#This Row],[Duration]]=""),"",tbl_daily[[#This Row],[RPE]]*tbl_daily[[#This Row],[Duration]]),"")</f>
        <v>837</v>
      </c>
      <c r="M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4" t="str">
        <f>IFERROR(_xlfn.XLOOKUP(tbl_daily[[#This Row],[Name]],tbl_profile[Name],tbl_profile[Position]),"")</f>
        <v>Forward</v>
      </c>
      <c r="O4">
        <f>IFERROR(IF(tbl_daily[[#This Row],[Injury Status]]="Out","",tbl_daily[[#This Row],[Duration]]),"")</f>
        <v>93</v>
      </c>
      <c r="P4" t="str">
        <f>IFERROR(_xlfn.XLOOKUP(tbl_daily[[#This Row],[Name]],tbl_profile[Name],tbl_profile[Team]),"")</f>
        <v>New Legacy</v>
      </c>
      <c r="Q4" s="2" t="str">
        <f>IFERROR(AVERAGEIFS(tbl_performance[TrapBar Deadlift 1RM (lbs)],tbl_performance[Name],tbl_daily[[#This Row],[Name]],tbl_performance[Date],tbl_daily[[#This Row],[Date]]),"")</f>
        <v/>
      </c>
      <c r="R4" s="2" t="str">
        <f>IFERROR(AVERAGEIFS(tbl_performance[Bench Press 1RM (lbs)],tbl_performance[Name],tbl_daily[[#This Row],[Name]],tbl_performance[Date],tbl_daily[[#This Row],[Date]]),"")</f>
        <v/>
      </c>
      <c r="S4" s="2" t="str">
        <f>IFERROR(AVERAGEIFS(tbl_performance[Jump Height (in)],tbl_performance[Name],tbl_daily[[#This Row],[Name]],tbl_performance[Date],tbl_daily[[#This Row],[Date]]),"")</f>
        <v/>
      </c>
      <c r="T4" s="2" t="str">
        <f>IFERROR(AVERAGEIFS(tbl_performance[Body Fat (%)],tbl_performance[Name],tbl_daily[[#This Row],[Name]],tbl_performance[Date],tbl_daily[[#This Row],[Date]]),"")</f>
        <v/>
      </c>
      <c r="U4">
        <f>IFERROR(IF(tbl_daily[[#This Row],[Name]]="","",1),"")</f>
        <v>1</v>
      </c>
      <c r="V4" s="9">
        <f>IF(tbl_daily[[#This Row],[Injury Status]]="Full",1,IF(tbl_daily[[#This Row],[Injury Status]]="Limited",2,IF(tbl_daily[[#This Row],[Injury Status]]="Out",3,"")))</f>
        <v>1</v>
      </c>
    </row>
    <row r="5" spans="1:23" ht="18" customHeight="1" x14ac:dyDescent="0.25">
      <c r="A5" s="7">
        <v>43026</v>
      </c>
      <c r="B5" s="5" t="s">
        <v>46</v>
      </c>
      <c r="C5" t="s">
        <v>36</v>
      </c>
      <c r="D5">
        <v>8</v>
      </c>
      <c r="E5">
        <v>10</v>
      </c>
      <c r="F5">
        <v>10</v>
      </c>
      <c r="G5">
        <v>8</v>
      </c>
      <c r="H5">
        <v>9</v>
      </c>
      <c r="I5">
        <v>1</v>
      </c>
      <c r="J5">
        <v>7</v>
      </c>
      <c r="K5">
        <v>93</v>
      </c>
      <c r="L5">
        <f>IFERROR(IF(OR(tbl_daily[[#This Row],[RPE]]="",tbl_daily[[#This Row],[Duration]]=""),"",tbl_daily[[#This Row],[RPE]]*tbl_daily[[#This Row],[Duration]]),"")</f>
        <v>651</v>
      </c>
      <c r="M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5" t="str">
        <f>IFERROR(_xlfn.XLOOKUP(tbl_daily[[#This Row],[Name]],tbl_profile[Name],tbl_profile[Position]),"")</f>
        <v>Forward</v>
      </c>
      <c r="O5">
        <f>IFERROR(IF(tbl_daily[[#This Row],[Injury Status]]="Out","",tbl_daily[[#This Row],[Duration]]),"")</f>
        <v>93</v>
      </c>
      <c r="P5" t="str">
        <f>IFERROR(_xlfn.XLOOKUP(tbl_daily[[#This Row],[Name]],tbl_profile[Name],tbl_profile[Team]),"")</f>
        <v>Toon Squad</v>
      </c>
      <c r="Q5" s="2" t="str">
        <f>IFERROR(AVERAGEIFS(tbl_performance[TrapBar Deadlift 1RM (lbs)],tbl_performance[Name],tbl_daily[[#This Row],[Name]],tbl_performance[Date],tbl_daily[[#This Row],[Date]]),"")</f>
        <v/>
      </c>
      <c r="R5" s="2" t="str">
        <f>IFERROR(AVERAGEIFS(tbl_performance[Bench Press 1RM (lbs)],tbl_performance[Name],tbl_daily[[#This Row],[Name]],tbl_performance[Date],tbl_daily[[#This Row],[Date]]),"")</f>
        <v/>
      </c>
      <c r="S5" s="2" t="str">
        <f>IFERROR(AVERAGEIFS(tbl_performance[Jump Height (in)],tbl_performance[Name],tbl_daily[[#This Row],[Name]],tbl_performance[Date],tbl_daily[[#This Row],[Date]]),"")</f>
        <v/>
      </c>
      <c r="T5" s="2" t="str">
        <f>IFERROR(AVERAGEIFS(tbl_performance[Body Fat (%)],tbl_performance[Name],tbl_daily[[#This Row],[Name]],tbl_performance[Date],tbl_daily[[#This Row],[Date]]),"")</f>
        <v/>
      </c>
      <c r="U5">
        <f>IFERROR(IF(tbl_daily[[#This Row],[Name]]="","",1),"")</f>
        <v>1</v>
      </c>
      <c r="V5" s="9">
        <f>IF(tbl_daily[[#This Row],[Injury Status]]="Full",1,IF(tbl_daily[[#This Row],[Injury Status]]="Limited",2,IF(tbl_daily[[#This Row],[Injury Status]]="Out",3,"")))</f>
        <v>1</v>
      </c>
    </row>
    <row r="6" spans="1:23" ht="18" customHeight="1" x14ac:dyDescent="0.25">
      <c r="A6" s="7">
        <v>43026</v>
      </c>
      <c r="B6" s="5" t="s">
        <v>49</v>
      </c>
      <c r="C6" t="s">
        <v>36</v>
      </c>
      <c r="D6">
        <v>10</v>
      </c>
      <c r="E6">
        <v>8</v>
      </c>
      <c r="F6">
        <v>7</v>
      </c>
      <c r="G6">
        <v>7</v>
      </c>
      <c r="H6">
        <v>8</v>
      </c>
      <c r="I6">
        <v>1</v>
      </c>
      <c r="J6">
        <v>9</v>
      </c>
      <c r="K6">
        <v>93</v>
      </c>
      <c r="L6">
        <f>IFERROR(IF(OR(tbl_daily[[#This Row],[RPE]]="",tbl_daily[[#This Row],[Duration]]=""),"",tbl_daily[[#This Row],[RPE]]*tbl_daily[[#This Row],[Duration]]),"")</f>
        <v>837</v>
      </c>
      <c r="M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6" t="str">
        <f>IFERROR(_xlfn.XLOOKUP(tbl_daily[[#This Row],[Name]],tbl_profile[Name],tbl_profile[Position]),"")</f>
        <v>Guard</v>
      </c>
      <c r="O6">
        <f>IFERROR(IF(tbl_daily[[#This Row],[Injury Status]]="Out","",tbl_daily[[#This Row],[Duration]]),"")</f>
        <v>93</v>
      </c>
      <c r="P6" t="str">
        <f>IFERROR(_xlfn.XLOOKUP(tbl_daily[[#This Row],[Name]],tbl_profile[Name],tbl_profile[Team]),"")</f>
        <v>Toon Squad</v>
      </c>
      <c r="Q6" s="2" t="str">
        <f>IFERROR(AVERAGEIFS(tbl_performance[TrapBar Deadlift 1RM (lbs)],tbl_performance[Name],tbl_daily[[#This Row],[Name]],tbl_performance[Date],tbl_daily[[#This Row],[Date]]),"")</f>
        <v/>
      </c>
      <c r="R6" s="2" t="str">
        <f>IFERROR(AVERAGEIFS(tbl_performance[Bench Press 1RM (lbs)],tbl_performance[Name],tbl_daily[[#This Row],[Name]],tbl_performance[Date],tbl_daily[[#This Row],[Date]]),"")</f>
        <v/>
      </c>
      <c r="S6" s="2" t="str">
        <f>IFERROR(AVERAGEIFS(tbl_performance[Jump Height (in)],tbl_performance[Name],tbl_daily[[#This Row],[Name]],tbl_performance[Date],tbl_daily[[#This Row],[Date]]),"")</f>
        <v/>
      </c>
      <c r="T6" s="2" t="str">
        <f>IFERROR(AVERAGEIFS(tbl_performance[Body Fat (%)],tbl_performance[Name],tbl_daily[[#This Row],[Name]],tbl_performance[Date],tbl_daily[[#This Row],[Date]]),"")</f>
        <v/>
      </c>
      <c r="U6">
        <f>IFERROR(IF(tbl_daily[[#This Row],[Name]]="","",1),"")</f>
        <v>1</v>
      </c>
      <c r="V6" s="9">
        <f>IF(tbl_daily[[#This Row],[Injury Status]]="Full",1,IF(tbl_daily[[#This Row],[Injury Status]]="Limited",2,IF(tbl_daily[[#This Row],[Injury Status]]="Out",3,"")))</f>
        <v>1</v>
      </c>
    </row>
    <row r="7" spans="1:23" ht="18" customHeight="1" x14ac:dyDescent="0.25">
      <c r="A7" s="7">
        <v>43026</v>
      </c>
      <c r="B7" s="5" t="s">
        <v>14</v>
      </c>
      <c r="C7" t="s">
        <v>36</v>
      </c>
      <c r="D7">
        <v>10</v>
      </c>
      <c r="E7">
        <v>10</v>
      </c>
      <c r="F7">
        <v>9</v>
      </c>
      <c r="G7">
        <v>7</v>
      </c>
      <c r="H7">
        <v>10</v>
      </c>
      <c r="I7">
        <v>1</v>
      </c>
      <c r="J7">
        <v>8</v>
      </c>
      <c r="K7">
        <v>93</v>
      </c>
      <c r="L7">
        <f>IFERROR(IF(OR(tbl_daily[[#This Row],[RPE]]="",tbl_daily[[#This Row],[Duration]]=""),"",tbl_daily[[#This Row],[RPE]]*tbl_daily[[#This Row],[Duration]]),"")</f>
        <v>744</v>
      </c>
      <c r="M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7" t="str">
        <f>IFERROR(_xlfn.XLOOKUP(tbl_daily[[#This Row],[Name]],tbl_profile[Name],tbl_profile[Position]),"")</f>
        <v>Guard</v>
      </c>
      <c r="O7">
        <f>IFERROR(IF(tbl_daily[[#This Row],[Injury Status]]="Out","",tbl_daily[[#This Row],[Duration]]),"")</f>
        <v>93</v>
      </c>
      <c r="P7" t="str">
        <f>IFERROR(_xlfn.XLOOKUP(tbl_daily[[#This Row],[Name]],tbl_profile[Name],tbl_profile[Team]),"")</f>
        <v>New Legacy</v>
      </c>
      <c r="Q7" s="2" t="str">
        <f>IFERROR(AVERAGEIFS(tbl_performance[TrapBar Deadlift 1RM (lbs)],tbl_performance[Name],tbl_daily[[#This Row],[Name]],tbl_performance[Date],tbl_daily[[#This Row],[Date]]),"")</f>
        <v/>
      </c>
      <c r="R7" s="2" t="str">
        <f>IFERROR(AVERAGEIFS(tbl_performance[Bench Press 1RM (lbs)],tbl_performance[Name],tbl_daily[[#This Row],[Name]],tbl_performance[Date],tbl_daily[[#This Row],[Date]]),"")</f>
        <v/>
      </c>
      <c r="S7" s="2" t="str">
        <f>IFERROR(AVERAGEIFS(tbl_performance[Jump Height (in)],tbl_performance[Name],tbl_daily[[#This Row],[Name]],tbl_performance[Date],tbl_daily[[#This Row],[Date]]),"")</f>
        <v/>
      </c>
      <c r="T7" s="2" t="str">
        <f>IFERROR(AVERAGEIFS(tbl_performance[Body Fat (%)],tbl_performance[Name],tbl_daily[[#This Row],[Name]],tbl_performance[Date],tbl_daily[[#This Row],[Date]]),"")</f>
        <v/>
      </c>
      <c r="U7">
        <f>IFERROR(IF(tbl_daily[[#This Row],[Name]]="","",1),"")</f>
        <v>1</v>
      </c>
      <c r="V7" s="9">
        <f>IF(tbl_daily[[#This Row],[Injury Status]]="Full",1,IF(tbl_daily[[#This Row],[Injury Status]]="Limited",2,IF(tbl_daily[[#This Row],[Injury Status]]="Out",3,"")))</f>
        <v>1</v>
      </c>
    </row>
    <row r="8" spans="1:23" ht="18" customHeight="1" x14ac:dyDescent="0.25">
      <c r="A8" s="7">
        <v>43026</v>
      </c>
      <c r="B8" s="5" t="s">
        <v>64</v>
      </c>
      <c r="C8" t="s">
        <v>36</v>
      </c>
      <c r="D8">
        <v>10</v>
      </c>
      <c r="E8">
        <v>9</v>
      </c>
      <c r="F8">
        <v>8</v>
      </c>
      <c r="G8">
        <v>9</v>
      </c>
      <c r="H8">
        <v>7</v>
      </c>
      <c r="I8">
        <v>1</v>
      </c>
      <c r="J8">
        <v>10</v>
      </c>
      <c r="K8">
        <v>93</v>
      </c>
      <c r="L8">
        <f>IFERROR(IF(OR(tbl_daily[[#This Row],[RPE]]="",tbl_daily[[#This Row],[Duration]]=""),"",tbl_daily[[#This Row],[RPE]]*tbl_daily[[#This Row],[Duration]]),"")</f>
        <v>930</v>
      </c>
      <c r="M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" t="str">
        <f>IFERROR(_xlfn.XLOOKUP(tbl_daily[[#This Row],[Name]],tbl_profile[Name],tbl_profile[Position]),"")</f>
        <v>Guard</v>
      </c>
      <c r="O8">
        <f>IFERROR(IF(tbl_daily[[#This Row],[Injury Status]]="Out","",tbl_daily[[#This Row],[Duration]]),"")</f>
        <v>93</v>
      </c>
      <c r="P8" t="str">
        <f>IFERROR(_xlfn.XLOOKUP(tbl_daily[[#This Row],[Name]],tbl_profile[Name],tbl_profile[Team]),"")</f>
        <v>New Legacy</v>
      </c>
      <c r="Q8" s="2" t="str">
        <f>IFERROR(AVERAGEIFS(tbl_performance[TrapBar Deadlift 1RM (lbs)],tbl_performance[Name],tbl_daily[[#This Row],[Name]],tbl_performance[Date],tbl_daily[[#This Row],[Date]]),"")</f>
        <v/>
      </c>
      <c r="R8" s="2" t="str">
        <f>IFERROR(AVERAGEIFS(tbl_performance[Bench Press 1RM (lbs)],tbl_performance[Name],tbl_daily[[#This Row],[Name]],tbl_performance[Date],tbl_daily[[#This Row],[Date]]),"")</f>
        <v/>
      </c>
      <c r="S8" s="2" t="str">
        <f>IFERROR(AVERAGEIFS(tbl_performance[Jump Height (in)],tbl_performance[Name],tbl_daily[[#This Row],[Name]],tbl_performance[Date],tbl_daily[[#This Row],[Date]]),"")</f>
        <v/>
      </c>
      <c r="T8" s="2" t="str">
        <f>IFERROR(AVERAGEIFS(tbl_performance[Body Fat (%)],tbl_performance[Name],tbl_daily[[#This Row],[Name]],tbl_performance[Date],tbl_daily[[#This Row],[Date]]),"")</f>
        <v/>
      </c>
      <c r="U8">
        <f>IFERROR(IF(tbl_daily[[#This Row],[Name]]="","",1),"")</f>
        <v>1</v>
      </c>
      <c r="V8" s="9">
        <f>IF(tbl_daily[[#This Row],[Injury Status]]="Full",1,IF(tbl_daily[[#This Row],[Injury Status]]="Limited",2,IF(tbl_daily[[#This Row],[Injury Status]]="Out",3,"")))</f>
        <v>1</v>
      </c>
    </row>
    <row r="9" spans="1:23" ht="18" customHeight="1" x14ac:dyDescent="0.25">
      <c r="A9" s="7">
        <v>43026</v>
      </c>
      <c r="B9" s="5" t="s">
        <v>48</v>
      </c>
      <c r="C9" t="s">
        <v>36</v>
      </c>
      <c r="D9">
        <v>9</v>
      </c>
      <c r="E9">
        <v>10</v>
      </c>
      <c r="F9">
        <v>8</v>
      </c>
      <c r="G9">
        <v>9</v>
      </c>
      <c r="H9">
        <v>7</v>
      </c>
      <c r="I9">
        <v>1</v>
      </c>
      <c r="J9">
        <v>9</v>
      </c>
      <c r="K9">
        <v>93</v>
      </c>
      <c r="L9">
        <f>IFERROR(IF(OR(tbl_daily[[#This Row],[RPE]]="",tbl_daily[[#This Row],[Duration]]=""),"",tbl_daily[[#This Row],[RPE]]*tbl_daily[[#This Row],[Duration]]),"")</f>
        <v>837</v>
      </c>
      <c r="M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9" t="str">
        <f>IFERROR(_xlfn.XLOOKUP(tbl_daily[[#This Row],[Name]],tbl_profile[Name],tbl_profile[Position]),"")</f>
        <v>Guard</v>
      </c>
      <c r="O9">
        <f>IFERROR(IF(tbl_daily[[#This Row],[Injury Status]]="Out","",tbl_daily[[#This Row],[Duration]]),"")</f>
        <v>93</v>
      </c>
      <c r="P9" t="str">
        <f>IFERROR(_xlfn.XLOOKUP(tbl_daily[[#This Row],[Name]],tbl_profile[Name],tbl_profile[Team]),"")</f>
        <v>New Legacy</v>
      </c>
      <c r="Q9" s="2" t="str">
        <f>IFERROR(AVERAGEIFS(tbl_performance[TrapBar Deadlift 1RM (lbs)],tbl_performance[Name],tbl_daily[[#This Row],[Name]],tbl_performance[Date],tbl_daily[[#This Row],[Date]]),"")</f>
        <v/>
      </c>
      <c r="R9" s="2" t="str">
        <f>IFERROR(AVERAGEIFS(tbl_performance[Bench Press 1RM (lbs)],tbl_performance[Name],tbl_daily[[#This Row],[Name]],tbl_performance[Date],tbl_daily[[#This Row],[Date]]),"")</f>
        <v/>
      </c>
      <c r="S9" s="2" t="str">
        <f>IFERROR(AVERAGEIFS(tbl_performance[Jump Height (in)],tbl_performance[Name],tbl_daily[[#This Row],[Name]],tbl_performance[Date],tbl_daily[[#This Row],[Date]]),"")</f>
        <v/>
      </c>
      <c r="T9" s="2" t="str">
        <f>IFERROR(AVERAGEIFS(tbl_performance[Body Fat (%)],tbl_performance[Name],tbl_daily[[#This Row],[Name]],tbl_performance[Date],tbl_daily[[#This Row],[Date]]),"")</f>
        <v/>
      </c>
      <c r="U9">
        <f>IFERROR(IF(tbl_daily[[#This Row],[Name]]="","",1),"")</f>
        <v>1</v>
      </c>
      <c r="V9" s="9">
        <f>IF(tbl_daily[[#This Row],[Injury Status]]="Full",1,IF(tbl_daily[[#This Row],[Injury Status]]="Limited",2,IF(tbl_daily[[#This Row],[Injury Status]]="Out",3,"")))</f>
        <v>1</v>
      </c>
    </row>
    <row r="10" spans="1:23" ht="18" customHeight="1" x14ac:dyDescent="0.25">
      <c r="A10" s="7">
        <v>43026</v>
      </c>
      <c r="B10" s="5" t="s">
        <v>65</v>
      </c>
      <c r="C10" t="s">
        <v>36</v>
      </c>
      <c r="D10">
        <v>10</v>
      </c>
      <c r="E10">
        <v>8</v>
      </c>
      <c r="F10">
        <v>7</v>
      </c>
      <c r="G10">
        <v>10</v>
      </c>
      <c r="H10">
        <v>9</v>
      </c>
      <c r="I10">
        <v>1</v>
      </c>
      <c r="J10">
        <v>8</v>
      </c>
      <c r="K10">
        <v>93</v>
      </c>
      <c r="L10">
        <f>IFERROR(IF(OR(tbl_daily[[#This Row],[RPE]]="",tbl_daily[[#This Row],[Duration]]=""),"",tbl_daily[[#This Row],[RPE]]*tbl_daily[[#This Row],[Duration]]),"")</f>
        <v>744</v>
      </c>
      <c r="M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" t="str">
        <f>IFERROR(_xlfn.XLOOKUP(tbl_daily[[#This Row],[Name]],tbl_profile[Name],tbl_profile[Position]),"")</f>
        <v>Center</v>
      </c>
      <c r="O10">
        <f>IFERROR(IF(tbl_daily[[#This Row],[Injury Status]]="Out","",tbl_daily[[#This Row],[Duration]]),"")</f>
        <v>93</v>
      </c>
      <c r="P10" t="str">
        <f>IFERROR(_xlfn.XLOOKUP(tbl_daily[[#This Row],[Name]],tbl_profile[Name],tbl_profile[Team]),"")</f>
        <v>New Legacy</v>
      </c>
      <c r="Q10" s="2" t="str">
        <f>IFERROR(AVERAGEIFS(tbl_performance[TrapBar Deadlift 1RM (lbs)],tbl_performance[Name],tbl_daily[[#This Row],[Name]],tbl_performance[Date],tbl_daily[[#This Row],[Date]]),"")</f>
        <v/>
      </c>
      <c r="R10" s="2" t="str">
        <f>IFERROR(AVERAGEIFS(tbl_performance[Bench Press 1RM (lbs)],tbl_performance[Name],tbl_daily[[#This Row],[Name]],tbl_performance[Date],tbl_daily[[#This Row],[Date]]),"")</f>
        <v/>
      </c>
      <c r="S10" s="2" t="str">
        <f>IFERROR(AVERAGEIFS(tbl_performance[Jump Height (in)],tbl_performance[Name],tbl_daily[[#This Row],[Name]],tbl_performance[Date],tbl_daily[[#This Row],[Date]]),"")</f>
        <v/>
      </c>
      <c r="T10" s="2" t="str">
        <f>IFERROR(AVERAGEIFS(tbl_performance[Body Fat (%)],tbl_performance[Name],tbl_daily[[#This Row],[Name]],tbl_performance[Date],tbl_daily[[#This Row],[Date]]),"")</f>
        <v/>
      </c>
      <c r="U10">
        <f>IFERROR(IF(tbl_daily[[#This Row],[Name]]="","",1),"")</f>
        <v>1</v>
      </c>
      <c r="V10" s="9">
        <f>IF(tbl_daily[[#This Row],[Injury Status]]="Full",1,IF(tbl_daily[[#This Row],[Injury Status]]="Limited",2,IF(tbl_daily[[#This Row],[Injury Status]]="Out",3,"")))</f>
        <v>1</v>
      </c>
    </row>
    <row r="11" spans="1:23" ht="18" customHeight="1" x14ac:dyDescent="0.25">
      <c r="A11" s="7">
        <v>43026</v>
      </c>
      <c r="B11" s="5" t="s">
        <v>63</v>
      </c>
      <c r="C11" t="s">
        <v>36</v>
      </c>
      <c r="D11">
        <v>10</v>
      </c>
      <c r="E11">
        <v>8</v>
      </c>
      <c r="F11">
        <v>9</v>
      </c>
      <c r="G11">
        <v>9</v>
      </c>
      <c r="H11">
        <v>9</v>
      </c>
      <c r="I11">
        <v>1</v>
      </c>
      <c r="J11">
        <v>8</v>
      </c>
      <c r="K11">
        <v>93</v>
      </c>
      <c r="L11">
        <f>IFERROR(IF(OR(tbl_daily[[#This Row],[RPE]]="",tbl_daily[[#This Row],[Duration]]=""),"",tbl_daily[[#This Row],[RPE]]*tbl_daily[[#This Row],[Duration]]),"")</f>
        <v>744</v>
      </c>
      <c r="M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" t="str">
        <f>IFERROR(_xlfn.XLOOKUP(tbl_daily[[#This Row],[Name]],tbl_profile[Name],tbl_profile[Position]),"")</f>
        <v>Center</v>
      </c>
      <c r="O11">
        <f>IFERROR(IF(tbl_daily[[#This Row],[Injury Status]]="Out","",tbl_daily[[#This Row],[Duration]]),"")</f>
        <v>93</v>
      </c>
      <c r="P11" t="str">
        <f>IFERROR(_xlfn.XLOOKUP(tbl_daily[[#This Row],[Name]],tbl_profile[Name],tbl_profile[Team]),"")</f>
        <v>New Legacy</v>
      </c>
      <c r="Q11" s="2" t="str">
        <f>IFERROR(AVERAGEIFS(tbl_performance[TrapBar Deadlift 1RM (lbs)],tbl_performance[Name],tbl_daily[[#This Row],[Name]],tbl_performance[Date],tbl_daily[[#This Row],[Date]]),"")</f>
        <v/>
      </c>
      <c r="R11" s="2" t="str">
        <f>IFERROR(AVERAGEIFS(tbl_performance[Bench Press 1RM (lbs)],tbl_performance[Name],tbl_daily[[#This Row],[Name]],tbl_performance[Date],tbl_daily[[#This Row],[Date]]),"")</f>
        <v/>
      </c>
      <c r="S11" s="2" t="str">
        <f>IFERROR(AVERAGEIFS(tbl_performance[Jump Height (in)],tbl_performance[Name],tbl_daily[[#This Row],[Name]],tbl_performance[Date],tbl_daily[[#This Row],[Date]]),"")</f>
        <v/>
      </c>
      <c r="T11" s="2" t="str">
        <f>IFERROR(AVERAGEIFS(tbl_performance[Body Fat (%)],tbl_performance[Name],tbl_daily[[#This Row],[Name]],tbl_performance[Date],tbl_daily[[#This Row],[Date]]),"")</f>
        <v/>
      </c>
      <c r="U11">
        <f>IFERROR(IF(tbl_daily[[#This Row],[Name]]="","",1),"")</f>
        <v>1</v>
      </c>
      <c r="V11" s="9">
        <f>IF(tbl_daily[[#This Row],[Injury Status]]="Full",1,IF(tbl_daily[[#This Row],[Injury Status]]="Limited",2,IF(tbl_daily[[#This Row],[Injury Status]]="Out",3,"")))</f>
        <v>1</v>
      </c>
    </row>
    <row r="12" spans="1:23" ht="18" customHeight="1" x14ac:dyDescent="0.25">
      <c r="A12" s="7">
        <v>43026</v>
      </c>
      <c r="B12" s="5" t="s">
        <v>62</v>
      </c>
      <c r="C12" t="s">
        <v>36</v>
      </c>
      <c r="D12">
        <v>10</v>
      </c>
      <c r="E12">
        <v>9</v>
      </c>
      <c r="F12">
        <v>10</v>
      </c>
      <c r="G12">
        <v>9</v>
      </c>
      <c r="H12">
        <v>9</v>
      </c>
      <c r="I12">
        <v>1</v>
      </c>
      <c r="J12">
        <v>10</v>
      </c>
      <c r="K12">
        <v>93</v>
      </c>
      <c r="L12">
        <f>IFERROR(IF(OR(tbl_daily[[#This Row],[RPE]]="",tbl_daily[[#This Row],[Duration]]=""),"",tbl_daily[[#This Row],[RPE]]*tbl_daily[[#This Row],[Duration]]),"")</f>
        <v>930</v>
      </c>
      <c r="M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2" t="str">
        <f>IFERROR(_xlfn.XLOOKUP(tbl_daily[[#This Row],[Name]],tbl_profile[Name],tbl_profile[Position]),"")</f>
        <v>Center</v>
      </c>
      <c r="O12">
        <f>IFERROR(IF(tbl_daily[[#This Row],[Injury Status]]="Out","",tbl_daily[[#This Row],[Duration]]),"")</f>
        <v>93</v>
      </c>
      <c r="P12" t="str">
        <f>IFERROR(_xlfn.XLOOKUP(tbl_daily[[#This Row],[Name]],tbl_profile[Name],tbl_profile[Team]),"")</f>
        <v>Toon Squad</v>
      </c>
      <c r="Q12" s="2" t="str">
        <f>IFERROR(AVERAGEIFS(tbl_performance[TrapBar Deadlift 1RM (lbs)],tbl_performance[Name],tbl_daily[[#This Row],[Name]],tbl_performance[Date],tbl_daily[[#This Row],[Date]]),"")</f>
        <v/>
      </c>
      <c r="R12" s="2" t="str">
        <f>IFERROR(AVERAGEIFS(tbl_performance[Bench Press 1RM (lbs)],tbl_performance[Name],tbl_daily[[#This Row],[Name]],tbl_performance[Date],tbl_daily[[#This Row],[Date]]),"")</f>
        <v/>
      </c>
      <c r="S12" s="2" t="str">
        <f>IFERROR(AVERAGEIFS(tbl_performance[Jump Height (in)],tbl_performance[Name],tbl_daily[[#This Row],[Name]],tbl_performance[Date],tbl_daily[[#This Row],[Date]]),"")</f>
        <v/>
      </c>
      <c r="T12" s="2" t="str">
        <f>IFERROR(AVERAGEIFS(tbl_performance[Body Fat (%)],tbl_performance[Name],tbl_daily[[#This Row],[Name]],tbl_performance[Date],tbl_daily[[#This Row],[Date]]),"")</f>
        <v/>
      </c>
      <c r="U12">
        <f>IFERROR(IF(tbl_daily[[#This Row],[Name]]="","",1),"")</f>
        <v>1</v>
      </c>
      <c r="V12" s="9">
        <f>IF(tbl_daily[[#This Row],[Injury Status]]="Full",1,IF(tbl_daily[[#This Row],[Injury Status]]="Limited",2,IF(tbl_daily[[#This Row],[Injury Status]]="Out",3,"")))</f>
        <v>1</v>
      </c>
    </row>
    <row r="13" spans="1:23" ht="18" customHeight="1" x14ac:dyDescent="0.25">
      <c r="A13" s="7">
        <v>43026</v>
      </c>
      <c r="B13" s="5" t="s">
        <v>146</v>
      </c>
      <c r="C13" t="s">
        <v>36</v>
      </c>
      <c r="D13">
        <v>7</v>
      </c>
      <c r="E13">
        <v>8</v>
      </c>
      <c r="F13">
        <v>9</v>
      </c>
      <c r="G13">
        <v>10</v>
      </c>
      <c r="H13">
        <v>9</v>
      </c>
      <c r="I13">
        <v>1</v>
      </c>
      <c r="J13">
        <v>10</v>
      </c>
      <c r="K13">
        <v>93</v>
      </c>
      <c r="L13">
        <f>IFERROR(IF(OR(tbl_daily[[#This Row],[RPE]]="",tbl_daily[[#This Row],[Duration]]=""),"",tbl_daily[[#This Row],[RPE]]*tbl_daily[[#This Row],[Duration]]),"")</f>
        <v>930</v>
      </c>
      <c r="M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3" t="str">
        <f>IFERROR(_xlfn.XLOOKUP(tbl_daily[[#This Row],[Name]],tbl_profile[Name],tbl_profile[Position]),"")</f>
        <v>Forward</v>
      </c>
      <c r="O13">
        <f>IFERROR(IF(tbl_daily[[#This Row],[Injury Status]]="Out","",tbl_daily[[#This Row],[Duration]]),"")</f>
        <v>93</v>
      </c>
      <c r="P13" t="str">
        <f>IFERROR(_xlfn.XLOOKUP(tbl_daily[[#This Row],[Name]],tbl_profile[Name],tbl_profile[Team]),"")</f>
        <v>New Legacy</v>
      </c>
      <c r="Q13" s="2" t="str">
        <f>IFERROR(AVERAGEIFS(tbl_performance[TrapBar Deadlift 1RM (lbs)],tbl_performance[Name],tbl_daily[[#This Row],[Name]],tbl_performance[Date],tbl_daily[[#This Row],[Date]]),"")</f>
        <v/>
      </c>
      <c r="R13" s="2" t="str">
        <f>IFERROR(AVERAGEIFS(tbl_performance[Bench Press 1RM (lbs)],tbl_performance[Name],tbl_daily[[#This Row],[Name]],tbl_performance[Date],tbl_daily[[#This Row],[Date]]),"")</f>
        <v/>
      </c>
      <c r="S13" s="2" t="str">
        <f>IFERROR(AVERAGEIFS(tbl_performance[Jump Height (in)],tbl_performance[Name],tbl_daily[[#This Row],[Name]],tbl_performance[Date],tbl_daily[[#This Row],[Date]]),"")</f>
        <v/>
      </c>
      <c r="T13" s="2" t="str">
        <f>IFERROR(AVERAGEIFS(tbl_performance[Body Fat (%)],tbl_performance[Name],tbl_daily[[#This Row],[Name]],tbl_performance[Date],tbl_daily[[#This Row],[Date]]),"")</f>
        <v/>
      </c>
      <c r="U13">
        <f>IFERROR(IF(tbl_daily[[#This Row],[Name]]="","",1),"")</f>
        <v>1</v>
      </c>
      <c r="V13" s="9">
        <f>IF(tbl_daily[[#This Row],[Injury Status]]="Full",1,IF(tbl_daily[[#This Row],[Injury Status]]="Limited",2,IF(tbl_daily[[#This Row],[Injury Status]]="Out",3,"")))</f>
        <v>1</v>
      </c>
    </row>
    <row r="14" spans="1:23" ht="18" customHeight="1" x14ac:dyDescent="0.25">
      <c r="A14" s="7">
        <v>43026</v>
      </c>
      <c r="B14" s="5" t="s">
        <v>52</v>
      </c>
      <c r="C14" t="s">
        <v>36</v>
      </c>
      <c r="D14">
        <v>7</v>
      </c>
      <c r="E14">
        <v>10</v>
      </c>
      <c r="F14">
        <v>10</v>
      </c>
      <c r="G14">
        <v>7</v>
      </c>
      <c r="H14">
        <v>10</v>
      </c>
      <c r="I14">
        <v>1</v>
      </c>
      <c r="J14">
        <v>10</v>
      </c>
      <c r="K14">
        <v>93</v>
      </c>
      <c r="L14">
        <f>IFERROR(IF(OR(tbl_daily[[#This Row],[RPE]]="",tbl_daily[[#This Row],[Duration]]=""),"",tbl_daily[[#This Row],[RPE]]*tbl_daily[[#This Row],[Duration]]),"")</f>
        <v>930</v>
      </c>
      <c r="M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4" t="str">
        <f>IFERROR(_xlfn.XLOOKUP(tbl_daily[[#This Row],[Name]],tbl_profile[Name],tbl_profile[Position]),"")</f>
        <v>Forward</v>
      </c>
      <c r="O14">
        <f>IFERROR(IF(tbl_daily[[#This Row],[Injury Status]]="Out","",tbl_daily[[#This Row],[Duration]]),"")</f>
        <v>93</v>
      </c>
      <c r="P14" t="str">
        <f>IFERROR(_xlfn.XLOOKUP(tbl_daily[[#This Row],[Name]],tbl_profile[Name],tbl_profile[Team]),"")</f>
        <v>Toon Squad</v>
      </c>
      <c r="Q14" s="2" t="str">
        <f>IFERROR(AVERAGEIFS(tbl_performance[TrapBar Deadlift 1RM (lbs)],tbl_performance[Name],tbl_daily[[#This Row],[Name]],tbl_performance[Date],tbl_daily[[#This Row],[Date]]),"")</f>
        <v/>
      </c>
      <c r="R14" s="2" t="str">
        <f>IFERROR(AVERAGEIFS(tbl_performance[Bench Press 1RM (lbs)],tbl_performance[Name],tbl_daily[[#This Row],[Name]],tbl_performance[Date],tbl_daily[[#This Row],[Date]]),"")</f>
        <v/>
      </c>
      <c r="S14" s="2" t="str">
        <f>IFERROR(AVERAGEIFS(tbl_performance[Jump Height (in)],tbl_performance[Name],tbl_daily[[#This Row],[Name]],tbl_performance[Date],tbl_daily[[#This Row],[Date]]),"")</f>
        <v/>
      </c>
      <c r="T14" s="2" t="str">
        <f>IFERROR(AVERAGEIFS(tbl_performance[Body Fat (%)],tbl_performance[Name],tbl_daily[[#This Row],[Name]],tbl_performance[Date],tbl_daily[[#This Row],[Date]]),"")</f>
        <v/>
      </c>
      <c r="U14">
        <f>IFERROR(IF(tbl_daily[[#This Row],[Name]]="","",1),"")</f>
        <v>1</v>
      </c>
      <c r="V14" s="9">
        <f>IF(tbl_daily[[#This Row],[Injury Status]]="Full",1,IF(tbl_daily[[#This Row],[Injury Status]]="Limited",2,IF(tbl_daily[[#This Row],[Injury Status]]="Out",3,"")))</f>
        <v>1</v>
      </c>
    </row>
    <row r="15" spans="1:23" ht="18" customHeight="1" x14ac:dyDescent="0.25">
      <c r="A15" s="7">
        <v>43026</v>
      </c>
      <c r="B15" s="5" t="s">
        <v>57</v>
      </c>
      <c r="C15" t="s">
        <v>36</v>
      </c>
      <c r="D15">
        <v>10</v>
      </c>
      <c r="E15">
        <v>7</v>
      </c>
      <c r="F15">
        <v>9</v>
      </c>
      <c r="G15">
        <v>10</v>
      </c>
      <c r="H15">
        <v>7</v>
      </c>
      <c r="I15">
        <v>1</v>
      </c>
      <c r="J15">
        <v>7</v>
      </c>
      <c r="K15">
        <v>93</v>
      </c>
      <c r="L15">
        <f>IFERROR(IF(OR(tbl_daily[[#This Row],[RPE]]="",tbl_daily[[#This Row],[Duration]]=""),"",tbl_daily[[#This Row],[RPE]]*tbl_daily[[#This Row],[Duration]]),"")</f>
        <v>651</v>
      </c>
      <c r="M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5" t="str">
        <f>IFERROR(_xlfn.XLOOKUP(tbl_daily[[#This Row],[Name]],tbl_profile[Name],tbl_profile[Position]),"")</f>
        <v>Guard</v>
      </c>
      <c r="O15">
        <f>IFERROR(IF(tbl_daily[[#This Row],[Injury Status]]="Out","",tbl_daily[[#This Row],[Duration]]),"")</f>
        <v>93</v>
      </c>
      <c r="P15" t="str">
        <f>IFERROR(_xlfn.XLOOKUP(tbl_daily[[#This Row],[Name]],tbl_profile[Name],tbl_profile[Team]),"")</f>
        <v>Toon Squad</v>
      </c>
      <c r="Q15" s="2" t="str">
        <f>IFERROR(AVERAGEIFS(tbl_performance[TrapBar Deadlift 1RM (lbs)],tbl_performance[Name],tbl_daily[[#This Row],[Name]],tbl_performance[Date],tbl_daily[[#This Row],[Date]]),"")</f>
        <v/>
      </c>
      <c r="R15" s="2" t="str">
        <f>IFERROR(AVERAGEIFS(tbl_performance[Bench Press 1RM (lbs)],tbl_performance[Name],tbl_daily[[#This Row],[Name]],tbl_performance[Date],tbl_daily[[#This Row],[Date]]),"")</f>
        <v/>
      </c>
      <c r="S15" s="2" t="str">
        <f>IFERROR(AVERAGEIFS(tbl_performance[Jump Height (in)],tbl_performance[Name],tbl_daily[[#This Row],[Name]],tbl_performance[Date],tbl_daily[[#This Row],[Date]]),"")</f>
        <v/>
      </c>
      <c r="T15" s="2" t="str">
        <f>IFERROR(AVERAGEIFS(tbl_performance[Body Fat (%)],tbl_performance[Name],tbl_daily[[#This Row],[Name]],tbl_performance[Date],tbl_daily[[#This Row],[Date]]),"")</f>
        <v/>
      </c>
      <c r="U15">
        <f>IFERROR(IF(tbl_daily[[#This Row],[Name]]="","",1),"")</f>
        <v>1</v>
      </c>
      <c r="V15" s="9">
        <f>IF(tbl_daily[[#This Row],[Injury Status]]="Full",1,IF(tbl_daily[[#This Row],[Injury Status]]="Limited",2,IF(tbl_daily[[#This Row],[Injury Status]]="Out",3,"")))</f>
        <v>1</v>
      </c>
    </row>
    <row r="16" spans="1:23" ht="18" customHeight="1" x14ac:dyDescent="0.25">
      <c r="A16" s="7">
        <v>43026</v>
      </c>
      <c r="B16" s="5" t="s">
        <v>59</v>
      </c>
      <c r="C16" t="s">
        <v>36</v>
      </c>
      <c r="D16">
        <v>8</v>
      </c>
      <c r="E16">
        <v>10</v>
      </c>
      <c r="F16">
        <v>7</v>
      </c>
      <c r="G16">
        <v>10</v>
      </c>
      <c r="H16">
        <v>10</v>
      </c>
      <c r="I16">
        <v>1</v>
      </c>
      <c r="J16">
        <v>8</v>
      </c>
      <c r="K16">
        <v>93</v>
      </c>
      <c r="L16">
        <f>IFERROR(IF(OR(tbl_daily[[#This Row],[RPE]]="",tbl_daily[[#This Row],[Duration]]=""),"",tbl_daily[[#This Row],[RPE]]*tbl_daily[[#This Row],[Duration]]),"")</f>
        <v>744</v>
      </c>
      <c r="M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6" t="str">
        <f>IFERROR(_xlfn.XLOOKUP(tbl_daily[[#This Row],[Name]],tbl_profile[Name],tbl_profile[Position]),"")</f>
        <v>Forward</v>
      </c>
      <c r="O16">
        <f>IFERROR(IF(tbl_daily[[#This Row],[Injury Status]]="Out","",tbl_daily[[#This Row],[Duration]]),"")</f>
        <v>93</v>
      </c>
      <c r="P16" t="str">
        <f>IFERROR(_xlfn.XLOOKUP(tbl_daily[[#This Row],[Name]],tbl_profile[Name],tbl_profile[Team]),"")</f>
        <v>Toon Squad</v>
      </c>
      <c r="Q16" s="2" t="str">
        <f>IFERROR(AVERAGEIFS(tbl_performance[TrapBar Deadlift 1RM (lbs)],tbl_performance[Name],tbl_daily[[#This Row],[Name]],tbl_performance[Date],tbl_daily[[#This Row],[Date]]),"")</f>
        <v/>
      </c>
      <c r="R16" s="2" t="str">
        <f>IFERROR(AVERAGEIFS(tbl_performance[Bench Press 1RM (lbs)],tbl_performance[Name],tbl_daily[[#This Row],[Name]],tbl_performance[Date],tbl_daily[[#This Row],[Date]]),"")</f>
        <v/>
      </c>
      <c r="S16" s="2" t="str">
        <f>IFERROR(AVERAGEIFS(tbl_performance[Jump Height (in)],tbl_performance[Name],tbl_daily[[#This Row],[Name]],tbl_performance[Date],tbl_daily[[#This Row],[Date]]),"")</f>
        <v/>
      </c>
      <c r="T16" s="2" t="str">
        <f>IFERROR(AVERAGEIFS(tbl_performance[Body Fat (%)],tbl_performance[Name],tbl_daily[[#This Row],[Name]],tbl_performance[Date],tbl_daily[[#This Row],[Date]]),"")</f>
        <v/>
      </c>
      <c r="U16">
        <f>IFERROR(IF(tbl_daily[[#This Row],[Name]]="","",1),"")</f>
        <v>1</v>
      </c>
      <c r="V16" s="9">
        <f>IF(tbl_daily[[#This Row],[Injury Status]]="Full",1,IF(tbl_daily[[#This Row],[Injury Status]]="Limited",2,IF(tbl_daily[[#This Row],[Injury Status]]="Out",3,"")))</f>
        <v>1</v>
      </c>
    </row>
    <row r="17" spans="1:22" ht="18" customHeight="1" x14ac:dyDescent="0.25">
      <c r="A17" s="7">
        <v>43026</v>
      </c>
      <c r="B17" s="5" t="s">
        <v>61</v>
      </c>
      <c r="C17" t="s">
        <v>36</v>
      </c>
      <c r="D17">
        <v>7</v>
      </c>
      <c r="E17">
        <v>9</v>
      </c>
      <c r="F17">
        <v>8</v>
      </c>
      <c r="G17">
        <v>10</v>
      </c>
      <c r="H17">
        <v>8</v>
      </c>
      <c r="I17">
        <v>1</v>
      </c>
      <c r="J17">
        <v>10</v>
      </c>
      <c r="K17">
        <v>93</v>
      </c>
      <c r="L17">
        <f>IFERROR(IF(OR(tbl_daily[[#This Row],[RPE]]="",tbl_daily[[#This Row],[Duration]]=""),"",tbl_daily[[#This Row],[RPE]]*tbl_daily[[#This Row],[Duration]]),"")</f>
        <v>930</v>
      </c>
      <c r="M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7" t="str">
        <f>IFERROR(_xlfn.XLOOKUP(tbl_daily[[#This Row],[Name]],tbl_profile[Name],tbl_profile[Position]),"")</f>
        <v>Forward</v>
      </c>
      <c r="O17">
        <f>IFERROR(IF(tbl_daily[[#This Row],[Injury Status]]="Out","",tbl_daily[[#This Row],[Duration]]),"")</f>
        <v>93</v>
      </c>
      <c r="P17" t="str">
        <f>IFERROR(_xlfn.XLOOKUP(tbl_daily[[#This Row],[Name]],tbl_profile[Name],tbl_profile[Team]),"")</f>
        <v>Toon Squad</v>
      </c>
      <c r="Q17" s="2" t="str">
        <f>IFERROR(AVERAGEIFS(tbl_performance[TrapBar Deadlift 1RM (lbs)],tbl_performance[Name],tbl_daily[[#This Row],[Name]],tbl_performance[Date],tbl_daily[[#This Row],[Date]]),"")</f>
        <v/>
      </c>
      <c r="R17" s="2" t="str">
        <f>IFERROR(AVERAGEIFS(tbl_performance[Bench Press 1RM (lbs)],tbl_performance[Name],tbl_daily[[#This Row],[Name]],tbl_performance[Date],tbl_daily[[#This Row],[Date]]),"")</f>
        <v/>
      </c>
      <c r="S17" s="2" t="str">
        <f>IFERROR(AVERAGEIFS(tbl_performance[Jump Height (in)],tbl_performance[Name],tbl_daily[[#This Row],[Name]],tbl_performance[Date],tbl_daily[[#This Row],[Date]]),"")</f>
        <v/>
      </c>
      <c r="T17" s="2" t="str">
        <f>IFERROR(AVERAGEIFS(tbl_performance[Body Fat (%)],tbl_performance[Name],tbl_daily[[#This Row],[Name]],tbl_performance[Date],tbl_daily[[#This Row],[Date]]),"")</f>
        <v/>
      </c>
      <c r="U17">
        <f>IFERROR(IF(tbl_daily[[#This Row],[Name]]="","",1),"")</f>
        <v>1</v>
      </c>
      <c r="V17" s="9">
        <f>IF(tbl_daily[[#This Row],[Injury Status]]="Full",1,IF(tbl_daily[[#This Row],[Injury Status]]="Limited",2,IF(tbl_daily[[#This Row],[Injury Status]]="Out",3,"")))</f>
        <v>1</v>
      </c>
    </row>
    <row r="18" spans="1:22" ht="18" customHeight="1" x14ac:dyDescent="0.25">
      <c r="A18" s="7">
        <v>43026</v>
      </c>
      <c r="B18" s="5" t="s">
        <v>55</v>
      </c>
      <c r="C18" t="s">
        <v>36</v>
      </c>
      <c r="D18">
        <v>7</v>
      </c>
      <c r="E18">
        <v>9</v>
      </c>
      <c r="F18">
        <v>7</v>
      </c>
      <c r="G18">
        <v>7</v>
      </c>
      <c r="H18">
        <v>9</v>
      </c>
      <c r="I18">
        <v>1</v>
      </c>
      <c r="J18">
        <v>7</v>
      </c>
      <c r="K18">
        <v>93</v>
      </c>
      <c r="L18">
        <f>IFERROR(IF(OR(tbl_daily[[#This Row],[RPE]]="",tbl_daily[[#This Row],[Duration]]=""),"",tbl_daily[[#This Row],[RPE]]*tbl_daily[[#This Row],[Duration]]),"")</f>
        <v>651</v>
      </c>
      <c r="M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8" t="str">
        <f>IFERROR(_xlfn.XLOOKUP(tbl_daily[[#This Row],[Name]],tbl_profile[Name],tbl_profile[Position]),"")</f>
        <v>Guard</v>
      </c>
      <c r="O18">
        <f>IFERROR(IF(tbl_daily[[#This Row],[Injury Status]]="Out","",tbl_daily[[#This Row],[Duration]]),"")</f>
        <v>93</v>
      </c>
      <c r="P18" t="str">
        <f>IFERROR(_xlfn.XLOOKUP(tbl_daily[[#This Row],[Name]],tbl_profile[Name],tbl_profile[Team]),"")</f>
        <v>Toon Squad</v>
      </c>
      <c r="Q18" s="2" t="str">
        <f>IFERROR(AVERAGEIFS(tbl_performance[TrapBar Deadlift 1RM (lbs)],tbl_performance[Name],tbl_daily[[#This Row],[Name]],tbl_performance[Date],tbl_daily[[#This Row],[Date]]),"")</f>
        <v/>
      </c>
      <c r="R18" s="2" t="str">
        <f>IFERROR(AVERAGEIFS(tbl_performance[Bench Press 1RM (lbs)],tbl_performance[Name],tbl_daily[[#This Row],[Name]],tbl_performance[Date],tbl_daily[[#This Row],[Date]]),"")</f>
        <v/>
      </c>
      <c r="S18" s="2" t="str">
        <f>IFERROR(AVERAGEIFS(tbl_performance[Jump Height (in)],tbl_performance[Name],tbl_daily[[#This Row],[Name]],tbl_performance[Date],tbl_daily[[#This Row],[Date]]),"")</f>
        <v/>
      </c>
      <c r="T18" s="2" t="str">
        <f>IFERROR(AVERAGEIFS(tbl_performance[Body Fat (%)],tbl_performance[Name],tbl_daily[[#This Row],[Name]],tbl_performance[Date],tbl_daily[[#This Row],[Date]]),"")</f>
        <v/>
      </c>
      <c r="U18">
        <f>IFERROR(IF(tbl_daily[[#This Row],[Name]]="","",1),"")</f>
        <v>1</v>
      </c>
      <c r="V18" s="9">
        <f>IF(tbl_daily[[#This Row],[Injury Status]]="Full",1,IF(tbl_daily[[#This Row],[Injury Status]]="Limited",2,IF(tbl_daily[[#This Row],[Injury Status]]="Out",3,"")))</f>
        <v>1</v>
      </c>
    </row>
    <row r="19" spans="1:22" ht="18" customHeight="1" x14ac:dyDescent="0.25">
      <c r="A19" s="8">
        <v>43027</v>
      </c>
      <c r="B19" t="s">
        <v>45</v>
      </c>
      <c r="C19" t="s">
        <v>36</v>
      </c>
      <c r="D19">
        <v>3</v>
      </c>
      <c r="E19">
        <v>3</v>
      </c>
      <c r="F19">
        <v>1</v>
      </c>
      <c r="G19">
        <v>1</v>
      </c>
      <c r="H19">
        <v>2</v>
      </c>
      <c r="I19">
        <v>1</v>
      </c>
      <c r="J19">
        <v>9</v>
      </c>
      <c r="K19">
        <v>97</v>
      </c>
      <c r="L19">
        <f>IFERROR(IF(OR(tbl_daily[[#This Row],[RPE]]="",tbl_daily[[#This Row],[Duration]]=""),"",tbl_daily[[#This Row],[RPE]]*tbl_daily[[#This Row],[Duration]]),"")</f>
        <v>873</v>
      </c>
      <c r="M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9" t="str">
        <f>IFERROR(_xlfn.XLOOKUP(tbl_daily[[#This Row],[Name]],tbl_profile[Name],tbl_profile[Position]),"")</f>
        <v>Forward</v>
      </c>
      <c r="O19">
        <f>IFERROR(IF(tbl_daily[[#This Row],[Injury Status]]="Out","",tbl_daily[[#This Row],[Duration]]),"")</f>
        <v>97</v>
      </c>
      <c r="P19" t="str">
        <f>IFERROR(_xlfn.XLOOKUP(tbl_daily[[#This Row],[Name]],tbl_profile[Name],tbl_profile[Team]),"")</f>
        <v>New Legacy</v>
      </c>
      <c r="Q19" s="2" t="str">
        <f>IFERROR(AVERAGEIFS(tbl_performance[TrapBar Deadlift 1RM (lbs)],tbl_performance[Name],tbl_daily[[#This Row],[Name]],tbl_performance[Date],tbl_daily[[#This Row],[Date]]),"")</f>
        <v/>
      </c>
      <c r="R19" s="2" t="str">
        <f>IFERROR(AVERAGEIFS(tbl_performance[Bench Press 1RM (lbs)],tbl_performance[Name],tbl_daily[[#This Row],[Name]],tbl_performance[Date],tbl_daily[[#This Row],[Date]]),"")</f>
        <v/>
      </c>
      <c r="S19" s="2" t="str">
        <f>IFERROR(AVERAGEIFS(tbl_performance[Jump Height (in)],tbl_performance[Name],tbl_daily[[#This Row],[Name]],tbl_performance[Date],tbl_daily[[#This Row],[Date]]),"")</f>
        <v/>
      </c>
      <c r="T19" s="2" t="str">
        <f>IFERROR(AVERAGEIFS(tbl_performance[Body Fat (%)],tbl_performance[Name],tbl_daily[[#This Row],[Name]],tbl_performance[Date],tbl_daily[[#This Row],[Date]]),"")</f>
        <v/>
      </c>
      <c r="U19">
        <f>IFERROR(IF(tbl_daily[[#This Row],[Name]]="","",1),"")</f>
        <v>1</v>
      </c>
      <c r="V19" s="9">
        <f>IF(tbl_daily[[#This Row],[Injury Status]]="Full",1,IF(tbl_daily[[#This Row],[Injury Status]]="Limited",2,IF(tbl_daily[[#This Row],[Injury Status]]="Out",3,"")))</f>
        <v>1</v>
      </c>
    </row>
    <row r="20" spans="1:22" ht="18" customHeight="1" x14ac:dyDescent="0.25">
      <c r="A20" s="7">
        <v>43027</v>
      </c>
      <c r="B20" s="5" t="s">
        <v>47</v>
      </c>
      <c r="C20" t="s">
        <v>36</v>
      </c>
      <c r="D20">
        <v>3</v>
      </c>
      <c r="E20">
        <v>3</v>
      </c>
      <c r="F20">
        <v>2</v>
      </c>
      <c r="G20">
        <v>3</v>
      </c>
      <c r="H20">
        <v>2</v>
      </c>
      <c r="I20">
        <v>1</v>
      </c>
      <c r="J20">
        <v>9</v>
      </c>
      <c r="K20">
        <v>97</v>
      </c>
      <c r="L20">
        <f>IFERROR(IF(OR(tbl_daily[[#This Row],[RPE]]="",tbl_daily[[#This Row],[Duration]]=""),"",tbl_daily[[#This Row],[RPE]]*tbl_daily[[#This Row],[Duration]]),"")</f>
        <v>873</v>
      </c>
      <c r="M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20" t="str">
        <f>IFERROR(_xlfn.XLOOKUP(tbl_daily[[#This Row],[Name]],tbl_profile[Name],tbl_profile[Position]),"")</f>
        <v>Forward</v>
      </c>
      <c r="O20">
        <f>IFERROR(IF(tbl_daily[[#This Row],[Injury Status]]="Out","",tbl_daily[[#This Row],[Duration]]),"")</f>
        <v>97</v>
      </c>
      <c r="P20" t="str">
        <f>IFERROR(_xlfn.XLOOKUP(tbl_daily[[#This Row],[Name]],tbl_profile[Name],tbl_profile[Team]),"")</f>
        <v>Toon Squad</v>
      </c>
      <c r="Q20" s="2" t="str">
        <f>IFERROR(AVERAGEIFS(tbl_performance[TrapBar Deadlift 1RM (lbs)],tbl_performance[Name],tbl_daily[[#This Row],[Name]],tbl_performance[Date],tbl_daily[[#This Row],[Date]]),"")</f>
        <v/>
      </c>
      <c r="R20" s="2" t="str">
        <f>IFERROR(AVERAGEIFS(tbl_performance[Bench Press 1RM (lbs)],tbl_performance[Name],tbl_daily[[#This Row],[Name]],tbl_performance[Date],tbl_daily[[#This Row],[Date]]),"")</f>
        <v/>
      </c>
      <c r="S20" s="2" t="str">
        <f>IFERROR(AVERAGEIFS(tbl_performance[Jump Height (in)],tbl_performance[Name],tbl_daily[[#This Row],[Name]],tbl_performance[Date],tbl_daily[[#This Row],[Date]]),"")</f>
        <v/>
      </c>
      <c r="T20" s="2" t="str">
        <f>IFERROR(AVERAGEIFS(tbl_performance[Body Fat (%)],tbl_performance[Name],tbl_daily[[#This Row],[Name]],tbl_performance[Date],tbl_daily[[#This Row],[Date]]),"")</f>
        <v/>
      </c>
      <c r="U20">
        <f>IFERROR(IF(tbl_daily[[#This Row],[Name]]="","",1),"")</f>
        <v>1</v>
      </c>
      <c r="V20" s="9">
        <f>IF(tbl_daily[[#This Row],[Injury Status]]="Full",1,IF(tbl_daily[[#This Row],[Injury Status]]="Limited",2,IF(tbl_daily[[#This Row],[Injury Status]]="Out",3,"")))</f>
        <v>1</v>
      </c>
    </row>
    <row r="21" spans="1:22" ht="18" customHeight="1" x14ac:dyDescent="0.25">
      <c r="A21" s="7">
        <v>43027</v>
      </c>
      <c r="B21" s="5" t="s">
        <v>43</v>
      </c>
      <c r="C21" t="s">
        <v>36</v>
      </c>
      <c r="D21">
        <v>3</v>
      </c>
      <c r="E21">
        <v>2</v>
      </c>
      <c r="F21">
        <v>3</v>
      </c>
      <c r="G21">
        <v>4</v>
      </c>
      <c r="H21">
        <v>1</v>
      </c>
      <c r="I21">
        <v>1</v>
      </c>
      <c r="J21">
        <v>10</v>
      </c>
      <c r="K21">
        <v>97</v>
      </c>
      <c r="L21">
        <f>IFERROR(IF(OR(tbl_daily[[#This Row],[RPE]]="",tbl_daily[[#This Row],[Duration]]=""),"",tbl_daily[[#This Row],[RPE]]*tbl_daily[[#This Row],[Duration]]),"")</f>
        <v>970</v>
      </c>
      <c r="M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21" t="str">
        <f>IFERROR(_xlfn.XLOOKUP(tbl_daily[[#This Row],[Name]],tbl_profile[Name],tbl_profile[Position]),"")</f>
        <v>Forward</v>
      </c>
      <c r="O21">
        <f>IFERROR(IF(tbl_daily[[#This Row],[Injury Status]]="Out","",tbl_daily[[#This Row],[Duration]]),"")</f>
        <v>97</v>
      </c>
      <c r="P21" t="str">
        <f>IFERROR(_xlfn.XLOOKUP(tbl_daily[[#This Row],[Name]],tbl_profile[Name],tbl_profile[Team]),"")</f>
        <v>New Legacy</v>
      </c>
      <c r="Q21" s="2" t="str">
        <f>IFERROR(AVERAGEIFS(tbl_performance[TrapBar Deadlift 1RM (lbs)],tbl_performance[Name],tbl_daily[[#This Row],[Name]],tbl_performance[Date],tbl_daily[[#This Row],[Date]]),"")</f>
        <v/>
      </c>
      <c r="R21" s="2" t="str">
        <f>IFERROR(AVERAGEIFS(tbl_performance[Bench Press 1RM (lbs)],tbl_performance[Name],tbl_daily[[#This Row],[Name]],tbl_performance[Date],tbl_daily[[#This Row],[Date]]),"")</f>
        <v/>
      </c>
      <c r="S21" s="2" t="str">
        <f>IFERROR(AVERAGEIFS(tbl_performance[Jump Height (in)],tbl_performance[Name],tbl_daily[[#This Row],[Name]],tbl_performance[Date],tbl_daily[[#This Row],[Date]]),"")</f>
        <v/>
      </c>
      <c r="T21" s="2" t="str">
        <f>IFERROR(AVERAGEIFS(tbl_performance[Body Fat (%)],tbl_performance[Name],tbl_daily[[#This Row],[Name]],tbl_performance[Date],tbl_daily[[#This Row],[Date]]),"")</f>
        <v/>
      </c>
      <c r="U21">
        <f>IFERROR(IF(tbl_daily[[#This Row],[Name]]="","",1),"")</f>
        <v>1</v>
      </c>
      <c r="V21" s="9">
        <f>IF(tbl_daily[[#This Row],[Injury Status]]="Full",1,IF(tbl_daily[[#This Row],[Injury Status]]="Limited",2,IF(tbl_daily[[#This Row],[Injury Status]]="Out",3,"")))</f>
        <v>1</v>
      </c>
    </row>
    <row r="22" spans="1:22" ht="18" customHeight="1" x14ac:dyDescent="0.25">
      <c r="A22" s="7">
        <v>43027</v>
      </c>
      <c r="B22" s="5" t="s">
        <v>46</v>
      </c>
      <c r="C22" t="s">
        <v>36</v>
      </c>
      <c r="D22">
        <v>2</v>
      </c>
      <c r="E22">
        <v>1</v>
      </c>
      <c r="F22">
        <v>2</v>
      </c>
      <c r="G22">
        <v>3</v>
      </c>
      <c r="H22">
        <v>2</v>
      </c>
      <c r="I22">
        <v>1</v>
      </c>
      <c r="J22">
        <v>9</v>
      </c>
      <c r="K22">
        <v>97</v>
      </c>
      <c r="L22">
        <f>IFERROR(IF(OR(tbl_daily[[#This Row],[RPE]]="",tbl_daily[[#This Row],[Duration]]=""),"",tbl_daily[[#This Row],[RPE]]*tbl_daily[[#This Row],[Duration]]),"")</f>
        <v>873</v>
      </c>
      <c r="M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22" t="str">
        <f>IFERROR(_xlfn.XLOOKUP(tbl_daily[[#This Row],[Name]],tbl_profile[Name],tbl_profile[Position]),"")</f>
        <v>Forward</v>
      </c>
      <c r="O22">
        <f>IFERROR(IF(tbl_daily[[#This Row],[Injury Status]]="Out","",tbl_daily[[#This Row],[Duration]]),"")</f>
        <v>97</v>
      </c>
      <c r="P22" t="str">
        <f>IFERROR(_xlfn.XLOOKUP(tbl_daily[[#This Row],[Name]],tbl_profile[Name],tbl_profile[Team]),"")</f>
        <v>Toon Squad</v>
      </c>
      <c r="Q22" s="2" t="str">
        <f>IFERROR(AVERAGEIFS(tbl_performance[TrapBar Deadlift 1RM (lbs)],tbl_performance[Name],tbl_daily[[#This Row],[Name]],tbl_performance[Date],tbl_daily[[#This Row],[Date]]),"")</f>
        <v/>
      </c>
      <c r="R22" s="2" t="str">
        <f>IFERROR(AVERAGEIFS(tbl_performance[Bench Press 1RM (lbs)],tbl_performance[Name],tbl_daily[[#This Row],[Name]],tbl_performance[Date],tbl_daily[[#This Row],[Date]]),"")</f>
        <v/>
      </c>
      <c r="S22" s="2" t="str">
        <f>IFERROR(AVERAGEIFS(tbl_performance[Jump Height (in)],tbl_performance[Name],tbl_daily[[#This Row],[Name]],tbl_performance[Date],tbl_daily[[#This Row],[Date]]),"")</f>
        <v/>
      </c>
      <c r="T22" s="2" t="str">
        <f>IFERROR(AVERAGEIFS(tbl_performance[Body Fat (%)],tbl_performance[Name],tbl_daily[[#This Row],[Name]],tbl_performance[Date],tbl_daily[[#This Row],[Date]]),"")</f>
        <v/>
      </c>
      <c r="U22">
        <f>IFERROR(IF(tbl_daily[[#This Row],[Name]]="","",1),"")</f>
        <v>1</v>
      </c>
      <c r="V22" s="9">
        <f>IF(tbl_daily[[#This Row],[Injury Status]]="Full",1,IF(tbl_daily[[#This Row],[Injury Status]]="Limited",2,IF(tbl_daily[[#This Row],[Injury Status]]="Out",3,"")))</f>
        <v>1</v>
      </c>
    </row>
    <row r="23" spans="1:22" ht="18" customHeight="1" x14ac:dyDescent="0.25">
      <c r="A23" s="7">
        <v>43027</v>
      </c>
      <c r="B23" s="5" t="s">
        <v>49</v>
      </c>
      <c r="C23" t="s">
        <v>36</v>
      </c>
      <c r="D23">
        <v>2</v>
      </c>
      <c r="E23">
        <v>1</v>
      </c>
      <c r="F23">
        <v>1</v>
      </c>
      <c r="G23">
        <v>1</v>
      </c>
      <c r="H23">
        <v>4</v>
      </c>
      <c r="I23">
        <v>1</v>
      </c>
      <c r="J23">
        <v>9</v>
      </c>
      <c r="K23">
        <v>97</v>
      </c>
      <c r="L23">
        <f>IFERROR(IF(OR(tbl_daily[[#This Row],[RPE]]="",tbl_daily[[#This Row],[Duration]]=""),"",tbl_daily[[#This Row],[RPE]]*tbl_daily[[#This Row],[Duration]]),"")</f>
        <v>873</v>
      </c>
      <c r="M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23" t="str">
        <f>IFERROR(_xlfn.XLOOKUP(tbl_daily[[#This Row],[Name]],tbl_profile[Name],tbl_profile[Position]),"")</f>
        <v>Guard</v>
      </c>
      <c r="O23">
        <f>IFERROR(IF(tbl_daily[[#This Row],[Injury Status]]="Out","",tbl_daily[[#This Row],[Duration]]),"")</f>
        <v>97</v>
      </c>
      <c r="P23" t="str">
        <f>IFERROR(_xlfn.XLOOKUP(tbl_daily[[#This Row],[Name]],tbl_profile[Name],tbl_profile[Team]),"")</f>
        <v>Toon Squad</v>
      </c>
      <c r="Q23" s="2" t="str">
        <f>IFERROR(AVERAGEIFS(tbl_performance[TrapBar Deadlift 1RM (lbs)],tbl_performance[Name],tbl_daily[[#This Row],[Name]],tbl_performance[Date],tbl_daily[[#This Row],[Date]]),"")</f>
        <v/>
      </c>
      <c r="R23" s="2" t="str">
        <f>IFERROR(AVERAGEIFS(tbl_performance[Bench Press 1RM (lbs)],tbl_performance[Name],tbl_daily[[#This Row],[Name]],tbl_performance[Date],tbl_daily[[#This Row],[Date]]),"")</f>
        <v/>
      </c>
      <c r="S23" s="2" t="str">
        <f>IFERROR(AVERAGEIFS(tbl_performance[Jump Height (in)],tbl_performance[Name],tbl_daily[[#This Row],[Name]],tbl_performance[Date],tbl_daily[[#This Row],[Date]]),"")</f>
        <v/>
      </c>
      <c r="T23" s="2" t="str">
        <f>IFERROR(AVERAGEIFS(tbl_performance[Body Fat (%)],tbl_performance[Name],tbl_daily[[#This Row],[Name]],tbl_performance[Date],tbl_daily[[#This Row],[Date]]),"")</f>
        <v/>
      </c>
      <c r="U23">
        <f>IFERROR(IF(tbl_daily[[#This Row],[Name]]="","",1),"")</f>
        <v>1</v>
      </c>
      <c r="V23" s="9">
        <f>IF(tbl_daily[[#This Row],[Injury Status]]="Full",1,IF(tbl_daily[[#This Row],[Injury Status]]="Limited",2,IF(tbl_daily[[#This Row],[Injury Status]]="Out",3,"")))</f>
        <v>1</v>
      </c>
    </row>
    <row r="24" spans="1:22" ht="18" customHeight="1" x14ac:dyDescent="0.25">
      <c r="A24" s="7">
        <v>43027</v>
      </c>
      <c r="B24" s="5" t="s">
        <v>14</v>
      </c>
      <c r="C24" t="s">
        <v>36</v>
      </c>
      <c r="D24">
        <v>2</v>
      </c>
      <c r="E24">
        <v>2</v>
      </c>
      <c r="F24">
        <v>2</v>
      </c>
      <c r="G24">
        <v>1</v>
      </c>
      <c r="H24">
        <v>3</v>
      </c>
      <c r="I24">
        <v>1</v>
      </c>
      <c r="J24">
        <v>9</v>
      </c>
      <c r="K24">
        <v>97</v>
      </c>
      <c r="L24">
        <f>IFERROR(IF(OR(tbl_daily[[#This Row],[RPE]]="",tbl_daily[[#This Row],[Duration]]=""),"",tbl_daily[[#This Row],[RPE]]*tbl_daily[[#This Row],[Duration]]),"")</f>
        <v>873</v>
      </c>
      <c r="M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24" t="str">
        <f>IFERROR(_xlfn.XLOOKUP(tbl_daily[[#This Row],[Name]],tbl_profile[Name],tbl_profile[Position]),"")</f>
        <v>Guard</v>
      </c>
      <c r="O24">
        <f>IFERROR(IF(tbl_daily[[#This Row],[Injury Status]]="Out","",tbl_daily[[#This Row],[Duration]]),"")</f>
        <v>97</v>
      </c>
      <c r="P24" t="str">
        <f>IFERROR(_xlfn.XLOOKUP(tbl_daily[[#This Row],[Name]],tbl_profile[Name],tbl_profile[Team]),"")</f>
        <v>New Legacy</v>
      </c>
      <c r="Q24" s="2" t="str">
        <f>IFERROR(AVERAGEIFS(tbl_performance[TrapBar Deadlift 1RM (lbs)],tbl_performance[Name],tbl_daily[[#This Row],[Name]],tbl_performance[Date],tbl_daily[[#This Row],[Date]]),"")</f>
        <v/>
      </c>
      <c r="R24" s="2" t="str">
        <f>IFERROR(AVERAGEIFS(tbl_performance[Bench Press 1RM (lbs)],tbl_performance[Name],tbl_daily[[#This Row],[Name]],tbl_performance[Date],tbl_daily[[#This Row],[Date]]),"")</f>
        <v/>
      </c>
      <c r="S24" s="2" t="str">
        <f>IFERROR(AVERAGEIFS(tbl_performance[Jump Height (in)],tbl_performance[Name],tbl_daily[[#This Row],[Name]],tbl_performance[Date],tbl_daily[[#This Row],[Date]]),"")</f>
        <v/>
      </c>
      <c r="T24" s="2" t="str">
        <f>IFERROR(AVERAGEIFS(tbl_performance[Body Fat (%)],tbl_performance[Name],tbl_daily[[#This Row],[Name]],tbl_performance[Date],tbl_daily[[#This Row],[Date]]),"")</f>
        <v/>
      </c>
      <c r="U24">
        <f>IFERROR(IF(tbl_daily[[#This Row],[Name]]="","",1),"")</f>
        <v>1</v>
      </c>
      <c r="V24" s="9">
        <f>IF(tbl_daily[[#This Row],[Injury Status]]="Full",1,IF(tbl_daily[[#This Row],[Injury Status]]="Limited",2,IF(tbl_daily[[#This Row],[Injury Status]]="Out",3,"")))</f>
        <v>1</v>
      </c>
    </row>
    <row r="25" spans="1:22" ht="18" customHeight="1" x14ac:dyDescent="0.25">
      <c r="A25" s="7">
        <v>43027</v>
      </c>
      <c r="B25" s="5" t="s">
        <v>64</v>
      </c>
      <c r="C25" t="s">
        <v>36</v>
      </c>
      <c r="D25">
        <v>3</v>
      </c>
      <c r="E25">
        <v>4</v>
      </c>
      <c r="F25">
        <v>2</v>
      </c>
      <c r="G25">
        <v>1</v>
      </c>
      <c r="H25">
        <v>4</v>
      </c>
      <c r="I25">
        <v>1</v>
      </c>
      <c r="J25">
        <v>9</v>
      </c>
      <c r="K25">
        <v>97</v>
      </c>
      <c r="L25">
        <f>IFERROR(IF(OR(tbl_daily[[#This Row],[RPE]]="",tbl_daily[[#This Row],[Duration]]=""),"",tbl_daily[[#This Row],[RPE]]*tbl_daily[[#This Row],[Duration]]),"")</f>
        <v>873</v>
      </c>
      <c r="M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25" t="str">
        <f>IFERROR(_xlfn.XLOOKUP(tbl_daily[[#This Row],[Name]],tbl_profile[Name],tbl_profile[Position]),"")</f>
        <v>Guard</v>
      </c>
      <c r="O25">
        <f>IFERROR(IF(tbl_daily[[#This Row],[Injury Status]]="Out","",tbl_daily[[#This Row],[Duration]]),"")</f>
        <v>97</v>
      </c>
      <c r="P25" t="str">
        <f>IFERROR(_xlfn.XLOOKUP(tbl_daily[[#This Row],[Name]],tbl_profile[Name],tbl_profile[Team]),"")</f>
        <v>New Legacy</v>
      </c>
      <c r="Q25" s="2" t="str">
        <f>IFERROR(AVERAGEIFS(tbl_performance[TrapBar Deadlift 1RM (lbs)],tbl_performance[Name],tbl_daily[[#This Row],[Name]],tbl_performance[Date],tbl_daily[[#This Row],[Date]]),"")</f>
        <v/>
      </c>
      <c r="R25" s="2" t="str">
        <f>IFERROR(AVERAGEIFS(tbl_performance[Bench Press 1RM (lbs)],tbl_performance[Name],tbl_daily[[#This Row],[Name]],tbl_performance[Date],tbl_daily[[#This Row],[Date]]),"")</f>
        <v/>
      </c>
      <c r="S25" s="2" t="str">
        <f>IFERROR(AVERAGEIFS(tbl_performance[Jump Height (in)],tbl_performance[Name],tbl_daily[[#This Row],[Name]],tbl_performance[Date],tbl_daily[[#This Row],[Date]]),"")</f>
        <v/>
      </c>
      <c r="T25" s="2" t="str">
        <f>IFERROR(AVERAGEIFS(tbl_performance[Body Fat (%)],tbl_performance[Name],tbl_daily[[#This Row],[Name]],tbl_performance[Date],tbl_daily[[#This Row],[Date]]),"")</f>
        <v/>
      </c>
      <c r="U25">
        <f>IFERROR(IF(tbl_daily[[#This Row],[Name]]="","",1),"")</f>
        <v>1</v>
      </c>
      <c r="V25" s="9">
        <f>IF(tbl_daily[[#This Row],[Injury Status]]="Full",1,IF(tbl_daily[[#This Row],[Injury Status]]="Limited",2,IF(tbl_daily[[#This Row],[Injury Status]]="Out",3,"")))</f>
        <v>1</v>
      </c>
    </row>
    <row r="26" spans="1:22" ht="18" customHeight="1" x14ac:dyDescent="0.25">
      <c r="A26" s="7">
        <v>43027</v>
      </c>
      <c r="B26" s="5" t="s">
        <v>48</v>
      </c>
      <c r="C26" t="s">
        <v>36</v>
      </c>
      <c r="D26">
        <v>1</v>
      </c>
      <c r="E26">
        <v>1</v>
      </c>
      <c r="F26">
        <v>1</v>
      </c>
      <c r="G26">
        <v>4</v>
      </c>
      <c r="H26">
        <v>3</v>
      </c>
      <c r="I26">
        <v>1</v>
      </c>
      <c r="J26">
        <v>8</v>
      </c>
      <c r="K26">
        <v>97</v>
      </c>
      <c r="L26">
        <f>IFERROR(IF(OR(tbl_daily[[#This Row],[RPE]]="",tbl_daily[[#This Row],[Duration]]=""),"",tbl_daily[[#This Row],[RPE]]*tbl_daily[[#This Row],[Duration]]),"")</f>
        <v>776</v>
      </c>
      <c r="M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26" t="str">
        <f>IFERROR(_xlfn.XLOOKUP(tbl_daily[[#This Row],[Name]],tbl_profile[Name],tbl_profile[Position]),"")</f>
        <v>Guard</v>
      </c>
      <c r="O26">
        <f>IFERROR(IF(tbl_daily[[#This Row],[Injury Status]]="Out","",tbl_daily[[#This Row],[Duration]]),"")</f>
        <v>97</v>
      </c>
      <c r="P26" t="str">
        <f>IFERROR(_xlfn.XLOOKUP(tbl_daily[[#This Row],[Name]],tbl_profile[Name],tbl_profile[Team]),"")</f>
        <v>New Legacy</v>
      </c>
      <c r="Q26" s="2" t="str">
        <f>IFERROR(AVERAGEIFS(tbl_performance[TrapBar Deadlift 1RM (lbs)],tbl_performance[Name],tbl_daily[[#This Row],[Name]],tbl_performance[Date],tbl_daily[[#This Row],[Date]]),"")</f>
        <v/>
      </c>
      <c r="R26" s="2" t="str">
        <f>IFERROR(AVERAGEIFS(tbl_performance[Bench Press 1RM (lbs)],tbl_performance[Name],tbl_daily[[#This Row],[Name]],tbl_performance[Date],tbl_daily[[#This Row],[Date]]),"")</f>
        <v/>
      </c>
      <c r="S26" s="2" t="str">
        <f>IFERROR(AVERAGEIFS(tbl_performance[Jump Height (in)],tbl_performance[Name],tbl_daily[[#This Row],[Name]],tbl_performance[Date],tbl_daily[[#This Row],[Date]]),"")</f>
        <v/>
      </c>
      <c r="T26" s="2" t="str">
        <f>IFERROR(AVERAGEIFS(tbl_performance[Body Fat (%)],tbl_performance[Name],tbl_daily[[#This Row],[Name]],tbl_performance[Date],tbl_daily[[#This Row],[Date]]),"")</f>
        <v/>
      </c>
      <c r="U26">
        <f>IFERROR(IF(tbl_daily[[#This Row],[Name]]="","",1),"")</f>
        <v>1</v>
      </c>
      <c r="V26" s="9">
        <f>IF(tbl_daily[[#This Row],[Injury Status]]="Full",1,IF(tbl_daily[[#This Row],[Injury Status]]="Limited",2,IF(tbl_daily[[#This Row],[Injury Status]]="Out",3,"")))</f>
        <v>1</v>
      </c>
    </row>
    <row r="27" spans="1:22" ht="18" customHeight="1" x14ac:dyDescent="0.25">
      <c r="A27" s="7">
        <v>43027</v>
      </c>
      <c r="B27" s="5" t="s">
        <v>65</v>
      </c>
      <c r="C27" t="s">
        <v>36</v>
      </c>
      <c r="D27">
        <v>2</v>
      </c>
      <c r="E27">
        <v>4</v>
      </c>
      <c r="F27">
        <v>1</v>
      </c>
      <c r="G27">
        <v>3</v>
      </c>
      <c r="H27">
        <v>3</v>
      </c>
      <c r="I27">
        <v>1</v>
      </c>
      <c r="J27">
        <v>10</v>
      </c>
      <c r="K27">
        <v>97</v>
      </c>
      <c r="L27">
        <f>IFERROR(IF(OR(tbl_daily[[#This Row],[RPE]]="",tbl_daily[[#This Row],[Duration]]=""),"",tbl_daily[[#This Row],[RPE]]*tbl_daily[[#This Row],[Duration]]),"")</f>
        <v>970</v>
      </c>
      <c r="M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27" t="str">
        <f>IFERROR(_xlfn.XLOOKUP(tbl_daily[[#This Row],[Name]],tbl_profile[Name],tbl_profile[Position]),"")</f>
        <v>Center</v>
      </c>
      <c r="O27">
        <f>IFERROR(IF(tbl_daily[[#This Row],[Injury Status]]="Out","",tbl_daily[[#This Row],[Duration]]),"")</f>
        <v>97</v>
      </c>
      <c r="P27" t="str">
        <f>IFERROR(_xlfn.XLOOKUP(tbl_daily[[#This Row],[Name]],tbl_profile[Name],tbl_profile[Team]),"")</f>
        <v>New Legacy</v>
      </c>
      <c r="Q27" s="2" t="str">
        <f>IFERROR(AVERAGEIFS(tbl_performance[TrapBar Deadlift 1RM (lbs)],tbl_performance[Name],tbl_daily[[#This Row],[Name]],tbl_performance[Date],tbl_daily[[#This Row],[Date]]),"")</f>
        <v/>
      </c>
      <c r="R27" s="2" t="str">
        <f>IFERROR(AVERAGEIFS(tbl_performance[Bench Press 1RM (lbs)],tbl_performance[Name],tbl_daily[[#This Row],[Name]],tbl_performance[Date],tbl_daily[[#This Row],[Date]]),"")</f>
        <v/>
      </c>
      <c r="S27" s="2" t="str">
        <f>IFERROR(AVERAGEIFS(tbl_performance[Jump Height (in)],tbl_performance[Name],tbl_daily[[#This Row],[Name]],tbl_performance[Date],tbl_daily[[#This Row],[Date]]),"")</f>
        <v/>
      </c>
      <c r="T27" s="2" t="str">
        <f>IFERROR(AVERAGEIFS(tbl_performance[Body Fat (%)],tbl_performance[Name],tbl_daily[[#This Row],[Name]],tbl_performance[Date],tbl_daily[[#This Row],[Date]]),"")</f>
        <v/>
      </c>
      <c r="U27">
        <f>IFERROR(IF(tbl_daily[[#This Row],[Name]]="","",1),"")</f>
        <v>1</v>
      </c>
      <c r="V27" s="9">
        <f>IF(tbl_daily[[#This Row],[Injury Status]]="Full",1,IF(tbl_daily[[#This Row],[Injury Status]]="Limited",2,IF(tbl_daily[[#This Row],[Injury Status]]="Out",3,"")))</f>
        <v>1</v>
      </c>
    </row>
    <row r="28" spans="1:22" ht="18" customHeight="1" x14ac:dyDescent="0.25">
      <c r="A28" s="7">
        <v>43027</v>
      </c>
      <c r="B28" s="5" t="s">
        <v>63</v>
      </c>
      <c r="C28" t="s">
        <v>36</v>
      </c>
      <c r="D28">
        <v>4</v>
      </c>
      <c r="E28">
        <v>2</v>
      </c>
      <c r="F28">
        <v>1</v>
      </c>
      <c r="G28">
        <v>1</v>
      </c>
      <c r="H28">
        <v>2</v>
      </c>
      <c r="I28">
        <v>1</v>
      </c>
      <c r="J28">
        <v>8</v>
      </c>
      <c r="K28">
        <v>97</v>
      </c>
      <c r="L28">
        <f>IFERROR(IF(OR(tbl_daily[[#This Row],[RPE]]="",tbl_daily[[#This Row],[Duration]]=""),"",tbl_daily[[#This Row],[RPE]]*tbl_daily[[#This Row],[Duration]]),"")</f>
        <v>776</v>
      </c>
      <c r="M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28" t="str">
        <f>IFERROR(_xlfn.XLOOKUP(tbl_daily[[#This Row],[Name]],tbl_profile[Name],tbl_profile[Position]),"")</f>
        <v>Center</v>
      </c>
      <c r="O28">
        <f>IFERROR(IF(tbl_daily[[#This Row],[Injury Status]]="Out","",tbl_daily[[#This Row],[Duration]]),"")</f>
        <v>97</v>
      </c>
      <c r="P28" t="str">
        <f>IFERROR(_xlfn.XLOOKUP(tbl_daily[[#This Row],[Name]],tbl_profile[Name],tbl_profile[Team]),"")</f>
        <v>New Legacy</v>
      </c>
      <c r="Q28" s="2" t="str">
        <f>IFERROR(AVERAGEIFS(tbl_performance[TrapBar Deadlift 1RM (lbs)],tbl_performance[Name],tbl_daily[[#This Row],[Name]],tbl_performance[Date],tbl_daily[[#This Row],[Date]]),"")</f>
        <v/>
      </c>
      <c r="R28" s="2" t="str">
        <f>IFERROR(AVERAGEIFS(tbl_performance[Bench Press 1RM (lbs)],tbl_performance[Name],tbl_daily[[#This Row],[Name]],tbl_performance[Date],tbl_daily[[#This Row],[Date]]),"")</f>
        <v/>
      </c>
      <c r="S28" s="2" t="str">
        <f>IFERROR(AVERAGEIFS(tbl_performance[Jump Height (in)],tbl_performance[Name],tbl_daily[[#This Row],[Name]],tbl_performance[Date],tbl_daily[[#This Row],[Date]]),"")</f>
        <v/>
      </c>
      <c r="T28" s="2" t="str">
        <f>IFERROR(AVERAGEIFS(tbl_performance[Body Fat (%)],tbl_performance[Name],tbl_daily[[#This Row],[Name]],tbl_performance[Date],tbl_daily[[#This Row],[Date]]),"")</f>
        <v/>
      </c>
      <c r="U28">
        <f>IFERROR(IF(tbl_daily[[#This Row],[Name]]="","",1),"")</f>
        <v>1</v>
      </c>
      <c r="V28" s="9">
        <f>IF(tbl_daily[[#This Row],[Injury Status]]="Full",1,IF(tbl_daily[[#This Row],[Injury Status]]="Limited",2,IF(tbl_daily[[#This Row],[Injury Status]]="Out",3,"")))</f>
        <v>1</v>
      </c>
    </row>
    <row r="29" spans="1:22" ht="18" customHeight="1" x14ac:dyDescent="0.25">
      <c r="A29" s="7">
        <v>43027</v>
      </c>
      <c r="B29" s="5" t="s">
        <v>62</v>
      </c>
      <c r="C29" t="s">
        <v>36</v>
      </c>
      <c r="D29">
        <v>1</v>
      </c>
      <c r="E29">
        <v>4</v>
      </c>
      <c r="F29">
        <v>1</v>
      </c>
      <c r="G29">
        <v>2</v>
      </c>
      <c r="H29">
        <v>2</v>
      </c>
      <c r="I29">
        <v>1</v>
      </c>
      <c r="J29">
        <v>10</v>
      </c>
      <c r="K29">
        <v>97</v>
      </c>
      <c r="L29">
        <f>IFERROR(IF(OR(tbl_daily[[#This Row],[RPE]]="",tbl_daily[[#This Row],[Duration]]=""),"",tbl_daily[[#This Row],[RPE]]*tbl_daily[[#This Row],[Duration]]),"")</f>
        <v>970</v>
      </c>
      <c r="M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29" t="str">
        <f>IFERROR(_xlfn.XLOOKUP(tbl_daily[[#This Row],[Name]],tbl_profile[Name],tbl_profile[Position]),"")</f>
        <v>Center</v>
      </c>
      <c r="O29">
        <f>IFERROR(IF(tbl_daily[[#This Row],[Injury Status]]="Out","",tbl_daily[[#This Row],[Duration]]),"")</f>
        <v>97</v>
      </c>
      <c r="P29" t="str">
        <f>IFERROR(_xlfn.XLOOKUP(tbl_daily[[#This Row],[Name]],tbl_profile[Name],tbl_profile[Team]),"")</f>
        <v>Toon Squad</v>
      </c>
      <c r="Q29" s="2" t="str">
        <f>IFERROR(AVERAGEIFS(tbl_performance[TrapBar Deadlift 1RM (lbs)],tbl_performance[Name],tbl_daily[[#This Row],[Name]],tbl_performance[Date],tbl_daily[[#This Row],[Date]]),"")</f>
        <v/>
      </c>
      <c r="R29" s="2" t="str">
        <f>IFERROR(AVERAGEIFS(tbl_performance[Bench Press 1RM (lbs)],tbl_performance[Name],tbl_daily[[#This Row],[Name]],tbl_performance[Date],tbl_daily[[#This Row],[Date]]),"")</f>
        <v/>
      </c>
      <c r="S29" s="2" t="str">
        <f>IFERROR(AVERAGEIFS(tbl_performance[Jump Height (in)],tbl_performance[Name],tbl_daily[[#This Row],[Name]],tbl_performance[Date],tbl_daily[[#This Row],[Date]]),"")</f>
        <v/>
      </c>
      <c r="T29" s="2" t="str">
        <f>IFERROR(AVERAGEIFS(tbl_performance[Body Fat (%)],tbl_performance[Name],tbl_daily[[#This Row],[Name]],tbl_performance[Date],tbl_daily[[#This Row],[Date]]),"")</f>
        <v/>
      </c>
      <c r="U29">
        <f>IFERROR(IF(tbl_daily[[#This Row],[Name]]="","",1),"")</f>
        <v>1</v>
      </c>
      <c r="V29" s="9">
        <f>IF(tbl_daily[[#This Row],[Injury Status]]="Full",1,IF(tbl_daily[[#This Row],[Injury Status]]="Limited",2,IF(tbl_daily[[#This Row],[Injury Status]]="Out",3,"")))</f>
        <v>1</v>
      </c>
    </row>
    <row r="30" spans="1:22" ht="18" customHeight="1" x14ac:dyDescent="0.25">
      <c r="A30" s="7">
        <v>43027</v>
      </c>
      <c r="B30" s="5" t="s">
        <v>146</v>
      </c>
      <c r="C30" t="s">
        <v>36</v>
      </c>
      <c r="D30">
        <v>2</v>
      </c>
      <c r="E30">
        <v>3</v>
      </c>
      <c r="F30">
        <v>2</v>
      </c>
      <c r="G30">
        <v>2</v>
      </c>
      <c r="H30">
        <v>2</v>
      </c>
      <c r="I30">
        <v>1</v>
      </c>
      <c r="J30">
        <v>9</v>
      </c>
      <c r="K30">
        <v>97</v>
      </c>
      <c r="L30">
        <f>IFERROR(IF(OR(tbl_daily[[#This Row],[RPE]]="",tbl_daily[[#This Row],[Duration]]=""),"",tbl_daily[[#This Row],[RPE]]*tbl_daily[[#This Row],[Duration]]),"")</f>
        <v>873</v>
      </c>
      <c r="M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0" t="str">
        <f>IFERROR(_xlfn.XLOOKUP(tbl_daily[[#This Row],[Name]],tbl_profile[Name],tbl_profile[Position]),"")</f>
        <v>Forward</v>
      </c>
      <c r="O30">
        <f>IFERROR(IF(tbl_daily[[#This Row],[Injury Status]]="Out","",tbl_daily[[#This Row],[Duration]]),"")</f>
        <v>97</v>
      </c>
      <c r="P30" t="str">
        <f>IFERROR(_xlfn.XLOOKUP(tbl_daily[[#This Row],[Name]],tbl_profile[Name],tbl_profile[Team]),"")</f>
        <v>New Legacy</v>
      </c>
      <c r="Q30" s="2" t="str">
        <f>IFERROR(AVERAGEIFS(tbl_performance[TrapBar Deadlift 1RM (lbs)],tbl_performance[Name],tbl_daily[[#This Row],[Name]],tbl_performance[Date],tbl_daily[[#This Row],[Date]]),"")</f>
        <v/>
      </c>
      <c r="R30" s="2" t="str">
        <f>IFERROR(AVERAGEIFS(tbl_performance[Bench Press 1RM (lbs)],tbl_performance[Name],tbl_daily[[#This Row],[Name]],tbl_performance[Date],tbl_daily[[#This Row],[Date]]),"")</f>
        <v/>
      </c>
      <c r="S30" s="2" t="str">
        <f>IFERROR(AVERAGEIFS(tbl_performance[Jump Height (in)],tbl_performance[Name],tbl_daily[[#This Row],[Name]],tbl_performance[Date],tbl_daily[[#This Row],[Date]]),"")</f>
        <v/>
      </c>
      <c r="T30" s="2" t="str">
        <f>IFERROR(AVERAGEIFS(tbl_performance[Body Fat (%)],tbl_performance[Name],tbl_daily[[#This Row],[Name]],tbl_performance[Date],tbl_daily[[#This Row],[Date]]),"")</f>
        <v/>
      </c>
      <c r="U30">
        <f>IFERROR(IF(tbl_daily[[#This Row],[Name]]="","",1),"")</f>
        <v>1</v>
      </c>
      <c r="V30" s="9">
        <f>IF(tbl_daily[[#This Row],[Injury Status]]="Full",1,IF(tbl_daily[[#This Row],[Injury Status]]="Limited",2,IF(tbl_daily[[#This Row],[Injury Status]]="Out",3,"")))</f>
        <v>1</v>
      </c>
    </row>
    <row r="31" spans="1:22" ht="18" customHeight="1" x14ac:dyDescent="0.25">
      <c r="A31" s="7">
        <v>43027</v>
      </c>
      <c r="B31" s="5" t="s">
        <v>52</v>
      </c>
      <c r="C31" t="s">
        <v>36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8</v>
      </c>
      <c r="K31">
        <v>97</v>
      </c>
      <c r="L31">
        <f>IFERROR(IF(OR(tbl_daily[[#This Row],[RPE]]="",tbl_daily[[#This Row],[Duration]]=""),"",tbl_daily[[#This Row],[RPE]]*tbl_daily[[#This Row],[Duration]]),"")</f>
        <v>776</v>
      </c>
      <c r="M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31" t="str">
        <f>IFERROR(_xlfn.XLOOKUP(tbl_daily[[#This Row],[Name]],tbl_profile[Name],tbl_profile[Position]),"")</f>
        <v>Forward</v>
      </c>
      <c r="O31">
        <f>IFERROR(IF(tbl_daily[[#This Row],[Injury Status]]="Out","",tbl_daily[[#This Row],[Duration]]),"")</f>
        <v>97</v>
      </c>
      <c r="P31" t="str">
        <f>IFERROR(_xlfn.XLOOKUP(tbl_daily[[#This Row],[Name]],tbl_profile[Name],tbl_profile[Team]),"")</f>
        <v>Toon Squad</v>
      </c>
      <c r="Q31" s="2" t="str">
        <f>IFERROR(AVERAGEIFS(tbl_performance[TrapBar Deadlift 1RM (lbs)],tbl_performance[Name],tbl_daily[[#This Row],[Name]],tbl_performance[Date],tbl_daily[[#This Row],[Date]]),"")</f>
        <v/>
      </c>
      <c r="R31" s="2" t="str">
        <f>IFERROR(AVERAGEIFS(tbl_performance[Bench Press 1RM (lbs)],tbl_performance[Name],tbl_daily[[#This Row],[Name]],tbl_performance[Date],tbl_daily[[#This Row],[Date]]),"")</f>
        <v/>
      </c>
      <c r="S31" s="2" t="str">
        <f>IFERROR(AVERAGEIFS(tbl_performance[Jump Height (in)],tbl_performance[Name],tbl_daily[[#This Row],[Name]],tbl_performance[Date],tbl_daily[[#This Row],[Date]]),"")</f>
        <v/>
      </c>
      <c r="T31" s="2" t="str">
        <f>IFERROR(AVERAGEIFS(tbl_performance[Body Fat (%)],tbl_performance[Name],tbl_daily[[#This Row],[Name]],tbl_performance[Date],tbl_daily[[#This Row],[Date]]),"")</f>
        <v/>
      </c>
      <c r="U31">
        <f>IFERROR(IF(tbl_daily[[#This Row],[Name]]="","",1),"")</f>
        <v>1</v>
      </c>
      <c r="V31" s="9">
        <f>IF(tbl_daily[[#This Row],[Injury Status]]="Full",1,IF(tbl_daily[[#This Row],[Injury Status]]="Limited",2,IF(tbl_daily[[#This Row],[Injury Status]]="Out",3,"")))</f>
        <v>1</v>
      </c>
    </row>
    <row r="32" spans="1:22" ht="18" customHeight="1" x14ac:dyDescent="0.25">
      <c r="A32" s="7">
        <v>43027</v>
      </c>
      <c r="B32" s="5" t="s">
        <v>57</v>
      </c>
      <c r="C32" t="s">
        <v>36</v>
      </c>
      <c r="D32">
        <v>4</v>
      </c>
      <c r="E32">
        <v>4</v>
      </c>
      <c r="F32">
        <v>3</v>
      </c>
      <c r="G32">
        <v>2</v>
      </c>
      <c r="H32">
        <v>2</v>
      </c>
      <c r="I32">
        <v>1</v>
      </c>
      <c r="J32">
        <v>8</v>
      </c>
      <c r="K32">
        <v>97</v>
      </c>
      <c r="L32">
        <f>IFERROR(IF(OR(tbl_daily[[#This Row],[RPE]]="",tbl_daily[[#This Row],[Duration]]=""),"",tbl_daily[[#This Row],[RPE]]*tbl_daily[[#This Row],[Duration]]),"")</f>
        <v>776</v>
      </c>
      <c r="M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32" t="str">
        <f>IFERROR(_xlfn.XLOOKUP(tbl_daily[[#This Row],[Name]],tbl_profile[Name],tbl_profile[Position]),"")</f>
        <v>Guard</v>
      </c>
      <c r="O32">
        <f>IFERROR(IF(tbl_daily[[#This Row],[Injury Status]]="Out","",tbl_daily[[#This Row],[Duration]]),"")</f>
        <v>97</v>
      </c>
      <c r="P32" t="str">
        <f>IFERROR(_xlfn.XLOOKUP(tbl_daily[[#This Row],[Name]],tbl_profile[Name],tbl_profile[Team]),"")</f>
        <v>Toon Squad</v>
      </c>
      <c r="Q32" s="2" t="str">
        <f>IFERROR(AVERAGEIFS(tbl_performance[TrapBar Deadlift 1RM (lbs)],tbl_performance[Name],tbl_daily[[#This Row],[Name]],tbl_performance[Date],tbl_daily[[#This Row],[Date]]),"")</f>
        <v/>
      </c>
      <c r="R32" s="2" t="str">
        <f>IFERROR(AVERAGEIFS(tbl_performance[Bench Press 1RM (lbs)],tbl_performance[Name],tbl_daily[[#This Row],[Name]],tbl_performance[Date],tbl_daily[[#This Row],[Date]]),"")</f>
        <v/>
      </c>
      <c r="S32" s="2" t="str">
        <f>IFERROR(AVERAGEIFS(tbl_performance[Jump Height (in)],tbl_performance[Name],tbl_daily[[#This Row],[Name]],tbl_performance[Date],tbl_daily[[#This Row],[Date]]),"")</f>
        <v/>
      </c>
      <c r="T32" s="2" t="str">
        <f>IFERROR(AVERAGEIFS(tbl_performance[Body Fat (%)],tbl_performance[Name],tbl_daily[[#This Row],[Name]],tbl_performance[Date],tbl_daily[[#This Row],[Date]]),"")</f>
        <v/>
      </c>
      <c r="U32">
        <f>IFERROR(IF(tbl_daily[[#This Row],[Name]]="","",1),"")</f>
        <v>1</v>
      </c>
      <c r="V32" s="9">
        <f>IF(tbl_daily[[#This Row],[Injury Status]]="Full",1,IF(tbl_daily[[#This Row],[Injury Status]]="Limited",2,IF(tbl_daily[[#This Row],[Injury Status]]="Out",3,"")))</f>
        <v>1</v>
      </c>
    </row>
    <row r="33" spans="1:22" ht="18" customHeight="1" x14ac:dyDescent="0.25">
      <c r="A33" s="7">
        <v>43027</v>
      </c>
      <c r="B33" s="5" t="s">
        <v>59</v>
      </c>
      <c r="C33" t="s">
        <v>36</v>
      </c>
      <c r="D33">
        <v>3</v>
      </c>
      <c r="E33">
        <v>3</v>
      </c>
      <c r="F33">
        <v>2</v>
      </c>
      <c r="G33">
        <v>1</v>
      </c>
      <c r="H33">
        <v>2</v>
      </c>
      <c r="I33">
        <v>1</v>
      </c>
      <c r="J33">
        <v>10</v>
      </c>
      <c r="K33">
        <v>97</v>
      </c>
      <c r="L33">
        <f>IFERROR(IF(OR(tbl_daily[[#This Row],[RPE]]="",tbl_daily[[#This Row],[Duration]]=""),"",tbl_daily[[#This Row],[RPE]]*tbl_daily[[#This Row],[Duration]]),"")</f>
        <v>970</v>
      </c>
      <c r="M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3" t="str">
        <f>IFERROR(_xlfn.XLOOKUP(tbl_daily[[#This Row],[Name]],tbl_profile[Name],tbl_profile[Position]),"")</f>
        <v>Forward</v>
      </c>
      <c r="O33">
        <f>IFERROR(IF(tbl_daily[[#This Row],[Injury Status]]="Out","",tbl_daily[[#This Row],[Duration]]),"")</f>
        <v>97</v>
      </c>
      <c r="P33" t="str">
        <f>IFERROR(_xlfn.XLOOKUP(tbl_daily[[#This Row],[Name]],tbl_profile[Name],tbl_profile[Team]),"")</f>
        <v>Toon Squad</v>
      </c>
      <c r="Q33" s="2" t="str">
        <f>IFERROR(AVERAGEIFS(tbl_performance[TrapBar Deadlift 1RM (lbs)],tbl_performance[Name],tbl_daily[[#This Row],[Name]],tbl_performance[Date],tbl_daily[[#This Row],[Date]]),"")</f>
        <v/>
      </c>
      <c r="R33" s="2" t="str">
        <f>IFERROR(AVERAGEIFS(tbl_performance[Bench Press 1RM (lbs)],tbl_performance[Name],tbl_daily[[#This Row],[Name]],tbl_performance[Date],tbl_daily[[#This Row],[Date]]),"")</f>
        <v/>
      </c>
      <c r="S33" s="2" t="str">
        <f>IFERROR(AVERAGEIFS(tbl_performance[Jump Height (in)],tbl_performance[Name],tbl_daily[[#This Row],[Name]],tbl_performance[Date],tbl_daily[[#This Row],[Date]]),"")</f>
        <v/>
      </c>
      <c r="T33" s="2" t="str">
        <f>IFERROR(AVERAGEIFS(tbl_performance[Body Fat (%)],tbl_performance[Name],tbl_daily[[#This Row],[Name]],tbl_performance[Date],tbl_daily[[#This Row],[Date]]),"")</f>
        <v/>
      </c>
      <c r="U33">
        <f>IFERROR(IF(tbl_daily[[#This Row],[Name]]="","",1),"")</f>
        <v>1</v>
      </c>
      <c r="V33" s="9">
        <f>IF(tbl_daily[[#This Row],[Injury Status]]="Full",1,IF(tbl_daily[[#This Row],[Injury Status]]="Limited",2,IF(tbl_daily[[#This Row],[Injury Status]]="Out",3,"")))</f>
        <v>1</v>
      </c>
    </row>
    <row r="34" spans="1:22" ht="18" customHeight="1" x14ac:dyDescent="0.25">
      <c r="A34" s="7">
        <v>43027</v>
      </c>
      <c r="B34" s="5" t="s">
        <v>61</v>
      </c>
      <c r="C34" t="s">
        <v>36</v>
      </c>
      <c r="D34">
        <v>3</v>
      </c>
      <c r="E34">
        <v>4</v>
      </c>
      <c r="F34">
        <v>3</v>
      </c>
      <c r="G34">
        <v>2</v>
      </c>
      <c r="H34">
        <v>1</v>
      </c>
      <c r="I34">
        <v>1</v>
      </c>
      <c r="J34">
        <v>9</v>
      </c>
      <c r="K34">
        <v>97</v>
      </c>
      <c r="L34">
        <f>IFERROR(IF(OR(tbl_daily[[#This Row],[RPE]]="",tbl_daily[[#This Row],[Duration]]=""),"",tbl_daily[[#This Row],[RPE]]*tbl_daily[[#This Row],[Duration]]),"")</f>
        <v>873</v>
      </c>
      <c r="M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4" t="str">
        <f>IFERROR(_xlfn.XLOOKUP(tbl_daily[[#This Row],[Name]],tbl_profile[Name],tbl_profile[Position]),"")</f>
        <v>Forward</v>
      </c>
      <c r="O34">
        <f>IFERROR(IF(tbl_daily[[#This Row],[Injury Status]]="Out","",tbl_daily[[#This Row],[Duration]]),"")</f>
        <v>97</v>
      </c>
      <c r="P34" t="str">
        <f>IFERROR(_xlfn.XLOOKUP(tbl_daily[[#This Row],[Name]],tbl_profile[Name],tbl_profile[Team]),"")</f>
        <v>Toon Squad</v>
      </c>
      <c r="Q34" s="2" t="str">
        <f>IFERROR(AVERAGEIFS(tbl_performance[TrapBar Deadlift 1RM (lbs)],tbl_performance[Name],tbl_daily[[#This Row],[Name]],tbl_performance[Date],tbl_daily[[#This Row],[Date]]),"")</f>
        <v/>
      </c>
      <c r="R34" s="2" t="str">
        <f>IFERROR(AVERAGEIFS(tbl_performance[Bench Press 1RM (lbs)],tbl_performance[Name],tbl_daily[[#This Row],[Name]],tbl_performance[Date],tbl_daily[[#This Row],[Date]]),"")</f>
        <v/>
      </c>
      <c r="S34" s="2" t="str">
        <f>IFERROR(AVERAGEIFS(tbl_performance[Jump Height (in)],tbl_performance[Name],tbl_daily[[#This Row],[Name]],tbl_performance[Date],tbl_daily[[#This Row],[Date]]),"")</f>
        <v/>
      </c>
      <c r="T34" s="2" t="str">
        <f>IFERROR(AVERAGEIFS(tbl_performance[Body Fat (%)],tbl_performance[Name],tbl_daily[[#This Row],[Name]],tbl_performance[Date],tbl_daily[[#This Row],[Date]]),"")</f>
        <v/>
      </c>
      <c r="U34">
        <f>IFERROR(IF(tbl_daily[[#This Row],[Name]]="","",1),"")</f>
        <v>1</v>
      </c>
      <c r="V34" s="9">
        <f>IF(tbl_daily[[#This Row],[Injury Status]]="Full",1,IF(tbl_daily[[#This Row],[Injury Status]]="Limited",2,IF(tbl_daily[[#This Row],[Injury Status]]="Out",3,"")))</f>
        <v>1</v>
      </c>
    </row>
    <row r="35" spans="1:22" ht="18" customHeight="1" x14ac:dyDescent="0.25">
      <c r="A35" s="7">
        <v>43027</v>
      </c>
      <c r="B35" s="5" t="s">
        <v>55</v>
      </c>
      <c r="C35" t="s">
        <v>36</v>
      </c>
      <c r="D35">
        <v>1</v>
      </c>
      <c r="E35">
        <v>1</v>
      </c>
      <c r="F35">
        <v>2</v>
      </c>
      <c r="G35">
        <v>3</v>
      </c>
      <c r="H35">
        <v>1</v>
      </c>
      <c r="I35">
        <v>1</v>
      </c>
      <c r="J35">
        <v>9</v>
      </c>
      <c r="K35">
        <v>97</v>
      </c>
      <c r="L35">
        <f>IFERROR(IF(OR(tbl_daily[[#This Row],[RPE]]="",tbl_daily[[#This Row],[Duration]]=""),"",tbl_daily[[#This Row],[RPE]]*tbl_daily[[#This Row],[Duration]]),"")</f>
        <v>873</v>
      </c>
      <c r="M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35" t="str">
        <f>IFERROR(_xlfn.XLOOKUP(tbl_daily[[#This Row],[Name]],tbl_profile[Name],tbl_profile[Position]),"")</f>
        <v>Guard</v>
      </c>
      <c r="O35">
        <f>IFERROR(IF(tbl_daily[[#This Row],[Injury Status]]="Out","",tbl_daily[[#This Row],[Duration]]),"")</f>
        <v>97</v>
      </c>
      <c r="P35" t="str">
        <f>IFERROR(_xlfn.XLOOKUP(tbl_daily[[#This Row],[Name]],tbl_profile[Name],tbl_profile[Team]),"")</f>
        <v>Toon Squad</v>
      </c>
      <c r="Q35" s="2" t="str">
        <f>IFERROR(AVERAGEIFS(tbl_performance[TrapBar Deadlift 1RM (lbs)],tbl_performance[Name],tbl_daily[[#This Row],[Name]],tbl_performance[Date],tbl_daily[[#This Row],[Date]]),"")</f>
        <v/>
      </c>
      <c r="R35" s="2" t="str">
        <f>IFERROR(AVERAGEIFS(tbl_performance[Bench Press 1RM (lbs)],tbl_performance[Name],tbl_daily[[#This Row],[Name]],tbl_performance[Date],tbl_daily[[#This Row],[Date]]),"")</f>
        <v/>
      </c>
      <c r="S35" s="2" t="str">
        <f>IFERROR(AVERAGEIFS(tbl_performance[Jump Height (in)],tbl_performance[Name],tbl_daily[[#This Row],[Name]],tbl_performance[Date],tbl_daily[[#This Row],[Date]]),"")</f>
        <v/>
      </c>
      <c r="T35" s="2" t="str">
        <f>IFERROR(AVERAGEIFS(tbl_performance[Body Fat (%)],tbl_performance[Name],tbl_daily[[#This Row],[Name]],tbl_performance[Date],tbl_daily[[#This Row],[Date]]),"")</f>
        <v/>
      </c>
      <c r="U35">
        <f>IFERROR(IF(tbl_daily[[#This Row],[Name]]="","",1),"")</f>
        <v>1</v>
      </c>
      <c r="V35" s="9">
        <f>IF(tbl_daily[[#This Row],[Injury Status]]="Full",1,IF(tbl_daily[[#This Row],[Injury Status]]="Limited",2,IF(tbl_daily[[#This Row],[Injury Status]]="Out",3,"")))</f>
        <v>1</v>
      </c>
    </row>
    <row r="36" spans="1:22" ht="18" customHeight="1" x14ac:dyDescent="0.25">
      <c r="A36" s="7">
        <v>43027</v>
      </c>
      <c r="B36" s="5" t="s">
        <v>40</v>
      </c>
      <c r="C36" t="s">
        <v>36</v>
      </c>
      <c r="D36">
        <v>2</v>
      </c>
      <c r="E36">
        <v>2</v>
      </c>
      <c r="F36">
        <v>4</v>
      </c>
      <c r="G36">
        <v>2</v>
      </c>
      <c r="H36">
        <v>1</v>
      </c>
      <c r="I36">
        <v>1</v>
      </c>
      <c r="J36">
        <v>9</v>
      </c>
      <c r="K36">
        <v>97</v>
      </c>
      <c r="L36">
        <f>IFERROR(IF(OR(tbl_daily[[#This Row],[RPE]]="",tbl_daily[[#This Row],[Duration]]=""),"",tbl_daily[[#This Row],[RPE]]*tbl_daily[[#This Row],[Duration]]),"")</f>
        <v>873</v>
      </c>
      <c r="M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6" t="str">
        <f>IFERROR(_xlfn.XLOOKUP(tbl_daily[[#This Row],[Name]],tbl_profile[Name],tbl_profile[Position]),"")</f>
        <v>Guard</v>
      </c>
      <c r="O36">
        <f>IFERROR(IF(tbl_daily[[#This Row],[Injury Status]]="Out","",tbl_daily[[#This Row],[Duration]]),"")</f>
        <v>97</v>
      </c>
      <c r="P36" t="str">
        <f>IFERROR(_xlfn.XLOOKUP(tbl_daily[[#This Row],[Name]],tbl_profile[Name],tbl_profile[Team]),"")</f>
        <v>New Legacy</v>
      </c>
      <c r="Q36" s="2" t="str">
        <f>IFERROR(AVERAGEIFS(tbl_performance[TrapBar Deadlift 1RM (lbs)],tbl_performance[Name],tbl_daily[[#This Row],[Name]],tbl_performance[Date],tbl_daily[[#This Row],[Date]]),"")</f>
        <v/>
      </c>
      <c r="R36" s="2" t="str">
        <f>IFERROR(AVERAGEIFS(tbl_performance[Bench Press 1RM (lbs)],tbl_performance[Name],tbl_daily[[#This Row],[Name]],tbl_performance[Date],tbl_daily[[#This Row],[Date]]),"")</f>
        <v/>
      </c>
      <c r="S36" s="2" t="str">
        <f>IFERROR(AVERAGEIFS(tbl_performance[Jump Height (in)],tbl_performance[Name],tbl_daily[[#This Row],[Name]],tbl_performance[Date],tbl_daily[[#This Row],[Date]]),"")</f>
        <v/>
      </c>
      <c r="T36" s="2" t="str">
        <f>IFERROR(AVERAGEIFS(tbl_performance[Body Fat (%)],tbl_performance[Name],tbl_daily[[#This Row],[Name]],tbl_performance[Date],tbl_daily[[#This Row],[Date]]),"")</f>
        <v/>
      </c>
      <c r="U36">
        <f>IFERROR(IF(tbl_daily[[#This Row],[Name]]="","",1),"")</f>
        <v>1</v>
      </c>
      <c r="V36" s="9">
        <f>IF(tbl_daily[[#This Row],[Injury Status]]="Full",1,IF(tbl_daily[[#This Row],[Injury Status]]="Limited",2,IF(tbl_daily[[#This Row],[Injury Status]]="Out",3,"")))</f>
        <v>1</v>
      </c>
    </row>
    <row r="37" spans="1:22" ht="18" customHeight="1" x14ac:dyDescent="0.25">
      <c r="A37" s="7">
        <v>43028</v>
      </c>
      <c r="B37" s="5" t="s">
        <v>47</v>
      </c>
      <c r="C37" t="s">
        <v>38</v>
      </c>
      <c r="D37">
        <v>3</v>
      </c>
      <c r="E37">
        <v>1</v>
      </c>
      <c r="F37">
        <v>3</v>
      </c>
      <c r="G37">
        <v>2</v>
      </c>
      <c r="H37">
        <v>2</v>
      </c>
      <c r="I37">
        <v>1</v>
      </c>
      <c r="J37">
        <v>9</v>
      </c>
      <c r="K37">
        <v>92</v>
      </c>
      <c r="L37">
        <f>IFERROR(IF(OR(tbl_daily[[#This Row],[RPE]]="",tbl_daily[[#This Row],[Duration]]=""),"",tbl_daily[[#This Row],[RPE]]*tbl_daily[[#This Row],[Duration]]),"")</f>
        <v>828</v>
      </c>
      <c r="M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7" t="str">
        <f>IFERROR(_xlfn.XLOOKUP(tbl_daily[[#This Row],[Name]],tbl_profile[Name],tbl_profile[Position]),"")</f>
        <v>Forward</v>
      </c>
      <c r="O37">
        <f>IFERROR(IF(tbl_daily[[#This Row],[Injury Status]]="Out","",tbl_daily[[#This Row],[Duration]]),"")</f>
        <v>92</v>
      </c>
      <c r="P37" t="str">
        <f>IFERROR(_xlfn.XLOOKUP(tbl_daily[[#This Row],[Name]],tbl_profile[Name],tbl_profile[Team]),"")</f>
        <v>Toon Squad</v>
      </c>
      <c r="Q37" s="2">
        <f>IFERROR(AVERAGEIFS(tbl_performance[TrapBar Deadlift 1RM (lbs)],tbl_performance[Name],tbl_daily[[#This Row],[Name]],tbl_performance[Date],tbl_daily[[#This Row],[Date]]),"")</f>
        <v>541</v>
      </c>
      <c r="R37" s="2">
        <f>IFERROR(AVERAGEIFS(tbl_performance[Bench Press 1RM (lbs)],tbl_performance[Name],tbl_daily[[#This Row],[Name]],tbl_performance[Date],tbl_daily[[#This Row],[Date]]),"")</f>
        <v>291</v>
      </c>
      <c r="S37" s="2">
        <f>IFERROR(AVERAGEIFS(tbl_performance[Jump Height (in)],tbl_performance[Name],tbl_daily[[#This Row],[Name]],tbl_performance[Date],tbl_daily[[#This Row],[Date]]),"")</f>
        <v>23</v>
      </c>
      <c r="T37" s="2">
        <f>IFERROR(AVERAGEIFS(tbl_performance[Body Fat (%)],tbl_performance[Name],tbl_daily[[#This Row],[Name]],tbl_performance[Date],tbl_daily[[#This Row],[Date]]),"")</f>
        <v>17.2</v>
      </c>
      <c r="U37">
        <f>IFERROR(IF(tbl_daily[[#This Row],[Name]]="","",1),"")</f>
        <v>1</v>
      </c>
      <c r="V37" s="9">
        <f>IF(tbl_daily[[#This Row],[Injury Status]]="Full",1,IF(tbl_daily[[#This Row],[Injury Status]]="Limited",2,IF(tbl_daily[[#This Row],[Injury Status]]="Out",3,"")))</f>
        <v>2</v>
      </c>
    </row>
    <row r="38" spans="1:22" ht="18" customHeight="1" x14ac:dyDescent="0.25">
      <c r="A38" s="7">
        <v>43028</v>
      </c>
      <c r="B38" s="5" t="s">
        <v>43</v>
      </c>
      <c r="C38" t="s">
        <v>36</v>
      </c>
      <c r="D38">
        <v>1</v>
      </c>
      <c r="E38">
        <v>2</v>
      </c>
      <c r="F38">
        <v>2</v>
      </c>
      <c r="G38">
        <v>4</v>
      </c>
      <c r="H38">
        <v>1</v>
      </c>
      <c r="I38">
        <v>1</v>
      </c>
      <c r="J38">
        <v>9</v>
      </c>
      <c r="K38">
        <v>92</v>
      </c>
      <c r="L38">
        <f>IFERROR(IF(OR(tbl_daily[[#This Row],[RPE]]="",tbl_daily[[#This Row],[Duration]]=""),"",tbl_daily[[#This Row],[RPE]]*tbl_daily[[#This Row],[Duration]]),"")</f>
        <v>828</v>
      </c>
      <c r="M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8" t="str">
        <f>IFERROR(_xlfn.XLOOKUP(tbl_daily[[#This Row],[Name]],tbl_profile[Name],tbl_profile[Position]),"")</f>
        <v>Forward</v>
      </c>
      <c r="O38">
        <f>IFERROR(IF(tbl_daily[[#This Row],[Injury Status]]="Out","",tbl_daily[[#This Row],[Duration]]),"")</f>
        <v>92</v>
      </c>
      <c r="P38" t="str">
        <f>IFERROR(_xlfn.XLOOKUP(tbl_daily[[#This Row],[Name]],tbl_profile[Name],tbl_profile[Team]),"")</f>
        <v>New Legacy</v>
      </c>
      <c r="Q38" s="2">
        <f>IFERROR(AVERAGEIFS(tbl_performance[TrapBar Deadlift 1RM (lbs)],tbl_performance[Name],tbl_daily[[#This Row],[Name]],tbl_performance[Date],tbl_daily[[#This Row],[Date]]),"")</f>
        <v>395</v>
      </c>
      <c r="R38" s="2">
        <f>IFERROR(AVERAGEIFS(tbl_performance[Bench Press 1RM (lbs)],tbl_performance[Name],tbl_daily[[#This Row],[Name]],tbl_performance[Date],tbl_daily[[#This Row],[Date]]),"")</f>
        <v>201</v>
      </c>
      <c r="S38" s="2">
        <f>IFERROR(AVERAGEIFS(tbl_performance[Jump Height (in)],tbl_performance[Name],tbl_daily[[#This Row],[Name]],tbl_performance[Date],tbl_daily[[#This Row],[Date]]),"")</f>
        <v>15</v>
      </c>
      <c r="T38" s="2">
        <f>IFERROR(AVERAGEIFS(tbl_performance[Body Fat (%)],tbl_performance[Name],tbl_daily[[#This Row],[Name]],tbl_performance[Date],tbl_daily[[#This Row],[Date]]),"")</f>
        <v>8.1999999999999993</v>
      </c>
      <c r="U38">
        <f>IFERROR(IF(tbl_daily[[#This Row],[Name]]="","",1),"")</f>
        <v>1</v>
      </c>
      <c r="V38" s="9">
        <f>IF(tbl_daily[[#This Row],[Injury Status]]="Full",1,IF(tbl_daily[[#This Row],[Injury Status]]="Limited",2,IF(tbl_daily[[#This Row],[Injury Status]]="Out",3,"")))</f>
        <v>1</v>
      </c>
    </row>
    <row r="39" spans="1:22" ht="18" customHeight="1" x14ac:dyDescent="0.25">
      <c r="A39" s="7">
        <v>43028</v>
      </c>
      <c r="B39" s="5" t="s">
        <v>46</v>
      </c>
      <c r="C39" t="s">
        <v>36</v>
      </c>
      <c r="D39">
        <v>2</v>
      </c>
      <c r="E39">
        <v>2</v>
      </c>
      <c r="F39">
        <v>1</v>
      </c>
      <c r="G39">
        <v>2</v>
      </c>
      <c r="H39">
        <v>2</v>
      </c>
      <c r="I39">
        <v>1</v>
      </c>
      <c r="J39">
        <v>8</v>
      </c>
      <c r="K39">
        <v>92</v>
      </c>
      <c r="L39">
        <f>IFERROR(IF(OR(tbl_daily[[#This Row],[RPE]]="",tbl_daily[[#This Row],[Duration]]=""),"",tbl_daily[[#This Row],[RPE]]*tbl_daily[[#This Row],[Duration]]),"")</f>
        <v>736</v>
      </c>
      <c r="M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39" t="str">
        <f>IFERROR(_xlfn.XLOOKUP(tbl_daily[[#This Row],[Name]],tbl_profile[Name],tbl_profile[Position]),"")</f>
        <v>Forward</v>
      </c>
      <c r="O39">
        <f>IFERROR(IF(tbl_daily[[#This Row],[Injury Status]]="Out","",tbl_daily[[#This Row],[Duration]]),"")</f>
        <v>92</v>
      </c>
      <c r="P39" t="str">
        <f>IFERROR(_xlfn.XLOOKUP(tbl_daily[[#This Row],[Name]],tbl_profile[Name],tbl_profile[Team]),"")</f>
        <v>Toon Squad</v>
      </c>
      <c r="Q39" s="2">
        <f>IFERROR(AVERAGEIFS(tbl_performance[TrapBar Deadlift 1RM (lbs)],tbl_performance[Name],tbl_daily[[#This Row],[Name]],tbl_performance[Date],tbl_daily[[#This Row],[Date]]),"")</f>
        <v>536</v>
      </c>
      <c r="R39" s="2">
        <f>IFERROR(AVERAGEIFS(tbl_performance[Bench Press 1RM (lbs)],tbl_performance[Name],tbl_daily[[#This Row],[Name]],tbl_performance[Date],tbl_daily[[#This Row],[Date]]),"")</f>
        <v>270</v>
      </c>
      <c r="S39" s="2">
        <f>IFERROR(AVERAGEIFS(tbl_performance[Jump Height (in)],tbl_performance[Name],tbl_daily[[#This Row],[Name]],tbl_performance[Date],tbl_daily[[#This Row],[Date]]),"")</f>
        <v>27</v>
      </c>
      <c r="T39" s="2">
        <f>IFERROR(AVERAGEIFS(tbl_performance[Body Fat (%)],tbl_performance[Name],tbl_daily[[#This Row],[Name]],tbl_performance[Date],tbl_daily[[#This Row],[Date]]),"")</f>
        <v>8.3000000000000007</v>
      </c>
      <c r="U39">
        <f>IFERROR(IF(tbl_daily[[#This Row],[Name]]="","",1),"")</f>
        <v>1</v>
      </c>
      <c r="V39" s="9">
        <f>IF(tbl_daily[[#This Row],[Injury Status]]="Full",1,IF(tbl_daily[[#This Row],[Injury Status]]="Limited",2,IF(tbl_daily[[#This Row],[Injury Status]]="Out",3,"")))</f>
        <v>1</v>
      </c>
    </row>
    <row r="40" spans="1:22" ht="18" customHeight="1" x14ac:dyDescent="0.25">
      <c r="A40" s="7">
        <v>43028</v>
      </c>
      <c r="B40" s="5" t="s">
        <v>49</v>
      </c>
      <c r="C40" t="s">
        <v>36</v>
      </c>
      <c r="D40">
        <v>3</v>
      </c>
      <c r="E40">
        <v>2</v>
      </c>
      <c r="F40">
        <v>2</v>
      </c>
      <c r="G40">
        <v>4</v>
      </c>
      <c r="H40">
        <v>3</v>
      </c>
      <c r="I40">
        <v>1</v>
      </c>
      <c r="J40">
        <v>7</v>
      </c>
      <c r="K40">
        <v>92</v>
      </c>
      <c r="L40">
        <f>IFERROR(IF(OR(tbl_daily[[#This Row],[RPE]]="",tbl_daily[[#This Row],[Duration]]=""),"",tbl_daily[[#This Row],[RPE]]*tbl_daily[[#This Row],[Duration]]),"")</f>
        <v>644</v>
      </c>
      <c r="M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40" t="str">
        <f>IFERROR(_xlfn.XLOOKUP(tbl_daily[[#This Row],[Name]],tbl_profile[Name],tbl_profile[Position]),"")</f>
        <v>Guard</v>
      </c>
      <c r="O40">
        <f>IFERROR(IF(tbl_daily[[#This Row],[Injury Status]]="Out","",tbl_daily[[#This Row],[Duration]]),"")</f>
        <v>92</v>
      </c>
      <c r="P40" t="str">
        <f>IFERROR(_xlfn.XLOOKUP(tbl_daily[[#This Row],[Name]],tbl_profile[Name],tbl_profile[Team]),"")</f>
        <v>Toon Squad</v>
      </c>
      <c r="Q40" s="2">
        <f>IFERROR(AVERAGEIFS(tbl_performance[TrapBar Deadlift 1RM (lbs)],tbl_performance[Name],tbl_daily[[#This Row],[Name]],tbl_performance[Date],tbl_daily[[#This Row],[Date]]),"")</f>
        <v>388</v>
      </c>
      <c r="R40" s="2">
        <f>IFERROR(AVERAGEIFS(tbl_performance[Bench Press 1RM (lbs)],tbl_performance[Name],tbl_daily[[#This Row],[Name]],tbl_performance[Date],tbl_daily[[#This Row],[Date]]),"")</f>
        <v>266</v>
      </c>
      <c r="S40" s="2">
        <f>IFERROR(AVERAGEIFS(tbl_performance[Jump Height (in)],tbl_performance[Name],tbl_daily[[#This Row],[Name]],tbl_performance[Date],tbl_daily[[#This Row],[Date]]),"")</f>
        <v>17</v>
      </c>
      <c r="T40" s="2">
        <f>IFERROR(AVERAGEIFS(tbl_performance[Body Fat (%)],tbl_performance[Name],tbl_daily[[#This Row],[Name]],tbl_performance[Date],tbl_daily[[#This Row],[Date]]),"")</f>
        <v>10.6</v>
      </c>
      <c r="U40">
        <f>IFERROR(IF(tbl_daily[[#This Row],[Name]]="","",1),"")</f>
        <v>1</v>
      </c>
      <c r="V40" s="9">
        <f>IF(tbl_daily[[#This Row],[Injury Status]]="Full",1,IF(tbl_daily[[#This Row],[Injury Status]]="Limited",2,IF(tbl_daily[[#This Row],[Injury Status]]="Out",3,"")))</f>
        <v>1</v>
      </c>
    </row>
    <row r="41" spans="1:22" ht="18" customHeight="1" x14ac:dyDescent="0.25">
      <c r="A41" s="7">
        <v>43028</v>
      </c>
      <c r="B41" s="5" t="s">
        <v>14</v>
      </c>
      <c r="C41" t="s">
        <v>36</v>
      </c>
      <c r="D41">
        <v>2</v>
      </c>
      <c r="E41">
        <v>2</v>
      </c>
      <c r="F41">
        <v>1</v>
      </c>
      <c r="G41">
        <v>2</v>
      </c>
      <c r="H41">
        <v>1</v>
      </c>
      <c r="I41">
        <v>1</v>
      </c>
      <c r="J41">
        <v>9</v>
      </c>
      <c r="K41">
        <v>92</v>
      </c>
      <c r="L41">
        <f>IFERROR(IF(OR(tbl_daily[[#This Row],[RPE]]="",tbl_daily[[#This Row],[Duration]]=""),"",tbl_daily[[#This Row],[RPE]]*tbl_daily[[#This Row],[Duration]]),"")</f>
        <v>828</v>
      </c>
      <c r="M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41" t="str">
        <f>IFERROR(_xlfn.XLOOKUP(tbl_daily[[#This Row],[Name]],tbl_profile[Name],tbl_profile[Position]),"")</f>
        <v>Guard</v>
      </c>
      <c r="O41">
        <f>IFERROR(IF(tbl_daily[[#This Row],[Injury Status]]="Out","",tbl_daily[[#This Row],[Duration]]),"")</f>
        <v>92</v>
      </c>
      <c r="P41" t="str">
        <f>IFERROR(_xlfn.XLOOKUP(tbl_daily[[#This Row],[Name]],tbl_profile[Name],tbl_profile[Team]),"")</f>
        <v>New Legacy</v>
      </c>
      <c r="Q41" s="2">
        <f>IFERROR(AVERAGEIFS(tbl_performance[TrapBar Deadlift 1RM (lbs)],tbl_performance[Name],tbl_daily[[#This Row],[Name]],tbl_performance[Date],tbl_daily[[#This Row],[Date]]),"")</f>
        <v>364</v>
      </c>
      <c r="R41" s="2">
        <f>IFERROR(AVERAGEIFS(tbl_performance[Bench Press 1RM (lbs)],tbl_performance[Name],tbl_daily[[#This Row],[Name]],tbl_performance[Date],tbl_daily[[#This Row],[Date]]),"")</f>
        <v>213</v>
      </c>
      <c r="S41" s="2">
        <f>IFERROR(AVERAGEIFS(tbl_performance[Jump Height (in)],tbl_performance[Name],tbl_daily[[#This Row],[Name]],tbl_performance[Date],tbl_daily[[#This Row],[Date]]),"")</f>
        <v>28</v>
      </c>
      <c r="T41" s="2">
        <f>IFERROR(AVERAGEIFS(tbl_performance[Body Fat (%)],tbl_performance[Name],tbl_daily[[#This Row],[Name]],tbl_performance[Date],tbl_daily[[#This Row],[Date]]),"")</f>
        <v>21.9</v>
      </c>
      <c r="U41">
        <f>IFERROR(IF(tbl_daily[[#This Row],[Name]]="","",1),"")</f>
        <v>1</v>
      </c>
      <c r="V41" s="9">
        <f>IF(tbl_daily[[#This Row],[Injury Status]]="Full",1,IF(tbl_daily[[#This Row],[Injury Status]]="Limited",2,IF(tbl_daily[[#This Row],[Injury Status]]="Out",3,"")))</f>
        <v>1</v>
      </c>
    </row>
    <row r="42" spans="1:22" ht="18" customHeight="1" x14ac:dyDescent="0.25">
      <c r="A42" s="7">
        <v>43028</v>
      </c>
      <c r="B42" s="5" t="s">
        <v>64</v>
      </c>
      <c r="C42" t="s">
        <v>36</v>
      </c>
      <c r="D42">
        <v>3</v>
      </c>
      <c r="E42">
        <v>3</v>
      </c>
      <c r="F42">
        <v>2</v>
      </c>
      <c r="G42">
        <v>1</v>
      </c>
      <c r="H42">
        <v>2</v>
      </c>
      <c r="I42">
        <v>1</v>
      </c>
      <c r="J42">
        <v>7</v>
      </c>
      <c r="K42">
        <v>92</v>
      </c>
      <c r="L42">
        <f>IFERROR(IF(OR(tbl_daily[[#This Row],[RPE]]="",tbl_daily[[#This Row],[Duration]]=""),"",tbl_daily[[#This Row],[RPE]]*tbl_daily[[#This Row],[Duration]]),"")</f>
        <v>644</v>
      </c>
      <c r="M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42" t="str">
        <f>IFERROR(_xlfn.XLOOKUP(tbl_daily[[#This Row],[Name]],tbl_profile[Name],tbl_profile[Position]),"")</f>
        <v>Guard</v>
      </c>
      <c r="O42">
        <f>IFERROR(IF(tbl_daily[[#This Row],[Injury Status]]="Out","",tbl_daily[[#This Row],[Duration]]),"")</f>
        <v>92</v>
      </c>
      <c r="P42" t="str">
        <f>IFERROR(_xlfn.XLOOKUP(tbl_daily[[#This Row],[Name]],tbl_profile[Name],tbl_profile[Team]),"")</f>
        <v>New Legacy</v>
      </c>
      <c r="Q42" s="2">
        <f>IFERROR(AVERAGEIFS(tbl_performance[TrapBar Deadlift 1RM (lbs)],tbl_performance[Name],tbl_daily[[#This Row],[Name]],tbl_performance[Date],tbl_daily[[#This Row],[Date]]),"")</f>
        <v>396</v>
      </c>
      <c r="R42" s="2">
        <f>IFERROR(AVERAGEIFS(tbl_performance[Bench Press 1RM (lbs)],tbl_performance[Name],tbl_daily[[#This Row],[Name]],tbl_performance[Date],tbl_daily[[#This Row],[Date]]),"")</f>
        <v>280</v>
      </c>
      <c r="S42" s="2">
        <f>IFERROR(AVERAGEIFS(tbl_performance[Jump Height (in)],tbl_performance[Name],tbl_daily[[#This Row],[Name]],tbl_performance[Date],tbl_daily[[#This Row],[Date]]),"")</f>
        <v>12</v>
      </c>
      <c r="T42" s="2">
        <f>IFERROR(AVERAGEIFS(tbl_performance[Body Fat (%)],tbl_performance[Name],tbl_daily[[#This Row],[Name]],tbl_performance[Date],tbl_daily[[#This Row],[Date]]),"")</f>
        <v>10.4</v>
      </c>
      <c r="U42">
        <f>IFERROR(IF(tbl_daily[[#This Row],[Name]]="","",1),"")</f>
        <v>1</v>
      </c>
      <c r="V42" s="9">
        <f>IF(tbl_daily[[#This Row],[Injury Status]]="Full",1,IF(tbl_daily[[#This Row],[Injury Status]]="Limited",2,IF(tbl_daily[[#This Row],[Injury Status]]="Out",3,"")))</f>
        <v>1</v>
      </c>
    </row>
    <row r="43" spans="1:22" ht="18" customHeight="1" x14ac:dyDescent="0.25">
      <c r="A43" s="7">
        <v>43028</v>
      </c>
      <c r="B43" s="5" t="s">
        <v>48</v>
      </c>
      <c r="C43" t="s">
        <v>36</v>
      </c>
      <c r="D43">
        <v>4</v>
      </c>
      <c r="E43">
        <v>1</v>
      </c>
      <c r="F43">
        <v>4</v>
      </c>
      <c r="G43">
        <v>3</v>
      </c>
      <c r="H43">
        <v>2</v>
      </c>
      <c r="I43">
        <v>1</v>
      </c>
      <c r="J43">
        <v>8</v>
      </c>
      <c r="K43">
        <v>92</v>
      </c>
      <c r="L43">
        <f>IFERROR(IF(OR(tbl_daily[[#This Row],[RPE]]="",tbl_daily[[#This Row],[Duration]]=""),"",tbl_daily[[#This Row],[RPE]]*tbl_daily[[#This Row],[Duration]]),"")</f>
        <v>736</v>
      </c>
      <c r="M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43" t="str">
        <f>IFERROR(_xlfn.XLOOKUP(tbl_daily[[#This Row],[Name]],tbl_profile[Name],tbl_profile[Position]),"")</f>
        <v>Guard</v>
      </c>
      <c r="O43">
        <f>IFERROR(IF(tbl_daily[[#This Row],[Injury Status]]="Out","",tbl_daily[[#This Row],[Duration]]),"")</f>
        <v>92</v>
      </c>
      <c r="P43" t="str">
        <f>IFERROR(_xlfn.XLOOKUP(tbl_daily[[#This Row],[Name]],tbl_profile[Name],tbl_profile[Team]),"")</f>
        <v>New Legacy</v>
      </c>
      <c r="Q43" s="2">
        <f>IFERROR(AVERAGEIFS(tbl_performance[TrapBar Deadlift 1RM (lbs)],tbl_performance[Name],tbl_daily[[#This Row],[Name]],tbl_performance[Date],tbl_daily[[#This Row],[Date]]),"")</f>
        <v>340</v>
      </c>
      <c r="R43" s="2">
        <f>IFERROR(AVERAGEIFS(tbl_performance[Bench Press 1RM (lbs)],tbl_performance[Name],tbl_daily[[#This Row],[Name]],tbl_performance[Date],tbl_daily[[#This Row],[Date]]),"")</f>
        <v>217</v>
      </c>
      <c r="S43" s="2">
        <f>IFERROR(AVERAGEIFS(tbl_performance[Jump Height (in)],tbl_performance[Name],tbl_daily[[#This Row],[Name]],tbl_performance[Date],tbl_daily[[#This Row],[Date]]),"")</f>
        <v>28</v>
      </c>
      <c r="T43" s="2">
        <f>IFERROR(AVERAGEIFS(tbl_performance[Body Fat (%)],tbl_performance[Name],tbl_daily[[#This Row],[Name]],tbl_performance[Date],tbl_daily[[#This Row],[Date]]),"")</f>
        <v>12.7</v>
      </c>
      <c r="U43">
        <f>IFERROR(IF(tbl_daily[[#This Row],[Name]]="","",1),"")</f>
        <v>1</v>
      </c>
      <c r="V43" s="9">
        <f>IF(tbl_daily[[#This Row],[Injury Status]]="Full",1,IF(tbl_daily[[#This Row],[Injury Status]]="Limited",2,IF(tbl_daily[[#This Row],[Injury Status]]="Out",3,"")))</f>
        <v>1</v>
      </c>
    </row>
    <row r="44" spans="1:22" ht="18" customHeight="1" x14ac:dyDescent="0.25">
      <c r="A44" s="7">
        <v>43028</v>
      </c>
      <c r="B44" s="5" t="s">
        <v>65</v>
      </c>
      <c r="C44" t="s">
        <v>36</v>
      </c>
      <c r="D44">
        <v>4</v>
      </c>
      <c r="E44">
        <v>2</v>
      </c>
      <c r="F44">
        <v>1</v>
      </c>
      <c r="G44">
        <v>1</v>
      </c>
      <c r="H44">
        <v>4</v>
      </c>
      <c r="I44">
        <v>1</v>
      </c>
      <c r="J44">
        <v>7</v>
      </c>
      <c r="K44">
        <v>92</v>
      </c>
      <c r="L44">
        <f>IFERROR(IF(OR(tbl_daily[[#This Row],[RPE]]="",tbl_daily[[#This Row],[Duration]]=""),"",tbl_daily[[#This Row],[RPE]]*tbl_daily[[#This Row],[Duration]]),"")</f>
        <v>644</v>
      </c>
      <c r="M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44" t="str">
        <f>IFERROR(_xlfn.XLOOKUP(tbl_daily[[#This Row],[Name]],tbl_profile[Name],tbl_profile[Position]),"")</f>
        <v>Center</v>
      </c>
      <c r="O44">
        <f>IFERROR(IF(tbl_daily[[#This Row],[Injury Status]]="Out","",tbl_daily[[#This Row],[Duration]]),"")</f>
        <v>92</v>
      </c>
      <c r="P44" t="str">
        <f>IFERROR(_xlfn.XLOOKUP(tbl_daily[[#This Row],[Name]],tbl_profile[Name],tbl_profile[Team]),"")</f>
        <v>New Legacy</v>
      </c>
      <c r="Q44" s="2">
        <f>IFERROR(AVERAGEIFS(tbl_performance[TrapBar Deadlift 1RM (lbs)],tbl_performance[Name],tbl_daily[[#This Row],[Name]],tbl_performance[Date],tbl_daily[[#This Row],[Date]]),"")</f>
        <v>321</v>
      </c>
      <c r="R44" s="2">
        <f>IFERROR(AVERAGEIFS(tbl_performance[Bench Press 1RM (lbs)],tbl_performance[Name],tbl_daily[[#This Row],[Name]],tbl_performance[Date],tbl_daily[[#This Row],[Date]]),"")</f>
        <v>186</v>
      </c>
      <c r="S44" s="2">
        <f>IFERROR(AVERAGEIFS(tbl_performance[Jump Height (in)],tbl_performance[Name],tbl_daily[[#This Row],[Name]],tbl_performance[Date],tbl_daily[[#This Row],[Date]]),"")</f>
        <v>24</v>
      </c>
      <c r="T44" s="2">
        <f>IFERROR(AVERAGEIFS(tbl_performance[Body Fat (%)],tbl_performance[Name],tbl_daily[[#This Row],[Name]],tbl_performance[Date],tbl_daily[[#This Row],[Date]]),"")</f>
        <v>12.2</v>
      </c>
      <c r="U44">
        <f>IFERROR(IF(tbl_daily[[#This Row],[Name]]="","",1),"")</f>
        <v>1</v>
      </c>
      <c r="V44" s="9">
        <f>IF(tbl_daily[[#This Row],[Injury Status]]="Full",1,IF(tbl_daily[[#This Row],[Injury Status]]="Limited",2,IF(tbl_daily[[#This Row],[Injury Status]]="Out",3,"")))</f>
        <v>1</v>
      </c>
    </row>
    <row r="45" spans="1:22" ht="18" customHeight="1" x14ac:dyDescent="0.25">
      <c r="A45" s="7">
        <v>43028</v>
      </c>
      <c r="B45" s="5" t="s">
        <v>63</v>
      </c>
      <c r="C45" t="s">
        <v>36</v>
      </c>
      <c r="D45">
        <v>1</v>
      </c>
      <c r="E45">
        <v>3</v>
      </c>
      <c r="F45">
        <v>3</v>
      </c>
      <c r="G45">
        <v>1</v>
      </c>
      <c r="H45">
        <v>4</v>
      </c>
      <c r="I45">
        <v>1</v>
      </c>
      <c r="J45">
        <v>8</v>
      </c>
      <c r="K45">
        <v>92</v>
      </c>
      <c r="L45">
        <f>IFERROR(IF(OR(tbl_daily[[#This Row],[RPE]]="",tbl_daily[[#This Row],[Duration]]=""),"",tbl_daily[[#This Row],[RPE]]*tbl_daily[[#This Row],[Duration]]),"")</f>
        <v>736</v>
      </c>
      <c r="M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45" t="str">
        <f>IFERROR(_xlfn.XLOOKUP(tbl_daily[[#This Row],[Name]],tbl_profile[Name],tbl_profile[Position]),"")</f>
        <v>Center</v>
      </c>
      <c r="O45">
        <f>IFERROR(IF(tbl_daily[[#This Row],[Injury Status]]="Out","",tbl_daily[[#This Row],[Duration]]),"")</f>
        <v>92</v>
      </c>
      <c r="P45" t="str">
        <f>IFERROR(_xlfn.XLOOKUP(tbl_daily[[#This Row],[Name]],tbl_profile[Name],tbl_profile[Team]),"")</f>
        <v>New Legacy</v>
      </c>
      <c r="Q45" s="2">
        <f>IFERROR(AVERAGEIFS(tbl_performance[TrapBar Deadlift 1RM (lbs)],tbl_performance[Name],tbl_daily[[#This Row],[Name]],tbl_performance[Date],tbl_daily[[#This Row],[Date]]),"")</f>
        <v>422</v>
      </c>
      <c r="R45" s="2">
        <f>IFERROR(AVERAGEIFS(tbl_performance[Bench Press 1RM (lbs)],tbl_performance[Name],tbl_daily[[#This Row],[Name]],tbl_performance[Date],tbl_daily[[#This Row],[Date]]),"")</f>
        <v>197</v>
      </c>
      <c r="S45" s="2">
        <f>IFERROR(AVERAGEIFS(tbl_performance[Jump Height (in)],tbl_performance[Name],tbl_daily[[#This Row],[Name]],tbl_performance[Date],tbl_daily[[#This Row],[Date]]),"")</f>
        <v>25</v>
      </c>
      <c r="T45" s="2">
        <f>IFERROR(AVERAGEIFS(tbl_performance[Body Fat (%)],tbl_performance[Name],tbl_daily[[#This Row],[Name]],tbl_performance[Date],tbl_daily[[#This Row],[Date]]),"")</f>
        <v>8.3000000000000007</v>
      </c>
      <c r="U45">
        <f>IFERROR(IF(tbl_daily[[#This Row],[Name]]="","",1),"")</f>
        <v>1</v>
      </c>
      <c r="V45" s="9">
        <f>IF(tbl_daily[[#This Row],[Injury Status]]="Full",1,IF(tbl_daily[[#This Row],[Injury Status]]="Limited",2,IF(tbl_daily[[#This Row],[Injury Status]]="Out",3,"")))</f>
        <v>1</v>
      </c>
    </row>
    <row r="46" spans="1:22" ht="18" customHeight="1" x14ac:dyDescent="0.25">
      <c r="A46" s="7">
        <v>43028</v>
      </c>
      <c r="B46" s="5" t="s">
        <v>62</v>
      </c>
      <c r="C46" t="s">
        <v>36</v>
      </c>
      <c r="D46">
        <v>2</v>
      </c>
      <c r="E46">
        <v>4</v>
      </c>
      <c r="F46">
        <v>4</v>
      </c>
      <c r="G46">
        <v>3</v>
      </c>
      <c r="H46">
        <v>1</v>
      </c>
      <c r="I46">
        <v>1</v>
      </c>
      <c r="J46">
        <v>9</v>
      </c>
      <c r="K46">
        <v>92</v>
      </c>
      <c r="L46">
        <f>IFERROR(IF(OR(tbl_daily[[#This Row],[RPE]]="",tbl_daily[[#This Row],[Duration]]=""),"",tbl_daily[[#This Row],[RPE]]*tbl_daily[[#This Row],[Duration]]),"")</f>
        <v>828</v>
      </c>
      <c r="M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46" t="str">
        <f>IFERROR(_xlfn.XLOOKUP(tbl_daily[[#This Row],[Name]],tbl_profile[Name],tbl_profile[Position]),"")</f>
        <v>Center</v>
      </c>
      <c r="O46">
        <f>IFERROR(IF(tbl_daily[[#This Row],[Injury Status]]="Out","",tbl_daily[[#This Row],[Duration]]),"")</f>
        <v>92</v>
      </c>
      <c r="P46" t="str">
        <f>IFERROR(_xlfn.XLOOKUP(tbl_daily[[#This Row],[Name]],tbl_profile[Name],tbl_profile[Team]),"")</f>
        <v>Toon Squad</v>
      </c>
      <c r="Q46" s="2">
        <f>IFERROR(AVERAGEIFS(tbl_performance[TrapBar Deadlift 1RM (lbs)],tbl_performance[Name],tbl_daily[[#This Row],[Name]],tbl_performance[Date],tbl_daily[[#This Row],[Date]]),"")</f>
        <v>538</v>
      </c>
      <c r="R46" s="2">
        <f>IFERROR(AVERAGEIFS(tbl_performance[Bench Press 1RM (lbs)],tbl_performance[Name],tbl_daily[[#This Row],[Name]],tbl_performance[Date],tbl_daily[[#This Row],[Date]]),"")</f>
        <v>169</v>
      </c>
      <c r="S46" s="2">
        <f>IFERROR(AVERAGEIFS(tbl_performance[Jump Height (in)],tbl_performance[Name],tbl_daily[[#This Row],[Name]],tbl_performance[Date],tbl_daily[[#This Row],[Date]]),"")</f>
        <v>18</v>
      </c>
      <c r="T46" s="2">
        <f>IFERROR(AVERAGEIFS(tbl_performance[Body Fat (%)],tbl_performance[Name],tbl_daily[[#This Row],[Name]],tbl_performance[Date],tbl_daily[[#This Row],[Date]]),"")</f>
        <v>11.8</v>
      </c>
      <c r="U46">
        <f>IFERROR(IF(tbl_daily[[#This Row],[Name]]="","",1),"")</f>
        <v>1</v>
      </c>
      <c r="V46" s="9">
        <f>IF(tbl_daily[[#This Row],[Injury Status]]="Full",1,IF(tbl_daily[[#This Row],[Injury Status]]="Limited",2,IF(tbl_daily[[#This Row],[Injury Status]]="Out",3,"")))</f>
        <v>1</v>
      </c>
    </row>
    <row r="47" spans="1:22" ht="18" customHeight="1" x14ac:dyDescent="0.25">
      <c r="A47" s="7">
        <v>43028</v>
      </c>
      <c r="B47" s="5" t="s">
        <v>146</v>
      </c>
      <c r="C47" t="s">
        <v>36</v>
      </c>
      <c r="D47">
        <v>3</v>
      </c>
      <c r="E47">
        <v>2</v>
      </c>
      <c r="F47">
        <v>4</v>
      </c>
      <c r="G47">
        <v>2</v>
      </c>
      <c r="H47">
        <v>2</v>
      </c>
      <c r="I47">
        <v>1</v>
      </c>
      <c r="J47">
        <v>9</v>
      </c>
      <c r="K47">
        <v>92</v>
      </c>
      <c r="L47">
        <f>IFERROR(IF(OR(tbl_daily[[#This Row],[RPE]]="",tbl_daily[[#This Row],[Duration]]=""),"",tbl_daily[[#This Row],[RPE]]*tbl_daily[[#This Row],[Duration]]),"")</f>
        <v>828</v>
      </c>
      <c r="M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47" t="str">
        <f>IFERROR(_xlfn.XLOOKUP(tbl_daily[[#This Row],[Name]],tbl_profile[Name],tbl_profile[Position]),"")</f>
        <v>Forward</v>
      </c>
      <c r="O47">
        <f>IFERROR(IF(tbl_daily[[#This Row],[Injury Status]]="Out","",tbl_daily[[#This Row],[Duration]]),"")</f>
        <v>92</v>
      </c>
      <c r="P47" t="str">
        <f>IFERROR(_xlfn.XLOOKUP(tbl_daily[[#This Row],[Name]],tbl_profile[Name],tbl_profile[Team]),"")</f>
        <v>New Legacy</v>
      </c>
      <c r="Q47" s="2">
        <f>IFERROR(AVERAGEIFS(tbl_performance[TrapBar Deadlift 1RM (lbs)],tbl_performance[Name],tbl_daily[[#This Row],[Name]],tbl_performance[Date],tbl_daily[[#This Row],[Date]]),"")</f>
        <v>476</v>
      </c>
      <c r="R47" s="2">
        <f>IFERROR(AVERAGEIFS(tbl_performance[Bench Press 1RM (lbs)],tbl_performance[Name],tbl_daily[[#This Row],[Name]],tbl_performance[Date],tbl_daily[[#This Row],[Date]]),"")</f>
        <v>268</v>
      </c>
      <c r="S47" s="2">
        <f>IFERROR(AVERAGEIFS(tbl_performance[Jump Height (in)],tbl_performance[Name],tbl_daily[[#This Row],[Name]],tbl_performance[Date],tbl_daily[[#This Row],[Date]]),"")</f>
        <v>21</v>
      </c>
      <c r="T47" s="2">
        <f>IFERROR(AVERAGEIFS(tbl_performance[Body Fat (%)],tbl_performance[Name],tbl_daily[[#This Row],[Name]],tbl_performance[Date],tbl_daily[[#This Row],[Date]]),"")</f>
        <v>8.9</v>
      </c>
      <c r="U47">
        <f>IFERROR(IF(tbl_daily[[#This Row],[Name]]="","",1),"")</f>
        <v>1</v>
      </c>
      <c r="V47" s="9">
        <f>IF(tbl_daily[[#This Row],[Injury Status]]="Full",1,IF(tbl_daily[[#This Row],[Injury Status]]="Limited",2,IF(tbl_daily[[#This Row],[Injury Status]]="Out",3,"")))</f>
        <v>1</v>
      </c>
    </row>
    <row r="48" spans="1:22" ht="18" customHeight="1" x14ac:dyDescent="0.25">
      <c r="A48" s="7">
        <v>43028</v>
      </c>
      <c r="B48" s="5" t="s">
        <v>52</v>
      </c>
      <c r="C48" t="s">
        <v>36</v>
      </c>
      <c r="D48">
        <v>2</v>
      </c>
      <c r="E48">
        <v>1</v>
      </c>
      <c r="F48">
        <v>4</v>
      </c>
      <c r="G48">
        <v>1</v>
      </c>
      <c r="H48">
        <v>1</v>
      </c>
      <c r="I48">
        <v>1</v>
      </c>
      <c r="J48">
        <v>8</v>
      </c>
      <c r="K48">
        <v>92</v>
      </c>
      <c r="L48">
        <f>IFERROR(IF(OR(tbl_daily[[#This Row],[RPE]]="",tbl_daily[[#This Row],[Duration]]=""),"",tbl_daily[[#This Row],[RPE]]*tbl_daily[[#This Row],[Duration]]),"")</f>
        <v>736</v>
      </c>
      <c r="M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48" t="str">
        <f>IFERROR(_xlfn.XLOOKUP(tbl_daily[[#This Row],[Name]],tbl_profile[Name],tbl_profile[Position]),"")</f>
        <v>Forward</v>
      </c>
      <c r="O48">
        <f>IFERROR(IF(tbl_daily[[#This Row],[Injury Status]]="Out","",tbl_daily[[#This Row],[Duration]]),"")</f>
        <v>92</v>
      </c>
      <c r="P48" t="str">
        <f>IFERROR(_xlfn.XLOOKUP(tbl_daily[[#This Row],[Name]],tbl_profile[Name],tbl_profile[Team]),"")</f>
        <v>Toon Squad</v>
      </c>
      <c r="Q48" s="2">
        <f>IFERROR(AVERAGEIFS(tbl_performance[TrapBar Deadlift 1RM (lbs)],tbl_performance[Name],tbl_daily[[#This Row],[Name]],tbl_performance[Date],tbl_daily[[#This Row],[Date]]),"")</f>
        <v>578</v>
      </c>
      <c r="R48" s="2">
        <f>IFERROR(AVERAGEIFS(tbl_performance[Bench Press 1RM (lbs)],tbl_performance[Name],tbl_daily[[#This Row],[Name]],tbl_performance[Date],tbl_daily[[#This Row],[Date]]),"")</f>
        <v>155</v>
      </c>
      <c r="S48" s="2">
        <f>IFERROR(AVERAGEIFS(tbl_performance[Jump Height (in)],tbl_performance[Name],tbl_daily[[#This Row],[Name]],tbl_performance[Date],tbl_daily[[#This Row],[Date]]),"")</f>
        <v>14</v>
      </c>
      <c r="T48" s="2">
        <f>IFERROR(AVERAGEIFS(tbl_performance[Body Fat (%)],tbl_performance[Name],tbl_daily[[#This Row],[Name]],tbl_performance[Date],tbl_daily[[#This Row],[Date]]),"")</f>
        <v>14.4</v>
      </c>
      <c r="U48">
        <f>IFERROR(IF(tbl_daily[[#This Row],[Name]]="","",1),"")</f>
        <v>1</v>
      </c>
      <c r="V48" s="9">
        <f>IF(tbl_daily[[#This Row],[Injury Status]]="Full",1,IF(tbl_daily[[#This Row],[Injury Status]]="Limited",2,IF(tbl_daily[[#This Row],[Injury Status]]="Out",3,"")))</f>
        <v>1</v>
      </c>
    </row>
    <row r="49" spans="1:22" ht="18" customHeight="1" x14ac:dyDescent="0.25">
      <c r="A49" s="7">
        <v>43028</v>
      </c>
      <c r="B49" s="5" t="s">
        <v>57</v>
      </c>
      <c r="C49" t="s">
        <v>36</v>
      </c>
      <c r="D49">
        <v>1</v>
      </c>
      <c r="E49">
        <v>3</v>
      </c>
      <c r="F49">
        <v>4</v>
      </c>
      <c r="G49">
        <v>2</v>
      </c>
      <c r="H49">
        <v>3</v>
      </c>
      <c r="I49">
        <v>1</v>
      </c>
      <c r="J49">
        <v>9</v>
      </c>
      <c r="K49">
        <v>92</v>
      </c>
      <c r="L49">
        <f>IFERROR(IF(OR(tbl_daily[[#This Row],[RPE]]="",tbl_daily[[#This Row],[Duration]]=""),"",tbl_daily[[#This Row],[RPE]]*tbl_daily[[#This Row],[Duration]]),"")</f>
        <v>828</v>
      </c>
      <c r="M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49" t="str">
        <f>IFERROR(_xlfn.XLOOKUP(tbl_daily[[#This Row],[Name]],tbl_profile[Name],tbl_profile[Position]),"")</f>
        <v>Guard</v>
      </c>
      <c r="O49">
        <f>IFERROR(IF(tbl_daily[[#This Row],[Injury Status]]="Out","",tbl_daily[[#This Row],[Duration]]),"")</f>
        <v>92</v>
      </c>
      <c r="P49" t="str">
        <f>IFERROR(_xlfn.XLOOKUP(tbl_daily[[#This Row],[Name]],tbl_profile[Name],tbl_profile[Team]),"")</f>
        <v>Toon Squad</v>
      </c>
      <c r="Q49" s="2">
        <f>IFERROR(AVERAGEIFS(tbl_performance[TrapBar Deadlift 1RM (lbs)],tbl_performance[Name],tbl_daily[[#This Row],[Name]],tbl_performance[Date],tbl_daily[[#This Row],[Date]]),"")</f>
        <v>590</v>
      </c>
      <c r="R49" s="2">
        <f>IFERROR(AVERAGEIFS(tbl_performance[Bench Press 1RM (lbs)],tbl_performance[Name],tbl_daily[[#This Row],[Name]],tbl_performance[Date],tbl_daily[[#This Row],[Date]]),"")</f>
        <v>157</v>
      </c>
      <c r="S49" s="2">
        <f>IFERROR(AVERAGEIFS(tbl_performance[Jump Height (in)],tbl_performance[Name],tbl_daily[[#This Row],[Name]],tbl_performance[Date],tbl_daily[[#This Row],[Date]]),"")</f>
        <v>16</v>
      </c>
      <c r="T49" s="2">
        <f>IFERROR(AVERAGEIFS(tbl_performance[Body Fat (%)],tbl_performance[Name],tbl_daily[[#This Row],[Name]],tbl_performance[Date],tbl_daily[[#This Row],[Date]]),"")</f>
        <v>8.5</v>
      </c>
      <c r="U49">
        <f>IFERROR(IF(tbl_daily[[#This Row],[Name]]="","",1),"")</f>
        <v>1</v>
      </c>
      <c r="V49" s="9">
        <f>IF(tbl_daily[[#This Row],[Injury Status]]="Full",1,IF(tbl_daily[[#This Row],[Injury Status]]="Limited",2,IF(tbl_daily[[#This Row],[Injury Status]]="Out",3,"")))</f>
        <v>1</v>
      </c>
    </row>
    <row r="50" spans="1:22" ht="18" customHeight="1" x14ac:dyDescent="0.25">
      <c r="A50" s="7">
        <v>43028</v>
      </c>
      <c r="B50" s="5" t="s">
        <v>59</v>
      </c>
      <c r="C50" t="s">
        <v>36</v>
      </c>
      <c r="D50">
        <v>3</v>
      </c>
      <c r="E50">
        <v>1</v>
      </c>
      <c r="F50">
        <v>3</v>
      </c>
      <c r="G50">
        <v>1</v>
      </c>
      <c r="H50">
        <v>3</v>
      </c>
      <c r="I50">
        <v>1</v>
      </c>
      <c r="J50">
        <v>7</v>
      </c>
      <c r="K50">
        <v>92</v>
      </c>
      <c r="L50">
        <f>IFERROR(IF(OR(tbl_daily[[#This Row],[RPE]]="",tbl_daily[[#This Row],[Duration]]=""),"",tbl_daily[[#This Row],[RPE]]*tbl_daily[[#This Row],[Duration]]),"")</f>
        <v>644</v>
      </c>
      <c r="M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50" t="str">
        <f>IFERROR(_xlfn.XLOOKUP(tbl_daily[[#This Row],[Name]],tbl_profile[Name],tbl_profile[Position]),"")</f>
        <v>Forward</v>
      </c>
      <c r="O50">
        <f>IFERROR(IF(tbl_daily[[#This Row],[Injury Status]]="Out","",tbl_daily[[#This Row],[Duration]]),"")</f>
        <v>92</v>
      </c>
      <c r="P50" t="str">
        <f>IFERROR(_xlfn.XLOOKUP(tbl_daily[[#This Row],[Name]],tbl_profile[Name],tbl_profile[Team]),"")</f>
        <v>Toon Squad</v>
      </c>
      <c r="Q50" s="2">
        <f>IFERROR(AVERAGEIFS(tbl_performance[TrapBar Deadlift 1RM (lbs)],tbl_performance[Name],tbl_daily[[#This Row],[Name]],tbl_performance[Date],tbl_daily[[#This Row],[Date]]),"")</f>
        <v>406</v>
      </c>
      <c r="R50" s="2">
        <f>IFERROR(AVERAGEIFS(tbl_performance[Bench Press 1RM (lbs)],tbl_performance[Name],tbl_daily[[#This Row],[Name]],tbl_performance[Date],tbl_daily[[#This Row],[Date]]),"")</f>
        <v>257</v>
      </c>
      <c r="S50" s="2">
        <f>IFERROR(AVERAGEIFS(tbl_performance[Jump Height (in)],tbl_performance[Name],tbl_daily[[#This Row],[Name]],tbl_performance[Date],tbl_daily[[#This Row],[Date]]),"")</f>
        <v>24</v>
      </c>
      <c r="T50" s="2">
        <f>IFERROR(AVERAGEIFS(tbl_performance[Body Fat (%)],tbl_performance[Name],tbl_daily[[#This Row],[Name]],tbl_performance[Date],tbl_daily[[#This Row],[Date]]),"")</f>
        <v>7.4</v>
      </c>
      <c r="U50">
        <f>IFERROR(IF(tbl_daily[[#This Row],[Name]]="","",1),"")</f>
        <v>1</v>
      </c>
      <c r="V50" s="9">
        <f>IF(tbl_daily[[#This Row],[Injury Status]]="Full",1,IF(tbl_daily[[#This Row],[Injury Status]]="Limited",2,IF(tbl_daily[[#This Row],[Injury Status]]="Out",3,"")))</f>
        <v>1</v>
      </c>
    </row>
    <row r="51" spans="1:22" ht="18" customHeight="1" x14ac:dyDescent="0.25">
      <c r="A51" s="7">
        <v>43028</v>
      </c>
      <c r="B51" s="5" t="s">
        <v>61</v>
      </c>
      <c r="C51" t="s">
        <v>36</v>
      </c>
      <c r="D51">
        <v>4</v>
      </c>
      <c r="E51">
        <v>3</v>
      </c>
      <c r="F51">
        <v>2</v>
      </c>
      <c r="G51">
        <v>2</v>
      </c>
      <c r="H51">
        <v>2</v>
      </c>
      <c r="I51">
        <v>1</v>
      </c>
      <c r="J51">
        <v>8</v>
      </c>
      <c r="K51">
        <v>92</v>
      </c>
      <c r="L51">
        <f>IFERROR(IF(OR(tbl_daily[[#This Row],[RPE]]="",tbl_daily[[#This Row],[Duration]]=""),"",tbl_daily[[#This Row],[RPE]]*tbl_daily[[#This Row],[Duration]]),"")</f>
        <v>736</v>
      </c>
      <c r="M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51" t="str">
        <f>IFERROR(_xlfn.XLOOKUP(tbl_daily[[#This Row],[Name]],tbl_profile[Name],tbl_profile[Position]),"")</f>
        <v>Forward</v>
      </c>
      <c r="O51">
        <f>IFERROR(IF(tbl_daily[[#This Row],[Injury Status]]="Out","",tbl_daily[[#This Row],[Duration]]),"")</f>
        <v>92</v>
      </c>
      <c r="P51" t="str">
        <f>IFERROR(_xlfn.XLOOKUP(tbl_daily[[#This Row],[Name]],tbl_profile[Name],tbl_profile[Team]),"")</f>
        <v>Toon Squad</v>
      </c>
      <c r="Q51" s="2">
        <f>IFERROR(AVERAGEIFS(tbl_performance[TrapBar Deadlift 1RM (lbs)],tbl_performance[Name],tbl_daily[[#This Row],[Name]],tbl_performance[Date],tbl_daily[[#This Row],[Date]]),"")</f>
        <v>386</v>
      </c>
      <c r="R51" s="2">
        <f>IFERROR(AVERAGEIFS(tbl_performance[Bench Press 1RM (lbs)],tbl_performance[Name],tbl_daily[[#This Row],[Name]],tbl_performance[Date],tbl_daily[[#This Row],[Date]]),"")</f>
        <v>163</v>
      </c>
      <c r="S51" s="2">
        <f>IFERROR(AVERAGEIFS(tbl_performance[Jump Height (in)],tbl_performance[Name],tbl_daily[[#This Row],[Name]],tbl_performance[Date],tbl_daily[[#This Row],[Date]]),"")</f>
        <v>15</v>
      </c>
      <c r="T51" s="2">
        <f>IFERROR(AVERAGEIFS(tbl_performance[Body Fat (%)],tbl_performance[Name],tbl_daily[[#This Row],[Name]],tbl_performance[Date],tbl_daily[[#This Row],[Date]]),"")</f>
        <v>20</v>
      </c>
      <c r="U51">
        <f>IFERROR(IF(tbl_daily[[#This Row],[Name]]="","",1),"")</f>
        <v>1</v>
      </c>
      <c r="V51" s="9">
        <f>IF(tbl_daily[[#This Row],[Injury Status]]="Full",1,IF(tbl_daily[[#This Row],[Injury Status]]="Limited",2,IF(tbl_daily[[#This Row],[Injury Status]]="Out",3,"")))</f>
        <v>1</v>
      </c>
    </row>
    <row r="52" spans="1:22" ht="18" customHeight="1" x14ac:dyDescent="0.25">
      <c r="A52" s="7">
        <v>43028</v>
      </c>
      <c r="B52" s="5" t="s">
        <v>55</v>
      </c>
      <c r="C52" t="s">
        <v>36</v>
      </c>
      <c r="D52">
        <v>4</v>
      </c>
      <c r="E52">
        <v>1</v>
      </c>
      <c r="F52">
        <v>4</v>
      </c>
      <c r="G52">
        <v>4</v>
      </c>
      <c r="H52">
        <v>1</v>
      </c>
      <c r="I52">
        <v>1</v>
      </c>
      <c r="J52">
        <v>7</v>
      </c>
      <c r="K52">
        <v>92</v>
      </c>
      <c r="L52">
        <f>IFERROR(IF(OR(tbl_daily[[#This Row],[RPE]]="",tbl_daily[[#This Row],[Duration]]=""),"",tbl_daily[[#This Row],[RPE]]*tbl_daily[[#This Row],[Duration]]),"")</f>
        <v>644</v>
      </c>
      <c r="M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52" t="str">
        <f>IFERROR(_xlfn.XLOOKUP(tbl_daily[[#This Row],[Name]],tbl_profile[Name],tbl_profile[Position]),"")</f>
        <v>Guard</v>
      </c>
      <c r="O52">
        <f>IFERROR(IF(tbl_daily[[#This Row],[Injury Status]]="Out","",tbl_daily[[#This Row],[Duration]]),"")</f>
        <v>92</v>
      </c>
      <c r="P52" t="str">
        <f>IFERROR(_xlfn.XLOOKUP(tbl_daily[[#This Row],[Name]],tbl_profile[Name],tbl_profile[Team]),"")</f>
        <v>Toon Squad</v>
      </c>
      <c r="Q52" s="2">
        <f>IFERROR(AVERAGEIFS(tbl_performance[TrapBar Deadlift 1RM (lbs)],tbl_performance[Name],tbl_daily[[#This Row],[Name]],tbl_performance[Date],tbl_daily[[#This Row],[Date]]),"")</f>
        <v>306</v>
      </c>
      <c r="R52" s="2">
        <f>IFERROR(AVERAGEIFS(tbl_performance[Bench Press 1RM (lbs)],tbl_performance[Name],tbl_daily[[#This Row],[Name]],tbl_performance[Date],tbl_daily[[#This Row],[Date]]),"")</f>
        <v>185</v>
      </c>
      <c r="S52" s="2">
        <f>IFERROR(AVERAGEIFS(tbl_performance[Jump Height (in)],tbl_performance[Name],tbl_daily[[#This Row],[Name]],tbl_performance[Date],tbl_daily[[#This Row],[Date]]),"")</f>
        <v>28</v>
      </c>
      <c r="T52" s="2">
        <f>IFERROR(AVERAGEIFS(tbl_performance[Body Fat (%)],tbl_performance[Name],tbl_daily[[#This Row],[Name]],tbl_performance[Date],tbl_daily[[#This Row],[Date]]),"")</f>
        <v>7.8</v>
      </c>
      <c r="U52">
        <f>IFERROR(IF(tbl_daily[[#This Row],[Name]]="","",1),"")</f>
        <v>1</v>
      </c>
      <c r="V52" s="9">
        <f>IF(tbl_daily[[#This Row],[Injury Status]]="Full",1,IF(tbl_daily[[#This Row],[Injury Status]]="Limited",2,IF(tbl_daily[[#This Row],[Injury Status]]="Out",3,"")))</f>
        <v>1</v>
      </c>
    </row>
    <row r="53" spans="1:22" ht="18" customHeight="1" x14ac:dyDescent="0.25">
      <c r="A53" s="7">
        <v>43028</v>
      </c>
      <c r="B53" s="5" t="s">
        <v>40</v>
      </c>
      <c r="C53" t="s">
        <v>36</v>
      </c>
      <c r="D53">
        <v>1</v>
      </c>
      <c r="E53">
        <v>4</v>
      </c>
      <c r="F53">
        <v>3</v>
      </c>
      <c r="G53">
        <v>2</v>
      </c>
      <c r="H53">
        <v>3</v>
      </c>
      <c r="I53">
        <v>1</v>
      </c>
      <c r="J53">
        <v>8</v>
      </c>
      <c r="K53">
        <v>92</v>
      </c>
      <c r="L53">
        <f>IFERROR(IF(OR(tbl_daily[[#This Row],[RPE]]="",tbl_daily[[#This Row],[Duration]]=""),"",tbl_daily[[#This Row],[RPE]]*tbl_daily[[#This Row],[Duration]]),"")</f>
        <v>736</v>
      </c>
      <c r="M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53" t="str">
        <f>IFERROR(_xlfn.XLOOKUP(tbl_daily[[#This Row],[Name]],tbl_profile[Name],tbl_profile[Position]),"")</f>
        <v>Guard</v>
      </c>
      <c r="O53">
        <f>IFERROR(IF(tbl_daily[[#This Row],[Injury Status]]="Out","",tbl_daily[[#This Row],[Duration]]),"")</f>
        <v>92</v>
      </c>
      <c r="P53" t="str">
        <f>IFERROR(_xlfn.XLOOKUP(tbl_daily[[#This Row],[Name]],tbl_profile[Name],tbl_profile[Team]),"")</f>
        <v>New Legacy</v>
      </c>
      <c r="Q53" s="2">
        <f>IFERROR(AVERAGEIFS(tbl_performance[TrapBar Deadlift 1RM (lbs)],tbl_performance[Name],tbl_daily[[#This Row],[Name]],tbl_performance[Date],tbl_daily[[#This Row],[Date]]),"")</f>
        <v>305</v>
      </c>
      <c r="R53" s="2">
        <f>IFERROR(AVERAGEIFS(tbl_performance[Bench Press 1RM (lbs)],tbl_performance[Name],tbl_daily[[#This Row],[Name]],tbl_performance[Date],tbl_daily[[#This Row],[Date]]),"")</f>
        <v>236</v>
      </c>
      <c r="S53" s="2">
        <f>IFERROR(AVERAGEIFS(tbl_performance[Jump Height (in)],tbl_performance[Name],tbl_daily[[#This Row],[Name]],tbl_performance[Date],tbl_daily[[#This Row],[Date]]),"")</f>
        <v>25</v>
      </c>
      <c r="T53" s="2">
        <f>IFERROR(AVERAGEIFS(tbl_performance[Body Fat (%)],tbl_performance[Name],tbl_daily[[#This Row],[Name]],tbl_performance[Date],tbl_daily[[#This Row],[Date]]),"")</f>
        <v>11.4</v>
      </c>
      <c r="U53">
        <f>IFERROR(IF(tbl_daily[[#This Row],[Name]]="","",1),"")</f>
        <v>1</v>
      </c>
      <c r="V53" s="9">
        <f>IF(tbl_daily[[#This Row],[Injury Status]]="Full",1,IF(tbl_daily[[#This Row],[Injury Status]]="Limited",2,IF(tbl_daily[[#This Row],[Injury Status]]="Out",3,"")))</f>
        <v>1</v>
      </c>
    </row>
    <row r="54" spans="1:22" ht="18" customHeight="1" x14ac:dyDescent="0.25">
      <c r="A54" s="7">
        <v>43029</v>
      </c>
      <c r="B54" s="5" t="s">
        <v>45</v>
      </c>
      <c r="C54" t="s">
        <v>36</v>
      </c>
      <c r="D54">
        <v>3</v>
      </c>
      <c r="E54">
        <v>1</v>
      </c>
      <c r="F54">
        <v>1</v>
      </c>
      <c r="G54">
        <v>2</v>
      </c>
      <c r="H54">
        <v>1</v>
      </c>
      <c r="I54">
        <v>1</v>
      </c>
      <c r="J54">
        <v>10</v>
      </c>
      <c r="K54">
        <v>92</v>
      </c>
      <c r="L54">
        <f>IFERROR(IF(OR(tbl_daily[[#This Row],[RPE]]="",tbl_daily[[#This Row],[Duration]]=""),"",tbl_daily[[#This Row],[RPE]]*tbl_daily[[#This Row],[Duration]]),"")</f>
        <v>920</v>
      </c>
      <c r="M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54" t="str">
        <f>IFERROR(_xlfn.XLOOKUP(tbl_daily[[#This Row],[Name]],tbl_profile[Name],tbl_profile[Position]),"")</f>
        <v>Forward</v>
      </c>
      <c r="O54">
        <f>IFERROR(IF(tbl_daily[[#This Row],[Injury Status]]="Out","",tbl_daily[[#This Row],[Duration]]),"")</f>
        <v>92</v>
      </c>
      <c r="P54" t="str">
        <f>IFERROR(_xlfn.XLOOKUP(tbl_daily[[#This Row],[Name]],tbl_profile[Name],tbl_profile[Team]),"")</f>
        <v>New Legacy</v>
      </c>
      <c r="Q54" s="2" t="str">
        <f>IFERROR(AVERAGEIFS(tbl_performance[TrapBar Deadlift 1RM (lbs)],tbl_performance[Name],tbl_daily[[#This Row],[Name]],tbl_performance[Date],tbl_daily[[#This Row],[Date]]),"")</f>
        <v/>
      </c>
      <c r="R54" s="2" t="str">
        <f>IFERROR(AVERAGEIFS(tbl_performance[Bench Press 1RM (lbs)],tbl_performance[Name],tbl_daily[[#This Row],[Name]],tbl_performance[Date],tbl_daily[[#This Row],[Date]]),"")</f>
        <v/>
      </c>
      <c r="S54" s="2" t="str">
        <f>IFERROR(AVERAGEIFS(tbl_performance[Jump Height (in)],tbl_performance[Name],tbl_daily[[#This Row],[Name]],tbl_performance[Date],tbl_daily[[#This Row],[Date]]),"")</f>
        <v/>
      </c>
      <c r="T54" s="2" t="str">
        <f>IFERROR(AVERAGEIFS(tbl_performance[Body Fat (%)],tbl_performance[Name],tbl_daily[[#This Row],[Name]],tbl_performance[Date],tbl_daily[[#This Row],[Date]]),"")</f>
        <v/>
      </c>
      <c r="U54">
        <f>IFERROR(IF(tbl_daily[[#This Row],[Name]]="","",1),"")</f>
        <v>1</v>
      </c>
      <c r="V54" s="9">
        <f>IF(tbl_daily[[#This Row],[Injury Status]]="Full",1,IF(tbl_daily[[#This Row],[Injury Status]]="Limited",2,IF(tbl_daily[[#This Row],[Injury Status]]="Out",3,"")))</f>
        <v>1</v>
      </c>
    </row>
    <row r="55" spans="1:22" ht="18" customHeight="1" x14ac:dyDescent="0.25">
      <c r="A55" s="7">
        <v>43029</v>
      </c>
      <c r="B55" s="5" t="s">
        <v>43</v>
      </c>
      <c r="C55" t="s">
        <v>36</v>
      </c>
      <c r="D55">
        <v>2</v>
      </c>
      <c r="E55">
        <v>4</v>
      </c>
      <c r="F55">
        <v>4</v>
      </c>
      <c r="G55">
        <v>4</v>
      </c>
      <c r="H55">
        <v>1</v>
      </c>
      <c r="I55">
        <v>1</v>
      </c>
      <c r="J55">
        <v>7</v>
      </c>
      <c r="K55">
        <v>98</v>
      </c>
      <c r="L55">
        <f>IFERROR(IF(OR(tbl_daily[[#This Row],[RPE]]="",tbl_daily[[#This Row],[Duration]]=""),"",tbl_daily[[#This Row],[RPE]]*tbl_daily[[#This Row],[Duration]]),"")</f>
        <v>686</v>
      </c>
      <c r="M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55" t="str">
        <f>IFERROR(_xlfn.XLOOKUP(tbl_daily[[#This Row],[Name]],tbl_profile[Name],tbl_profile[Position]),"")</f>
        <v>Forward</v>
      </c>
      <c r="O55">
        <f>IFERROR(IF(tbl_daily[[#This Row],[Injury Status]]="Out","",tbl_daily[[#This Row],[Duration]]),"")</f>
        <v>98</v>
      </c>
      <c r="P55" t="str">
        <f>IFERROR(_xlfn.XLOOKUP(tbl_daily[[#This Row],[Name]],tbl_profile[Name],tbl_profile[Team]),"")</f>
        <v>New Legacy</v>
      </c>
      <c r="Q55" s="2" t="str">
        <f>IFERROR(AVERAGEIFS(tbl_performance[TrapBar Deadlift 1RM (lbs)],tbl_performance[Name],tbl_daily[[#This Row],[Name]],tbl_performance[Date],tbl_daily[[#This Row],[Date]]),"")</f>
        <v/>
      </c>
      <c r="R55" s="2" t="str">
        <f>IFERROR(AVERAGEIFS(tbl_performance[Bench Press 1RM (lbs)],tbl_performance[Name],tbl_daily[[#This Row],[Name]],tbl_performance[Date],tbl_daily[[#This Row],[Date]]),"")</f>
        <v/>
      </c>
      <c r="S55" s="2" t="str">
        <f>IFERROR(AVERAGEIFS(tbl_performance[Jump Height (in)],tbl_performance[Name],tbl_daily[[#This Row],[Name]],tbl_performance[Date],tbl_daily[[#This Row],[Date]]),"")</f>
        <v/>
      </c>
      <c r="T55" s="2" t="str">
        <f>IFERROR(AVERAGEIFS(tbl_performance[Body Fat (%)],tbl_performance[Name],tbl_daily[[#This Row],[Name]],tbl_performance[Date],tbl_daily[[#This Row],[Date]]),"")</f>
        <v/>
      </c>
      <c r="U55">
        <f>IFERROR(IF(tbl_daily[[#This Row],[Name]]="","",1),"")</f>
        <v>1</v>
      </c>
      <c r="V55" s="9">
        <f>IF(tbl_daily[[#This Row],[Injury Status]]="Full",1,IF(tbl_daily[[#This Row],[Injury Status]]="Limited",2,IF(tbl_daily[[#This Row],[Injury Status]]="Out",3,"")))</f>
        <v>1</v>
      </c>
    </row>
    <row r="56" spans="1:22" ht="18" customHeight="1" x14ac:dyDescent="0.25">
      <c r="A56" s="7">
        <v>43029</v>
      </c>
      <c r="B56" s="5" t="s">
        <v>46</v>
      </c>
      <c r="C56" t="s">
        <v>38</v>
      </c>
      <c r="D56">
        <v>2</v>
      </c>
      <c r="E56">
        <v>3</v>
      </c>
      <c r="F56">
        <v>3</v>
      </c>
      <c r="G56">
        <v>1</v>
      </c>
      <c r="H56">
        <v>2</v>
      </c>
      <c r="I56">
        <v>1</v>
      </c>
      <c r="J56">
        <v>3</v>
      </c>
      <c r="K56">
        <v>98</v>
      </c>
      <c r="L56">
        <f>IFERROR(IF(OR(tbl_daily[[#This Row],[RPE]]="",tbl_daily[[#This Row],[Duration]]=""),"",tbl_daily[[#This Row],[RPE]]*tbl_daily[[#This Row],[Duration]]),"")</f>
        <v>294</v>
      </c>
      <c r="M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56" t="str">
        <f>IFERROR(_xlfn.XLOOKUP(tbl_daily[[#This Row],[Name]],tbl_profile[Name],tbl_profile[Position]),"")</f>
        <v>Forward</v>
      </c>
      <c r="O56">
        <f>IFERROR(IF(tbl_daily[[#This Row],[Injury Status]]="Out","",tbl_daily[[#This Row],[Duration]]),"")</f>
        <v>98</v>
      </c>
      <c r="P56" t="str">
        <f>IFERROR(_xlfn.XLOOKUP(tbl_daily[[#This Row],[Name]],tbl_profile[Name],tbl_profile[Team]),"")</f>
        <v>Toon Squad</v>
      </c>
      <c r="Q56" s="2" t="str">
        <f>IFERROR(AVERAGEIFS(tbl_performance[TrapBar Deadlift 1RM (lbs)],tbl_performance[Name],tbl_daily[[#This Row],[Name]],tbl_performance[Date],tbl_daily[[#This Row],[Date]]),"")</f>
        <v/>
      </c>
      <c r="R56" s="2" t="str">
        <f>IFERROR(AVERAGEIFS(tbl_performance[Bench Press 1RM (lbs)],tbl_performance[Name],tbl_daily[[#This Row],[Name]],tbl_performance[Date],tbl_daily[[#This Row],[Date]]),"")</f>
        <v/>
      </c>
      <c r="S56" s="2" t="str">
        <f>IFERROR(AVERAGEIFS(tbl_performance[Jump Height (in)],tbl_performance[Name],tbl_daily[[#This Row],[Name]],tbl_performance[Date],tbl_daily[[#This Row],[Date]]),"")</f>
        <v/>
      </c>
      <c r="T56" s="2" t="str">
        <f>IFERROR(AVERAGEIFS(tbl_performance[Body Fat (%)],tbl_performance[Name],tbl_daily[[#This Row],[Name]],tbl_performance[Date],tbl_daily[[#This Row],[Date]]),"")</f>
        <v/>
      </c>
      <c r="U56">
        <f>IFERROR(IF(tbl_daily[[#This Row],[Name]]="","",1),"")</f>
        <v>1</v>
      </c>
      <c r="V56" s="9">
        <f>IF(tbl_daily[[#This Row],[Injury Status]]="Full",1,IF(tbl_daily[[#This Row],[Injury Status]]="Limited",2,IF(tbl_daily[[#This Row],[Injury Status]]="Out",3,"")))</f>
        <v>2</v>
      </c>
    </row>
    <row r="57" spans="1:22" ht="18" customHeight="1" x14ac:dyDescent="0.25">
      <c r="A57" s="7">
        <v>43029</v>
      </c>
      <c r="B57" s="5" t="s">
        <v>49</v>
      </c>
      <c r="C57" t="s">
        <v>36</v>
      </c>
      <c r="D57">
        <v>4</v>
      </c>
      <c r="E57">
        <v>2</v>
      </c>
      <c r="F57">
        <v>2</v>
      </c>
      <c r="G57">
        <v>2</v>
      </c>
      <c r="H57">
        <v>2</v>
      </c>
      <c r="I57">
        <v>1</v>
      </c>
      <c r="J57">
        <v>6</v>
      </c>
      <c r="K57">
        <v>98</v>
      </c>
      <c r="L57">
        <f>IFERROR(IF(OR(tbl_daily[[#This Row],[RPE]]="",tbl_daily[[#This Row],[Duration]]=""),"",tbl_daily[[#This Row],[RPE]]*tbl_daily[[#This Row],[Duration]]),"")</f>
        <v>588</v>
      </c>
      <c r="M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57" t="str">
        <f>IFERROR(_xlfn.XLOOKUP(tbl_daily[[#This Row],[Name]],tbl_profile[Name],tbl_profile[Position]),"")</f>
        <v>Guard</v>
      </c>
      <c r="O57">
        <f>IFERROR(IF(tbl_daily[[#This Row],[Injury Status]]="Out","",tbl_daily[[#This Row],[Duration]]),"")</f>
        <v>98</v>
      </c>
      <c r="P57" t="str">
        <f>IFERROR(_xlfn.XLOOKUP(tbl_daily[[#This Row],[Name]],tbl_profile[Name],tbl_profile[Team]),"")</f>
        <v>Toon Squad</v>
      </c>
      <c r="Q57" s="2" t="str">
        <f>IFERROR(AVERAGEIFS(tbl_performance[TrapBar Deadlift 1RM (lbs)],tbl_performance[Name],tbl_daily[[#This Row],[Name]],tbl_performance[Date],tbl_daily[[#This Row],[Date]]),"")</f>
        <v/>
      </c>
      <c r="R57" s="2" t="str">
        <f>IFERROR(AVERAGEIFS(tbl_performance[Bench Press 1RM (lbs)],tbl_performance[Name],tbl_daily[[#This Row],[Name]],tbl_performance[Date],tbl_daily[[#This Row],[Date]]),"")</f>
        <v/>
      </c>
      <c r="S57" s="2" t="str">
        <f>IFERROR(AVERAGEIFS(tbl_performance[Jump Height (in)],tbl_performance[Name],tbl_daily[[#This Row],[Name]],tbl_performance[Date],tbl_daily[[#This Row],[Date]]),"")</f>
        <v/>
      </c>
      <c r="T57" s="2" t="str">
        <f>IFERROR(AVERAGEIFS(tbl_performance[Body Fat (%)],tbl_performance[Name],tbl_daily[[#This Row],[Name]],tbl_performance[Date],tbl_daily[[#This Row],[Date]]),"")</f>
        <v/>
      </c>
      <c r="U57">
        <f>IFERROR(IF(tbl_daily[[#This Row],[Name]]="","",1),"")</f>
        <v>1</v>
      </c>
      <c r="V57" s="9">
        <f>IF(tbl_daily[[#This Row],[Injury Status]]="Full",1,IF(tbl_daily[[#This Row],[Injury Status]]="Limited",2,IF(tbl_daily[[#This Row],[Injury Status]]="Out",3,"")))</f>
        <v>1</v>
      </c>
    </row>
    <row r="58" spans="1:22" ht="18" customHeight="1" x14ac:dyDescent="0.25">
      <c r="A58" s="7">
        <v>43029</v>
      </c>
      <c r="B58" s="5" t="s">
        <v>14</v>
      </c>
      <c r="C58" t="s">
        <v>36</v>
      </c>
      <c r="D58">
        <v>1</v>
      </c>
      <c r="E58">
        <v>1</v>
      </c>
      <c r="F58">
        <v>2</v>
      </c>
      <c r="G58">
        <v>1</v>
      </c>
      <c r="H58">
        <v>3</v>
      </c>
      <c r="I58">
        <v>1</v>
      </c>
      <c r="J58">
        <v>7</v>
      </c>
      <c r="K58">
        <v>98</v>
      </c>
      <c r="L58">
        <f>IFERROR(IF(OR(tbl_daily[[#This Row],[RPE]]="",tbl_daily[[#This Row],[Duration]]=""),"",tbl_daily[[#This Row],[RPE]]*tbl_daily[[#This Row],[Duration]]),"")</f>
        <v>686</v>
      </c>
      <c r="M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58" t="str">
        <f>IFERROR(_xlfn.XLOOKUP(tbl_daily[[#This Row],[Name]],tbl_profile[Name],tbl_profile[Position]),"")</f>
        <v>Guard</v>
      </c>
      <c r="O58">
        <f>IFERROR(IF(tbl_daily[[#This Row],[Injury Status]]="Out","",tbl_daily[[#This Row],[Duration]]),"")</f>
        <v>98</v>
      </c>
      <c r="P58" t="str">
        <f>IFERROR(_xlfn.XLOOKUP(tbl_daily[[#This Row],[Name]],tbl_profile[Name],tbl_profile[Team]),"")</f>
        <v>New Legacy</v>
      </c>
      <c r="Q58" s="2" t="str">
        <f>IFERROR(AVERAGEIFS(tbl_performance[TrapBar Deadlift 1RM (lbs)],tbl_performance[Name],tbl_daily[[#This Row],[Name]],tbl_performance[Date],tbl_daily[[#This Row],[Date]]),"")</f>
        <v/>
      </c>
      <c r="R58" s="2" t="str">
        <f>IFERROR(AVERAGEIFS(tbl_performance[Bench Press 1RM (lbs)],tbl_performance[Name],tbl_daily[[#This Row],[Name]],tbl_performance[Date],tbl_daily[[#This Row],[Date]]),"")</f>
        <v/>
      </c>
      <c r="S58" s="2" t="str">
        <f>IFERROR(AVERAGEIFS(tbl_performance[Jump Height (in)],tbl_performance[Name],tbl_daily[[#This Row],[Name]],tbl_performance[Date],tbl_daily[[#This Row],[Date]]),"")</f>
        <v/>
      </c>
      <c r="T58" s="2" t="str">
        <f>IFERROR(AVERAGEIFS(tbl_performance[Body Fat (%)],tbl_performance[Name],tbl_daily[[#This Row],[Name]],tbl_performance[Date],tbl_daily[[#This Row],[Date]]),"")</f>
        <v/>
      </c>
      <c r="U58">
        <f>IFERROR(IF(tbl_daily[[#This Row],[Name]]="","",1),"")</f>
        <v>1</v>
      </c>
      <c r="V58" s="9">
        <f>IF(tbl_daily[[#This Row],[Injury Status]]="Full",1,IF(tbl_daily[[#This Row],[Injury Status]]="Limited",2,IF(tbl_daily[[#This Row],[Injury Status]]="Out",3,"")))</f>
        <v>1</v>
      </c>
    </row>
    <row r="59" spans="1:22" ht="18" customHeight="1" x14ac:dyDescent="0.25">
      <c r="A59" s="7">
        <v>43029</v>
      </c>
      <c r="B59" s="5" t="s">
        <v>64</v>
      </c>
      <c r="C59" t="s">
        <v>36</v>
      </c>
      <c r="D59">
        <v>3</v>
      </c>
      <c r="E59">
        <v>1</v>
      </c>
      <c r="F59">
        <v>4</v>
      </c>
      <c r="G59">
        <v>3</v>
      </c>
      <c r="H59">
        <v>2</v>
      </c>
      <c r="I59">
        <v>1</v>
      </c>
      <c r="J59">
        <v>6</v>
      </c>
      <c r="K59">
        <v>98</v>
      </c>
      <c r="L59">
        <f>IFERROR(IF(OR(tbl_daily[[#This Row],[RPE]]="",tbl_daily[[#This Row],[Duration]]=""),"",tbl_daily[[#This Row],[RPE]]*tbl_daily[[#This Row],[Duration]]),"")</f>
        <v>588</v>
      </c>
      <c r="M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59" t="str">
        <f>IFERROR(_xlfn.XLOOKUP(tbl_daily[[#This Row],[Name]],tbl_profile[Name],tbl_profile[Position]),"")</f>
        <v>Guard</v>
      </c>
      <c r="O59">
        <f>IFERROR(IF(tbl_daily[[#This Row],[Injury Status]]="Out","",tbl_daily[[#This Row],[Duration]]),"")</f>
        <v>98</v>
      </c>
      <c r="P59" t="str">
        <f>IFERROR(_xlfn.XLOOKUP(tbl_daily[[#This Row],[Name]],tbl_profile[Name],tbl_profile[Team]),"")</f>
        <v>New Legacy</v>
      </c>
      <c r="Q59" s="2" t="str">
        <f>IFERROR(AVERAGEIFS(tbl_performance[TrapBar Deadlift 1RM (lbs)],tbl_performance[Name],tbl_daily[[#This Row],[Name]],tbl_performance[Date],tbl_daily[[#This Row],[Date]]),"")</f>
        <v/>
      </c>
      <c r="R59" s="2" t="str">
        <f>IFERROR(AVERAGEIFS(tbl_performance[Bench Press 1RM (lbs)],tbl_performance[Name],tbl_daily[[#This Row],[Name]],tbl_performance[Date],tbl_daily[[#This Row],[Date]]),"")</f>
        <v/>
      </c>
      <c r="S59" s="2" t="str">
        <f>IFERROR(AVERAGEIFS(tbl_performance[Jump Height (in)],tbl_performance[Name],tbl_daily[[#This Row],[Name]],tbl_performance[Date],tbl_daily[[#This Row],[Date]]),"")</f>
        <v/>
      </c>
      <c r="T59" s="2" t="str">
        <f>IFERROR(AVERAGEIFS(tbl_performance[Body Fat (%)],tbl_performance[Name],tbl_daily[[#This Row],[Name]],tbl_performance[Date],tbl_daily[[#This Row],[Date]]),"")</f>
        <v/>
      </c>
      <c r="U59">
        <f>IFERROR(IF(tbl_daily[[#This Row],[Name]]="","",1),"")</f>
        <v>1</v>
      </c>
      <c r="V59" s="9">
        <f>IF(tbl_daily[[#This Row],[Injury Status]]="Full",1,IF(tbl_daily[[#This Row],[Injury Status]]="Limited",2,IF(tbl_daily[[#This Row],[Injury Status]]="Out",3,"")))</f>
        <v>1</v>
      </c>
    </row>
    <row r="60" spans="1:22" ht="18" customHeight="1" x14ac:dyDescent="0.25">
      <c r="A60" s="7">
        <v>43029</v>
      </c>
      <c r="B60" s="5" t="s">
        <v>48</v>
      </c>
      <c r="C60" t="s">
        <v>36</v>
      </c>
      <c r="D60">
        <v>3</v>
      </c>
      <c r="E60">
        <v>2</v>
      </c>
      <c r="F60">
        <v>4</v>
      </c>
      <c r="G60">
        <v>3</v>
      </c>
      <c r="H60">
        <v>4</v>
      </c>
      <c r="I60">
        <v>1</v>
      </c>
      <c r="J60">
        <v>4</v>
      </c>
      <c r="K60">
        <v>98</v>
      </c>
      <c r="L60">
        <f>IFERROR(IF(OR(tbl_daily[[#This Row],[RPE]]="",tbl_daily[[#This Row],[Duration]]=""),"",tbl_daily[[#This Row],[RPE]]*tbl_daily[[#This Row],[Duration]]),"")</f>
        <v>392</v>
      </c>
      <c r="M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60" t="str">
        <f>IFERROR(_xlfn.XLOOKUP(tbl_daily[[#This Row],[Name]],tbl_profile[Name],tbl_profile[Position]),"")</f>
        <v>Guard</v>
      </c>
      <c r="O60">
        <f>IFERROR(IF(tbl_daily[[#This Row],[Injury Status]]="Out","",tbl_daily[[#This Row],[Duration]]),"")</f>
        <v>98</v>
      </c>
      <c r="P60" t="str">
        <f>IFERROR(_xlfn.XLOOKUP(tbl_daily[[#This Row],[Name]],tbl_profile[Name],tbl_profile[Team]),"")</f>
        <v>New Legacy</v>
      </c>
      <c r="Q60" s="2" t="str">
        <f>IFERROR(AVERAGEIFS(tbl_performance[TrapBar Deadlift 1RM (lbs)],tbl_performance[Name],tbl_daily[[#This Row],[Name]],tbl_performance[Date],tbl_daily[[#This Row],[Date]]),"")</f>
        <v/>
      </c>
      <c r="R60" s="2" t="str">
        <f>IFERROR(AVERAGEIFS(tbl_performance[Bench Press 1RM (lbs)],tbl_performance[Name],tbl_daily[[#This Row],[Name]],tbl_performance[Date],tbl_daily[[#This Row],[Date]]),"")</f>
        <v/>
      </c>
      <c r="S60" s="2" t="str">
        <f>IFERROR(AVERAGEIFS(tbl_performance[Jump Height (in)],tbl_performance[Name],tbl_daily[[#This Row],[Name]],tbl_performance[Date],tbl_daily[[#This Row],[Date]]),"")</f>
        <v/>
      </c>
      <c r="T60" s="2" t="str">
        <f>IFERROR(AVERAGEIFS(tbl_performance[Body Fat (%)],tbl_performance[Name],tbl_daily[[#This Row],[Name]],tbl_performance[Date],tbl_daily[[#This Row],[Date]]),"")</f>
        <v/>
      </c>
      <c r="U60">
        <f>IFERROR(IF(tbl_daily[[#This Row],[Name]]="","",1),"")</f>
        <v>1</v>
      </c>
      <c r="V60" s="9">
        <f>IF(tbl_daily[[#This Row],[Injury Status]]="Full",1,IF(tbl_daily[[#This Row],[Injury Status]]="Limited",2,IF(tbl_daily[[#This Row],[Injury Status]]="Out",3,"")))</f>
        <v>1</v>
      </c>
    </row>
    <row r="61" spans="1:22" ht="18" customHeight="1" x14ac:dyDescent="0.25">
      <c r="A61" s="7">
        <v>43029</v>
      </c>
      <c r="B61" s="5" t="s">
        <v>65</v>
      </c>
      <c r="C61" t="s">
        <v>36</v>
      </c>
      <c r="D61">
        <v>4</v>
      </c>
      <c r="E61">
        <v>4</v>
      </c>
      <c r="F61">
        <v>3</v>
      </c>
      <c r="G61">
        <v>2</v>
      </c>
      <c r="H61">
        <v>2</v>
      </c>
      <c r="I61">
        <v>1</v>
      </c>
      <c r="J61">
        <v>5</v>
      </c>
      <c r="K61">
        <v>98</v>
      </c>
      <c r="L61">
        <f>IFERROR(IF(OR(tbl_daily[[#This Row],[RPE]]="",tbl_daily[[#This Row],[Duration]]=""),"",tbl_daily[[#This Row],[RPE]]*tbl_daily[[#This Row],[Duration]]),"")</f>
        <v>490</v>
      </c>
      <c r="M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61" t="str">
        <f>IFERROR(_xlfn.XLOOKUP(tbl_daily[[#This Row],[Name]],tbl_profile[Name],tbl_profile[Position]),"")</f>
        <v>Center</v>
      </c>
      <c r="O61">
        <f>IFERROR(IF(tbl_daily[[#This Row],[Injury Status]]="Out","",tbl_daily[[#This Row],[Duration]]),"")</f>
        <v>98</v>
      </c>
      <c r="P61" t="str">
        <f>IFERROR(_xlfn.XLOOKUP(tbl_daily[[#This Row],[Name]],tbl_profile[Name],tbl_profile[Team]),"")</f>
        <v>New Legacy</v>
      </c>
      <c r="Q61" s="2" t="str">
        <f>IFERROR(AVERAGEIFS(tbl_performance[TrapBar Deadlift 1RM (lbs)],tbl_performance[Name],tbl_daily[[#This Row],[Name]],tbl_performance[Date],tbl_daily[[#This Row],[Date]]),"")</f>
        <v/>
      </c>
      <c r="R61" s="2" t="str">
        <f>IFERROR(AVERAGEIFS(tbl_performance[Bench Press 1RM (lbs)],tbl_performance[Name],tbl_daily[[#This Row],[Name]],tbl_performance[Date],tbl_daily[[#This Row],[Date]]),"")</f>
        <v/>
      </c>
      <c r="S61" s="2" t="str">
        <f>IFERROR(AVERAGEIFS(tbl_performance[Jump Height (in)],tbl_performance[Name],tbl_daily[[#This Row],[Name]],tbl_performance[Date],tbl_daily[[#This Row],[Date]]),"")</f>
        <v/>
      </c>
      <c r="T61" s="2" t="str">
        <f>IFERROR(AVERAGEIFS(tbl_performance[Body Fat (%)],tbl_performance[Name],tbl_daily[[#This Row],[Name]],tbl_performance[Date],tbl_daily[[#This Row],[Date]]),"")</f>
        <v/>
      </c>
      <c r="U61">
        <f>IFERROR(IF(tbl_daily[[#This Row],[Name]]="","",1),"")</f>
        <v>1</v>
      </c>
      <c r="V61" s="9">
        <f>IF(tbl_daily[[#This Row],[Injury Status]]="Full",1,IF(tbl_daily[[#This Row],[Injury Status]]="Limited",2,IF(tbl_daily[[#This Row],[Injury Status]]="Out",3,"")))</f>
        <v>1</v>
      </c>
    </row>
    <row r="62" spans="1:22" ht="18" customHeight="1" x14ac:dyDescent="0.25">
      <c r="A62" s="7">
        <v>43029</v>
      </c>
      <c r="B62" s="5" t="s">
        <v>63</v>
      </c>
      <c r="C62" t="s">
        <v>36</v>
      </c>
      <c r="D62">
        <v>4</v>
      </c>
      <c r="E62">
        <v>2</v>
      </c>
      <c r="F62">
        <v>3</v>
      </c>
      <c r="G62">
        <v>2</v>
      </c>
      <c r="H62">
        <v>2</v>
      </c>
      <c r="I62">
        <v>1</v>
      </c>
      <c r="J62">
        <v>6</v>
      </c>
      <c r="K62">
        <v>98</v>
      </c>
      <c r="L62">
        <f>IFERROR(IF(OR(tbl_daily[[#This Row],[RPE]]="",tbl_daily[[#This Row],[Duration]]=""),"",tbl_daily[[#This Row],[RPE]]*tbl_daily[[#This Row],[Duration]]),"")</f>
        <v>588</v>
      </c>
      <c r="M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62" t="str">
        <f>IFERROR(_xlfn.XLOOKUP(tbl_daily[[#This Row],[Name]],tbl_profile[Name],tbl_profile[Position]),"")</f>
        <v>Center</v>
      </c>
      <c r="O62">
        <f>IFERROR(IF(tbl_daily[[#This Row],[Injury Status]]="Out","",tbl_daily[[#This Row],[Duration]]),"")</f>
        <v>98</v>
      </c>
      <c r="P62" t="str">
        <f>IFERROR(_xlfn.XLOOKUP(tbl_daily[[#This Row],[Name]],tbl_profile[Name],tbl_profile[Team]),"")</f>
        <v>New Legacy</v>
      </c>
      <c r="Q62" s="2" t="str">
        <f>IFERROR(AVERAGEIFS(tbl_performance[TrapBar Deadlift 1RM (lbs)],tbl_performance[Name],tbl_daily[[#This Row],[Name]],tbl_performance[Date],tbl_daily[[#This Row],[Date]]),"")</f>
        <v/>
      </c>
      <c r="R62" s="2" t="str">
        <f>IFERROR(AVERAGEIFS(tbl_performance[Bench Press 1RM (lbs)],tbl_performance[Name],tbl_daily[[#This Row],[Name]],tbl_performance[Date],tbl_daily[[#This Row],[Date]]),"")</f>
        <v/>
      </c>
      <c r="S62" s="2" t="str">
        <f>IFERROR(AVERAGEIFS(tbl_performance[Jump Height (in)],tbl_performance[Name],tbl_daily[[#This Row],[Name]],tbl_performance[Date],tbl_daily[[#This Row],[Date]]),"")</f>
        <v/>
      </c>
      <c r="T62" s="2" t="str">
        <f>IFERROR(AVERAGEIFS(tbl_performance[Body Fat (%)],tbl_performance[Name],tbl_daily[[#This Row],[Name]],tbl_performance[Date],tbl_daily[[#This Row],[Date]]),"")</f>
        <v/>
      </c>
      <c r="U62">
        <f>IFERROR(IF(tbl_daily[[#This Row],[Name]]="","",1),"")</f>
        <v>1</v>
      </c>
      <c r="V62" s="9">
        <f>IF(tbl_daily[[#This Row],[Injury Status]]="Full",1,IF(tbl_daily[[#This Row],[Injury Status]]="Limited",2,IF(tbl_daily[[#This Row],[Injury Status]]="Out",3,"")))</f>
        <v>1</v>
      </c>
    </row>
    <row r="63" spans="1:22" ht="18" customHeight="1" x14ac:dyDescent="0.25">
      <c r="A63" s="7">
        <v>43029</v>
      </c>
      <c r="B63" s="5" t="s">
        <v>62</v>
      </c>
      <c r="C63" t="s">
        <v>36</v>
      </c>
      <c r="D63">
        <v>3</v>
      </c>
      <c r="E63">
        <v>2</v>
      </c>
      <c r="F63">
        <v>1</v>
      </c>
      <c r="G63">
        <v>2</v>
      </c>
      <c r="H63">
        <v>2</v>
      </c>
      <c r="I63">
        <v>1</v>
      </c>
      <c r="J63">
        <v>7</v>
      </c>
      <c r="K63">
        <v>98</v>
      </c>
      <c r="L63">
        <f>IFERROR(IF(OR(tbl_daily[[#This Row],[RPE]]="",tbl_daily[[#This Row],[Duration]]=""),"",tbl_daily[[#This Row],[RPE]]*tbl_daily[[#This Row],[Duration]]),"")</f>
        <v>686</v>
      </c>
      <c r="M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63" t="str">
        <f>IFERROR(_xlfn.XLOOKUP(tbl_daily[[#This Row],[Name]],tbl_profile[Name],tbl_profile[Position]),"")</f>
        <v>Center</v>
      </c>
      <c r="O63">
        <f>IFERROR(IF(tbl_daily[[#This Row],[Injury Status]]="Out","",tbl_daily[[#This Row],[Duration]]),"")</f>
        <v>98</v>
      </c>
      <c r="P63" t="str">
        <f>IFERROR(_xlfn.XLOOKUP(tbl_daily[[#This Row],[Name]],tbl_profile[Name],tbl_profile[Team]),"")</f>
        <v>Toon Squad</v>
      </c>
      <c r="Q63" s="2" t="str">
        <f>IFERROR(AVERAGEIFS(tbl_performance[TrapBar Deadlift 1RM (lbs)],tbl_performance[Name],tbl_daily[[#This Row],[Name]],tbl_performance[Date],tbl_daily[[#This Row],[Date]]),"")</f>
        <v/>
      </c>
      <c r="R63" s="2" t="str">
        <f>IFERROR(AVERAGEIFS(tbl_performance[Bench Press 1RM (lbs)],tbl_performance[Name],tbl_daily[[#This Row],[Name]],tbl_performance[Date],tbl_daily[[#This Row],[Date]]),"")</f>
        <v/>
      </c>
      <c r="S63" s="2" t="str">
        <f>IFERROR(AVERAGEIFS(tbl_performance[Jump Height (in)],tbl_performance[Name],tbl_daily[[#This Row],[Name]],tbl_performance[Date],tbl_daily[[#This Row],[Date]]),"")</f>
        <v/>
      </c>
      <c r="T63" s="2" t="str">
        <f>IFERROR(AVERAGEIFS(tbl_performance[Body Fat (%)],tbl_performance[Name],tbl_daily[[#This Row],[Name]],tbl_performance[Date],tbl_daily[[#This Row],[Date]]),"")</f>
        <v/>
      </c>
      <c r="U63">
        <f>IFERROR(IF(tbl_daily[[#This Row],[Name]]="","",1),"")</f>
        <v>1</v>
      </c>
      <c r="V63" s="9">
        <f>IF(tbl_daily[[#This Row],[Injury Status]]="Full",1,IF(tbl_daily[[#This Row],[Injury Status]]="Limited",2,IF(tbl_daily[[#This Row],[Injury Status]]="Out",3,"")))</f>
        <v>1</v>
      </c>
    </row>
    <row r="64" spans="1:22" ht="18" customHeight="1" x14ac:dyDescent="0.25">
      <c r="A64" s="7">
        <v>43029</v>
      </c>
      <c r="B64" s="5" t="s">
        <v>146</v>
      </c>
      <c r="C64" t="s">
        <v>36</v>
      </c>
      <c r="D64">
        <v>1</v>
      </c>
      <c r="E64">
        <v>2</v>
      </c>
      <c r="F64">
        <v>4</v>
      </c>
      <c r="G64">
        <v>2</v>
      </c>
      <c r="H64">
        <v>2</v>
      </c>
      <c r="I64">
        <v>1</v>
      </c>
      <c r="J64">
        <v>4</v>
      </c>
      <c r="K64">
        <v>98</v>
      </c>
      <c r="L64">
        <f>IFERROR(IF(OR(tbl_daily[[#This Row],[RPE]]="",tbl_daily[[#This Row],[Duration]]=""),"",tbl_daily[[#This Row],[RPE]]*tbl_daily[[#This Row],[Duration]]),"")</f>
        <v>392</v>
      </c>
      <c r="M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64" t="str">
        <f>IFERROR(_xlfn.XLOOKUP(tbl_daily[[#This Row],[Name]],tbl_profile[Name],tbl_profile[Position]),"")</f>
        <v>Forward</v>
      </c>
      <c r="O64">
        <f>IFERROR(IF(tbl_daily[[#This Row],[Injury Status]]="Out","",tbl_daily[[#This Row],[Duration]]),"")</f>
        <v>98</v>
      </c>
      <c r="P64" t="str">
        <f>IFERROR(_xlfn.XLOOKUP(tbl_daily[[#This Row],[Name]],tbl_profile[Name],tbl_profile[Team]),"")</f>
        <v>New Legacy</v>
      </c>
      <c r="Q64" s="2" t="str">
        <f>IFERROR(AVERAGEIFS(tbl_performance[TrapBar Deadlift 1RM (lbs)],tbl_performance[Name],tbl_daily[[#This Row],[Name]],tbl_performance[Date],tbl_daily[[#This Row],[Date]]),"")</f>
        <v/>
      </c>
      <c r="R64" s="2" t="str">
        <f>IFERROR(AVERAGEIFS(tbl_performance[Bench Press 1RM (lbs)],tbl_performance[Name],tbl_daily[[#This Row],[Name]],tbl_performance[Date],tbl_daily[[#This Row],[Date]]),"")</f>
        <v/>
      </c>
      <c r="S64" s="2" t="str">
        <f>IFERROR(AVERAGEIFS(tbl_performance[Jump Height (in)],tbl_performance[Name],tbl_daily[[#This Row],[Name]],tbl_performance[Date],tbl_daily[[#This Row],[Date]]),"")</f>
        <v/>
      </c>
      <c r="T64" s="2" t="str">
        <f>IFERROR(AVERAGEIFS(tbl_performance[Body Fat (%)],tbl_performance[Name],tbl_daily[[#This Row],[Name]],tbl_performance[Date],tbl_daily[[#This Row],[Date]]),"")</f>
        <v/>
      </c>
      <c r="U64">
        <f>IFERROR(IF(tbl_daily[[#This Row],[Name]]="","",1),"")</f>
        <v>1</v>
      </c>
      <c r="V64" s="9">
        <f>IF(tbl_daily[[#This Row],[Injury Status]]="Full",1,IF(tbl_daily[[#This Row],[Injury Status]]="Limited",2,IF(tbl_daily[[#This Row],[Injury Status]]="Out",3,"")))</f>
        <v>1</v>
      </c>
    </row>
    <row r="65" spans="1:22" ht="18" customHeight="1" x14ac:dyDescent="0.25">
      <c r="A65" s="7">
        <v>43029</v>
      </c>
      <c r="B65" s="5" t="s">
        <v>52</v>
      </c>
      <c r="C65" t="s">
        <v>36</v>
      </c>
      <c r="D65">
        <v>4</v>
      </c>
      <c r="E65">
        <v>4</v>
      </c>
      <c r="F65">
        <v>4</v>
      </c>
      <c r="G65">
        <v>4</v>
      </c>
      <c r="H65">
        <v>2</v>
      </c>
      <c r="I65">
        <v>1</v>
      </c>
      <c r="J65">
        <v>4</v>
      </c>
      <c r="K65">
        <v>98</v>
      </c>
      <c r="L65">
        <f>IFERROR(IF(OR(tbl_daily[[#This Row],[RPE]]="",tbl_daily[[#This Row],[Duration]]=""),"",tbl_daily[[#This Row],[RPE]]*tbl_daily[[#This Row],[Duration]]),"")</f>
        <v>392</v>
      </c>
      <c r="M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65" t="str">
        <f>IFERROR(_xlfn.XLOOKUP(tbl_daily[[#This Row],[Name]],tbl_profile[Name],tbl_profile[Position]),"")</f>
        <v>Forward</v>
      </c>
      <c r="O65">
        <f>IFERROR(IF(tbl_daily[[#This Row],[Injury Status]]="Out","",tbl_daily[[#This Row],[Duration]]),"")</f>
        <v>98</v>
      </c>
      <c r="P65" t="str">
        <f>IFERROR(_xlfn.XLOOKUP(tbl_daily[[#This Row],[Name]],tbl_profile[Name],tbl_profile[Team]),"")</f>
        <v>Toon Squad</v>
      </c>
      <c r="Q65" s="2" t="str">
        <f>IFERROR(AVERAGEIFS(tbl_performance[TrapBar Deadlift 1RM (lbs)],tbl_performance[Name],tbl_daily[[#This Row],[Name]],tbl_performance[Date],tbl_daily[[#This Row],[Date]]),"")</f>
        <v/>
      </c>
      <c r="R65" s="2" t="str">
        <f>IFERROR(AVERAGEIFS(tbl_performance[Bench Press 1RM (lbs)],tbl_performance[Name],tbl_daily[[#This Row],[Name]],tbl_performance[Date],tbl_daily[[#This Row],[Date]]),"")</f>
        <v/>
      </c>
      <c r="S65" s="2" t="str">
        <f>IFERROR(AVERAGEIFS(tbl_performance[Jump Height (in)],tbl_performance[Name],tbl_daily[[#This Row],[Name]],tbl_performance[Date],tbl_daily[[#This Row],[Date]]),"")</f>
        <v/>
      </c>
      <c r="T65" s="2" t="str">
        <f>IFERROR(AVERAGEIFS(tbl_performance[Body Fat (%)],tbl_performance[Name],tbl_daily[[#This Row],[Name]],tbl_performance[Date],tbl_daily[[#This Row],[Date]]),"")</f>
        <v/>
      </c>
      <c r="U65">
        <f>IFERROR(IF(tbl_daily[[#This Row],[Name]]="","",1),"")</f>
        <v>1</v>
      </c>
      <c r="V65" s="9">
        <f>IF(tbl_daily[[#This Row],[Injury Status]]="Full",1,IF(tbl_daily[[#This Row],[Injury Status]]="Limited",2,IF(tbl_daily[[#This Row],[Injury Status]]="Out",3,"")))</f>
        <v>1</v>
      </c>
    </row>
    <row r="66" spans="1:22" ht="18" customHeight="1" x14ac:dyDescent="0.25">
      <c r="A66" s="7">
        <v>43029</v>
      </c>
      <c r="B66" s="5" t="s">
        <v>57</v>
      </c>
      <c r="C66" t="s">
        <v>36</v>
      </c>
      <c r="D66">
        <v>2</v>
      </c>
      <c r="E66">
        <v>2</v>
      </c>
      <c r="F66">
        <v>2</v>
      </c>
      <c r="G66">
        <v>1</v>
      </c>
      <c r="H66">
        <v>4</v>
      </c>
      <c r="I66">
        <v>1</v>
      </c>
      <c r="J66">
        <v>5</v>
      </c>
      <c r="K66">
        <v>98</v>
      </c>
      <c r="L66">
        <f>IFERROR(IF(OR(tbl_daily[[#This Row],[RPE]]="",tbl_daily[[#This Row],[Duration]]=""),"",tbl_daily[[#This Row],[RPE]]*tbl_daily[[#This Row],[Duration]]),"")</f>
        <v>490</v>
      </c>
      <c r="M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66" t="str">
        <f>IFERROR(_xlfn.XLOOKUP(tbl_daily[[#This Row],[Name]],tbl_profile[Name],tbl_profile[Position]),"")</f>
        <v>Guard</v>
      </c>
      <c r="O66">
        <f>IFERROR(IF(tbl_daily[[#This Row],[Injury Status]]="Out","",tbl_daily[[#This Row],[Duration]]),"")</f>
        <v>98</v>
      </c>
      <c r="P66" t="str">
        <f>IFERROR(_xlfn.XLOOKUP(tbl_daily[[#This Row],[Name]],tbl_profile[Name],tbl_profile[Team]),"")</f>
        <v>Toon Squad</v>
      </c>
      <c r="Q66" s="2" t="str">
        <f>IFERROR(AVERAGEIFS(tbl_performance[TrapBar Deadlift 1RM (lbs)],tbl_performance[Name],tbl_daily[[#This Row],[Name]],tbl_performance[Date],tbl_daily[[#This Row],[Date]]),"")</f>
        <v/>
      </c>
      <c r="R66" s="2" t="str">
        <f>IFERROR(AVERAGEIFS(tbl_performance[Bench Press 1RM (lbs)],tbl_performance[Name],tbl_daily[[#This Row],[Name]],tbl_performance[Date],tbl_daily[[#This Row],[Date]]),"")</f>
        <v/>
      </c>
      <c r="S66" s="2" t="str">
        <f>IFERROR(AVERAGEIFS(tbl_performance[Jump Height (in)],tbl_performance[Name],tbl_daily[[#This Row],[Name]],tbl_performance[Date],tbl_daily[[#This Row],[Date]]),"")</f>
        <v/>
      </c>
      <c r="T66" s="2" t="str">
        <f>IFERROR(AVERAGEIFS(tbl_performance[Body Fat (%)],tbl_performance[Name],tbl_daily[[#This Row],[Name]],tbl_performance[Date],tbl_daily[[#This Row],[Date]]),"")</f>
        <v/>
      </c>
      <c r="U66">
        <f>IFERROR(IF(tbl_daily[[#This Row],[Name]]="","",1),"")</f>
        <v>1</v>
      </c>
      <c r="V66" s="9">
        <f>IF(tbl_daily[[#This Row],[Injury Status]]="Full",1,IF(tbl_daily[[#This Row],[Injury Status]]="Limited",2,IF(tbl_daily[[#This Row],[Injury Status]]="Out",3,"")))</f>
        <v>1</v>
      </c>
    </row>
    <row r="67" spans="1:22" ht="18" customHeight="1" x14ac:dyDescent="0.25">
      <c r="A67" s="7">
        <v>43029</v>
      </c>
      <c r="B67" s="5" t="s">
        <v>59</v>
      </c>
      <c r="C67" t="s">
        <v>36</v>
      </c>
      <c r="D67">
        <v>3</v>
      </c>
      <c r="E67">
        <v>2</v>
      </c>
      <c r="F67">
        <v>1</v>
      </c>
      <c r="G67">
        <v>3</v>
      </c>
      <c r="H67">
        <v>1</v>
      </c>
      <c r="I67">
        <v>1</v>
      </c>
      <c r="J67">
        <v>7</v>
      </c>
      <c r="K67">
        <v>98</v>
      </c>
      <c r="L67">
        <f>IFERROR(IF(OR(tbl_daily[[#This Row],[RPE]]="",tbl_daily[[#This Row],[Duration]]=""),"",tbl_daily[[#This Row],[RPE]]*tbl_daily[[#This Row],[Duration]]),"")</f>
        <v>686</v>
      </c>
      <c r="M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67" t="str">
        <f>IFERROR(_xlfn.XLOOKUP(tbl_daily[[#This Row],[Name]],tbl_profile[Name],tbl_profile[Position]),"")</f>
        <v>Forward</v>
      </c>
      <c r="O67">
        <f>IFERROR(IF(tbl_daily[[#This Row],[Injury Status]]="Out","",tbl_daily[[#This Row],[Duration]]),"")</f>
        <v>98</v>
      </c>
      <c r="P67" t="str">
        <f>IFERROR(_xlfn.XLOOKUP(tbl_daily[[#This Row],[Name]],tbl_profile[Name],tbl_profile[Team]),"")</f>
        <v>Toon Squad</v>
      </c>
      <c r="Q67" s="2" t="str">
        <f>IFERROR(AVERAGEIFS(tbl_performance[TrapBar Deadlift 1RM (lbs)],tbl_performance[Name],tbl_daily[[#This Row],[Name]],tbl_performance[Date],tbl_daily[[#This Row],[Date]]),"")</f>
        <v/>
      </c>
      <c r="R67" s="2" t="str">
        <f>IFERROR(AVERAGEIFS(tbl_performance[Bench Press 1RM (lbs)],tbl_performance[Name],tbl_daily[[#This Row],[Name]],tbl_performance[Date],tbl_daily[[#This Row],[Date]]),"")</f>
        <v/>
      </c>
      <c r="S67" s="2" t="str">
        <f>IFERROR(AVERAGEIFS(tbl_performance[Jump Height (in)],tbl_performance[Name],tbl_daily[[#This Row],[Name]],tbl_performance[Date],tbl_daily[[#This Row],[Date]]),"")</f>
        <v/>
      </c>
      <c r="T67" s="2" t="str">
        <f>IFERROR(AVERAGEIFS(tbl_performance[Body Fat (%)],tbl_performance[Name],tbl_daily[[#This Row],[Name]],tbl_performance[Date],tbl_daily[[#This Row],[Date]]),"")</f>
        <v/>
      </c>
      <c r="U67">
        <f>IFERROR(IF(tbl_daily[[#This Row],[Name]]="","",1),"")</f>
        <v>1</v>
      </c>
      <c r="V67" s="9">
        <f>IF(tbl_daily[[#This Row],[Injury Status]]="Full",1,IF(tbl_daily[[#This Row],[Injury Status]]="Limited",2,IF(tbl_daily[[#This Row],[Injury Status]]="Out",3,"")))</f>
        <v>1</v>
      </c>
    </row>
    <row r="68" spans="1:22" ht="18" customHeight="1" x14ac:dyDescent="0.25">
      <c r="A68" s="7">
        <v>43029</v>
      </c>
      <c r="B68" s="5" t="s">
        <v>61</v>
      </c>
      <c r="C68" t="s">
        <v>36</v>
      </c>
      <c r="D68">
        <v>2</v>
      </c>
      <c r="E68">
        <v>1</v>
      </c>
      <c r="F68">
        <v>3</v>
      </c>
      <c r="G68">
        <v>2</v>
      </c>
      <c r="H68">
        <v>4</v>
      </c>
      <c r="I68">
        <v>1</v>
      </c>
      <c r="J68">
        <v>6</v>
      </c>
      <c r="K68">
        <v>98</v>
      </c>
      <c r="L68">
        <f>IFERROR(IF(OR(tbl_daily[[#This Row],[RPE]]="",tbl_daily[[#This Row],[Duration]]=""),"",tbl_daily[[#This Row],[RPE]]*tbl_daily[[#This Row],[Duration]]),"")</f>
        <v>588</v>
      </c>
      <c r="M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68" t="str">
        <f>IFERROR(_xlfn.XLOOKUP(tbl_daily[[#This Row],[Name]],tbl_profile[Name],tbl_profile[Position]),"")</f>
        <v>Forward</v>
      </c>
      <c r="O68">
        <f>IFERROR(IF(tbl_daily[[#This Row],[Injury Status]]="Out","",tbl_daily[[#This Row],[Duration]]),"")</f>
        <v>98</v>
      </c>
      <c r="P68" t="str">
        <f>IFERROR(_xlfn.XLOOKUP(tbl_daily[[#This Row],[Name]],tbl_profile[Name],tbl_profile[Team]),"")</f>
        <v>Toon Squad</v>
      </c>
      <c r="Q68" s="2" t="str">
        <f>IFERROR(AVERAGEIFS(tbl_performance[TrapBar Deadlift 1RM (lbs)],tbl_performance[Name],tbl_daily[[#This Row],[Name]],tbl_performance[Date],tbl_daily[[#This Row],[Date]]),"")</f>
        <v/>
      </c>
      <c r="R68" s="2" t="str">
        <f>IFERROR(AVERAGEIFS(tbl_performance[Bench Press 1RM (lbs)],tbl_performance[Name],tbl_daily[[#This Row],[Name]],tbl_performance[Date],tbl_daily[[#This Row],[Date]]),"")</f>
        <v/>
      </c>
      <c r="S68" s="2" t="str">
        <f>IFERROR(AVERAGEIFS(tbl_performance[Jump Height (in)],tbl_performance[Name],tbl_daily[[#This Row],[Name]],tbl_performance[Date],tbl_daily[[#This Row],[Date]]),"")</f>
        <v/>
      </c>
      <c r="T68" s="2" t="str">
        <f>IFERROR(AVERAGEIFS(tbl_performance[Body Fat (%)],tbl_performance[Name],tbl_daily[[#This Row],[Name]],tbl_performance[Date],tbl_daily[[#This Row],[Date]]),"")</f>
        <v/>
      </c>
      <c r="U68">
        <f>IFERROR(IF(tbl_daily[[#This Row],[Name]]="","",1),"")</f>
        <v>1</v>
      </c>
      <c r="V68" s="9">
        <f>IF(tbl_daily[[#This Row],[Injury Status]]="Full",1,IF(tbl_daily[[#This Row],[Injury Status]]="Limited",2,IF(tbl_daily[[#This Row],[Injury Status]]="Out",3,"")))</f>
        <v>1</v>
      </c>
    </row>
    <row r="69" spans="1:22" ht="18" customHeight="1" x14ac:dyDescent="0.25">
      <c r="A69" s="7">
        <v>43029</v>
      </c>
      <c r="B69" s="5" t="s">
        <v>55</v>
      </c>
      <c r="C69" t="s">
        <v>36</v>
      </c>
      <c r="D69">
        <v>1</v>
      </c>
      <c r="E69">
        <v>1</v>
      </c>
      <c r="F69">
        <v>1</v>
      </c>
      <c r="G69">
        <v>2</v>
      </c>
      <c r="H69">
        <v>3</v>
      </c>
      <c r="I69">
        <v>1</v>
      </c>
      <c r="J69">
        <v>4</v>
      </c>
      <c r="K69">
        <v>98</v>
      </c>
      <c r="L69">
        <f>IFERROR(IF(OR(tbl_daily[[#This Row],[RPE]]="",tbl_daily[[#This Row],[Duration]]=""),"",tbl_daily[[#This Row],[RPE]]*tbl_daily[[#This Row],[Duration]]),"")</f>
        <v>392</v>
      </c>
      <c r="M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69" t="str">
        <f>IFERROR(_xlfn.XLOOKUP(tbl_daily[[#This Row],[Name]],tbl_profile[Name],tbl_profile[Position]),"")</f>
        <v>Guard</v>
      </c>
      <c r="O69">
        <f>IFERROR(IF(tbl_daily[[#This Row],[Injury Status]]="Out","",tbl_daily[[#This Row],[Duration]]),"")</f>
        <v>98</v>
      </c>
      <c r="P69" t="str">
        <f>IFERROR(_xlfn.XLOOKUP(tbl_daily[[#This Row],[Name]],tbl_profile[Name],tbl_profile[Team]),"")</f>
        <v>Toon Squad</v>
      </c>
      <c r="Q69" s="2" t="str">
        <f>IFERROR(AVERAGEIFS(tbl_performance[TrapBar Deadlift 1RM (lbs)],tbl_performance[Name],tbl_daily[[#This Row],[Name]],tbl_performance[Date],tbl_daily[[#This Row],[Date]]),"")</f>
        <v/>
      </c>
      <c r="R69" s="2" t="str">
        <f>IFERROR(AVERAGEIFS(tbl_performance[Bench Press 1RM (lbs)],tbl_performance[Name],tbl_daily[[#This Row],[Name]],tbl_performance[Date],tbl_daily[[#This Row],[Date]]),"")</f>
        <v/>
      </c>
      <c r="S69" s="2" t="str">
        <f>IFERROR(AVERAGEIFS(tbl_performance[Jump Height (in)],tbl_performance[Name],tbl_daily[[#This Row],[Name]],tbl_performance[Date],tbl_daily[[#This Row],[Date]]),"")</f>
        <v/>
      </c>
      <c r="T69" s="2" t="str">
        <f>IFERROR(AVERAGEIFS(tbl_performance[Body Fat (%)],tbl_performance[Name],tbl_daily[[#This Row],[Name]],tbl_performance[Date],tbl_daily[[#This Row],[Date]]),"")</f>
        <v/>
      </c>
      <c r="U69">
        <f>IFERROR(IF(tbl_daily[[#This Row],[Name]]="","",1),"")</f>
        <v>1</v>
      </c>
      <c r="V69" s="9">
        <f>IF(tbl_daily[[#This Row],[Injury Status]]="Full",1,IF(tbl_daily[[#This Row],[Injury Status]]="Limited",2,IF(tbl_daily[[#This Row],[Injury Status]]="Out",3,"")))</f>
        <v>1</v>
      </c>
    </row>
    <row r="70" spans="1:22" ht="18" customHeight="1" x14ac:dyDescent="0.25">
      <c r="A70" s="7">
        <v>43029</v>
      </c>
      <c r="B70" s="5" t="s">
        <v>40</v>
      </c>
      <c r="C70" t="s">
        <v>36</v>
      </c>
      <c r="D70">
        <v>3</v>
      </c>
      <c r="E70">
        <v>1</v>
      </c>
      <c r="F70">
        <v>1</v>
      </c>
      <c r="G70">
        <v>1</v>
      </c>
      <c r="H70">
        <v>3</v>
      </c>
      <c r="I70">
        <v>1</v>
      </c>
      <c r="J70">
        <v>4</v>
      </c>
      <c r="K70">
        <v>98</v>
      </c>
      <c r="L70">
        <f>IFERROR(IF(OR(tbl_daily[[#This Row],[RPE]]="",tbl_daily[[#This Row],[Duration]]=""),"",tbl_daily[[#This Row],[RPE]]*tbl_daily[[#This Row],[Duration]]),"")</f>
        <v>392</v>
      </c>
      <c r="M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70" t="str">
        <f>IFERROR(_xlfn.XLOOKUP(tbl_daily[[#This Row],[Name]],tbl_profile[Name],tbl_profile[Position]),"")</f>
        <v>Guard</v>
      </c>
      <c r="O70">
        <f>IFERROR(IF(tbl_daily[[#This Row],[Injury Status]]="Out","",tbl_daily[[#This Row],[Duration]]),"")</f>
        <v>98</v>
      </c>
      <c r="P70" t="str">
        <f>IFERROR(_xlfn.XLOOKUP(tbl_daily[[#This Row],[Name]],tbl_profile[Name],tbl_profile[Team]),"")</f>
        <v>New Legacy</v>
      </c>
      <c r="Q70" s="2" t="str">
        <f>IFERROR(AVERAGEIFS(tbl_performance[TrapBar Deadlift 1RM (lbs)],tbl_performance[Name],tbl_daily[[#This Row],[Name]],tbl_performance[Date],tbl_daily[[#This Row],[Date]]),"")</f>
        <v/>
      </c>
      <c r="R70" s="2" t="str">
        <f>IFERROR(AVERAGEIFS(tbl_performance[Bench Press 1RM (lbs)],tbl_performance[Name],tbl_daily[[#This Row],[Name]],tbl_performance[Date],tbl_daily[[#This Row],[Date]]),"")</f>
        <v/>
      </c>
      <c r="S70" s="2" t="str">
        <f>IFERROR(AVERAGEIFS(tbl_performance[Jump Height (in)],tbl_performance[Name],tbl_daily[[#This Row],[Name]],tbl_performance[Date],tbl_daily[[#This Row],[Date]]),"")</f>
        <v/>
      </c>
      <c r="T70" s="2" t="str">
        <f>IFERROR(AVERAGEIFS(tbl_performance[Body Fat (%)],tbl_performance[Name],tbl_daily[[#This Row],[Name]],tbl_performance[Date],tbl_daily[[#This Row],[Date]]),"")</f>
        <v/>
      </c>
      <c r="U70">
        <f>IFERROR(IF(tbl_daily[[#This Row],[Name]]="","",1),"")</f>
        <v>1</v>
      </c>
      <c r="V70" s="9">
        <f>IF(tbl_daily[[#This Row],[Injury Status]]="Full",1,IF(tbl_daily[[#This Row],[Injury Status]]="Limited",2,IF(tbl_daily[[#This Row],[Injury Status]]="Out",3,"")))</f>
        <v>1</v>
      </c>
    </row>
    <row r="71" spans="1:22" ht="18" customHeight="1" x14ac:dyDescent="0.25">
      <c r="A71" s="7">
        <v>43030</v>
      </c>
      <c r="B71" s="5" t="s">
        <v>45</v>
      </c>
      <c r="C71" t="s">
        <v>36</v>
      </c>
      <c r="D71">
        <v>2</v>
      </c>
      <c r="E71">
        <v>1</v>
      </c>
      <c r="F71">
        <v>4</v>
      </c>
      <c r="G71">
        <v>1</v>
      </c>
      <c r="H71">
        <v>2</v>
      </c>
      <c r="I71">
        <v>1</v>
      </c>
      <c r="J71">
        <v>4</v>
      </c>
      <c r="K71">
        <v>98</v>
      </c>
      <c r="L71">
        <f>IFERROR(IF(OR(tbl_daily[[#This Row],[RPE]]="",tbl_daily[[#This Row],[Duration]]=""),"",tbl_daily[[#This Row],[RPE]]*tbl_daily[[#This Row],[Duration]]),"")</f>
        <v>392</v>
      </c>
      <c r="M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71" t="str">
        <f>IFERROR(_xlfn.XLOOKUP(tbl_daily[[#This Row],[Name]],tbl_profile[Name],tbl_profile[Position]),"")</f>
        <v>Forward</v>
      </c>
      <c r="O71">
        <f>IFERROR(IF(tbl_daily[[#This Row],[Injury Status]]="Out","",tbl_daily[[#This Row],[Duration]]),"")</f>
        <v>98</v>
      </c>
      <c r="P71" t="str">
        <f>IFERROR(_xlfn.XLOOKUP(tbl_daily[[#This Row],[Name]],tbl_profile[Name],tbl_profile[Team]),"")</f>
        <v>New Legacy</v>
      </c>
      <c r="Q71" s="2" t="str">
        <f>IFERROR(AVERAGEIFS(tbl_performance[TrapBar Deadlift 1RM (lbs)],tbl_performance[Name],tbl_daily[[#This Row],[Name]],tbl_performance[Date],tbl_daily[[#This Row],[Date]]),"")</f>
        <v/>
      </c>
      <c r="R71" s="2" t="str">
        <f>IFERROR(AVERAGEIFS(tbl_performance[Bench Press 1RM (lbs)],tbl_performance[Name],tbl_daily[[#This Row],[Name]],tbl_performance[Date],tbl_daily[[#This Row],[Date]]),"")</f>
        <v/>
      </c>
      <c r="S71" s="2" t="str">
        <f>IFERROR(AVERAGEIFS(tbl_performance[Jump Height (in)],tbl_performance[Name],tbl_daily[[#This Row],[Name]],tbl_performance[Date],tbl_daily[[#This Row],[Date]]),"")</f>
        <v/>
      </c>
      <c r="T71" s="2" t="str">
        <f>IFERROR(AVERAGEIFS(tbl_performance[Body Fat (%)],tbl_performance[Name],tbl_daily[[#This Row],[Name]],tbl_performance[Date],tbl_daily[[#This Row],[Date]]),"")</f>
        <v/>
      </c>
      <c r="U71">
        <f>IFERROR(IF(tbl_daily[[#This Row],[Name]]="","",1),"")</f>
        <v>1</v>
      </c>
      <c r="V71" s="9">
        <f>IF(tbl_daily[[#This Row],[Injury Status]]="Full",1,IF(tbl_daily[[#This Row],[Injury Status]]="Limited",2,IF(tbl_daily[[#This Row],[Injury Status]]="Out",3,"")))</f>
        <v>1</v>
      </c>
    </row>
    <row r="72" spans="1:22" ht="18" customHeight="1" x14ac:dyDescent="0.25">
      <c r="A72" s="7">
        <v>43030</v>
      </c>
      <c r="B72" s="5" t="s">
        <v>47</v>
      </c>
      <c r="C72" t="s">
        <v>36</v>
      </c>
      <c r="D72">
        <v>2</v>
      </c>
      <c r="E72">
        <v>4</v>
      </c>
      <c r="F72">
        <v>2</v>
      </c>
      <c r="G72">
        <v>2</v>
      </c>
      <c r="H72">
        <v>4</v>
      </c>
      <c r="I72">
        <v>1</v>
      </c>
      <c r="J72">
        <v>7</v>
      </c>
      <c r="K72">
        <v>98</v>
      </c>
      <c r="L72">
        <f>IFERROR(IF(OR(tbl_daily[[#This Row],[RPE]]="",tbl_daily[[#This Row],[Duration]]=""),"",tbl_daily[[#This Row],[RPE]]*tbl_daily[[#This Row],[Duration]]),"")</f>
        <v>686</v>
      </c>
      <c r="M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72" t="str">
        <f>IFERROR(_xlfn.XLOOKUP(tbl_daily[[#This Row],[Name]],tbl_profile[Name],tbl_profile[Position]),"")</f>
        <v>Forward</v>
      </c>
      <c r="O72">
        <f>IFERROR(IF(tbl_daily[[#This Row],[Injury Status]]="Out","",tbl_daily[[#This Row],[Duration]]),"")</f>
        <v>98</v>
      </c>
      <c r="P72" t="str">
        <f>IFERROR(_xlfn.XLOOKUP(tbl_daily[[#This Row],[Name]],tbl_profile[Name],tbl_profile[Team]),"")</f>
        <v>Toon Squad</v>
      </c>
      <c r="Q72" s="2" t="str">
        <f>IFERROR(AVERAGEIFS(tbl_performance[TrapBar Deadlift 1RM (lbs)],tbl_performance[Name],tbl_daily[[#This Row],[Name]],tbl_performance[Date],tbl_daily[[#This Row],[Date]]),"")</f>
        <v/>
      </c>
      <c r="R72" s="2" t="str">
        <f>IFERROR(AVERAGEIFS(tbl_performance[Bench Press 1RM (lbs)],tbl_performance[Name],tbl_daily[[#This Row],[Name]],tbl_performance[Date],tbl_daily[[#This Row],[Date]]),"")</f>
        <v/>
      </c>
      <c r="S72" s="2" t="str">
        <f>IFERROR(AVERAGEIFS(tbl_performance[Jump Height (in)],tbl_performance[Name],tbl_daily[[#This Row],[Name]],tbl_performance[Date],tbl_daily[[#This Row],[Date]]),"")</f>
        <v/>
      </c>
      <c r="T72" s="2" t="str">
        <f>IFERROR(AVERAGEIFS(tbl_performance[Body Fat (%)],tbl_performance[Name],tbl_daily[[#This Row],[Name]],tbl_performance[Date],tbl_daily[[#This Row],[Date]]),"")</f>
        <v/>
      </c>
      <c r="U72">
        <f>IFERROR(IF(tbl_daily[[#This Row],[Name]]="","",1),"")</f>
        <v>1</v>
      </c>
      <c r="V72" s="9">
        <f>IF(tbl_daily[[#This Row],[Injury Status]]="Full",1,IF(tbl_daily[[#This Row],[Injury Status]]="Limited",2,IF(tbl_daily[[#This Row],[Injury Status]]="Out",3,"")))</f>
        <v>1</v>
      </c>
    </row>
    <row r="73" spans="1:22" ht="18" customHeight="1" x14ac:dyDescent="0.25">
      <c r="A73" s="7">
        <v>43030</v>
      </c>
      <c r="B73" s="5" t="s">
        <v>43</v>
      </c>
      <c r="C73" t="s">
        <v>36</v>
      </c>
      <c r="D73">
        <v>2</v>
      </c>
      <c r="E73">
        <v>2</v>
      </c>
      <c r="F73">
        <v>3</v>
      </c>
      <c r="G73">
        <v>2</v>
      </c>
      <c r="H73">
        <v>2</v>
      </c>
      <c r="I73">
        <v>1</v>
      </c>
      <c r="J73">
        <v>7</v>
      </c>
      <c r="K73">
        <v>71</v>
      </c>
      <c r="L73">
        <f>IFERROR(IF(OR(tbl_daily[[#This Row],[RPE]]="",tbl_daily[[#This Row],[Duration]]=""),"",tbl_daily[[#This Row],[RPE]]*tbl_daily[[#This Row],[Duration]]),"")</f>
        <v>497</v>
      </c>
      <c r="M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73" t="str">
        <f>IFERROR(_xlfn.XLOOKUP(tbl_daily[[#This Row],[Name]],tbl_profile[Name],tbl_profile[Position]),"")</f>
        <v>Forward</v>
      </c>
      <c r="O73">
        <f>IFERROR(IF(tbl_daily[[#This Row],[Injury Status]]="Out","",tbl_daily[[#This Row],[Duration]]),"")</f>
        <v>71</v>
      </c>
      <c r="P73" t="str">
        <f>IFERROR(_xlfn.XLOOKUP(tbl_daily[[#This Row],[Name]],tbl_profile[Name],tbl_profile[Team]),"")</f>
        <v>New Legacy</v>
      </c>
      <c r="Q73" s="2" t="str">
        <f>IFERROR(AVERAGEIFS(tbl_performance[TrapBar Deadlift 1RM (lbs)],tbl_performance[Name],tbl_daily[[#This Row],[Name]],tbl_performance[Date],tbl_daily[[#This Row],[Date]]),"")</f>
        <v/>
      </c>
      <c r="R73" s="2" t="str">
        <f>IFERROR(AVERAGEIFS(tbl_performance[Bench Press 1RM (lbs)],tbl_performance[Name],tbl_daily[[#This Row],[Name]],tbl_performance[Date],tbl_daily[[#This Row],[Date]]),"")</f>
        <v/>
      </c>
      <c r="S73" s="2" t="str">
        <f>IFERROR(AVERAGEIFS(tbl_performance[Jump Height (in)],tbl_performance[Name],tbl_daily[[#This Row],[Name]],tbl_performance[Date],tbl_daily[[#This Row],[Date]]),"")</f>
        <v/>
      </c>
      <c r="T73" s="2" t="str">
        <f>IFERROR(AVERAGEIFS(tbl_performance[Body Fat (%)],tbl_performance[Name],tbl_daily[[#This Row],[Name]],tbl_performance[Date],tbl_daily[[#This Row],[Date]]),"")</f>
        <v/>
      </c>
      <c r="U73">
        <f>IFERROR(IF(tbl_daily[[#This Row],[Name]]="","",1),"")</f>
        <v>1</v>
      </c>
      <c r="V73" s="9">
        <f>IF(tbl_daily[[#This Row],[Injury Status]]="Full",1,IF(tbl_daily[[#This Row],[Injury Status]]="Limited",2,IF(tbl_daily[[#This Row],[Injury Status]]="Out",3,"")))</f>
        <v>1</v>
      </c>
    </row>
    <row r="74" spans="1:22" ht="18" customHeight="1" x14ac:dyDescent="0.25">
      <c r="A74" s="7">
        <v>43030</v>
      </c>
      <c r="B74" s="5" t="s">
        <v>46</v>
      </c>
      <c r="C74" t="s">
        <v>36</v>
      </c>
      <c r="D74">
        <v>4</v>
      </c>
      <c r="E74">
        <v>2</v>
      </c>
      <c r="F74">
        <v>1</v>
      </c>
      <c r="G74">
        <v>3</v>
      </c>
      <c r="H74">
        <v>2</v>
      </c>
      <c r="I74">
        <v>1</v>
      </c>
      <c r="J74">
        <v>5</v>
      </c>
      <c r="K74">
        <v>71</v>
      </c>
      <c r="L74">
        <f>IFERROR(IF(OR(tbl_daily[[#This Row],[RPE]]="",tbl_daily[[#This Row],[Duration]]=""),"",tbl_daily[[#This Row],[RPE]]*tbl_daily[[#This Row],[Duration]]),"")</f>
        <v>355</v>
      </c>
      <c r="M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4" t="str">
        <f>IFERROR(_xlfn.XLOOKUP(tbl_daily[[#This Row],[Name]],tbl_profile[Name],tbl_profile[Position]),"")</f>
        <v>Forward</v>
      </c>
      <c r="O74">
        <f>IFERROR(IF(tbl_daily[[#This Row],[Injury Status]]="Out","",tbl_daily[[#This Row],[Duration]]),"")</f>
        <v>71</v>
      </c>
      <c r="P74" t="str">
        <f>IFERROR(_xlfn.XLOOKUP(tbl_daily[[#This Row],[Name]],tbl_profile[Name],tbl_profile[Team]),"")</f>
        <v>Toon Squad</v>
      </c>
      <c r="Q74" s="2" t="str">
        <f>IFERROR(AVERAGEIFS(tbl_performance[TrapBar Deadlift 1RM (lbs)],tbl_performance[Name],tbl_daily[[#This Row],[Name]],tbl_performance[Date],tbl_daily[[#This Row],[Date]]),"")</f>
        <v/>
      </c>
      <c r="R74" s="2" t="str">
        <f>IFERROR(AVERAGEIFS(tbl_performance[Bench Press 1RM (lbs)],tbl_performance[Name],tbl_daily[[#This Row],[Name]],tbl_performance[Date],tbl_daily[[#This Row],[Date]]),"")</f>
        <v/>
      </c>
      <c r="S74" s="2" t="str">
        <f>IFERROR(AVERAGEIFS(tbl_performance[Jump Height (in)],tbl_performance[Name],tbl_daily[[#This Row],[Name]],tbl_performance[Date],tbl_daily[[#This Row],[Date]]),"")</f>
        <v/>
      </c>
      <c r="T74" s="2" t="str">
        <f>IFERROR(AVERAGEIFS(tbl_performance[Body Fat (%)],tbl_performance[Name],tbl_daily[[#This Row],[Name]],tbl_performance[Date],tbl_daily[[#This Row],[Date]]),"")</f>
        <v/>
      </c>
      <c r="U74">
        <f>IFERROR(IF(tbl_daily[[#This Row],[Name]]="","",1),"")</f>
        <v>1</v>
      </c>
      <c r="V74" s="9">
        <f>IF(tbl_daily[[#This Row],[Injury Status]]="Full",1,IF(tbl_daily[[#This Row],[Injury Status]]="Limited",2,IF(tbl_daily[[#This Row],[Injury Status]]="Out",3,"")))</f>
        <v>1</v>
      </c>
    </row>
    <row r="75" spans="1:22" ht="18" customHeight="1" x14ac:dyDescent="0.25">
      <c r="A75" s="7">
        <v>43030</v>
      </c>
      <c r="B75" s="5" t="s">
        <v>49</v>
      </c>
      <c r="C75" t="s">
        <v>36</v>
      </c>
      <c r="D75">
        <v>1</v>
      </c>
      <c r="E75">
        <v>2</v>
      </c>
      <c r="F75">
        <v>1</v>
      </c>
      <c r="G75">
        <v>1</v>
      </c>
      <c r="H75">
        <v>3</v>
      </c>
      <c r="I75">
        <v>1</v>
      </c>
      <c r="J75">
        <v>5</v>
      </c>
      <c r="K75">
        <v>71</v>
      </c>
      <c r="L75">
        <f>IFERROR(IF(OR(tbl_daily[[#This Row],[RPE]]="",tbl_daily[[#This Row],[Duration]]=""),"",tbl_daily[[#This Row],[RPE]]*tbl_daily[[#This Row],[Duration]]),"")</f>
        <v>355</v>
      </c>
      <c r="M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75" t="str">
        <f>IFERROR(_xlfn.XLOOKUP(tbl_daily[[#This Row],[Name]],tbl_profile[Name],tbl_profile[Position]),"")</f>
        <v>Guard</v>
      </c>
      <c r="O75">
        <f>IFERROR(IF(tbl_daily[[#This Row],[Injury Status]]="Out","",tbl_daily[[#This Row],[Duration]]),"")</f>
        <v>71</v>
      </c>
      <c r="P75" t="str">
        <f>IFERROR(_xlfn.XLOOKUP(tbl_daily[[#This Row],[Name]],tbl_profile[Name],tbl_profile[Team]),"")</f>
        <v>Toon Squad</v>
      </c>
      <c r="Q75" s="2" t="str">
        <f>IFERROR(AVERAGEIFS(tbl_performance[TrapBar Deadlift 1RM (lbs)],tbl_performance[Name],tbl_daily[[#This Row],[Name]],tbl_performance[Date],tbl_daily[[#This Row],[Date]]),"")</f>
        <v/>
      </c>
      <c r="R75" s="2" t="str">
        <f>IFERROR(AVERAGEIFS(tbl_performance[Bench Press 1RM (lbs)],tbl_performance[Name],tbl_daily[[#This Row],[Name]],tbl_performance[Date],tbl_daily[[#This Row],[Date]]),"")</f>
        <v/>
      </c>
      <c r="S75" s="2" t="str">
        <f>IFERROR(AVERAGEIFS(tbl_performance[Jump Height (in)],tbl_performance[Name],tbl_daily[[#This Row],[Name]],tbl_performance[Date],tbl_daily[[#This Row],[Date]]),"")</f>
        <v/>
      </c>
      <c r="T75" s="2" t="str">
        <f>IFERROR(AVERAGEIFS(tbl_performance[Body Fat (%)],tbl_performance[Name],tbl_daily[[#This Row],[Name]],tbl_performance[Date],tbl_daily[[#This Row],[Date]]),"")</f>
        <v/>
      </c>
      <c r="U75">
        <f>IFERROR(IF(tbl_daily[[#This Row],[Name]]="","",1),"")</f>
        <v>1</v>
      </c>
      <c r="V75" s="9">
        <f>IF(tbl_daily[[#This Row],[Injury Status]]="Full",1,IF(tbl_daily[[#This Row],[Injury Status]]="Limited",2,IF(tbl_daily[[#This Row],[Injury Status]]="Out",3,"")))</f>
        <v>1</v>
      </c>
    </row>
    <row r="76" spans="1:22" ht="18" customHeight="1" x14ac:dyDescent="0.25">
      <c r="A76" s="7">
        <v>43030</v>
      </c>
      <c r="B76" s="5" t="s">
        <v>14</v>
      </c>
      <c r="C76" t="s">
        <v>36</v>
      </c>
      <c r="D76">
        <v>3</v>
      </c>
      <c r="E76">
        <v>4</v>
      </c>
      <c r="F76">
        <v>3</v>
      </c>
      <c r="G76">
        <v>2</v>
      </c>
      <c r="H76">
        <v>4</v>
      </c>
      <c r="I76">
        <v>1</v>
      </c>
      <c r="J76">
        <v>7</v>
      </c>
      <c r="K76">
        <v>71</v>
      </c>
      <c r="L76">
        <f>IFERROR(IF(OR(tbl_daily[[#This Row],[RPE]]="",tbl_daily[[#This Row],[Duration]]=""),"",tbl_daily[[#This Row],[RPE]]*tbl_daily[[#This Row],[Duration]]),"")</f>
        <v>497</v>
      </c>
      <c r="M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76" t="str">
        <f>IFERROR(_xlfn.XLOOKUP(tbl_daily[[#This Row],[Name]],tbl_profile[Name],tbl_profile[Position]),"")</f>
        <v>Guard</v>
      </c>
      <c r="O76">
        <f>IFERROR(IF(tbl_daily[[#This Row],[Injury Status]]="Out","",tbl_daily[[#This Row],[Duration]]),"")</f>
        <v>71</v>
      </c>
      <c r="P76" t="str">
        <f>IFERROR(_xlfn.XLOOKUP(tbl_daily[[#This Row],[Name]],tbl_profile[Name],tbl_profile[Team]),"")</f>
        <v>New Legacy</v>
      </c>
      <c r="Q76" s="2" t="str">
        <f>IFERROR(AVERAGEIFS(tbl_performance[TrapBar Deadlift 1RM (lbs)],tbl_performance[Name],tbl_daily[[#This Row],[Name]],tbl_performance[Date],tbl_daily[[#This Row],[Date]]),"")</f>
        <v/>
      </c>
      <c r="R76" s="2" t="str">
        <f>IFERROR(AVERAGEIFS(tbl_performance[Bench Press 1RM (lbs)],tbl_performance[Name],tbl_daily[[#This Row],[Name]],tbl_performance[Date],tbl_daily[[#This Row],[Date]]),"")</f>
        <v/>
      </c>
      <c r="S76" s="2" t="str">
        <f>IFERROR(AVERAGEIFS(tbl_performance[Jump Height (in)],tbl_performance[Name],tbl_daily[[#This Row],[Name]],tbl_performance[Date],tbl_daily[[#This Row],[Date]]),"")</f>
        <v/>
      </c>
      <c r="T76" s="2" t="str">
        <f>IFERROR(AVERAGEIFS(tbl_performance[Body Fat (%)],tbl_performance[Name],tbl_daily[[#This Row],[Name]],tbl_performance[Date],tbl_daily[[#This Row],[Date]]),"")</f>
        <v/>
      </c>
      <c r="U76">
        <f>IFERROR(IF(tbl_daily[[#This Row],[Name]]="","",1),"")</f>
        <v>1</v>
      </c>
      <c r="V76" s="9">
        <f>IF(tbl_daily[[#This Row],[Injury Status]]="Full",1,IF(tbl_daily[[#This Row],[Injury Status]]="Limited",2,IF(tbl_daily[[#This Row],[Injury Status]]="Out",3,"")))</f>
        <v>1</v>
      </c>
    </row>
    <row r="77" spans="1:22" ht="18" customHeight="1" x14ac:dyDescent="0.25">
      <c r="A77" s="7">
        <v>43030</v>
      </c>
      <c r="B77" s="5" t="s">
        <v>64</v>
      </c>
      <c r="C77" t="s">
        <v>36</v>
      </c>
      <c r="D77">
        <v>4</v>
      </c>
      <c r="E77">
        <v>2</v>
      </c>
      <c r="F77">
        <v>1</v>
      </c>
      <c r="G77">
        <v>3</v>
      </c>
      <c r="H77">
        <v>4</v>
      </c>
      <c r="I77">
        <v>1</v>
      </c>
      <c r="J77">
        <v>7</v>
      </c>
      <c r="K77">
        <v>71</v>
      </c>
      <c r="L77">
        <f>IFERROR(IF(OR(tbl_daily[[#This Row],[RPE]]="",tbl_daily[[#This Row],[Duration]]=""),"",tbl_daily[[#This Row],[RPE]]*tbl_daily[[#This Row],[Duration]]),"")</f>
        <v>497</v>
      </c>
      <c r="M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77" t="str">
        <f>IFERROR(_xlfn.XLOOKUP(tbl_daily[[#This Row],[Name]],tbl_profile[Name],tbl_profile[Position]),"")</f>
        <v>Guard</v>
      </c>
      <c r="O77">
        <f>IFERROR(IF(tbl_daily[[#This Row],[Injury Status]]="Out","",tbl_daily[[#This Row],[Duration]]),"")</f>
        <v>71</v>
      </c>
      <c r="P77" t="str">
        <f>IFERROR(_xlfn.XLOOKUP(tbl_daily[[#This Row],[Name]],tbl_profile[Name],tbl_profile[Team]),"")</f>
        <v>New Legacy</v>
      </c>
      <c r="Q77" s="2" t="str">
        <f>IFERROR(AVERAGEIFS(tbl_performance[TrapBar Deadlift 1RM (lbs)],tbl_performance[Name],tbl_daily[[#This Row],[Name]],tbl_performance[Date],tbl_daily[[#This Row],[Date]]),"")</f>
        <v/>
      </c>
      <c r="R77" s="2" t="str">
        <f>IFERROR(AVERAGEIFS(tbl_performance[Bench Press 1RM (lbs)],tbl_performance[Name],tbl_daily[[#This Row],[Name]],tbl_performance[Date],tbl_daily[[#This Row],[Date]]),"")</f>
        <v/>
      </c>
      <c r="S77" s="2" t="str">
        <f>IFERROR(AVERAGEIFS(tbl_performance[Jump Height (in)],tbl_performance[Name],tbl_daily[[#This Row],[Name]],tbl_performance[Date],tbl_daily[[#This Row],[Date]]),"")</f>
        <v/>
      </c>
      <c r="T77" s="2" t="str">
        <f>IFERROR(AVERAGEIFS(tbl_performance[Body Fat (%)],tbl_performance[Name],tbl_daily[[#This Row],[Name]],tbl_performance[Date],tbl_daily[[#This Row],[Date]]),"")</f>
        <v/>
      </c>
      <c r="U77">
        <f>IFERROR(IF(tbl_daily[[#This Row],[Name]]="","",1),"")</f>
        <v>1</v>
      </c>
      <c r="V77" s="9">
        <f>IF(tbl_daily[[#This Row],[Injury Status]]="Full",1,IF(tbl_daily[[#This Row],[Injury Status]]="Limited",2,IF(tbl_daily[[#This Row],[Injury Status]]="Out",3,"")))</f>
        <v>1</v>
      </c>
    </row>
    <row r="78" spans="1:22" ht="18" customHeight="1" x14ac:dyDescent="0.25">
      <c r="A78" s="7">
        <v>43030</v>
      </c>
      <c r="B78" s="5" t="s">
        <v>48</v>
      </c>
      <c r="C78" t="s">
        <v>36</v>
      </c>
      <c r="D78">
        <v>3</v>
      </c>
      <c r="E78">
        <v>4</v>
      </c>
      <c r="F78">
        <v>3</v>
      </c>
      <c r="G78">
        <v>1</v>
      </c>
      <c r="H78">
        <v>2</v>
      </c>
      <c r="I78">
        <v>1</v>
      </c>
      <c r="J78">
        <v>7</v>
      </c>
      <c r="K78">
        <v>71</v>
      </c>
      <c r="L78">
        <f>IFERROR(IF(OR(tbl_daily[[#This Row],[RPE]]="",tbl_daily[[#This Row],[Duration]]=""),"",tbl_daily[[#This Row],[RPE]]*tbl_daily[[#This Row],[Duration]]),"")</f>
        <v>497</v>
      </c>
      <c r="M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8" t="str">
        <f>IFERROR(_xlfn.XLOOKUP(tbl_daily[[#This Row],[Name]],tbl_profile[Name],tbl_profile[Position]),"")</f>
        <v>Guard</v>
      </c>
      <c r="O78">
        <f>IFERROR(IF(tbl_daily[[#This Row],[Injury Status]]="Out","",tbl_daily[[#This Row],[Duration]]),"")</f>
        <v>71</v>
      </c>
      <c r="P78" t="str">
        <f>IFERROR(_xlfn.XLOOKUP(tbl_daily[[#This Row],[Name]],tbl_profile[Name],tbl_profile[Team]),"")</f>
        <v>New Legacy</v>
      </c>
      <c r="Q78" s="2" t="str">
        <f>IFERROR(AVERAGEIFS(tbl_performance[TrapBar Deadlift 1RM (lbs)],tbl_performance[Name],tbl_daily[[#This Row],[Name]],tbl_performance[Date],tbl_daily[[#This Row],[Date]]),"")</f>
        <v/>
      </c>
      <c r="R78" s="2" t="str">
        <f>IFERROR(AVERAGEIFS(tbl_performance[Bench Press 1RM (lbs)],tbl_performance[Name],tbl_daily[[#This Row],[Name]],tbl_performance[Date],tbl_daily[[#This Row],[Date]]),"")</f>
        <v/>
      </c>
      <c r="S78" s="2" t="str">
        <f>IFERROR(AVERAGEIFS(tbl_performance[Jump Height (in)],tbl_performance[Name],tbl_daily[[#This Row],[Name]],tbl_performance[Date],tbl_daily[[#This Row],[Date]]),"")</f>
        <v/>
      </c>
      <c r="T78" s="2" t="str">
        <f>IFERROR(AVERAGEIFS(tbl_performance[Body Fat (%)],tbl_performance[Name],tbl_daily[[#This Row],[Name]],tbl_performance[Date],tbl_daily[[#This Row],[Date]]),"")</f>
        <v/>
      </c>
      <c r="U78">
        <f>IFERROR(IF(tbl_daily[[#This Row],[Name]]="","",1),"")</f>
        <v>1</v>
      </c>
      <c r="V78" s="9">
        <f>IF(tbl_daily[[#This Row],[Injury Status]]="Full",1,IF(tbl_daily[[#This Row],[Injury Status]]="Limited",2,IF(tbl_daily[[#This Row],[Injury Status]]="Out",3,"")))</f>
        <v>1</v>
      </c>
    </row>
    <row r="79" spans="1:22" ht="18" customHeight="1" x14ac:dyDescent="0.25">
      <c r="A79" s="7">
        <v>43030</v>
      </c>
      <c r="B79" s="5" t="s">
        <v>65</v>
      </c>
      <c r="C79" t="s">
        <v>36</v>
      </c>
      <c r="D79">
        <v>1</v>
      </c>
      <c r="E79">
        <v>4</v>
      </c>
      <c r="F79">
        <v>3</v>
      </c>
      <c r="G79">
        <v>4</v>
      </c>
      <c r="H79">
        <v>3</v>
      </c>
      <c r="I79">
        <v>1</v>
      </c>
      <c r="J79">
        <v>6</v>
      </c>
      <c r="K79">
        <v>71</v>
      </c>
      <c r="L79">
        <f>IFERROR(IF(OR(tbl_daily[[#This Row],[RPE]]="",tbl_daily[[#This Row],[Duration]]=""),"",tbl_daily[[#This Row],[RPE]]*tbl_daily[[#This Row],[Duration]]),"")</f>
        <v>426</v>
      </c>
      <c r="M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79" t="str">
        <f>IFERROR(_xlfn.XLOOKUP(tbl_daily[[#This Row],[Name]],tbl_profile[Name],tbl_profile[Position]),"")</f>
        <v>Center</v>
      </c>
      <c r="O79">
        <f>IFERROR(IF(tbl_daily[[#This Row],[Injury Status]]="Out","",tbl_daily[[#This Row],[Duration]]),"")</f>
        <v>71</v>
      </c>
      <c r="P79" t="str">
        <f>IFERROR(_xlfn.XLOOKUP(tbl_daily[[#This Row],[Name]],tbl_profile[Name],tbl_profile[Team]),"")</f>
        <v>New Legacy</v>
      </c>
      <c r="Q79" s="2" t="str">
        <f>IFERROR(AVERAGEIFS(tbl_performance[TrapBar Deadlift 1RM (lbs)],tbl_performance[Name],tbl_daily[[#This Row],[Name]],tbl_performance[Date],tbl_daily[[#This Row],[Date]]),"")</f>
        <v/>
      </c>
      <c r="R79" s="2" t="str">
        <f>IFERROR(AVERAGEIFS(tbl_performance[Bench Press 1RM (lbs)],tbl_performance[Name],tbl_daily[[#This Row],[Name]],tbl_performance[Date],tbl_daily[[#This Row],[Date]]),"")</f>
        <v/>
      </c>
      <c r="S79" s="2" t="str">
        <f>IFERROR(AVERAGEIFS(tbl_performance[Jump Height (in)],tbl_performance[Name],tbl_daily[[#This Row],[Name]],tbl_performance[Date],tbl_daily[[#This Row],[Date]]),"")</f>
        <v/>
      </c>
      <c r="T79" s="2" t="str">
        <f>IFERROR(AVERAGEIFS(tbl_performance[Body Fat (%)],tbl_performance[Name],tbl_daily[[#This Row],[Name]],tbl_performance[Date],tbl_daily[[#This Row],[Date]]),"")</f>
        <v/>
      </c>
      <c r="U79">
        <f>IFERROR(IF(tbl_daily[[#This Row],[Name]]="","",1),"")</f>
        <v>1</v>
      </c>
      <c r="V79" s="9">
        <f>IF(tbl_daily[[#This Row],[Injury Status]]="Full",1,IF(tbl_daily[[#This Row],[Injury Status]]="Limited",2,IF(tbl_daily[[#This Row],[Injury Status]]="Out",3,"")))</f>
        <v>1</v>
      </c>
    </row>
    <row r="80" spans="1:22" ht="18" customHeight="1" x14ac:dyDescent="0.25">
      <c r="A80" s="7">
        <v>43030</v>
      </c>
      <c r="B80" s="5" t="s">
        <v>63</v>
      </c>
      <c r="C80" t="s">
        <v>36</v>
      </c>
      <c r="D80">
        <v>1</v>
      </c>
      <c r="E80">
        <v>4</v>
      </c>
      <c r="F80">
        <v>3</v>
      </c>
      <c r="G80">
        <v>2</v>
      </c>
      <c r="H80">
        <v>3</v>
      </c>
      <c r="I80">
        <v>1</v>
      </c>
      <c r="J80">
        <v>6</v>
      </c>
      <c r="K80">
        <v>71</v>
      </c>
      <c r="L80">
        <f>IFERROR(IF(OR(tbl_daily[[#This Row],[RPE]]="",tbl_daily[[#This Row],[Duration]]=""),"",tbl_daily[[#This Row],[RPE]]*tbl_daily[[#This Row],[Duration]]),"")</f>
        <v>426</v>
      </c>
      <c r="M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80" t="str">
        <f>IFERROR(_xlfn.XLOOKUP(tbl_daily[[#This Row],[Name]],tbl_profile[Name],tbl_profile[Position]),"")</f>
        <v>Center</v>
      </c>
      <c r="O80">
        <f>IFERROR(IF(tbl_daily[[#This Row],[Injury Status]]="Out","",tbl_daily[[#This Row],[Duration]]),"")</f>
        <v>71</v>
      </c>
      <c r="P80" t="str">
        <f>IFERROR(_xlfn.XLOOKUP(tbl_daily[[#This Row],[Name]],tbl_profile[Name],tbl_profile[Team]),"")</f>
        <v>New Legacy</v>
      </c>
      <c r="Q80" s="2" t="str">
        <f>IFERROR(AVERAGEIFS(tbl_performance[TrapBar Deadlift 1RM (lbs)],tbl_performance[Name],tbl_daily[[#This Row],[Name]],tbl_performance[Date],tbl_daily[[#This Row],[Date]]),"")</f>
        <v/>
      </c>
      <c r="R80" s="2" t="str">
        <f>IFERROR(AVERAGEIFS(tbl_performance[Bench Press 1RM (lbs)],tbl_performance[Name],tbl_daily[[#This Row],[Name]],tbl_performance[Date],tbl_daily[[#This Row],[Date]]),"")</f>
        <v/>
      </c>
      <c r="S80" s="2" t="str">
        <f>IFERROR(AVERAGEIFS(tbl_performance[Jump Height (in)],tbl_performance[Name],tbl_daily[[#This Row],[Name]],tbl_performance[Date],tbl_daily[[#This Row],[Date]]),"")</f>
        <v/>
      </c>
      <c r="T80" s="2" t="str">
        <f>IFERROR(AVERAGEIFS(tbl_performance[Body Fat (%)],tbl_performance[Name],tbl_daily[[#This Row],[Name]],tbl_performance[Date],tbl_daily[[#This Row],[Date]]),"")</f>
        <v/>
      </c>
      <c r="U80">
        <f>IFERROR(IF(tbl_daily[[#This Row],[Name]]="","",1),"")</f>
        <v>1</v>
      </c>
      <c r="V80" s="9">
        <f>IF(tbl_daily[[#This Row],[Injury Status]]="Full",1,IF(tbl_daily[[#This Row],[Injury Status]]="Limited",2,IF(tbl_daily[[#This Row],[Injury Status]]="Out",3,"")))</f>
        <v>1</v>
      </c>
    </row>
    <row r="81" spans="1:22" ht="18" customHeight="1" x14ac:dyDescent="0.25">
      <c r="A81" s="7">
        <v>43030</v>
      </c>
      <c r="B81" s="5" t="s">
        <v>62</v>
      </c>
      <c r="C81" t="s">
        <v>36</v>
      </c>
      <c r="D81">
        <v>2</v>
      </c>
      <c r="E81">
        <v>2</v>
      </c>
      <c r="F81">
        <v>1</v>
      </c>
      <c r="G81">
        <v>3</v>
      </c>
      <c r="H81">
        <v>3</v>
      </c>
      <c r="I81">
        <v>1</v>
      </c>
      <c r="J81">
        <v>7</v>
      </c>
      <c r="K81">
        <v>71</v>
      </c>
      <c r="L81">
        <f>IFERROR(IF(OR(tbl_daily[[#This Row],[RPE]]="",tbl_daily[[#This Row],[Duration]]=""),"",tbl_daily[[#This Row],[RPE]]*tbl_daily[[#This Row],[Duration]]),"")</f>
        <v>497</v>
      </c>
      <c r="M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81" t="str">
        <f>IFERROR(_xlfn.XLOOKUP(tbl_daily[[#This Row],[Name]],tbl_profile[Name],tbl_profile[Position]),"")</f>
        <v>Center</v>
      </c>
      <c r="O81">
        <f>IFERROR(IF(tbl_daily[[#This Row],[Injury Status]]="Out","",tbl_daily[[#This Row],[Duration]]),"")</f>
        <v>71</v>
      </c>
      <c r="P81" t="str">
        <f>IFERROR(_xlfn.XLOOKUP(tbl_daily[[#This Row],[Name]],tbl_profile[Name],tbl_profile[Team]),"")</f>
        <v>Toon Squad</v>
      </c>
      <c r="Q81" s="2" t="str">
        <f>IFERROR(AVERAGEIFS(tbl_performance[TrapBar Deadlift 1RM (lbs)],tbl_performance[Name],tbl_daily[[#This Row],[Name]],tbl_performance[Date],tbl_daily[[#This Row],[Date]]),"")</f>
        <v/>
      </c>
      <c r="R81" s="2" t="str">
        <f>IFERROR(AVERAGEIFS(tbl_performance[Bench Press 1RM (lbs)],tbl_performance[Name],tbl_daily[[#This Row],[Name]],tbl_performance[Date],tbl_daily[[#This Row],[Date]]),"")</f>
        <v/>
      </c>
      <c r="S81" s="2" t="str">
        <f>IFERROR(AVERAGEIFS(tbl_performance[Jump Height (in)],tbl_performance[Name],tbl_daily[[#This Row],[Name]],tbl_performance[Date],tbl_daily[[#This Row],[Date]]),"")</f>
        <v/>
      </c>
      <c r="T81" s="2" t="str">
        <f>IFERROR(AVERAGEIFS(tbl_performance[Body Fat (%)],tbl_performance[Name],tbl_daily[[#This Row],[Name]],tbl_performance[Date],tbl_daily[[#This Row],[Date]]),"")</f>
        <v/>
      </c>
      <c r="U81">
        <f>IFERROR(IF(tbl_daily[[#This Row],[Name]]="","",1),"")</f>
        <v>1</v>
      </c>
      <c r="V81" s="9">
        <f>IF(tbl_daily[[#This Row],[Injury Status]]="Full",1,IF(tbl_daily[[#This Row],[Injury Status]]="Limited",2,IF(tbl_daily[[#This Row],[Injury Status]]="Out",3,"")))</f>
        <v>1</v>
      </c>
    </row>
    <row r="82" spans="1:22" ht="18" customHeight="1" x14ac:dyDescent="0.25">
      <c r="A82" s="7">
        <v>43030</v>
      </c>
      <c r="B82" s="5" t="s">
        <v>146</v>
      </c>
      <c r="C82" t="s">
        <v>36</v>
      </c>
      <c r="D82">
        <v>3</v>
      </c>
      <c r="E82">
        <v>2</v>
      </c>
      <c r="F82">
        <v>4</v>
      </c>
      <c r="G82">
        <v>2</v>
      </c>
      <c r="H82">
        <v>4</v>
      </c>
      <c r="I82">
        <v>1</v>
      </c>
      <c r="J82">
        <v>5</v>
      </c>
      <c r="K82">
        <v>71</v>
      </c>
      <c r="L82">
        <f>IFERROR(IF(OR(tbl_daily[[#This Row],[RPE]]="",tbl_daily[[#This Row],[Duration]]=""),"",tbl_daily[[#This Row],[RPE]]*tbl_daily[[#This Row],[Duration]]),"")</f>
        <v>355</v>
      </c>
      <c r="M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82" t="str">
        <f>IFERROR(_xlfn.XLOOKUP(tbl_daily[[#This Row],[Name]],tbl_profile[Name],tbl_profile[Position]),"")</f>
        <v>Forward</v>
      </c>
      <c r="O82">
        <f>IFERROR(IF(tbl_daily[[#This Row],[Injury Status]]="Out","",tbl_daily[[#This Row],[Duration]]),"")</f>
        <v>71</v>
      </c>
      <c r="P82" t="str">
        <f>IFERROR(_xlfn.XLOOKUP(tbl_daily[[#This Row],[Name]],tbl_profile[Name],tbl_profile[Team]),"")</f>
        <v>New Legacy</v>
      </c>
      <c r="Q82" s="2" t="str">
        <f>IFERROR(AVERAGEIFS(tbl_performance[TrapBar Deadlift 1RM (lbs)],tbl_performance[Name],tbl_daily[[#This Row],[Name]],tbl_performance[Date],tbl_daily[[#This Row],[Date]]),"")</f>
        <v/>
      </c>
      <c r="R82" s="2" t="str">
        <f>IFERROR(AVERAGEIFS(tbl_performance[Bench Press 1RM (lbs)],tbl_performance[Name],tbl_daily[[#This Row],[Name]],tbl_performance[Date],tbl_daily[[#This Row],[Date]]),"")</f>
        <v/>
      </c>
      <c r="S82" s="2" t="str">
        <f>IFERROR(AVERAGEIFS(tbl_performance[Jump Height (in)],tbl_performance[Name],tbl_daily[[#This Row],[Name]],tbl_performance[Date],tbl_daily[[#This Row],[Date]]),"")</f>
        <v/>
      </c>
      <c r="T82" s="2" t="str">
        <f>IFERROR(AVERAGEIFS(tbl_performance[Body Fat (%)],tbl_performance[Name],tbl_daily[[#This Row],[Name]],tbl_performance[Date],tbl_daily[[#This Row],[Date]]),"")</f>
        <v/>
      </c>
      <c r="U82">
        <f>IFERROR(IF(tbl_daily[[#This Row],[Name]]="","",1),"")</f>
        <v>1</v>
      </c>
      <c r="V82" s="9">
        <f>IF(tbl_daily[[#This Row],[Injury Status]]="Full",1,IF(tbl_daily[[#This Row],[Injury Status]]="Limited",2,IF(tbl_daily[[#This Row],[Injury Status]]="Out",3,"")))</f>
        <v>1</v>
      </c>
    </row>
    <row r="83" spans="1:22" ht="18" customHeight="1" x14ac:dyDescent="0.25">
      <c r="A83" s="7">
        <v>43030</v>
      </c>
      <c r="B83" s="5" t="s">
        <v>52</v>
      </c>
      <c r="C83" t="s">
        <v>36</v>
      </c>
      <c r="D83">
        <v>3</v>
      </c>
      <c r="E83">
        <v>4</v>
      </c>
      <c r="F83">
        <v>3</v>
      </c>
      <c r="G83">
        <v>4</v>
      </c>
      <c r="H83">
        <v>4</v>
      </c>
      <c r="I83">
        <v>1</v>
      </c>
      <c r="J83">
        <v>7</v>
      </c>
      <c r="K83">
        <v>71</v>
      </c>
      <c r="L83">
        <f>IFERROR(IF(OR(tbl_daily[[#This Row],[RPE]]="",tbl_daily[[#This Row],[Duration]]=""),"",tbl_daily[[#This Row],[RPE]]*tbl_daily[[#This Row],[Duration]]),"")</f>
        <v>497</v>
      </c>
      <c r="M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83" t="str">
        <f>IFERROR(_xlfn.XLOOKUP(tbl_daily[[#This Row],[Name]],tbl_profile[Name],tbl_profile[Position]),"")</f>
        <v>Forward</v>
      </c>
      <c r="O83">
        <f>IFERROR(IF(tbl_daily[[#This Row],[Injury Status]]="Out","",tbl_daily[[#This Row],[Duration]]),"")</f>
        <v>71</v>
      </c>
      <c r="P83" t="str">
        <f>IFERROR(_xlfn.XLOOKUP(tbl_daily[[#This Row],[Name]],tbl_profile[Name],tbl_profile[Team]),"")</f>
        <v>Toon Squad</v>
      </c>
      <c r="Q83" s="2" t="str">
        <f>IFERROR(AVERAGEIFS(tbl_performance[TrapBar Deadlift 1RM (lbs)],tbl_performance[Name],tbl_daily[[#This Row],[Name]],tbl_performance[Date],tbl_daily[[#This Row],[Date]]),"")</f>
        <v/>
      </c>
      <c r="R83" s="2" t="str">
        <f>IFERROR(AVERAGEIFS(tbl_performance[Bench Press 1RM (lbs)],tbl_performance[Name],tbl_daily[[#This Row],[Name]],tbl_performance[Date],tbl_daily[[#This Row],[Date]]),"")</f>
        <v/>
      </c>
      <c r="S83" s="2" t="str">
        <f>IFERROR(AVERAGEIFS(tbl_performance[Jump Height (in)],tbl_performance[Name],tbl_daily[[#This Row],[Name]],tbl_performance[Date],tbl_daily[[#This Row],[Date]]),"")</f>
        <v/>
      </c>
      <c r="T83" s="2" t="str">
        <f>IFERROR(AVERAGEIFS(tbl_performance[Body Fat (%)],tbl_performance[Name],tbl_daily[[#This Row],[Name]],tbl_performance[Date],tbl_daily[[#This Row],[Date]]),"")</f>
        <v/>
      </c>
      <c r="U83">
        <f>IFERROR(IF(tbl_daily[[#This Row],[Name]]="","",1),"")</f>
        <v>1</v>
      </c>
      <c r="V83" s="9">
        <f>IF(tbl_daily[[#This Row],[Injury Status]]="Full",1,IF(tbl_daily[[#This Row],[Injury Status]]="Limited",2,IF(tbl_daily[[#This Row],[Injury Status]]="Out",3,"")))</f>
        <v>1</v>
      </c>
    </row>
    <row r="84" spans="1:22" ht="18" customHeight="1" x14ac:dyDescent="0.25">
      <c r="A84" s="7">
        <v>43030</v>
      </c>
      <c r="B84" s="5" t="s">
        <v>57</v>
      </c>
      <c r="C84" t="s">
        <v>36</v>
      </c>
      <c r="D84">
        <v>4</v>
      </c>
      <c r="E84">
        <v>2</v>
      </c>
      <c r="F84">
        <v>4</v>
      </c>
      <c r="G84">
        <v>1</v>
      </c>
      <c r="H84">
        <v>1</v>
      </c>
      <c r="I84">
        <v>1</v>
      </c>
      <c r="J84">
        <v>5</v>
      </c>
      <c r="K84">
        <v>71</v>
      </c>
      <c r="L84">
        <f>IFERROR(IF(OR(tbl_daily[[#This Row],[RPE]]="",tbl_daily[[#This Row],[Duration]]=""),"",tbl_daily[[#This Row],[RPE]]*tbl_daily[[#This Row],[Duration]]),"")</f>
        <v>355</v>
      </c>
      <c r="M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4" t="str">
        <f>IFERROR(_xlfn.XLOOKUP(tbl_daily[[#This Row],[Name]],tbl_profile[Name],tbl_profile[Position]),"")</f>
        <v>Guard</v>
      </c>
      <c r="O84">
        <f>IFERROR(IF(tbl_daily[[#This Row],[Injury Status]]="Out","",tbl_daily[[#This Row],[Duration]]),"")</f>
        <v>71</v>
      </c>
      <c r="P84" t="str">
        <f>IFERROR(_xlfn.XLOOKUP(tbl_daily[[#This Row],[Name]],tbl_profile[Name],tbl_profile[Team]),"")</f>
        <v>Toon Squad</v>
      </c>
      <c r="Q84" s="2" t="str">
        <f>IFERROR(AVERAGEIFS(tbl_performance[TrapBar Deadlift 1RM (lbs)],tbl_performance[Name],tbl_daily[[#This Row],[Name]],tbl_performance[Date],tbl_daily[[#This Row],[Date]]),"")</f>
        <v/>
      </c>
      <c r="R84" s="2" t="str">
        <f>IFERROR(AVERAGEIFS(tbl_performance[Bench Press 1RM (lbs)],tbl_performance[Name],tbl_daily[[#This Row],[Name]],tbl_performance[Date],tbl_daily[[#This Row],[Date]]),"")</f>
        <v/>
      </c>
      <c r="S84" s="2" t="str">
        <f>IFERROR(AVERAGEIFS(tbl_performance[Jump Height (in)],tbl_performance[Name],tbl_daily[[#This Row],[Name]],tbl_performance[Date],tbl_daily[[#This Row],[Date]]),"")</f>
        <v/>
      </c>
      <c r="T84" s="2" t="str">
        <f>IFERROR(AVERAGEIFS(tbl_performance[Body Fat (%)],tbl_performance[Name],tbl_daily[[#This Row],[Name]],tbl_performance[Date],tbl_daily[[#This Row],[Date]]),"")</f>
        <v/>
      </c>
      <c r="U84">
        <f>IFERROR(IF(tbl_daily[[#This Row],[Name]]="","",1),"")</f>
        <v>1</v>
      </c>
      <c r="V84" s="9">
        <f>IF(tbl_daily[[#This Row],[Injury Status]]="Full",1,IF(tbl_daily[[#This Row],[Injury Status]]="Limited",2,IF(tbl_daily[[#This Row],[Injury Status]]="Out",3,"")))</f>
        <v>1</v>
      </c>
    </row>
    <row r="85" spans="1:22" ht="18" customHeight="1" x14ac:dyDescent="0.25">
      <c r="A85" s="7">
        <v>43030</v>
      </c>
      <c r="B85" s="5" t="s">
        <v>59</v>
      </c>
      <c r="C85" t="s">
        <v>36</v>
      </c>
      <c r="D85">
        <v>4</v>
      </c>
      <c r="E85">
        <v>2</v>
      </c>
      <c r="F85">
        <v>1</v>
      </c>
      <c r="G85">
        <v>3</v>
      </c>
      <c r="H85">
        <v>3</v>
      </c>
      <c r="I85">
        <v>1</v>
      </c>
      <c r="J85">
        <v>6</v>
      </c>
      <c r="K85">
        <v>71</v>
      </c>
      <c r="L85">
        <f>IFERROR(IF(OR(tbl_daily[[#This Row],[RPE]]="",tbl_daily[[#This Row],[Duration]]=""),"",tbl_daily[[#This Row],[RPE]]*tbl_daily[[#This Row],[Duration]]),"")</f>
        <v>426</v>
      </c>
      <c r="M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85" t="str">
        <f>IFERROR(_xlfn.XLOOKUP(tbl_daily[[#This Row],[Name]],tbl_profile[Name],tbl_profile[Position]),"")</f>
        <v>Forward</v>
      </c>
      <c r="O85">
        <f>IFERROR(IF(tbl_daily[[#This Row],[Injury Status]]="Out","",tbl_daily[[#This Row],[Duration]]),"")</f>
        <v>71</v>
      </c>
      <c r="P85" t="str">
        <f>IFERROR(_xlfn.XLOOKUP(tbl_daily[[#This Row],[Name]],tbl_profile[Name],tbl_profile[Team]),"")</f>
        <v>Toon Squad</v>
      </c>
      <c r="Q85" s="2" t="str">
        <f>IFERROR(AVERAGEIFS(tbl_performance[TrapBar Deadlift 1RM (lbs)],tbl_performance[Name],tbl_daily[[#This Row],[Name]],tbl_performance[Date],tbl_daily[[#This Row],[Date]]),"")</f>
        <v/>
      </c>
      <c r="R85" s="2" t="str">
        <f>IFERROR(AVERAGEIFS(tbl_performance[Bench Press 1RM (lbs)],tbl_performance[Name],tbl_daily[[#This Row],[Name]],tbl_performance[Date],tbl_daily[[#This Row],[Date]]),"")</f>
        <v/>
      </c>
      <c r="S85" s="2" t="str">
        <f>IFERROR(AVERAGEIFS(tbl_performance[Jump Height (in)],tbl_performance[Name],tbl_daily[[#This Row],[Name]],tbl_performance[Date],tbl_daily[[#This Row],[Date]]),"")</f>
        <v/>
      </c>
      <c r="T85" s="2" t="str">
        <f>IFERROR(AVERAGEIFS(tbl_performance[Body Fat (%)],tbl_performance[Name],tbl_daily[[#This Row],[Name]],tbl_performance[Date],tbl_daily[[#This Row],[Date]]),"")</f>
        <v/>
      </c>
      <c r="U85">
        <f>IFERROR(IF(tbl_daily[[#This Row],[Name]]="","",1),"")</f>
        <v>1</v>
      </c>
      <c r="V85" s="9">
        <f>IF(tbl_daily[[#This Row],[Injury Status]]="Full",1,IF(tbl_daily[[#This Row],[Injury Status]]="Limited",2,IF(tbl_daily[[#This Row],[Injury Status]]="Out",3,"")))</f>
        <v>1</v>
      </c>
    </row>
    <row r="86" spans="1:22" ht="18" customHeight="1" x14ac:dyDescent="0.25">
      <c r="A86" s="7">
        <v>43030</v>
      </c>
      <c r="B86" s="5" t="s">
        <v>61</v>
      </c>
      <c r="C86" t="s">
        <v>36</v>
      </c>
      <c r="D86">
        <v>2</v>
      </c>
      <c r="E86">
        <v>4</v>
      </c>
      <c r="F86">
        <v>2</v>
      </c>
      <c r="G86">
        <v>3</v>
      </c>
      <c r="H86">
        <v>2</v>
      </c>
      <c r="I86">
        <v>1</v>
      </c>
      <c r="J86">
        <v>5</v>
      </c>
      <c r="K86">
        <v>71</v>
      </c>
      <c r="L86">
        <f>IFERROR(IF(OR(tbl_daily[[#This Row],[RPE]]="",tbl_daily[[#This Row],[Duration]]=""),"",tbl_daily[[#This Row],[RPE]]*tbl_daily[[#This Row],[Duration]]),"")</f>
        <v>355</v>
      </c>
      <c r="M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86" t="str">
        <f>IFERROR(_xlfn.XLOOKUP(tbl_daily[[#This Row],[Name]],tbl_profile[Name],tbl_profile[Position]),"")</f>
        <v>Forward</v>
      </c>
      <c r="O86">
        <f>IFERROR(IF(tbl_daily[[#This Row],[Injury Status]]="Out","",tbl_daily[[#This Row],[Duration]]),"")</f>
        <v>71</v>
      </c>
      <c r="P86" t="str">
        <f>IFERROR(_xlfn.XLOOKUP(tbl_daily[[#This Row],[Name]],tbl_profile[Name],tbl_profile[Team]),"")</f>
        <v>Toon Squad</v>
      </c>
      <c r="Q86" s="2" t="str">
        <f>IFERROR(AVERAGEIFS(tbl_performance[TrapBar Deadlift 1RM (lbs)],tbl_performance[Name],tbl_daily[[#This Row],[Name]],tbl_performance[Date],tbl_daily[[#This Row],[Date]]),"")</f>
        <v/>
      </c>
      <c r="R86" s="2" t="str">
        <f>IFERROR(AVERAGEIFS(tbl_performance[Bench Press 1RM (lbs)],tbl_performance[Name],tbl_daily[[#This Row],[Name]],tbl_performance[Date],tbl_daily[[#This Row],[Date]]),"")</f>
        <v/>
      </c>
      <c r="S86" s="2" t="str">
        <f>IFERROR(AVERAGEIFS(tbl_performance[Jump Height (in)],tbl_performance[Name],tbl_daily[[#This Row],[Name]],tbl_performance[Date],tbl_daily[[#This Row],[Date]]),"")</f>
        <v/>
      </c>
      <c r="T86" s="2" t="str">
        <f>IFERROR(AVERAGEIFS(tbl_performance[Body Fat (%)],tbl_performance[Name],tbl_daily[[#This Row],[Name]],tbl_performance[Date],tbl_daily[[#This Row],[Date]]),"")</f>
        <v/>
      </c>
      <c r="U86">
        <f>IFERROR(IF(tbl_daily[[#This Row],[Name]]="","",1),"")</f>
        <v>1</v>
      </c>
      <c r="V86" s="9">
        <f>IF(tbl_daily[[#This Row],[Injury Status]]="Full",1,IF(tbl_daily[[#This Row],[Injury Status]]="Limited",2,IF(tbl_daily[[#This Row],[Injury Status]]="Out",3,"")))</f>
        <v>1</v>
      </c>
    </row>
    <row r="87" spans="1:22" ht="18" customHeight="1" x14ac:dyDescent="0.25">
      <c r="A87" s="7">
        <v>43030</v>
      </c>
      <c r="B87" s="5" t="s">
        <v>55</v>
      </c>
      <c r="C87" t="s">
        <v>36</v>
      </c>
      <c r="D87">
        <v>2</v>
      </c>
      <c r="E87">
        <v>4</v>
      </c>
      <c r="F87">
        <v>4</v>
      </c>
      <c r="G87">
        <v>4</v>
      </c>
      <c r="H87">
        <v>3</v>
      </c>
      <c r="I87">
        <v>1</v>
      </c>
      <c r="J87">
        <v>5</v>
      </c>
      <c r="K87">
        <v>71</v>
      </c>
      <c r="L87">
        <f>IFERROR(IF(OR(tbl_daily[[#This Row],[RPE]]="",tbl_daily[[#This Row],[Duration]]=""),"",tbl_daily[[#This Row],[RPE]]*tbl_daily[[#This Row],[Duration]]),"")</f>
        <v>355</v>
      </c>
      <c r="M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87" t="str">
        <f>IFERROR(_xlfn.XLOOKUP(tbl_daily[[#This Row],[Name]],tbl_profile[Name],tbl_profile[Position]),"")</f>
        <v>Guard</v>
      </c>
      <c r="O87">
        <f>IFERROR(IF(tbl_daily[[#This Row],[Injury Status]]="Out","",tbl_daily[[#This Row],[Duration]]),"")</f>
        <v>71</v>
      </c>
      <c r="P87" t="str">
        <f>IFERROR(_xlfn.XLOOKUP(tbl_daily[[#This Row],[Name]],tbl_profile[Name],tbl_profile[Team]),"")</f>
        <v>Toon Squad</v>
      </c>
      <c r="Q87" s="2" t="str">
        <f>IFERROR(AVERAGEIFS(tbl_performance[TrapBar Deadlift 1RM (lbs)],tbl_performance[Name],tbl_daily[[#This Row],[Name]],tbl_performance[Date],tbl_daily[[#This Row],[Date]]),"")</f>
        <v/>
      </c>
      <c r="R87" s="2" t="str">
        <f>IFERROR(AVERAGEIFS(tbl_performance[Bench Press 1RM (lbs)],tbl_performance[Name],tbl_daily[[#This Row],[Name]],tbl_performance[Date],tbl_daily[[#This Row],[Date]]),"")</f>
        <v/>
      </c>
      <c r="S87" s="2" t="str">
        <f>IFERROR(AVERAGEIFS(tbl_performance[Jump Height (in)],tbl_performance[Name],tbl_daily[[#This Row],[Name]],tbl_performance[Date],tbl_daily[[#This Row],[Date]]),"")</f>
        <v/>
      </c>
      <c r="T87" s="2" t="str">
        <f>IFERROR(AVERAGEIFS(tbl_performance[Body Fat (%)],tbl_performance[Name],tbl_daily[[#This Row],[Name]],tbl_performance[Date],tbl_daily[[#This Row],[Date]]),"")</f>
        <v/>
      </c>
      <c r="U87">
        <f>IFERROR(IF(tbl_daily[[#This Row],[Name]]="","",1),"")</f>
        <v>1</v>
      </c>
      <c r="V87" s="9">
        <f>IF(tbl_daily[[#This Row],[Injury Status]]="Full",1,IF(tbl_daily[[#This Row],[Injury Status]]="Limited",2,IF(tbl_daily[[#This Row],[Injury Status]]="Out",3,"")))</f>
        <v>1</v>
      </c>
    </row>
    <row r="88" spans="1:22" ht="18" customHeight="1" x14ac:dyDescent="0.25">
      <c r="A88" s="7">
        <v>43030</v>
      </c>
      <c r="B88" s="5" t="s">
        <v>40</v>
      </c>
      <c r="C88" t="s">
        <v>36</v>
      </c>
      <c r="D88">
        <v>3</v>
      </c>
      <c r="E88">
        <v>4</v>
      </c>
      <c r="F88">
        <v>1</v>
      </c>
      <c r="G88">
        <v>4</v>
      </c>
      <c r="H88">
        <v>4</v>
      </c>
      <c r="I88">
        <v>1</v>
      </c>
      <c r="J88">
        <v>6</v>
      </c>
      <c r="K88">
        <v>71</v>
      </c>
      <c r="L88">
        <f>IFERROR(IF(OR(tbl_daily[[#This Row],[RPE]]="",tbl_daily[[#This Row],[Duration]]=""),"",tbl_daily[[#This Row],[RPE]]*tbl_daily[[#This Row],[Duration]]),"")</f>
        <v>426</v>
      </c>
      <c r="M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88" t="str">
        <f>IFERROR(_xlfn.XLOOKUP(tbl_daily[[#This Row],[Name]],tbl_profile[Name],tbl_profile[Position]),"")</f>
        <v>Guard</v>
      </c>
      <c r="O88">
        <f>IFERROR(IF(tbl_daily[[#This Row],[Injury Status]]="Out","",tbl_daily[[#This Row],[Duration]]),"")</f>
        <v>71</v>
      </c>
      <c r="P88" t="str">
        <f>IFERROR(_xlfn.XLOOKUP(tbl_daily[[#This Row],[Name]],tbl_profile[Name],tbl_profile[Team]),"")</f>
        <v>New Legacy</v>
      </c>
      <c r="Q88" s="2" t="str">
        <f>IFERROR(AVERAGEIFS(tbl_performance[TrapBar Deadlift 1RM (lbs)],tbl_performance[Name],tbl_daily[[#This Row],[Name]],tbl_performance[Date],tbl_daily[[#This Row],[Date]]),"")</f>
        <v/>
      </c>
      <c r="R88" s="2" t="str">
        <f>IFERROR(AVERAGEIFS(tbl_performance[Bench Press 1RM (lbs)],tbl_performance[Name],tbl_daily[[#This Row],[Name]],tbl_performance[Date],tbl_daily[[#This Row],[Date]]),"")</f>
        <v/>
      </c>
      <c r="S88" s="2" t="str">
        <f>IFERROR(AVERAGEIFS(tbl_performance[Jump Height (in)],tbl_performance[Name],tbl_daily[[#This Row],[Name]],tbl_performance[Date],tbl_daily[[#This Row],[Date]]),"")</f>
        <v/>
      </c>
      <c r="T88" s="2" t="str">
        <f>IFERROR(AVERAGEIFS(tbl_performance[Body Fat (%)],tbl_performance[Name],tbl_daily[[#This Row],[Name]],tbl_performance[Date],tbl_daily[[#This Row],[Date]]),"")</f>
        <v/>
      </c>
      <c r="U88">
        <f>IFERROR(IF(tbl_daily[[#This Row],[Name]]="","",1),"")</f>
        <v>1</v>
      </c>
      <c r="V88" s="9">
        <f>IF(tbl_daily[[#This Row],[Injury Status]]="Full",1,IF(tbl_daily[[#This Row],[Injury Status]]="Limited",2,IF(tbl_daily[[#This Row],[Injury Status]]="Out",3,"")))</f>
        <v>1</v>
      </c>
    </row>
    <row r="89" spans="1:22" ht="18" customHeight="1" x14ac:dyDescent="0.25">
      <c r="A89" s="7">
        <v>43031</v>
      </c>
      <c r="B89" s="5" t="s">
        <v>45</v>
      </c>
      <c r="C89" t="s">
        <v>36</v>
      </c>
      <c r="D89">
        <v>3</v>
      </c>
      <c r="E89">
        <v>1</v>
      </c>
      <c r="F89">
        <v>1</v>
      </c>
      <c r="G89">
        <v>3</v>
      </c>
      <c r="H89">
        <v>2</v>
      </c>
      <c r="I89">
        <v>1</v>
      </c>
      <c r="J89">
        <v>7</v>
      </c>
      <c r="K89">
        <v>71</v>
      </c>
      <c r="L89">
        <f>IFERROR(IF(OR(tbl_daily[[#This Row],[RPE]]="",tbl_daily[[#This Row],[Duration]]=""),"",tbl_daily[[#This Row],[RPE]]*tbl_daily[[#This Row],[Duration]]),"")</f>
        <v>497</v>
      </c>
      <c r="M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89" t="str">
        <f>IFERROR(_xlfn.XLOOKUP(tbl_daily[[#This Row],[Name]],tbl_profile[Name],tbl_profile[Position]),"")</f>
        <v>Forward</v>
      </c>
      <c r="O89">
        <f>IFERROR(IF(tbl_daily[[#This Row],[Injury Status]]="Out","",tbl_daily[[#This Row],[Duration]]),"")</f>
        <v>71</v>
      </c>
      <c r="P89" t="str">
        <f>IFERROR(_xlfn.XLOOKUP(tbl_daily[[#This Row],[Name]],tbl_profile[Name],tbl_profile[Team]),"")</f>
        <v>New Legacy</v>
      </c>
      <c r="Q89" s="2" t="str">
        <f>IFERROR(AVERAGEIFS(tbl_performance[TrapBar Deadlift 1RM (lbs)],tbl_performance[Name],tbl_daily[[#This Row],[Name]],tbl_performance[Date],tbl_daily[[#This Row],[Date]]),"")</f>
        <v/>
      </c>
      <c r="R89" s="2" t="str">
        <f>IFERROR(AVERAGEIFS(tbl_performance[Bench Press 1RM (lbs)],tbl_performance[Name],tbl_daily[[#This Row],[Name]],tbl_performance[Date],tbl_daily[[#This Row],[Date]]),"")</f>
        <v/>
      </c>
      <c r="S89" s="2" t="str">
        <f>IFERROR(AVERAGEIFS(tbl_performance[Jump Height (in)],tbl_performance[Name],tbl_daily[[#This Row],[Name]],tbl_performance[Date],tbl_daily[[#This Row],[Date]]),"")</f>
        <v/>
      </c>
      <c r="T89" s="2" t="str">
        <f>IFERROR(AVERAGEIFS(tbl_performance[Body Fat (%)],tbl_performance[Name],tbl_daily[[#This Row],[Name]],tbl_performance[Date],tbl_daily[[#This Row],[Date]]),"")</f>
        <v/>
      </c>
      <c r="U89">
        <f>IFERROR(IF(tbl_daily[[#This Row],[Name]]="","",1),"")</f>
        <v>1</v>
      </c>
      <c r="V89" s="9">
        <f>IF(tbl_daily[[#This Row],[Injury Status]]="Full",1,IF(tbl_daily[[#This Row],[Injury Status]]="Limited",2,IF(tbl_daily[[#This Row],[Injury Status]]="Out",3,"")))</f>
        <v>1</v>
      </c>
    </row>
    <row r="90" spans="1:22" ht="18" customHeight="1" x14ac:dyDescent="0.25">
      <c r="A90" s="7">
        <v>43031</v>
      </c>
      <c r="B90" t="s">
        <v>47</v>
      </c>
      <c r="C90" t="s">
        <v>36</v>
      </c>
      <c r="D90">
        <v>1</v>
      </c>
      <c r="E90">
        <v>2</v>
      </c>
      <c r="F90">
        <v>3</v>
      </c>
      <c r="G90">
        <v>2</v>
      </c>
      <c r="H90">
        <v>1</v>
      </c>
      <c r="I90">
        <v>1</v>
      </c>
      <c r="J90">
        <v>4</v>
      </c>
      <c r="K90">
        <v>71</v>
      </c>
      <c r="L90">
        <f>IFERROR(IF(OR(tbl_daily[[#This Row],[RPE]]="",tbl_daily[[#This Row],[Duration]]=""),"",tbl_daily[[#This Row],[RPE]]*tbl_daily[[#This Row],[Duration]]),"")</f>
        <v>284</v>
      </c>
      <c r="M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90" t="str">
        <f>IFERROR(_xlfn.XLOOKUP(tbl_daily[[#This Row],[Name]],tbl_profile[Name],tbl_profile[Position]),"")</f>
        <v>Forward</v>
      </c>
      <c r="O90">
        <f>IFERROR(IF(tbl_daily[[#This Row],[Injury Status]]="Out","",tbl_daily[[#This Row],[Duration]]),"")</f>
        <v>71</v>
      </c>
      <c r="P90" t="str">
        <f>IFERROR(_xlfn.XLOOKUP(tbl_daily[[#This Row],[Name]],tbl_profile[Name],tbl_profile[Team]),"")</f>
        <v>Toon Squad</v>
      </c>
      <c r="Q90" s="2" t="str">
        <f>IFERROR(AVERAGEIFS(tbl_performance[TrapBar Deadlift 1RM (lbs)],tbl_performance[Name],tbl_daily[[#This Row],[Name]],tbl_performance[Date],tbl_daily[[#This Row],[Date]]),"")</f>
        <v/>
      </c>
      <c r="R90" s="2" t="str">
        <f>IFERROR(AVERAGEIFS(tbl_performance[Bench Press 1RM (lbs)],tbl_performance[Name],tbl_daily[[#This Row],[Name]],tbl_performance[Date],tbl_daily[[#This Row],[Date]]),"")</f>
        <v/>
      </c>
      <c r="S90" s="2" t="str">
        <f>IFERROR(AVERAGEIFS(tbl_performance[Jump Height (in)],tbl_performance[Name],tbl_daily[[#This Row],[Name]],tbl_performance[Date],tbl_daily[[#This Row],[Date]]),"")</f>
        <v/>
      </c>
      <c r="T90" s="2" t="str">
        <f>IFERROR(AVERAGEIFS(tbl_performance[Body Fat (%)],tbl_performance[Name],tbl_daily[[#This Row],[Name]],tbl_performance[Date],tbl_daily[[#This Row],[Date]]),"")</f>
        <v/>
      </c>
      <c r="U90">
        <f>IFERROR(IF(tbl_daily[[#This Row],[Name]]="","",1),"")</f>
        <v>1</v>
      </c>
      <c r="V90" s="9">
        <f>IF(tbl_daily[[#This Row],[Injury Status]]="Full",1,IF(tbl_daily[[#This Row],[Injury Status]]="Limited",2,IF(tbl_daily[[#This Row],[Injury Status]]="Out",3,"")))</f>
        <v>1</v>
      </c>
    </row>
    <row r="91" spans="1:22" ht="18" customHeight="1" x14ac:dyDescent="0.25">
      <c r="A91" s="7">
        <v>43031</v>
      </c>
      <c r="B91" t="s">
        <v>43</v>
      </c>
      <c r="C91" t="s">
        <v>36</v>
      </c>
      <c r="D91">
        <v>1</v>
      </c>
      <c r="E91">
        <v>3</v>
      </c>
      <c r="F91">
        <v>2</v>
      </c>
      <c r="G91">
        <v>1</v>
      </c>
      <c r="H91">
        <v>4</v>
      </c>
      <c r="I91">
        <v>1</v>
      </c>
      <c r="J91">
        <v>7</v>
      </c>
      <c r="K91">
        <v>74</v>
      </c>
      <c r="L91">
        <f>IFERROR(IF(OR(tbl_daily[[#This Row],[RPE]]="",tbl_daily[[#This Row],[Duration]]=""),"",tbl_daily[[#This Row],[RPE]]*tbl_daily[[#This Row],[Duration]]),"")</f>
        <v>518</v>
      </c>
      <c r="M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1" t="str">
        <f>IFERROR(_xlfn.XLOOKUP(tbl_daily[[#This Row],[Name]],tbl_profile[Name],tbl_profile[Position]),"")</f>
        <v>Forward</v>
      </c>
      <c r="O91">
        <f>IFERROR(IF(tbl_daily[[#This Row],[Injury Status]]="Out","",tbl_daily[[#This Row],[Duration]]),"")</f>
        <v>74</v>
      </c>
      <c r="P91" t="str">
        <f>IFERROR(_xlfn.XLOOKUP(tbl_daily[[#This Row],[Name]],tbl_profile[Name],tbl_profile[Team]),"")</f>
        <v>New Legacy</v>
      </c>
      <c r="Q91" s="2" t="str">
        <f>IFERROR(AVERAGEIFS(tbl_performance[TrapBar Deadlift 1RM (lbs)],tbl_performance[Name],tbl_daily[[#This Row],[Name]],tbl_performance[Date],tbl_daily[[#This Row],[Date]]),"")</f>
        <v/>
      </c>
      <c r="R91" s="2" t="str">
        <f>IFERROR(AVERAGEIFS(tbl_performance[Bench Press 1RM (lbs)],tbl_performance[Name],tbl_daily[[#This Row],[Name]],tbl_performance[Date],tbl_daily[[#This Row],[Date]]),"")</f>
        <v/>
      </c>
      <c r="S91" s="2" t="str">
        <f>IFERROR(AVERAGEIFS(tbl_performance[Jump Height (in)],tbl_performance[Name],tbl_daily[[#This Row],[Name]],tbl_performance[Date],tbl_daily[[#This Row],[Date]]),"")</f>
        <v/>
      </c>
      <c r="T91" s="2" t="str">
        <f>IFERROR(AVERAGEIFS(tbl_performance[Body Fat (%)],tbl_performance[Name],tbl_daily[[#This Row],[Name]],tbl_performance[Date],tbl_daily[[#This Row],[Date]]),"")</f>
        <v/>
      </c>
      <c r="U91">
        <f>IFERROR(IF(tbl_daily[[#This Row],[Name]]="","",1),"")</f>
        <v>1</v>
      </c>
      <c r="V91" s="9">
        <f>IF(tbl_daily[[#This Row],[Injury Status]]="Full",1,IF(tbl_daily[[#This Row],[Injury Status]]="Limited",2,IF(tbl_daily[[#This Row],[Injury Status]]="Out",3,"")))</f>
        <v>1</v>
      </c>
    </row>
    <row r="92" spans="1:22" ht="18" customHeight="1" x14ac:dyDescent="0.25">
      <c r="A92" s="7">
        <v>43031</v>
      </c>
      <c r="B92" t="s">
        <v>46</v>
      </c>
      <c r="C92" t="s">
        <v>36</v>
      </c>
      <c r="D92">
        <v>3</v>
      </c>
      <c r="E92">
        <v>2</v>
      </c>
      <c r="F92">
        <v>1</v>
      </c>
      <c r="G92">
        <v>1</v>
      </c>
      <c r="H92">
        <v>4</v>
      </c>
      <c r="I92">
        <v>1</v>
      </c>
      <c r="J92">
        <v>7</v>
      </c>
      <c r="K92">
        <v>74</v>
      </c>
      <c r="L92">
        <f>IFERROR(IF(OR(tbl_daily[[#This Row],[RPE]]="",tbl_daily[[#This Row],[Duration]]=""),"",tbl_daily[[#This Row],[RPE]]*tbl_daily[[#This Row],[Duration]]),"")</f>
        <v>518</v>
      </c>
      <c r="M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2" t="str">
        <f>IFERROR(_xlfn.XLOOKUP(tbl_daily[[#This Row],[Name]],tbl_profile[Name],tbl_profile[Position]),"")</f>
        <v>Forward</v>
      </c>
      <c r="O92">
        <f>IFERROR(IF(tbl_daily[[#This Row],[Injury Status]]="Out","",tbl_daily[[#This Row],[Duration]]),"")</f>
        <v>74</v>
      </c>
      <c r="P92" t="str">
        <f>IFERROR(_xlfn.XLOOKUP(tbl_daily[[#This Row],[Name]],tbl_profile[Name],tbl_profile[Team]),"")</f>
        <v>Toon Squad</v>
      </c>
      <c r="Q92" s="2" t="str">
        <f>IFERROR(AVERAGEIFS(tbl_performance[TrapBar Deadlift 1RM (lbs)],tbl_performance[Name],tbl_daily[[#This Row],[Name]],tbl_performance[Date],tbl_daily[[#This Row],[Date]]),"")</f>
        <v/>
      </c>
      <c r="R92" s="2" t="str">
        <f>IFERROR(AVERAGEIFS(tbl_performance[Bench Press 1RM (lbs)],tbl_performance[Name],tbl_daily[[#This Row],[Name]],tbl_performance[Date],tbl_daily[[#This Row],[Date]]),"")</f>
        <v/>
      </c>
      <c r="S92" s="2" t="str">
        <f>IFERROR(AVERAGEIFS(tbl_performance[Jump Height (in)],tbl_performance[Name],tbl_daily[[#This Row],[Name]],tbl_performance[Date],tbl_daily[[#This Row],[Date]]),"")</f>
        <v/>
      </c>
      <c r="T92" s="2" t="str">
        <f>IFERROR(AVERAGEIFS(tbl_performance[Body Fat (%)],tbl_performance[Name],tbl_daily[[#This Row],[Name]],tbl_performance[Date],tbl_daily[[#This Row],[Date]]),"")</f>
        <v/>
      </c>
      <c r="U92">
        <f>IFERROR(IF(tbl_daily[[#This Row],[Name]]="","",1),"")</f>
        <v>1</v>
      </c>
      <c r="V92" s="9">
        <f>IF(tbl_daily[[#This Row],[Injury Status]]="Full",1,IF(tbl_daily[[#This Row],[Injury Status]]="Limited",2,IF(tbl_daily[[#This Row],[Injury Status]]="Out",3,"")))</f>
        <v>1</v>
      </c>
    </row>
    <row r="93" spans="1:22" ht="18" customHeight="1" x14ac:dyDescent="0.25">
      <c r="A93" s="7">
        <v>43031</v>
      </c>
      <c r="B93" t="s">
        <v>49</v>
      </c>
      <c r="C93" t="s">
        <v>36</v>
      </c>
      <c r="D93">
        <v>3</v>
      </c>
      <c r="E93">
        <v>2</v>
      </c>
      <c r="F93">
        <v>1</v>
      </c>
      <c r="G93">
        <v>1</v>
      </c>
      <c r="H93">
        <v>2</v>
      </c>
      <c r="I93">
        <v>1</v>
      </c>
      <c r="J93">
        <v>9</v>
      </c>
      <c r="K93">
        <v>74</v>
      </c>
      <c r="L93">
        <f>IFERROR(IF(OR(tbl_daily[[#This Row],[RPE]]="",tbl_daily[[#This Row],[Duration]]=""),"",tbl_daily[[#This Row],[RPE]]*tbl_daily[[#This Row],[Duration]]),"")</f>
        <v>666</v>
      </c>
      <c r="M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93" t="str">
        <f>IFERROR(_xlfn.XLOOKUP(tbl_daily[[#This Row],[Name]],tbl_profile[Name],tbl_profile[Position]),"")</f>
        <v>Guard</v>
      </c>
      <c r="O93">
        <f>IFERROR(IF(tbl_daily[[#This Row],[Injury Status]]="Out","",tbl_daily[[#This Row],[Duration]]),"")</f>
        <v>74</v>
      </c>
      <c r="P93" t="str">
        <f>IFERROR(_xlfn.XLOOKUP(tbl_daily[[#This Row],[Name]],tbl_profile[Name],tbl_profile[Team]),"")</f>
        <v>Toon Squad</v>
      </c>
      <c r="Q93" s="2" t="str">
        <f>IFERROR(AVERAGEIFS(tbl_performance[TrapBar Deadlift 1RM (lbs)],tbl_performance[Name],tbl_daily[[#This Row],[Name]],tbl_performance[Date],tbl_daily[[#This Row],[Date]]),"")</f>
        <v/>
      </c>
      <c r="R93" s="2" t="str">
        <f>IFERROR(AVERAGEIFS(tbl_performance[Bench Press 1RM (lbs)],tbl_performance[Name],tbl_daily[[#This Row],[Name]],tbl_performance[Date],tbl_daily[[#This Row],[Date]]),"")</f>
        <v/>
      </c>
      <c r="S93" s="2" t="str">
        <f>IFERROR(AVERAGEIFS(tbl_performance[Jump Height (in)],tbl_performance[Name],tbl_daily[[#This Row],[Name]],tbl_performance[Date],tbl_daily[[#This Row],[Date]]),"")</f>
        <v/>
      </c>
      <c r="T93" s="2" t="str">
        <f>IFERROR(AVERAGEIFS(tbl_performance[Body Fat (%)],tbl_performance[Name],tbl_daily[[#This Row],[Name]],tbl_performance[Date],tbl_daily[[#This Row],[Date]]),"")</f>
        <v/>
      </c>
      <c r="U93">
        <f>IFERROR(IF(tbl_daily[[#This Row],[Name]]="","",1),"")</f>
        <v>1</v>
      </c>
      <c r="V93" s="9">
        <f>IF(tbl_daily[[#This Row],[Injury Status]]="Full",1,IF(tbl_daily[[#This Row],[Injury Status]]="Limited",2,IF(tbl_daily[[#This Row],[Injury Status]]="Out",3,"")))</f>
        <v>1</v>
      </c>
    </row>
    <row r="94" spans="1:22" ht="18" customHeight="1" x14ac:dyDescent="0.25">
      <c r="A94" s="7">
        <v>43031</v>
      </c>
      <c r="B94" t="s">
        <v>14</v>
      </c>
      <c r="C94" t="s">
        <v>36</v>
      </c>
      <c r="D94">
        <v>2</v>
      </c>
      <c r="E94">
        <v>2</v>
      </c>
      <c r="F94">
        <v>4</v>
      </c>
      <c r="G94">
        <v>3</v>
      </c>
      <c r="H94">
        <v>2</v>
      </c>
      <c r="I94">
        <v>1</v>
      </c>
      <c r="J94">
        <v>7</v>
      </c>
      <c r="K94">
        <v>74</v>
      </c>
      <c r="L94">
        <f>IFERROR(IF(OR(tbl_daily[[#This Row],[RPE]]="",tbl_daily[[#This Row],[Duration]]=""),"",tbl_daily[[#This Row],[RPE]]*tbl_daily[[#This Row],[Duration]]),"")</f>
        <v>518</v>
      </c>
      <c r="M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4" t="str">
        <f>IFERROR(_xlfn.XLOOKUP(tbl_daily[[#This Row],[Name]],tbl_profile[Name],tbl_profile[Position]),"")</f>
        <v>Guard</v>
      </c>
      <c r="O94">
        <f>IFERROR(IF(tbl_daily[[#This Row],[Injury Status]]="Out","",tbl_daily[[#This Row],[Duration]]),"")</f>
        <v>74</v>
      </c>
      <c r="P94" t="str">
        <f>IFERROR(_xlfn.XLOOKUP(tbl_daily[[#This Row],[Name]],tbl_profile[Name],tbl_profile[Team]),"")</f>
        <v>New Legacy</v>
      </c>
      <c r="Q94" s="2" t="str">
        <f>IFERROR(AVERAGEIFS(tbl_performance[TrapBar Deadlift 1RM (lbs)],tbl_performance[Name],tbl_daily[[#This Row],[Name]],tbl_performance[Date],tbl_daily[[#This Row],[Date]]),"")</f>
        <v/>
      </c>
      <c r="R94" s="2" t="str">
        <f>IFERROR(AVERAGEIFS(tbl_performance[Bench Press 1RM (lbs)],tbl_performance[Name],tbl_daily[[#This Row],[Name]],tbl_performance[Date],tbl_daily[[#This Row],[Date]]),"")</f>
        <v/>
      </c>
      <c r="S94" s="2" t="str">
        <f>IFERROR(AVERAGEIFS(tbl_performance[Jump Height (in)],tbl_performance[Name],tbl_daily[[#This Row],[Name]],tbl_performance[Date],tbl_daily[[#This Row],[Date]]),"")</f>
        <v/>
      </c>
      <c r="T94" s="2" t="str">
        <f>IFERROR(AVERAGEIFS(tbl_performance[Body Fat (%)],tbl_performance[Name],tbl_daily[[#This Row],[Name]],tbl_performance[Date],tbl_daily[[#This Row],[Date]]),"")</f>
        <v/>
      </c>
      <c r="U94">
        <f>IFERROR(IF(tbl_daily[[#This Row],[Name]]="","",1),"")</f>
        <v>1</v>
      </c>
      <c r="V94" s="9">
        <f>IF(tbl_daily[[#This Row],[Injury Status]]="Full",1,IF(tbl_daily[[#This Row],[Injury Status]]="Limited",2,IF(tbl_daily[[#This Row],[Injury Status]]="Out",3,"")))</f>
        <v>1</v>
      </c>
    </row>
    <row r="95" spans="1:22" ht="18" customHeight="1" x14ac:dyDescent="0.25">
      <c r="A95" s="7">
        <v>43031</v>
      </c>
      <c r="B95" t="s">
        <v>64</v>
      </c>
      <c r="C95" t="s">
        <v>36</v>
      </c>
      <c r="D95">
        <v>4</v>
      </c>
      <c r="E95">
        <v>1</v>
      </c>
      <c r="F95">
        <v>3</v>
      </c>
      <c r="G95">
        <v>3</v>
      </c>
      <c r="H95">
        <v>1</v>
      </c>
      <c r="I95">
        <v>1</v>
      </c>
      <c r="J95">
        <v>7</v>
      </c>
      <c r="K95">
        <v>74</v>
      </c>
      <c r="L95">
        <f>IFERROR(IF(OR(tbl_daily[[#This Row],[RPE]]="",tbl_daily[[#This Row],[Duration]]=""),"",tbl_daily[[#This Row],[RPE]]*tbl_daily[[#This Row],[Duration]]),"")</f>
        <v>518</v>
      </c>
      <c r="M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5" t="str">
        <f>IFERROR(_xlfn.XLOOKUP(tbl_daily[[#This Row],[Name]],tbl_profile[Name],tbl_profile[Position]),"")</f>
        <v>Guard</v>
      </c>
      <c r="O95">
        <f>IFERROR(IF(tbl_daily[[#This Row],[Injury Status]]="Out","",tbl_daily[[#This Row],[Duration]]),"")</f>
        <v>74</v>
      </c>
      <c r="P95" t="str">
        <f>IFERROR(_xlfn.XLOOKUP(tbl_daily[[#This Row],[Name]],tbl_profile[Name],tbl_profile[Team]),"")</f>
        <v>New Legacy</v>
      </c>
      <c r="Q95" s="2" t="str">
        <f>IFERROR(AVERAGEIFS(tbl_performance[TrapBar Deadlift 1RM (lbs)],tbl_performance[Name],tbl_daily[[#This Row],[Name]],tbl_performance[Date],tbl_daily[[#This Row],[Date]]),"")</f>
        <v/>
      </c>
      <c r="R95" s="2" t="str">
        <f>IFERROR(AVERAGEIFS(tbl_performance[Bench Press 1RM (lbs)],tbl_performance[Name],tbl_daily[[#This Row],[Name]],tbl_performance[Date],tbl_daily[[#This Row],[Date]]),"")</f>
        <v/>
      </c>
      <c r="S95" s="2" t="str">
        <f>IFERROR(AVERAGEIFS(tbl_performance[Jump Height (in)],tbl_performance[Name],tbl_daily[[#This Row],[Name]],tbl_performance[Date],tbl_daily[[#This Row],[Date]]),"")</f>
        <v/>
      </c>
      <c r="T95" s="2" t="str">
        <f>IFERROR(AVERAGEIFS(tbl_performance[Body Fat (%)],tbl_performance[Name],tbl_daily[[#This Row],[Name]],tbl_performance[Date],tbl_daily[[#This Row],[Date]]),"")</f>
        <v/>
      </c>
      <c r="U95">
        <f>IFERROR(IF(tbl_daily[[#This Row],[Name]]="","",1),"")</f>
        <v>1</v>
      </c>
      <c r="V95" s="9">
        <f>IF(tbl_daily[[#This Row],[Injury Status]]="Full",1,IF(tbl_daily[[#This Row],[Injury Status]]="Limited",2,IF(tbl_daily[[#This Row],[Injury Status]]="Out",3,"")))</f>
        <v>1</v>
      </c>
    </row>
    <row r="96" spans="1:22" ht="18" customHeight="1" x14ac:dyDescent="0.25">
      <c r="A96" s="7">
        <v>43031</v>
      </c>
      <c r="B96" t="s">
        <v>48</v>
      </c>
      <c r="C96" t="s">
        <v>36</v>
      </c>
      <c r="D96">
        <v>4</v>
      </c>
      <c r="E96">
        <v>3</v>
      </c>
      <c r="F96">
        <v>1</v>
      </c>
      <c r="G96">
        <v>3</v>
      </c>
      <c r="H96">
        <v>4</v>
      </c>
      <c r="I96">
        <v>1</v>
      </c>
      <c r="J96">
        <v>9</v>
      </c>
      <c r="K96">
        <v>74</v>
      </c>
      <c r="L96">
        <f>IFERROR(IF(OR(tbl_daily[[#This Row],[RPE]]="",tbl_daily[[#This Row],[Duration]]=""),"",tbl_daily[[#This Row],[RPE]]*tbl_daily[[#This Row],[Duration]]),"")</f>
        <v>666</v>
      </c>
      <c r="M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96" t="str">
        <f>IFERROR(_xlfn.XLOOKUP(tbl_daily[[#This Row],[Name]],tbl_profile[Name],tbl_profile[Position]),"")</f>
        <v>Guard</v>
      </c>
      <c r="O96">
        <f>IFERROR(IF(tbl_daily[[#This Row],[Injury Status]]="Out","",tbl_daily[[#This Row],[Duration]]),"")</f>
        <v>74</v>
      </c>
      <c r="P96" t="str">
        <f>IFERROR(_xlfn.XLOOKUP(tbl_daily[[#This Row],[Name]],tbl_profile[Name],tbl_profile[Team]),"")</f>
        <v>New Legacy</v>
      </c>
      <c r="Q96" s="2" t="str">
        <f>IFERROR(AVERAGEIFS(tbl_performance[TrapBar Deadlift 1RM (lbs)],tbl_performance[Name],tbl_daily[[#This Row],[Name]],tbl_performance[Date],tbl_daily[[#This Row],[Date]]),"")</f>
        <v/>
      </c>
      <c r="R96" s="2" t="str">
        <f>IFERROR(AVERAGEIFS(tbl_performance[Bench Press 1RM (lbs)],tbl_performance[Name],tbl_daily[[#This Row],[Name]],tbl_performance[Date],tbl_daily[[#This Row],[Date]]),"")</f>
        <v/>
      </c>
      <c r="S96" s="2" t="str">
        <f>IFERROR(AVERAGEIFS(tbl_performance[Jump Height (in)],tbl_performance[Name],tbl_daily[[#This Row],[Name]],tbl_performance[Date],tbl_daily[[#This Row],[Date]]),"")</f>
        <v/>
      </c>
      <c r="T96" s="2" t="str">
        <f>IFERROR(AVERAGEIFS(tbl_performance[Body Fat (%)],tbl_performance[Name],tbl_daily[[#This Row],[Name]],tbl_performance[Date],tbl_daily[[#This Row],[Date]]),"")</f>
        <v/>
      </c>
      <c r="U96">
        <f>IFERROR(IF(tbl_daily[[#This Row],[Name]]="","",1),"")</f>
        <v>1</v>
      </c>
      <c r="V96" s="9">
        <f>IF(tbl_daily[[#This Row],[Injury Status]]="Full",1,IF(tbl_daily[[#This Row],[Injury Status]]="Limited",2,IF(tbl_daily[[#This Row],[Injury Status]]="Out",3,"")))</f>
        <v>1</v>
      </c>
    </row>
    <row r="97" spans="1:22" ht="18" customHeight="1" x14ac:dyDescent="0.25">
      <c r="A97" s="7">
        <v>43031</v>
      </c>
      <c r="B97" t="s">
        <v>65</v>
      </c>
      <c r="C97" t="s">
        <v>36</v>
      </c>
      <c r="D97">
        <v>2</v>
      </c>
      <c r="E97">
        <v>2</v>
      </c>
      <c r="F97">
        <v>1</v>
      </c>
      <c r="G97">
        <v>1</v>
      </c>
      <c r="H97">
        <v>2</v>
      </c>
      <c r="I97">
        <v>1</v>
      </c>
      <c r="J97">
        <v>9</v>
      </c>
      <c r="K97">
        <v>74</v>
      </c>
      <c r="L97">
        <f>IFERROR(IF(OR(tbl_daily[[#This Row],[RPE]]="",tbl_daily[[#This Row],[Duration]]=""),"",tbl_daily[[#This Row],[RPE]]*tbl_daily[[#This Row],[Duration]]),"")</f>
        <v>666</v>
      </c>
      <c r="M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97" t="str">
        <f>IFERROR(_xlfn.XLOOKUP(tbl_daily[[#This Row],[Name]],tbl_profile[Name],tbl_profile[Position]),"")</f>
        <v>Center</v>
      </c>
      <c r="O97">
        <f>IFERROR(IF(tbl_daily[[#This Row],[Injury Status]]="Out","",tbl_daily[[#This Row],[Duration]]),"")</f>
        <v>74</v>
      </c>
      <c r="P97" t="str">
        <f>IFERROR(_xlfn.XLOOKUP(tbl_daily[[#This Row],[Name]],tbl_profile[Name],tbl_profile[Team]),"")</f>
        <v>New Legacy</v>
      </c>
      <c r="Q97" s="2" t="str">
        <f>IFERROR(AVERAGEIFS(tbl_performance[TrapBar Deadlift 1RM (lbs)],tbl_performance[Name],tbl_daily[[#This Row],[Name]],tbl_performance[Date],tbl_daily[[#This Row],[Date]]),"")</f>
        <v/>
      </c>
      <c r="R97" s="2" t="str">
        <f>IFERROR(AVERAGEIFS(tbl_performance[Bench Press 1RM (lbs)],tbl_performance[Name],tbl_daily[[#This Row],[Name]],tbl_performance[Date],tbl_daily[[#This Row],[Date]]),"")</f>
        <v/>
      </c>
      <c r="S97" s="2" t="str">
        <f>IFERROR(AVERAGEIFS(tbl_performance[Jump Height (in)],tbl_performance[Name],tbl_daily[[#This Row],[Name]],tbl_performance[Date],tbl_daily[[#This Row],[Date]]),"")</f>
        <v/>
      </c>
      <c r="T97" s="2" t="str">
        <f>IFERROR(AVERAGEIFS(tbl_performance[Body Fat (%)],tbl_performance[Name],tbl_daily[[#This Row],[Name]],tbl_performance[Date],tbl_daily[[#This Row],[Date]]),"")</f>
        <v/>
      </c>
      <c r="U97">
        <f>IFERROR(IF(tbl_daily[[#This Row],[Name]]="","",1),"")</f>
        <v>1</v>
      </c>
      <c r="V97" s="9">
        <f>IF(tbl_daily[[#This Row],[Injury Status]]="Full",1,IF(tbl_daily[[#This Row],[Injury Status]]="Limited",2,IF(tbl_daily[[#This Row],[Injury Status]]="Out",3,"")))</f>
        <v>1</v>
      </c>
    </row>
    <row r="98" spans="1:22" ht="18" customHeight="1" x14ac:dyDescent="0.25">
      <c r="A98" s="7">
        <v>43031</v>
      </c>
      <c r="B98" t="s">
        <v>63</v>
      </c>
      <c r="C98" t="s">
        <v>36</v>
      </c>
      <c r="D98">
        <v>1</v>
      </c>
      <c r="E98">
        <v>4</v>
      </c>
      <c r="F98">
        <v>4</v>
      </c>
      <c r="G98">
        <v>2</v>
      </c>
      <c r="H98">
        <v>2</v>
      </c>
      <c r="I98">
        <v>1</v>
      </c>
      <c r="J98">
        <v>9</v>
      </c>
      <c r="K98">
        <v>74</v>
      </c>
      <c r="L98">
        <f>IFERROR(IF(OR(tbl_daily[[#This Row],[RPE]]="",tbl_daily[[#This Row],[Duration]]=""),"",tbl_daily[[#This Row],[RPE]]*tbl_daily[[#This Row],[Duration]]),"")</f>
        <v>666</v>
      </c>
      <c r="M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8" t="str">
        <f>IFERROR(_xlfn.XLOOKUP(tbl_daily[[#This Row],[Name]],tbl_profile[Name],tbl_profile[Position]),"")</f>
        <v>Center</v>
      </c>
      <c r="O98">
        <f>IFERROR(IF(tbl_daily[[#This Row],[Injury Status]]="Out","",tbl_daily[[#This Row],[Duration]]),"")</f>
        <v>74</v>
      </c>
      <c r="P98" t="str">
        <f>IFERROR(_xlfn.XLOOKUP(tbl_daily[[#This Row],[Name]],tbl_profile[Name],tbl_profile[Team]),"")</f>
        <v>New Legacy</v>
      </c>
      <c r="Q98" s="2" t="str">
        <f>IFERROR(AVERAGEIFS(tbl_performance[TrapBar Deadlift 1RM (lbs)],tbl_performance[Name],tbl_daily[[#This Row],[Name]],tbl_performance[Date],tbl_daily[[#This Row],[Date]]),"")</f>
        <v/>
      </c>
      <c r="R98" s="2" t="str">
        <f>IFERROR(AVERAGEIFS(tbl_performance[Bench Press 1RM (lbs)],tbl_performance[Name],tbl_daily[[#This Row],[Name]],tbl_performance[Date],tbl_daily[[#This Row],[Date]]),"")</f>
        <v/>
      </c>
      <c r="S98" s="2" t="str">
        <f>IFERROR(AVERAGEIFS(tbl_performance[Jump Height (in)],tbl_performance[Name],tbl_daily[[#This Row],[Name]],tbl_performance[Date],tbl_daily[[#This Row],[Date]]),"")</f>
        <v/>
      </c>
      <c r="T98" s="2" t="str">
        <f>IFERROR(AVERAGEIFS(tbl_performance[Body Fat (%)],tbl_performance[Name],tbl_daily[[#This Row],[Name]],tbl_performance[Date],tbl_daily[[#This Row],[Date]]),"")</f>
        <v/>
      </c>
      <c r="U98">
        <f>IFERROR(IF(tbl_daily[[#This Row],[Name]]="","",1),"")</f>
        <v>1</v>
      </c>
      <c r="V98" s="9">
        <f>IF(tbl_daily[[#This Row],[Injury Status]]="Full",1,IF(tbl_daily[[#This Row],[Injury Status]]="Limited",2,IF(tbl_daily[[#This Row],[Injury Status]]="Out",3,"")))</f>
        <v>1</v>
      </c>
    </row>
    <row r="99" spans="1:22" ht="18" customHeight="1" x14ac:dyDescent="0.25">
      <c r="A99" s="7">
        <v>43031</v>
      </c>
      <c r="B99" t="s">
        <v>62</v>
      </c>
      <c r="C99" t="s">
        <v>36</v>
      </c>
      <c r="D99">
        <v>1</v>
      </c>
      <c r="E99">
        <v>3</v>
      </c>
      <c r="F99">
        <v>3</v>
      </c>
      <c r="G99">
        <v>3</v>
      </c>
      <c r="H99">
        <v>4</v>
      </c>
      <c r="I99">
        <v>1</v>
      </c>
      <c r="J99">
        <v>10</v>
      </c>
      <c r="K99">
        <v>74</v>
      </c>
      <c r="L99">
        <f>IFERROR(IF(OR(tbl_daily[[#This Row],[RPE]]="",tbl_daily[[#This Row],[Duration]]=""),"",tbl_daily[[#This Row],[RPE]]*tbl_daily[[#This Row],[Duration]]),"")</f>
        <v>740</v>
      </c>
      <c r="M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9" t="str">
        <f>IFERROR(_xlfn.XLOOKUP(tbl_daily[[#This Row],[Name]],tbl_profile[Name],tbl_profile[Position]),"")</f>
        <v>Center</v>
      </c>
      <c r="O99">
        <f>IFERROR(IF(tbl_daily[[#This Row],[Injury Status]]="Out","",tbl_daily[[#This Row],[Duration]]),"")</f>
        <v>74</v>
      </c>
      <c r="P99" t="str">
        <f>IFERROR(_xlfn.XLOOKUP(tbl_daily[[#This Row],[Name]],tbl_profile[Name],tbl_profile[Team]),"")</f>
        <v>Toon Squad</v>
      </c>
      <c r="Q99" s="2" t="str">
        <f>IFERROR(AVERAGEIFS(tbl_performance[TrapBar Deadlift 1RM (lbs)],tbl_performance[Name],tbl_daily[[#This Row],[Name]],tbl_performance[Date],tbl_daily[[#This Row],[Date]]),"")</f>
        <v/>
      </c>
      <c r="R99" s="2" t="str">
        <f>IFERROR(AVERAGEIFS(tbl_performance[Bench Press 1RM (lbs)],tbl_performance[Name],tbl_daily[[#This Row],[Name]],tbl_performance[Date],tbl_daily[[#This Row],[Date]]),"")</f>
        <v/>
      </c>
      <c r="S99" s="2" t="str">
        <f>IFERROR(AVERAGEIFS(tbl_performance[Jump Height (in)],tbl_performance[Name],tbl_daily[[#This Row],[Name]],tbl_performance[Date],tbl_daily[[#This Row],[Date]]),"")</f>
        <v/>
      </c>
      <c r="T99" s="2" t="str">
        <f>IFERROR(AVERAGEIFS(tbl_performance[Body Fat (%)],tbl_performance[Name],tbl_daily[[#This Row],[Name]],tbl_performance[Date],tbl_daily[[#This Row],[Date]]),"")</f>
        <v/>
      </c>
      <c r="U99">
        <f>IFERROR(IF(tbl_daily[[#This Row],[Name]]="","",1),"")</f>
        <v>1</v>
      </c>
      <c r="V99" s="9">
        <f>IF(tbl_daily[[#This Row],[Injury Status]]="Full",1,IF(tbl_daily[[#This Row],[Injury Status]]="Limited",2,IF(tbl_daily[[#This Row],[Injury Status]]="Out",3,"")))</f>
        <v>1</v>
      </c>
    </row>
    <row r="100" spans="1:22" ht="18" customHeight="1" x14ac:dyDescent="0.25">
      <c r="A100" s="7">
        <v>43031</v>
      </c>
      <c r="B100" t="s">
        <v>146</v>
      </c>
      <c r="C100" t="s">
        <v>36</v>
      </c>
      <c r="D100">
        <v>1</v>
      </c>
      <c r="E100">
        <v>2</v>
      </c>
      <c r="F100">
        <v>3</v>
      </c>
      <c r="G100">
        <v>3</v>
      </c>
      <c r="H100">
        <v>2</v>
      </c>
      <c r="I100">
        <v>1</v>
      </c>
      <c r="J100">
        <v>10</v>
      </c>
      <c r="K100">
        <v>74</v>
      </c>
      <c r="L100">
        <f>IFERROR(IF(OR(tbl_daily[[#This Row],[RPE]]="",tbl_daily[[#This Row],[Duration]]=""),"",tbl_daily[[#This Row],[RPE]]*tbl_daily[[#This Row],[Duration]]),"")</f>
        <v>740</v>
      </c>
      <c r="M1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100" t="str">
        <f>IFERROR(_xlfn.XLOOKUP(tbl_daily[[#This Row],[Name]],tbl_profile[Name],tbl_profile[Position]),"")</f>
        <v>Forward</v>
      </c>
      <c r="O100">
        <f>IFERROR(IF(tbl_daily[[#This Row],[Injury Status]]="Out","",tbl_daily[[#This Row],[Duration]]),"")</f>
        <v>74</v>
      </c>
      <c r="P100" t="str">
        <f>IFERROR(_xlfn.XLOOKUP(tbl_daily[[#This Row],[Name]],tbl_profile[Name],tbl_profile[Team]),"")</f>
        <v>New Legacy</v>
      </c>
      <c r="Q100" s="2" t="str">
        <f>IFERROR(AVERAGEIFS(tbl_performance[TrapBar Deadlift 1RM (lbs)],tbl_performance[Name],tbl_daily[[#This Row],[Name]],tbl_performance[Date],tbl_daily[[#This Row],[Date]]),"")</f>
        <v/>
      </c>
      <c r="R100" s="2" t="str">
        <f>IFERROR(AVERAGEIFS(tbl_performance[Bench Press 1RM (lbs)],tbl_performance[Name],tbl_daily[[#This Row],[Name]],tbl_performance[Date],tbl_daily[[#This Row],[Date]]),"")</f>
        <v/>
      </c>
      <c r="S100" s="2" t="str">
        <f>IFERROR(AVERAGEIFS(tbl_performance[Jump Height (in)],tbl_performance[Name],tbl_daily[[#This Row],[Name]],tbl_performance[Date],tbl_daily[[#This Row],[Date]]),"")</f>
        <v/>
      </c>
      <c r="T100" s="2" t="str">
        <f>IFERROR(AVERAGEIFS(tbl_performance[Body Fat (%)],tbl_performance[Name],tbl_daily[[#This Row],[Name]],tbl_performance[Date],tbl_daily[[#This Row],[Date]]),"")</f>
        <v/>
      </c>
      <c r="U100">
        <f>IFERROR(IF(tbl_daily[[#This Row],[Name]]="","",1),"")</f>
        <v>1</v>
      </c>
      <c r="V100" s="9">
        <f>IF(tbl_daily[[#This Row],[Injury Status]]="Full",1,IF(tbl_daily[[#This Row],[Injury Status]]="Limited",2,IF(tbl_daily[[#This Row],[Injury Status]]="Out",3,"")))</f>
        <v>1</v>
      </c>
    </row>
    <row r="101" spans="1:22" ht="18" customHeight="1" x14ac:dyDescent="0.25">
      <c r="A101" s="7">
        <v>43031</v>
      </c>
      <c r="B101" t="s">
        <v>52</v>
      </c>
      <c r="C101" t="s">
        <v>36</v>
      </c>
      <c r="D101">
        <v>4</v>
      </c>
      <c r="E101">
        <v>3</v>
      </c>
      <c r="F101">
        <v>3</v>
      </c>
      <c r="G101">
        <v>2</v>
      </c>
      <c r="H101">
        <v>3</v>
      </c>
      <c r="I101">
        <v>1</v>
      </c>
      <c r="J101">
        <v>7</v>
      </c>
      <c r="K101">
        <v>74</v>
      </c>
      <c r="L101">
        <f>IFERROR(IF(OR(tbl_daily[[#This Row],[RPE]]="",tbl_daily[[#This Row],[Duration]]=""),"",tbl_daily[[#This Row],[RPE]]*tbl_daily[[#This Row],[Duration]]),"")</f>
        <v>518</v>
      </c>
      <c r="M1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101" t="str">
        <f>IFERROR(_xlfn.XLOOKUP(tbl_daily[[#This Row],[Name]],tbl_profile[Name],tbl_profile[Position]),"")</f>
        <v>Forward</v>
      </c>
      <c r="O101">
        <f>IFERROR(IF(tbl_daily[[#This Row],[Injury Status]]="Out","",tbl_daily[[#This Row],[Duration]]),"")</f>
        <v>74</v>
      </c>
      <c r="P101" t="str">
        <f>IFERROR(_xlfn.XLOOKUP(tbl_daily[[#This Row],[Name]],tbl_profile[Name],tbl_profile[Team]),"")</f>
        <v>Toon Squad</v>
      </c>
      <c r="Q101" s="2" t="str">
        <f>IFERROR(AVERAGEIFS(tbl_performance[TrapBar Deadlift 1RM (lbs)],tbl_performance[Name],tbl_daily[[#This Row],[Name]],tbl_performance[Date],tbl_daily[[#This Row],[Date]]),"")</f>
        <v/>
      </c>
      <c r="R101" s="2" t="str">
        <f>IFERROR(AVERAGEIFS(tbl_performance[Bench Press 1RM (lbs)],tbl_performance[Name],tbl_daily[[#This Row],[Name]],tbl_performance[Date],tbl_daily[[#This Row],[Date]]),"")</f>
        <v/>
      </c>
      <c r="S101" s="2" t="str">
        <f>IFERROR(AVERAGEIFS(tbl_performance[Jump Height (in)],tbl_performance[Name],tbl_daily[[#This Row],[Name]],tbl_performance[Date],tbl_daily[[#This Row],[Date]]),"")</f>
        <v/>
      </c>
      <c r="T101" s="2" t="str">
        <f>IFERROR(AVERAGEIFS(tbl_performance[Body Fat (%)],tbl_performance[Name],tbl_daily[[#This Row],[Name]],tbl_performance[Date],tbl_daily[[#This Row],[Date]]),"")</f>
        <v/>
      </c>
      <c r="U101">
        <f>IFERROR(IF(tbl_daily[[#This Row],[Name]]="","",1),"")</f>
        <v>1</v>
      </c>
      <c r="V101" s="9">
        <f>IF(tbl_daily[[#This Row],[Injury Status]]="Full",1,IF(tbl_daily[[#This Row],[Injury Status]]="Limited",2,IF(tbl_daily[[#This Row],[Injury Status]]="Out",3,"")))</f>
        <v>1</v>
      </c>
    </row>
    <row r="102" spans="1:22" ht="18" customHeight="1" x14ac:dyDescent="0.25">
      <c r="A102" s="7">
        <v>43031</v>
      </c>
      <c r="B102" t="s">
        <v>59</v>
      </c>
      <c r="C102" t="s">
        <v>36</v>
      </c>
      <c r="D102">
        <v>1</v>
      </c>
      <c r="E102">
        <v>2</v>
      </c>
      <c r="F102">
        <v>1</v>
      </c>
      <c r="G102">
        <v>2</v>
      </c>
      <c r="H102">
        <v>3</v>
      </c>
      <c r="I102">
        <v>1</v>
      </c>
      <c r="J102">
        <v>9</v>
      </c>
      <c r="K102">
        <v>74</v>
      </c>
      <c r="L102">
        <f>IFERROR(IF(OR(tbl_daily[[#This Row],[RPE]]="",tbl_daily[[#This Row],[Duration]]=""),"",tbl_daily[[#This Row],[RPE]]*tbl_daily[[#This Row],[Duration]]),"")</f>
        <v>666</v>
      </c>
      <c r="M1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102" t="str">
        <f>IFERROR(_xlfn.XLOOKUP(tbl_daily[[#This Row],[Name]],tbl_profile[Name],tbl_profile[Position]),"")</f>
        <v>Forward</v>
      </c>
      <c r="O102">
        <f>IFERROR(IF(tbl_daily[[#This Row],[Injury Status]]="Out","",tbl_daily[[#This Row],[Duration]]),"")</f>
        <v>74</v>
      </c>
      <c r="P102" t="str">
        <f>IFERROR(_xlfn.XLOOKUP(tbl_daily[[#This Row],[Name]],tbl_profile[Name],tbl_profile[Team]),"")</f>
        <v>Toon Squad</v>
      </c>
      <c r="Q102" s="2" t="str">
        <f>IFERROR(AVERAGEIFS(tbl_performance[TrapBar Deadlift 1RM (lbs)],tbl_performance[Name],tbl_daily[[#This Row],[Name]],tbl_performance[Date],tbl_daily[[#This Row],[Date]]),"")</f>
        <v/>
      </c>
      <c r="R102" s="2" t="str">
        <f>IFERROR(AVERAGEIFS(tbl_performance[Bench Press 1RM (lbs)],tbl_performance[Name],tbl_daily[[#This Row],[Name]],tbl_performance[Date],tbl_daily[[#This Row],[Date]]),"")</f>
        <v/>
      </c>
      <c r="S102" s="2" t="str">
        <f>IFERROR(AVERAGEIFS(tbl_performance[Jump Height (in)],tbl_performance[Name],tbl_daily[[#This Row],[Name]],tbl_performance[Date],tbl_daily[[#This Row],[Date]]),"")</f>
        <v/>
      </c>
      <c r="T102" s="2" t="str">
        <f>IFERROR(AVERAGEIFS(tbl_performance[Body Fat (%)],tbl_performance[Name],tbl_daily[[#This Row],[Name]],tbl_performance[Date],tbl_daily[[#This Row],[Date]]),"")</f>
        <v/>
      </c>
      <c r="U102">
        <f>IFERROR(IF(tbl_daily[[#This Row],[Name]]="","",1),"")</f>
        <v>1</v>
      </c>
      <c r="V102" s="9">
        <f>IF(tbl_daily[[#This Row],[Injury Status]]="Full",1,IF(tbl_daily[[#This Row],[Injury Status]]="Limited",2,IF(tbl_daily[[#This Row],[Injury Status]]="Out",3,"")))</f>
        <v>1</v>
      </c>
    </row>
    <row r="103" spans="1:22" ht="18" customHeight="1" x14ac:dyDescent="0.25">
      <c r="A103" s="7">
        <v>43031</v>
      </c>
      <c r="B103" t="s">
        <v>61</v>
      </c>
      <c r="C103" t="s">
        <v>36</v>
      </c>
      <c r="D103">
        <v>2</v>
      </c>
      <c r="E103">
        <v>2</v>
      </c>
      <c r="F103">
        <v>2</v>
      </c>
      <c r="G103">
        <v>4</v>
      </c>
      <c r="H103">
        <v>3</v>
      </c>
      <c r="I103">
        <v>1</v>
      </c>
      <c r="J103">
        <v>7</v>
      </c>
      <c r="K103">
        <v>74</v>
      </c>
      <c r="L103">
        <f>IFERROR(IF(OR(tbl_daily[[#This Row],[RPE]]="",tbl_daily[[#This Row],[Duration]]=""),"",tbl_daily[[#This Row],[RPE]]*tbl_daily[[#This Row],[Duration]]),"")</f>
        <v>518</v>
      </c>
      <c r="M1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03" t="str">
        <f>IFERROR(_xlfn.XLOOKUP(tbl_daily[[#This Row],[Name]],tbl_profile[Name],tbl_profile[Position]),"")</f>
        <v>Forward</v>
      </c>
      <c r="O103">
        <f>IFERROR(IF(tbl_daily[[#This Row],[Injury Status]]="Out","",tbl_daily[[#This Row],[Duration]]),"")</f>
        <v>74</v>
      </c>
      <c r="P103" t="str">
        <f>IFERROR(_xlfn.XLOOKUP(tbl_daily[[#This Row],[Name]],tbl_profile[Name],tbl_profile[Team]),"")</f>
        <v>Toon Squad</v>
      </c>
      <c r="Q103" s="2" t="str">
        <f>IFERROR(AVERAGEIFS(tbl_performance[TrapBar Deadlift 1RM (lbs)],tbl_performance[Name],tbl_daily[[#This Row],[Name]],tbl_performance[Date],tbl_daily[[#This Row],[Date]]),"")</f>
        <v/>
      </c>
      <c r="R103" s="2" t="str">
        <f>IFERROR(AVERAGEIFS(tbl_performance[Bench Press 1RM (lbs)],tbl_performance[Name],tbl_daily[[#This Row],[Name]],tbl_performance[Date],tbl_daily[[#This Row],[Date]]),"")</f>
        <v/>
      </c>
      <c r="S103" s="2" t="str">
        <f>IFERROR(AVERAGEIFS(tbl_performance[Jump Height (in)],tbl_performance[Name],tbl_daily[[#This Row],[Name]],tbl_performance[Date],tbl_daily[[#This Row],[Date]]),"")</f>
        <v/>
      </c>
      <c r="T103" s="2" t="str">
        <f>IFERROR(AVERAGEIFS(tbl_performance[Body Fat (%)],tbl_performance[Name],tbl_daily[[#This Row],[Name]],tbl_performance[Date],tbl_daily[[#This Row],[Date]]),"")</f>
        <v/>
      </c>
      <c r="U103">
        <f>IFERROR(IF(tbl_daily[[#This Row],[Name]]="","",1),"")</f>
        <v>1</v>
      </c>
      <c r="V103" s="9">
        <f>IF(tbl_daily[[#This Row],[Injury Status]]="Full",1,IF(tbl_daily[[#This Row],[Injury Status]]="Limited",2,IF(tbl_daily[[#This Row],[Injury Status]]="Out",3,"")))</f>
        <v>1</v>
      </c>
    </row>
    <row r="104" spans="1:22" ht="18" customHeight="1" x14ac:dyDescent="0.25">
      <c r="A104" s="7">
        <v>43031</v>
      </c>
      <c r="B104" t="s">
        <v>55</v>
      </c>
      <c r="C104" t="s">
        <v>37</v>
      </c>
      <c r="D104">
        <v>4</v>
      </c>
      <c r="E104">
        <v>8</v>
      </c>
      <c r="F104">
        <v>4</v>
      </c>
      <c r="G104">
        <v>4</v>
      </c>
      <c r="H104">
        <v>8</v>
      </c>
      <c r="I104">
        <v>0</v>
      </c>
      <c r="J104">
        <v>0</v>
      </c>
      <c r="K104">
        <v>74</v>
      </c>
      <c r="L104">
        <f>IFERROR(IF(OR(tbl_daily[[#This Row],[RPE]]="",tbl_daily[[#This Row],[Duration]]=""),"",tbl_daily[[#This Row],[RPE]]*tbl_daily[[#This Row],[Duration]]),"")</f>
        <v>0</v>
      </c>
      <c r="M1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04" t="str">
        <f>IFERROR(_xlfn.XLOOKUP(tbl_daily[[#This Row],[Name]],tbl_profile[Name],tbl_profile[Position]),"")</f>
        <v>Guard</v>
      </c>
      <c r="O104" t="str">
        <f>IFERROR(IF(tbl_daily[[#This Row],[Injury Status]]="Out","",tbl_daily[[#This Row],[Duration]]),"")</f>
        <v/>
      </c>
      <c r="P104" t="str">
        <f>IFERROR(_xlfn.XLOOKUP(tbl_daily[[#This Row],[Name]],tbl_profile[Name],tbl_profile[Team]),"")</f>
        <v>Toon Squad</v>
      </c>
      <c r="Q104" s="2" t="str">
        <f>IFERROR(AVERAGEIFS(tbl_performance[TrapBar Deadlift 1RM (lbs)],tbl_performance[Name],tbl_daily[[#This Row],[Name]],tbl_performance[Date],tbl_daily[[#This Row],[Date]]),"")</f>
        <v/>
      </c>
      <c r="R104" s="2" t="str">
        <f>IFERROR(AVERAGEIFS(tbl_performance[Bench Press 1RM (lbs)],tbl_performance[Name],tbl_daily[[#This Row],[Name]],tbl_performance[Date],tbl_daily[[#This Row],[Date]]),"")</f>
        <v/>
      </c>
      <c r="S104" s="2" t="str">
        <f>IFERROR(AVERAGEIFS(tbl_performance[Jump Height (in)],tbl_performance[Name],tbl_daily[[#This Row],[Name]],tbl_performance[Date],tbl_daily[[#This Row],[Date]]),"")</f>
        <v/>
      </c>
      <c r="T104" s="2" t="str">
        <f>IFERROR(AVERAGEIFS(tbl_performance[Body Fat (%)],tbl_performance[Name],tbl_daily[[#This Row],[Name]],tbl_performance[Date],tbl_daily[[#This Row],[Date]]),"")</f>
        <v/>
      </c>
      <c r="U104">
        <f>IFERROR(IF(tbl_daily[[#This Row],[Name]]="","",1),"")</f>
        <v>1</v>
      </c>
      <c r="V104" s="9">
        <f>IF(tbl_daily[[#This Row],[Injury Status]]="Full",1,IF(tbl_daily[[#This Row],[Injury Status]]="Limited",2,IF(tbl_daily[[#This Row],[Injury Status]]="Out",3,"")))</f>
        <v>3</v>
      </c>
    </row>
    <row r="105" spans="1:22" ht="18" customHeight="1" x14ac:dyDescent="0.25">
      <c r="A105" s="7">
        <v>43031</v>
      </c>
      <c r="B105" t="s">
        <v>40</v>
      </c>
      <c r="C105" t="s">
        <v>36</v>
      </c>
      <c r="D105">
        <v>1</v>
      </c>
      <c r="E105">
        <v>4</v>
      </c>
      <c r="F105">
        <v>3</v>
      </c>
      <c r="G105">
        <v>1</v>
      </c>
      <c r="H105">
        <v>2</v>
      </c>
      <c r="I105">
        <v>1</v>
      </c>
      <c r="J105">
        <v>8</v>
      </c>
      <c r="K105">
        <v>74</v>
      </c>
      <c r="L105">
        <f>IFERROR(IF(OR(tbl_daily[[#This Row],[RPE]]="",tbl_daily[[#This Row],[Duration]]=""),"",tbl_daily[[#This Row],[RPE]]*tbl_daily[[#This Row],[Duration]]),"")</f>
        <v>592</v>
      </c>
      <c r="M1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105" t="str">
        <f>IFERROR(_xlfn.XLOOKUP(tbl_daily[[#This Row],[Name]],tbl_profile[Name],tbl_profile[Position]),"")</f>
        <v>Guard</v>
      </c>
      <c r="O105">
        <f>IFERROR(IF(tbl_daily[[#This Row],[Injury Status]]="Out","",tbl_daily[[#This Row],[Duration]]),"")</f>
        <v>74</v>
      </c>
      <c r="P105" t="str">
        <f>IFERROR(_xlfn.XLOOKUP(tbl_daily[[#This Row],[Name]],tbl_profile[Name],tbl_profile[Team]),"")</f>
        <v>New Legacy</v>
      </c>
      <c r="Q105" s="2" t="str">
        <f>IFERROR(AVERAGEIFS(tbl_performance[TrapBar Deadlift 1RM (lbs)],tbl_performance[Name],tbl_daily[[#This Row],[Name]],tbl_performance[Date],tbl_daily[[#This Row],[Date]]),"")</f>
        <v/>
      </c>
      <c r="R105" s="2" t="str">
        <f>IFERROR(AVERAGEIFS(tbl_performance[Bench Press 1RM (lbs)],tbl_performance[Name],tbl_daily[[#This Row],[Name]],tbl_performance[Date],tbl_daily[[#This Row],[Date]]),"")</f>
        <v/>
      </c>
      <c r="S105" s="2" t="str">
        <f>IFERROR(AVERAGEIFS(tbl_performance[Jump Height (in)],tbl_performance[Name],tbl_daily[[#This Row],[Name]],tbl_performance[Date],tbl_daily[[#This Row],[Date]]),"")</f>
        <v/>
      </c>
      <c r="T105" s="2" t="str">
        <f>IFERROR(AVERAGEIFS(tbl_performance[Body Fat (%)],tbl_performance[Name],tbl_daily[[#This Row],[Name]],tbl_performance[Date],tbl_daily[[#This Row],[Date]]),"")</f>
        <v/>
      </c>
      <c r="U105">
        <f>IFERROR(IF(tbl_daily[[#This Row],[Name]]="","",1),"")</f>
        <v>1</v>
      </c>
      <c r="V105" s="9">
        <f>IF(tbl_daily[[#This Row],[Injury Status]]="Full",1,IF(tbl_daily[[#This Row],[Injury Status]]="Limited",2,IF(tbl_daily[[#This Row],[Injury Status]]="Out",3,"")))</f>
        <v>1</v>
      </c>
    </row>
    <row r="106" spans="1:22" ht="18" customHeight="1" x14ac:dyDescent="0.25">
      <c r="A106" s="8">
        <v>43032</v>
      </c>
      <c r="B106" t="s">
        <v>45</v>
      </c>
      <c r="C106" t="s">
        <v>36</v>
      </c>
      <c r="D106">
        <v>3</v>
      </c>
      <c r="E106">
        <v>4</v>
      </c>
      <c r="F106">
        <v>2</v>
      </c>
      <c r="G106">
        <v>3</v>
      </c>
      <c r="H106">
        <v>1</v>
      </c>
      <c r="I106">
        <v>1</v>
      </c>
      <c r="J106">
        <v>9</v>
      </c>
      <c r="K106">
        <v>74</v>
      </c>
      <c r="L106">
        <f>IFERROR(IF(OR(tbl_daily[[#This Row],[RPE]]="",tbl_daily[[#This Row],[Duration]]=""),"",tbl_daily[[#This Row],[RPE]]*tbl_daily[[#This Row],[Duration]]),"")</f>
        <v>666</v>
      </c>
      <c r="M1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06" t="str">
        <f>IFERROR(_xlfn.XLOOKUP(tbl_daily[[#This Row],[Name]],tbl_profile[Name],tbl_profile[Position]),"")</f>
        <v>Forward</v>
      </c>
      <c r="O106">
        <f>IFERROR(IF(tbl_daily[[#This Row],[Injury Status]]="Out","",tbl_daily[[#This Row],[Duration]]),"")</f>
        <v>74</v>
      </c>
      <c r="P106" t="str">
        <f>IFERROR(_xlfn.XLOOKUP(tbl_daily[[#This Row],[Name]],tbl_profile[Name],tbl_profile[Team]),"")</f>
        <v>New Legacy</v>
      </c>
      <c r="Q106" s="2" t="str">
        <f>IFERROR(AVERAGEIFS(tbl_performance[TrapBar Deadlift 1RM (lbs)],tbl_performance[Name],tbl_daily[[#This Row],[Name]],tbl_performance[Date],tbl_daily[[#This Row],[Date]]),"")</f>
        <v/>
      </c>
      <c r="R106" s="2" t="str">
        <f>IFERROR(AVERAGEIFS(tbl_performance[Bench Press 1RM (lbs)],tbl_performance[Name],tbl_daily[[#This Row],[Name]],tbl_performance[Date],tbl_daily[[#This Row],[Date]]),"")</f>
        <v/>
      </c>
      <c r="S106" s="2" t="str">
        <f>IFERROR(AVERAGEIFS(tbl_performance[Jump Height (in)],tbl_performance[Name],tbl_daily[[#This Row],[Name]],tbl_performance[Date],tbl_daily[[#This Row],[Date]]),"")</f>
        <v/>
      </c>
      <c r="T106" s="2" t="str">
        <f>IFERROR(AVERAGEIFS(tbl_performance[Body Fat (%)],tbl_performance[Name],tbl_daily[[#This Row],[Name]],tbl_performance[Date],tbl_daily[[#This Row],[Date]]),"")</f>
        <v/>
      </c>
      <c r="U106">
        <f>IFERROR(IF(tbl_daily[[#This Row],[Name]]="","",1),"")</f>
        <v>1</v>
      </c>
      <c r="V106" s="9">
        <f>IF(tbl_daily[[#This Row],[Injury Status]]="Full",1,IF(tbl_daily[[#This Row],[Injury Status]]="Limited",2,IF(tbl_daily[[#This Row],[Injury Status]]="Out",3,"")))</f>
        <v>1</v>
      </c>
    </row>
    <row r="107" spans="1:22" ht="18" customHeight="1" x14ac:dyDescent="0.25">
      <c r="A107" s="7">
        <v>43032</v>
      </c>
      <c r="B107" t="s">
        <v>47</v>
      </c>
      <c r="C107" t="s">
        <v>36</v>
      </c>
      <c r="D107">
        <v>2</v>
      </c>
      <c r="E107">
        <v>1</v>
      </c>
      <c r="F107">
        <v>2</v>
      </c>
      <c r="G107">
        <v>3</v>
      </c>
      <c r="H107">
        <v>3</v>
      </c>
      <c r="I107">
        <v>1</v>
      </c>
      <c r="J107">
        <v>8</v>
      </c>
      <c r="K107">
        <v>74</v>
      </c>
      <c r="L107">
        <f>IFERROR(IF(OR(tbl_daily[[#This Row],[RPE]]="",tbl_daily[[#This Row],[Duration]]=""),"",tbl_daily[[#This Row],[RPE]]*tbl_daily[[#This Row],[Duration]]),"")</f>
        <v>592</v>
      </c>
      <c r="M1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107" t="str">
        <f>IFERROR(_xlfn.XLOOKUP(tbl_daily[[#This Row],[Name]],tbl_profile[Name],tbl_profile[Position]),"")</f>
        <v>Forward</v>
      </c>
      <c r="O107">
        <f>IFERROR(IF(tbl_daily[[#This Row],[Injury Status]]="Out","",tbl_daily[[#This Row],[Duration]]),"")</f>
        <v>74</v>
      </c>
      <c r="P107" t="str">
        <f>IFERROR(_xlfn.XLOOKUP(tbl_daily[[#This Row],[Name]],tbl_profile[Name],tbl_profile[Team]),"")</f>
        <v>Toon Squad</v>
      </c>
      <c r="Q107" s="2" t="str">
        <f>IFERROR(AVERAGEIFS(tbl_performance[TrapBar Deadlift 1RM (lbs)],tbl_performance[Name],tbl_daily[[#This Row],[Name]],tbl_performance[Date],tbl_daily[[#This Row],[Date]]),"")</f>
        <v/>
      </c>
      <c r="R107" s="2" t="str">
        <f>IFERROR(AVERAGEIFS(tbl_performance[Bench Press 1RM (lbs)],tbl_performance[Name],tbl_daily[[#This Row],[Name]],tbl_performance[Date],tbl_daily[[#This Row],[Date]]),"")</f>
        <v/>
      </c>
      <c r="S107" s="2" t="str">
        <f>IFERROR(AVERAGEIFS(tbl_performance[Jump Height (in)],tbl_performance[Name],tbl_daily[[#This Row],[Name]],tbl_performance[Date],tbl_daily[[#This Row],[Date]]),"")</f>
        <v/>
      </c>
      <c r="T107" s="2" t="str">
        <f>IFERROR(AVERAGEIFS(tbl_performance[Body Fat (%)],tbl_performance[Name],tbl_daily[[#This Row],[Name]],tbl_performance[Date],tbl_daily[[#This Row],[Date]]),"")</f>
        <v/>
      </c>
      <c r="U107">
        <f>IFERROR(IF(tbl_daily[[#This Row],[Name]]="","",1),"")</f>
        <v>1</v>
      </c>
      <c r="V107" s="9">
        <f>IF(tbl_daily[[#This Row],[Injury Status]]="Full",1,IF(tbl_daily[[#This Row],[Injury Status]]="Limited",2,IF(tbl_daily[[#This Row],[Injury Status]]="Out",3,"")))</f>
        <v>1</v>
      </c>
    </row>
    <row r="108" spans="1:22" ht="18" customHeight="1" x14ac:dyDescent="0.25">
      <c r="A108" s="7">
        <v>43032</v>
      </c>
      <c r="B108" t="s">
        <v>43</v>
      </c>
      <c r="C108" t="s">
        <v>36</v>
      </c>
      <c r="D108">
        <v>4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8</v>
      </c>
      <c r="K108">
        <v>74</v>
      </c>
      <c r="L108">
        <f>IFERROR(IF(OR(tbl_daily[[#This Row],[RPE]]="",tbl_daily[[#This Row],[Duration]]=""),"",tbl_daily[[#This Row],[RPE]]*tbl_daily[[#This Row],[Duration]]),"")</f>
        <v>592</v>
      </c>
      <c r="M1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08" t="str">
        <f>IFERROR(_xlfn.XLOOKUP(tbl_daily[[#This Row],[Name]],tbl_profile[Name],tbl_profile[Position]),"")</f>
        <v>Forward</v>
      </c>
      <c r="O108">
        <f>IFERROR(IF(tbl_daily[[#This Row],[Injury Status]]="Out","",tbl_daily[[#This Row],[Duration]]),"")</f>
        <v>74</v>
      </c>
      <c r="P108" t="str">
        <f>IFERROR(_xlfn.XLOOKUP(tbl_daily[[#This Row],[Name]],tbl_profile[Name],tbl_profile[Team]),"")</f>
        <v>New Legacy</v>
      </c>
      <c r="Q108" s="2" t="str">
        <f>IFERROR(AVERAGEIFS(tbl_performance[TrapBar Deadlift 1RM (lbs)],tbl_performance[Name],tbl_daily[[#This Row],[Name]],tbl_performance[Date],tbl_daily[[#This Row],[Date]]),"")</f>
        <v/>
      </c>
      <c r="R108" s="2" t="str">
        <f>IFERROR(AVERAGEIFS(tbl_performance[Bench Press 1RM (lbs)],tbl_performance[Name],tbl_daily[[#This Row],[Name]],tbl_performance[Date],tbl_daily[[#This Row],[Date]]),"")</f>
        <v/>
      </c>
      <c r="S108" s="2" t="str">
        <f>IFERROR(AVERAGEIFS(tbl_performance[Jump Height (in)],tbl_performance[Name],tbl_daily[[#This Row],[Name]],tbl_performance[Date],tbl_daily[[#This Row],[Date]]),"")</f>
        <v/>
      </c>
      <c r="T108" s="2" t="str">
        <f>IFERROR(AVERAGEIFS(tbl_performance[Body Fat (%)],tbl_performance[Name],tbl_daily[[#This Row],[Name]],tbl_performance[Date],tbl_daily[[#This Row],[Date]]),"")</f>
        <v/>
      </c>
      <c r="U108">
        <f>IFERROR(IF(tbl_daily[[#This Row],[Name]]="","",1),"")</f>
        <v>1</v>
      </c>
      <c r="V108" s="9">
        <f>IF(tbl_daily[[#This Row],[Injury Status]]="Full",1,IF(tbl_daily[[#This Row],[Injury Status]]="Limited",2,IF(tbl_daily[[#This Row],[Injury Status]]="Out",3,"")))</f>
        <v>1</v>
      </c>
    </row>
    <row r="109" spans="1:22" ht="18" customHeight="1" x14ac:dyDescent="0.25">
      <c r="A109" s="7">
        <v>43032</v>
      </c>
      <c r="B109" t="s">
        <v>46</v>
      </c>
      <c r="C109" t="s">
        <v>36</v>
      </c>
      <c r="D109">
        <v>4</v>
      </c>
      <c r="E109">
        <v>3</v>
      </c>
      <c r="F109">
        <v>2</v>
      </c>
      <c r="G109">
        <v>4</v>
      </c>
      <c r="H109">
        <v>1</v>
      </c>
      <c r="I109">
        <v>1</v>
      </c>
      <c r="J109">
        <v>6</v>
      </c>
      <c r="K109">
        <v>113</v>
      </c>
      <c r="L109">
        <f>IFERROR(IF(OR(tbl_daily[[#This Row],[RPE]]="",tbl_daily[[#This Row],[Duration]]=""),"",tbl_daily[[#This Row],[RPE]]*tbl_daily[[#This Row],[Duration]]),"")</f>
        <v>678</v>
      </c>
      <c r="M1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109" t="str">
        <f>IFERROR(_xlfn.XLOOKUP(tbl_daily[[#This Row],[Name]],tbl_profile[Name],tbl_profile[Position]),"")</f>
        <v>Forward</v>
      </c>
      <c r="O109">
        <f>IFERROR(IF(tbl_daily[[#This Row],[Injury Status]]="Out","",tbl_daily[[#This Row],[Duration]]),"")</f>
        <v>113</v>
      </c>
      <c r="P109" t="str">
        <f>IFERROR(_xlfn.XLOOKUP(tbl_daily[[#This Row],[Name]],tbl_profile[Name],tbl_profile[Team]),"")</f>
        <v>Toon Squad</v>
      </c>
      <c r="Q109" s="2" t="str">
        <f>IFERROR(AVERAGEIFS(tbl_performance[TrapBar Deadlift 1RM (lbs)],tbl_performance[Name],tbl_daily[[#This Row],[Name]],tbl_performance[Date],tbl_daily[[#This Row],[Date]]),"")</f>
        <v/>
      </c>
      <c r="R109" s="2" t="str">
        <f>IFERROR(AVERAGEIFS(tbl_performance[Bench Press 1RM (lbs)],tbl_performance[Name],tbl_daily[[#This Row],[Name]],tbl_performance[Date],tbl_daily[[#This Row],[Date]]),"")</f>
        <v/>
      </c>
      <c r="S109" s="2" t="str">
        <f>IFERROR(AVERAGEIFS(tbl_performance[Jump Height (in)],tbl_performance[Name],tbl_daily[[#This Row],[Name]],tbl_performance[Date],tbl_daily[[#This Row],[Date]]),"")</f>
        <v/>
      </c>
      <c r="T109" s="2" t="str">
        <f>IFERROR(AVERAGEIFS(tbl_performance[Body Fat (%)],tbl_performance[Name],tbl_daily[[#This Row],[Name]],tbl_performance[Date],tbl_daily[[#This Row],[Date]]),"")</f>
        <v/>
      </c>
      <c r="U109">
        <f>IFERROR(IF(tbl_daily[[#This Row],[Name]]="","",1),"")</f>
        <v>1</v>
      </c>
      <c r="V109" s="9">
        <f>IF(tbl_daily[[#This Row],[Injury Status]]="Full",1,IF(tbl_daily[[#This Row],[Injury Status]]="Limited",2,IF(tbl_daily[[#This Row],[Injury Status]]="Out",3,"")))</f>
        <v>1</v>
      </c>
    </row>
    <row r="110" spans="1:22" ht="18" customHeight="1" x14ac:dyDescent="0.25">
      <c r="A110" s="7">
        <v>43032</v>
      </c>
      <c r="B110" t="s">
        <v>49</v>
      </c>
      <c r="C110" t="s">
        <v>36</v>
      </c>
      <c r="D110">
        <v>4</v>
      </c>
      <c r="E110">
        <v>2</v>
      </c>
      <c r="F110">
        <v>3</v>
      </c>
      <c r="G110">
        <v>2</v>
      </c>
      <c r="H110">
        <v>2</v>
      </c>
      <c r="I110">
        <v>1</v>
      </c>
      <c r="J110">
        <v>7</v>
      </c>
      <c r="K110">
        <v>113</v>
      </c>
      <c r="L110">
        <f>IFERROR(IF(OR(tbl_daily[[#This Row],[RPE]]="",tbl_daily[[#This Row],[Duration]]=""),"",tbl_daily[[#This Row],[RPE]]*tbl_daily[[#This Row],[Duration]]),"")</f>
        <v>791</v>
      </c>
      <c r="M1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10" t="str">
        <f>IFERROR(_xlfn.XLOOKUP(tbl_daily[[#This Row],[Name]],tbl_profile[Name],tbl_profile[Position]),"")</f>
        <v>Guard</v>
      </c>
      <c r="O110">
        <f>IFERROR(IF(tbl_daily[[#This Row],[Injury Status]]="Out","",tbl_daily[[#This Row],[Duration]]),"")</f>
        <v>113</v>
      </c>
      <c r="P110" t="str">
        <f>IFERROR(_xlfn.XLOOKUP(tbl_daily[[#This Row],[Name]],tbl_profile[Name],tbl_profile[Team]),"")</f>
        <v>Toon Squad</v>
      </c>
      <c r="Q110" s="2" t="str">
        <f>IFERROR(AVERAGEIFS(tbl_performance[TrapBar Deadlift 1RM (lbs)],tbl_performance[Name],tbl_daily[[#This Row],[Name]],tbl_performance[Date],tbl_daily[[#This Row],[Date]]),"")</f>
        <v/>
      </c>
      <c r="R110" s="2" t="str">
        <f>IFERROR(AVERAGEIFS(tbl_performance[Bench Press 1RM (lbs)],tbl_performance[Name],tbl_daily[[#This Row],[Name]],tbl_performance[Date],tbl_daily[[#This Row],[Date]]),"")</f>
        <v/>
      </c>
      <c r="S110" s="2" t="str">
        <f>IFERROR(AVERAGEIFS(tbl_performance[Jump Height (in)],tbl_performance[Name],tbl_daily[[#This Row],[Name]],tbl_performance[Date],tbl_daily[[#This Row],[Date]]),"")</f>
        <v/>
      </c>
      <c r="T110" s="2" t="str">
        <f>IFERROR(AVERAGEIFS(tbl_performance[Body Fat (%)],tbl_performance[Name],tbl_daily[[#This Row],[Name]],tbl_performance[Date],tbl_daily[[#This Row],[Date]]),"")</f>
        <v/>
      </c>
      <c r="U110">
        <f>IFERROR(IF(tbl_daily[[#This Row],[Name]]="","",1),"")</f>
        <v>1</v>
      </c>
      <c r="V110" s="9">
        <f>IF(tbl_daily[[#This Row],[Injury Status]]="Full",1,IF(tbl_daily[[#This Row],[Injury Status]]="Limited",2,IF(tbl_daily[[#This Row],[Injury Status]]="Out",3,"")))</f>
        <v>1</v>
      </c>
    </row>
    <row r="111" spans="1:22" ht="18" customHeight="1" x14ac:dyDescent="0.25">
      <c r="A111" s="7">
        <v>43032</v>
      </c>
      <c r="B111" t="s">
        <v>14</v>
      </c>
      <c r="C111" t="s">
        <v>36</v>
      </c>
      <c r="D111">
        <v>1</v>
      </c>
      <c r="E111">
        <v>4</v>
      </c>
      <c r="F111">
        <v>2</v>
      </c>
      <c r="G111">
        <v>3</v>
      </c>
      <c r="H111">
        <v>2</v>
      </c>
      <c r="I111">
        <v>1</v>
      </c>
      <c r="J111">
        <v>6</v>
      </c>
      <c r="K111">
        <v>113</v>
      </c>
      <c r="L111">
        <f>IFERROR(IF(OR(tbl_daily[[#This Row],[RPE]]="",tbl_daily[[#This Row],[Duration]]=""),"",tbl_daily[[#This Row],[RPE]]*tbl_daily[[#This Row],[Duration]]),"")</f>
        <v>678</v>
      </c>
      <c r="M1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111" t="str">
        <f>IFERROR(_xlfn.XLOOKUP(tbl_daily[[#This Row],[Name]],tbl_profile[Name],tbl_profile[Position]),"")</f>
        <v>Guard</v>
      </c>
      <c r="O111">
        <f>IFERROR(IF(tbl_daily[[#This Row],[Injury Status]]="Out","",tbl_daily[[#This Row],[Duration]]),"")</f>
        <v>113</v>
      </c>
      <c r="P111" t="str">
        <f>IFERROR(_xlfn.XLOOKUP(tbl_daily[[#This Row],[Name]],tbl_profile[Name],tbl_profile[Team]),"")</f>
        <v>New Legacy</v>
      </c>
      <c r="Q111" s="2" t="str">
        <f>IFERROR(AVERAGEIFS(tbl_performance[TrapBar Deadlift 1RM (lbs)],tbl_performance[Name],tbl_daily[[#This Row],[Name]],tbl_performance[Date],tbl_daily[[#This Row],[Date]]),"")</f>
        <v/>
      </c>
      <c r="R111" s="2" t="str">
        <f>IFERROR(AVERAGEIFS(tbl_performance[Bench Press 1RM (lbs)],tbl_performance[Name],tbl_daily[[#This Row],[Name]],tbl_performance[Date],tbl_daily[[#This Row],[Date]]),"")</f>
        <v/>
      </c>
      <c r="S111" s="2" t="str">
        <f>IFERROR(AVERAGEIFS(tbl_performance[Jump Height (in)],tbl_performance[Name],tbl_daily[[#This Row],[Name]],tbl_performance[Date],tbl_daily[[#This Row],[Date]]),"")</f>
        <v/>
      </c>
      <c r="T111" s="2" t="str">
        <f>IFERROR(AVERAGEIFS(tbl_performance[Body Fat (%)],tbl_performance[Name],tbl_daily[[#This Row],[Name]],tbl_performance[Date],tbl_daily[[#This Row],[Date]]),"")</f>
        <v/>
      </c>
      <c r="U111">
        <f>IFERROR(IF(tbl_daily[[#This Row],[Name]]="","",1),"")</f>
        <v>1</v>
      </c>
      <c r="V111" s="9">
        <f>IF(tbl_daily[[#This Row],[Injury Status]]="Full",1,IF(tbl_daily[[#This Row],[Injury Status]]="Limited",2,IF(tbl_daily[[#This Row],[Injury Status]]="Out",3,"")))</f>
        <v>1</v>
      </c>
    </row>
    <row r="112" spans="1:22" ht="18" customHeight="1" x14ac:dyDescent="0.25">
      <c r="A112" s="7">
        <v>43032</v>
      </c>
      <c r="B112" t="s">
        <v>64</v>
      </c>
      <c r="C112" t="s">
        <v>36</v>
      </c>
      <c r="D112">
        <v>1</v>
      </c>
      <c r="E112">
        <v>4</v>
      </c>
      <c r="F112">
        <v>3</v>
      </c>
      <c r="G112">
        <v>3</v>
      </c>
      <c r="H112">
        <v>3</v>
      </c>
      <c r="I112">
        <v>1</v>
      </c>
      <c r="J112">
        <v>4</v>
      </c>
      <c r="K112">
        <v>113</v>
      </c>
      <c r="L112">
        <f>IFERROR(IF(OR(tbl_daily[[#This Row],[RPE]]="",tbl_daily[[#This Row],[Duration]]=""),"",tbl_daily[[#This Row],[RPE]]*tbl_daily[[#This Row],[Duration]]),"")</f>
        <v>452</v>
      </c>
      <c r="M1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112" t="str">
        <f>IFERROR(_xlfn.XLOOKUP(tbl_daily[[#This Row],[Name]],tbl_profile[Name],tbl_profile[Position]),"")</f>
        <v>Guard</v>
      </c>
      <c r="O112">
        <f>IFERROR(IF(tbl_daily[[#This Row],[Injury Status]]="Out","",tbl_daily[[#This Row],[Duration]]),"")</f>
        <v>113</v>
      </c>
      <c r="P112" t="str">
        <f>IFERROR(_xlfn.XLOOKUP(tbl_daily[[#This Row],[Name]],tbl_profile[Name],tbl_profile[Team]),"")</f>
        <v>New Legacy</v>
      </c>
      <c r="Q112" s="2" t="str">
        <f>IFERROR(AVERAGEIFS(tbl_performance[TrapBar Deadlift 1RM (lbs)],tbl_performance[Name],tbl_daily[[#This Row],[Name]],tbl_performance[Date],tbl_daily[[#This Row],[Date]]),"")</f>
        <v/>
      </c>
      <c r="R112" s="2" t="str">
        <f>IFERROR(AVERAGEIFS(tbl_performance[Bench Press 1RM (lbs)],tbl_performance[Name],tbl_daily[[#This Row],[Name]],tbl_performance[Date],tbl_daily[[#This Row],[Date]]),"")</f>
        <v/>
      </c>
      <c r="S112" s="2" t="str">
        <f>IFERROR(AVERAGEIFS(tbl_performance[Jump Height (in)],tbl_performance[Name],tbl_daily[[#This Row],[Name]],tbl_performance[Date],tbl_daily[[#This Row],[Date]]),"")</f>
        <v/>
      </c>
      <c r="T112" s="2" t="str">
        <f>IFERROR(AVERAGEIFS(tbl_performance[Body Fat (%)],tbl_performance[Name],tbl_daily[[#This Row],[Name]],tbl_performance[Date],tbl_daily[[#This Row],[Date]]),"")</f>
        <v/>
      </c>
      <c r="U112">
        <f>IFERROR(IF(tbl_daily[[#This Row],[Name]]="","",1),"")</f>
        <v>1</v>
      </c>
      <c r="V112" s="9">
        <f>IF(tbl_daily[[#This Row],[Injury Status]]="Full",1,IF(tbl_daily[[#This Row],[Injury Status]]="Limited",2,IF(tbl_daily[[#This Row],[Injury Status]]="Out",3,"")))</f>
        <v>1</v>
      </c>
    </row>
    <row r="113" spans="1:22" ht="18" customHeight="1" x14ac:dyDescent="0.25">
      <c r="A113" s="7">
        <v>43032</v>
      </c>
      <c r="B113" t="s">
        <v>48</v>
      </c>
      <c r="C113" t="s">
        <v>36</v>
      </c>
      <c r="D113">
        <v>2</v>
      </c>
      <c r="E113">
        <v>3</v>
      </c>
      <c r="F113">
        <v>4</v>
      </c>
      <c r="G113">
        <v>3</v>
      </c>
      <c r="H113">
        <v>4</v>
      </c>
      <c r="I113">
        <v>1</v>
      </c>
      <c r="J113">
        <v>4</v>
      </c>
      <c r="K113">
        <v>113</v>
      </c>
      <c r="L113">
        <f>IFERROR(IF(OR(tbl_daily[[#This Row],[RPE]]="",tbl_daily[[#This Row],[Duration]]=""),"",tbl_daily[[#This Row],[RPE]]*tbl_daily[[#This Row],[Duration]]),"")</f>
        <v>452</v>
      </c>
      <c r="M1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113" t="str">
        <f>IFERROR(_xlfn.XLOOKUP(tbl_daily[[#This Row],[Name]],tbl_profile[Name],tbl_profile[Position]),"")</f>
        <v>Guard</v>
      </c>
      <c r="O113">
        <f>IFERROR(IF(tbl_daily[[#This Row],[Injury Status]]="Out","",tbl_daily[[#This Row],[Duration]]),"")</f>
        <v>113</v>
      </c>
      <c r="P113" t="str">
        <f>IFERROR(_xlfn.XLOOKUP(tbl_daily[[#This Row],[Name]],tbl_profile[Name],tbl_profile[Team]),"")</f>
        <v>New Legacy</v>
      </c>
      <c r="Q113" s="2" t="str">
        <f>IFERROR(AVERAGEIFS(tbl_performance[TrapBar Deadlift 1RM (lbs)],tbl_performance[Name],tbl_daily[[#This Row],[Name]],tbl_performance[Date],tbl_daily[[#This Row],[Date]]),"")</f>
        <v/>
      </c>
      <c r="R113" s="2" t="str">
        <f>IFERROR(AVERAGEIFS(tbl_performance[Bench Press 1RM (lbs)],tbl_performance[Name],tbl_daily[[#This Row],[Name]],tbl_performance[Date],tbl_daily[[#This Row],[Date]]),"")</f>
        <v/>
      </c>
      <c r="S113" s="2" t="str">
        <f>IFERROR(AVERAGEIFS(tbl_performance[Jump Height (in)],tbl_performance[Name],tbl_daily[[#This Row],[Name]],tbl_performance[Date],tbl_daily[[#This Row],[Date]]),"")</f>
        <v/>
      </c>
      <c r="T113" s="2" t="str">
        <f>IFERROR(AVERAGEIFS(tbl_performance[Body Fat (%)],tbl_performance[Name],tbl_daily[[#This Row],[Name]],tbl_performance[Date],tbl_daily[[#This Row],[Date]]),"")</f>
        <v/>
      </c>
      <c r="U113">
        <f>IFERROR(IF(tbl_daily[[#This Row],[Name]]="","",1),"")</f>
        <v>1</v>
      </c>
      <c r="V113" s="9">
        <f>IF(tbl_daily[[#This Row],[Injury Status]]="Full",1,IF(tbl_daily[[#This Row],[Injury Status]]="Limited",2,IF(tbl_daily[[#This Row],[Injury Status]]="Out",3,"")))</f>
        <v>1</v>
      </c>
    </row>
    <row r="114" spans="1:22" ht="18" customHeight="1" x14ac:dyDescent="0.25">
      <c r="A114" s="7">
        <v>43032</v>
      </c>
      <c r="B114" t="s">
        <v>65</v>
      </c>
      <c r="C114" t="s">
        <v>36</v>
      </c>
      <c r="D114">
        <v>4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5</v>
      </c>
      <c r="K114">
        <v>113</v>
      </c>
      <c r="L114">
        <f>IFERROR(IF(OR(tbl_daily[[#This Row],[RPE]]="",tbl_daily[[#This Row],[Duration]]=""),"",tbl_daily[[#This Row],[RPE]]*tbl_daily[[#This Row],[Duration]]),"")</f>
        <v>565</v>
      </c>
      <c r="M1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14" t="str">
        <f>IFERROR(_xlfn.XLOOKUP(tbl_daily[[#This Row],[Name]],tbl_profile[Name],tbl_profile[Position]),"")</f>
        <v>Center</v>
      </c>
      <c r="O114">
        <f>IFERROR(IF(tbl_daily[[#This Row],[Injury Status]]="Out","",tbl_daily[[#This Row],[Duration]]),"")</f>
        <v>113</v>
      </c>
      <c r="P114" t="str">
        <f>IFERROR(_xlfn.XLOOKUP(tbl_daily[[#This Row],[Name]],tbl_profile[Name],tbl_profile[Team]),"")</f>
        <v>New Legacy</v>
      </c>
      <c r="Q114" s="2" t="str">
        <f>IFERROR(AVERAGEIFS(tbl_performance[TrapBar Deadlift 1RM (lbs)],tbl_performance[Name],tbl_daily[[#This Row],[Name]],tbl_performance[Date],tbl_daily[[#This Row],[Date]]),"")</f>
        <v/>
      </c>
      <c r="R114" s="2" t="str">
        <f>IFERROR(AVERAGEIFS(tbl_performance[Bench Press 1RM (lbs)],tbl_performance[Name],tbl_daily[[#This Row],[Name]],tbl_performance[Date],tbl_daily[[#This Row],[Date]]),"")</f>
        <v/>
      </c>
      <c r="S114" s="2" t="str">
        <f>IFERROR(AVERAGEIFS(tbl_performance[Jump Height (in)],tbl_performance[Name],tbl_daily[[#This Row],[Name]],tbl_performance[Date],tbl_daily[[#This Row],[Date]]),"")</f>
        <v/>
      </c>
      <c r="T114" s="2" t="str">
        <f>IFERROR(AVERAGEIFS(tbl_performance[Body Fat (%)],tbl_performance[Name],tbl_daily[[#This Row],[Name]],tbl_performance[Date],tbl_daily[[#This Row],[Date]]),"")</f>
        <v/>
      </c>
      <c r="U114">
        <f>IFERROR(IF(tbl_daily[[#This Row],[Name]]="","",1),"")</f>
        <v>1</v>
      </c>
      <c r="V114" s="9">
        <f>IF(tbl_daily[[#This Row],[Injury Status]]="Full",1,IF(tbl_daily[[#This Row],[Injury Status]]="Limited",2,IF(tbl_daily[[#This Row],[Injury Status]]="Out",3,"")))</f>
        <v>1</v>
      </c>
    </row>
    <row r="115" spans="1:22" ht="18" customHeight="1" x14ac:dyDescent="0.25">
      <c r="A115" s="7">
        <v>43032</v>
      </c>
      <c r="B115" t="s">
        <v>63</v>
      </c>
      <c r="C115" t="s">
        <v>36</v>
      </c>
      <c r="D115">
        <v>3</v>
      </c>
      <c r="E115">
        <v>3</v>
      </c>
      <c r="F115">
        <v>2</v>
      </c>
      <c r="G115">
        <v>4</v>
      </c>
      <c r="H115">
        <v>1</v>
      </c>
      <c r="I115">
        <v>1</v>
      </c>
      <c r="J115">
        <v>6</v>
      </c>
      <c r="K115">
        <v>113</v>
      </c>
      <c r="L115">
        <f>IFERROR(IF(OR(tbl_daily[[#This Row],[RPE]]="",tbl_daily[[#This Row],[Duration]]=""),"",tbl_daily[[#This Row],[RPE]]*tbl_daily[[#This Row],[Duration]]),"")</f>
        <v>678</v>
      </c>
      <c r="M1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15" t="str">
        <f>IFERROR(_xlfn.XLOOKUP(tbl_daily[[#This Row],[Name]],tbl_profile[Name],tbl_profile[Position]),"")</f>
        <v>Center</v>
      </c>
      <c r="O115">
        <f>IFERROR(IF(tbl_daily[[#This Row],[Injury Status]]="Out","",tbl_daily[[#This Row],[Duration]]),"")</f>
        <v>113</v>
      </c>
      <c r="P115" t="str">
        <f>IFERROR(_xlfn.XLOOKUP(tbl_daily[[#This Row],[Name]],tbl_profile[Name],tbl_profile[Team]),"")</f>
        <v>New Legacy</v>
      </c>
      <c r="Q115" s="2" t="str">
        <f>IFERROR(AVERAGEIFS(tbl_performance[TrapBar Deadlift 1RM (lbs)],tbl_performance[Name],tbl_daily[[#This Row],[Name]],tbl_performance[Date],tbl_daily[[#This Row],[Date]]),"")</f>
        <v/>
      </c>
      <c r="R115" s="2" t="str">
        <f>IFERROR(AVERAGEIFS(tbl_performance[Bench Press 1RM (lbs)],tbl_performance[Name],tbl_daily[[#This Row],[Name]],tbl_performance[Date],tbl_daily[[#This Row],[Date]]),"")</f>
        <v/>
      </c>
      <c r="S115" s="2" t="str">
        <f>IFERROR(AVERAGEIFS(tbl_performance[Jump Height (in)],tbl_performance[Name],tbl_daily[[#This Row],[Name]],tbl_performance[Date],tbl_daily[[#This Row],[Date]]),"")</f>
        <v/>
      </c>
      <c r="T115" s="2" t="str">
        <f>IFERROR(AVERAGEIFS(tbl_performance[Body Fat (%)],tbl_performance[Name],tbl_daily[[#This Row],[Name]],tbl_performance[Date],tbl_daily[[#This Row],[Date]]),"")</f>
        <v/>
      </c>
      <c r="U115">
        <f>IFERROR(IF(tbl_daily[[#This Row],[Name]]="","",1),"")</f>
        <v>1</v>
      </c>
      <c r="V115" s="9">
        <f>IF(tbl_daily[[#This Row],[Injury Status]]="Full",1,IF(tbl_daily[[#This Row],[Injury Status]]="Limited",2,IF(tbl_daily[[#This Row],[Injury Status]]="Out",3,"")))</f>
        <v>1</v>
      </c>
    </row>
    <row r="116" spans="1:22" ht="18" customHeight="1" x14ac:dyDescent="0.25">
      <c r="A116" s="7">
        <v>43032</v>
      </c>
      <c r="B116" t="s">
        <v>62</v>
      </c>
      <c r="C116" t="s">
        <v>36</v>
      </c>
      <c r="D116">
        <v>4</v>
      </c>
      <c r="E116">
        <v>3</v>
      </c>
      <c r="F116">
        <v>3</v>
      </c>
      <c r="G116">
        <v>4</v>
      </c>
      <c r="H116">
        <v>4</v>
      </c>
      <c r="I116">
        <v>1</v>
      </c>
      <c r="J116">
        <v>4</v>
      </c>
      <c r="K116">
        <v>113</v>
      </c>
      <c r="L116">
        <f>IFERROR(IF(OR(tbl_daily[[#This Row],[RPE]]="",tbl_daily[[#This Row],[Duration]]=""),"",tbl_daily[[#This Row],[RPE]]*tbl_daily[[#This Row],[Duration]]),"")</f>
        <v>452</v>
      </c>
      <c r="M1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116" t="str">
        <f>IFERROR(_xlfn.XLOOKUP(tbl_daily[[#This Row],[Name]],tbl_profile[Name],tbl_profile[Position]),"")</f>
        <v>Center</v>
      </c>
      <c r="O116">
        <f>IFERROR(IF(tbl_daily[[#This Row],[Injury Status]]="Out","",tbl_daily[[#This Row],[Duration]]),"")</f>
        <v>113</v>
      </c>
      <c r="P116" t="str">
        <f>IFERROR(_xlfn.XLOOKUP(tbl_daily[[#This Row],[Name]],tbl_profile[Name],tbl_profile[Team]),"")</f>
        <v>Toon Squad</v>
      </c>
      <c r="Q116" s="2" t="str">
        <f>IFERROR(AVERAGEIFS(tbl_performance[TrapBar Deadlift 1RM (lbs)],tbl_performance[Name],tbl_daily[[#This Row],[Name]],tbl_performance[Date],tbl_daily[[#This Row],[Date]]),"")</f>
        <v/>
      </c>
      <c r="R116" s="2" t="str">
        <f>IFERROR(AVERAGEIFS(tbl_performance[Bench Press 1RM (lbs)],tbl_performance[Name],tbl_daily[[#This Row],[Name]],tbl_performance[Date],tbl_daily[[#This Row],[Date]]),"")</f>
        <v/>
      </c>
      <c r="S116" s="2" t="str">
        <f>IFERROR(AVERAGEIFS(tbl_performance[Jump Height (in)],tbl_performance[Name],tbl_daily[[#This Row],[Name]],tbl_performance[Date],tbl_daily[[#This Row],[Date]]),"")</f>
        <v/>
      </c>
      <c r="T116" s="2" t="str">
        <f>IFERROR(AVERAGEIFS(tbl_performance[Body Fat (%)],tbl_performance[Name],tbl_daily[[#This Row],[Name]],tbl_performance[Date],tbl_daily[[#This Row],[Date]]),"")</f>
        <v/>
      </c>
      <c r="U116">
        <f>IFERROR(IF(tbl_daily[[#This Row],[Name]]="","",1),"")</f>
        <v>1</v>
      </c>
      <c r="V116" s="9">
        <f>IF(tbl_daily[[#This Row],[Injury Status]]="Full",1,IF(tbl_daily[[#This Row],[Injury Status]]="Limited",2,IF(tbl_daily[[#This Row],[Injury Status]]="Out",3,"")))</f>
        <v>1</v>
      </c>
    </row>
    <row r="117" spans="1:22" ht="18" customHeight="1" x14ac:dyDescent="0.25">
      <c r="A117" s="7">
        <v>43032</v>
      </c>
      <c r="B117" t="s">
        <v>146</v>
      </c>
      <c r="C117" t="s">
        <v>36</v>
      </c>
      <c r="D117">
        <v>1</v>
      </c>
      <c r="E117">
        <v>4</v>
      </c>
      <c r="F117">
        <v>4</v>
      </c>
      <c r="G117">
        <v>2</v>
      </c>
      <c r="H117">
        <v>2</v>
      </c>
      <c r="I117">
        <v>1</v>
      </c>
      <c r="J117">
        <v>7</v>
      </c>
      <c r="K117">
        <v>113</v>
      </c>
      <c r="L117">
        <f>IFERROR(IF(OR(tbl_daily[[#This Row],[RPE]]="",tbl_daily[[#This Row],[Duration]]=""),"",tbl_daily[[#This Row],[RPE]]*tbl_daily[[#This Row],[Duration]]),"")</f>
        <v>791</v>
      </c>
      <c r="M1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17" t="str">
        <f>IFERROR(_xlfn.XLOOKUP(tbl_daily[[#This Row],[Name]],tbl_profile[Name],tbl_profile[Position]),"")</f>
        <v>Forward</v>
      </c>
      <c r="O117">
        <f>IFERROR(IF(tbl_daily[[#This Row],[Injury Status]]="Out","",tbl_daily[[#This Row],[Duration]]),"")</f>
        <v>113</v>
      </c>
      <c r="P117" t="str">
        <f>IFERROR(_xlfn.XLOOKUP(tbl_daily[[#This Row],[Name]],tbl_profile[Name],tbl_profile[Team]),"")</f>
        <v>New Legacy</v>
      </c>
      <c r="Q117" s="2" t="str">
        <f>IFERROR(AVERAGEIFS(tbl_performance[TrapBar Deadlift 1RM (lbs)],tbl_performance[Name],tbl_daily[[#This Row],[Name]],tbl_performance[Date],tbl_daily[[#This Row],[Date]]),"")</f>
        <v/>
      </c>
      <c r="R117" s="2" t="str">
        <f>IFERROR(AVERAGEIFS(tbl_performance[Bench Press 1RM (lbs)],tbl_performance[Name],tbl_daily[[#This Row],[Name]],tbl_performance[Date],tbl_daily[[#This Row],[Date]]),"")</f>
        <v/>
      </c>
      <c r="S117" s="2" t="str">
        <f>IFERROR(AVERAGEIFS(tbl_performance[Jump Height (in)],tbl_performance[Name],tbl_daily[[#This Row],[Name]],tbl_performance[Date],tbl_daily[[#This Row],[Date]]),"")</f>
        <v/>
      </c>
      <c r="T117" s="2" t="str">
        <f>IFERROR(AVERAGEIFS(tbl_performance[Body Fat (%)],tbl_performance[Name],tbl_daily[[#This Row],[Name]],tbl_performance[Date],tbl_daily[[#This Row],[Date]]),"")</f>
        <v/>
      </c>
      <c r="U117">
        <f>IFERROR(IF(tbl_daily[[#This Row],[Name]]="","",1),"")</f>
        <v>1</v>
      </c>
      <c r="V117" s="9">
        <f>IF(tbl_daily[[#This Row],[Injury Status]]="Full",1,IF(tbl_daily[[#This Row],[Injury Status]]="Limited",2,IF(tbl_daily[[#This Row],[Injury Status]]="Out",3,"")))</f>
        <v>1</v>
      </c>
    </row>
    <row r="118" spans="1:22" ht="18" customHeight="1" x14ac:dyDescent="0.25">
      <c r="A118" s="7">
        <v>43032</v>
      </c>
      <c r="B118" t="s">
        <v>52</v>
      </c>
      <c r="C118" t="s">
        <v>36</v>
      </c>
      <c r="D118">
        <v>2</v>
      </c>
      <c r="E118">
        <v>2</v>
      </c>
      <c r="F118">
        <v>1</v>
      </c>
      <c r="G118">
        <v>4</v>
      </c>
      <c r="H118">
        <v>3</v>
      </c>
      <c r="I118">
        <v>1</v>
      </c>
      <c r="J118">
        <v>7</v>
      </c>
      <c r="K118">
        <v>113</v>
      </c>
      <c r="L118">
        <f>IFERROR(IF(OR(tbl_daily[[#This Row],[RPE]]="",tbl_daily[[#This Row],[Duration]]=""),"",tbl_daily[[#This Row],[RPE]]*tbl_daily[[#This Row],[Duration]]),"")</f>
        <v>791</v>
      </c>
      <c r="M1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118" t="str">
        <f>IFERROR(_xlfn.XLOOKUP(tbl_daily[[#This Row],[Name]],tbl_profile[Name],tbl_profile[Position]),"")</f>
        <v>Forward</v>
      </c>
      <c r="O118">
        <f>IFERROR(IF(tbl_daily[[#This Row],[Injury Status]]="Out","",tbl_daily[[#This Row],[Duration]]),"")</f>
        <v>113</v>
      </c>
      <c r="P118" t="str">
        <f>IFERROR(_xlfn.XLOOKUP(tbl_daily[[#This Row],[Name]],tbl_profile[Name],tbl_profile[Team]),"")</f>
        <v>Toon Squad</v>
      </c>
      <c r="Q118" s="2" t="str">
        <f>IFERROR(AVERAGEIFS(tbl_performance[TrapBar Deadlift 1RM (lbs)],tbl_performance[Name],tbl_daily[[#This Row],[Name]],tbl_performance[Date],tbl_daily[[#This Row],[Date]]),"")</f>
        <v/>
      </c>
      <c r="R118" s="2" t="str">
        <f>IFERROR(AVERAGEIFS(tbl_performance[Bench Press 1RM (lbs)],tbl_performance[Name],tbl_daily[[#This Row],[Name]],tbl_performance[Date],tbl_daily[[#This Row],[Date]]),"")</f>
        <v/>
      </c>
      <c r="S118" s="2" t="str">
        <f>IFERROR(AVERAGEIFS(tbl_performance[Jump Height (in)],tbl_performance[Name],tbl_daily[[#This Row],[Name]],tbl_performance[Date],tbl_daily[[#This Row],[Date]]),"")</f>
        <v/>
      </c>
      <c r="T118" s="2" t="str">
        <f>IFERROR(AVERAGEIFS(tbl_performance[Body Fat (%)],tbl_performance[Name],tbl_daily[[#This Row],[Name]],tbl_performance[Date],tbl_daily[[#This Row],[Date]]),"")</f>
        <v/>
      </c>
      <c r="U118">
        <f>IFERROR(IF(tbl_daily[[#This Row],[Name]]="","",1),"")</f>
        <v>1</v>
      </c>
      <c r="V118" s="9">
        <f>IF(tbl_daily[[#This Row],[Injury Status]]="Full",1,IF(tbl_daily[[#This Row],[Injury Status]]="Limited",2,IF(tbl_daily[[#This Row],[Injury Status]]="Out",3,"")))</f>
        <v>1</v>
      </c>
    </row>
    <row r="119" spans="1:22" ht="18" customHeight="1" x14ac:dyDescent="0.25">
      <c r="A119" s="7">
        <v>43032</v>
      </c>
      <c r="B119" t="s">
        <v>59</v>
      </c>
      <c r="C119" t="s">
        <v>36</v>
      </c>
      <c r="D119">
        <v>3</v>
      </c>
      <c r="E119">
        <v>2</v>
      </c>
      <c r="F119">
        <v>4</v>
      </c>
      <c r="G119">
        <v>1</v>
      </c>
      <c r="H119">
        <v>2</v>
      </c>
      <c r="I119">
        <v>1</v>
      </c>
      <c r="J119">
        <v>6</v>
      </c>
      <c r="K119">
        <v>113</v>
      </c>
      <c r="L119">
        <f>IFERROR(IF(OR(tbl_daily[[#This Row],[RPE]]="",tbl_daily[[#This Row],[Duration]]=""),"",tbl_daily[[#This Row],[RPE]]*tbl_daily[[#This Row],[Duration]]),"")</f>
        <v>678</v>
      </c>
      <c r="M1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119" t="str">
        <f>IFERROR(_xlfn.XLOOKUP(tbl_daily[[#This Row],[Name]],tbl_profile[Name],tbl_profile[Position]),"")</f>
        <v>Forward</v>
      </c>
      <c r="O119">
        <f>IFERROR(IF(tbl_daily[[#This Row],[Injury Status]]="Out","",tbl_daily[[#This Row],[Duration]]),"")</f>
        <v>113</v>
      </c>
      <c r="P119" t="str">
        <f>IFERROR(_xlfn.XLOOKUP(tbl_daily[[#This Row],[Name]],tbl_profile[Name],tbl_profile[Team]),"")</f>
        <v>Toon Squad</v>
      </c>
      <c r="Q119" s="2" t="str">
        <f>IFERROR(AVERAGEIFS(tbl_performance[TrapBar Deadlift 1RM (lbs)],tbl_performance[Name],tbl_daily[[#This Row],[Name]],tbl_performance[Date],tbl_daily[[#This Row],[Date]]),"")</f>
        <v/>
      </c>
      <c r="R119" s="2" t="str">
        <f>IFERROR(AVERAGEIFS(tbl_performance[Bench Press 1RM (lbs)],tbl_performance[Name],tbl_daily[[#This Row],[Name]],tbl_performance[Date],tbl_daily[[#This Row],[Date]]),"")</f>
        <v/>
      </c>
      <c r="S119" s="2" t="str">
        <f>IFERROR(AVERAGEIFS(tbl_performance[Jump Height (in)],tbl_performance[Name],tbl_daily[[#This Row],[Name]],tbl_performance[Date],tbl_daily[[#This Row],[Date]]),"")</f>
        <v/>
      </c>
      <c r="T119" s="2" t="str">
        <f>IFERROR(AVERAGEIFS(tbl_performance[Body Fat (%)],tbl_performance[Name],tbl_daily[[#This Row],[Name]],tbl_performance[Date],tbl_daily[[#This Row],[Date]]),"")</f>
        <v/>
      </c>
      <c r="U119">
        <f>IFERROR(IF(tbl_daily[[#This Row],[Name]]="","",1),"")</f>
        <v>1</v>
      </c>
      <c r="V119" s="9">
        <f>IF(tbl_daily[[#This Row],[Injury Status]]="Full",1,IF(tbl_daily[[#This Row],[Injury Status]]="Limited",2,IF(tbl_daily[[#This Row],[Injury Status]]="Out",3,"")))</f>
        <v>1</v>
      </c>
    </row>
    <row r="120" spans="1:22" ht="18" customHeight="1" x14ac:dyDescent="0.25">
      <c r="A120" s="7">
        <v>43032</v>
      </c>
      <c r="B120" t="s">
        <v>61</v>
      </c>
      <c r="C120" t="s">
        <v>36</v>
      </c>
      <c r="D120">
        <v>3</v>
      </c>
      <c r="E120">
        <v>1</v>
      </c>
      <c r="F120">
        <v>2</v>
      </c>
      <c r="G120">
        <v>3</v>
      </c>
      <c r="H120">
        <v>2</v>
      </c>
      <c r="I120">
        <v>1</v>
      </c>
      <c r="J120">
        <v>4</v>
      </c>
      <c r="K120">
        <v>113</v>
      </c>
      <c r="L120">
        <f>IFERROR(IF(OR(tbl_daily[[#This Row],[RPE]]="",tbl_daily[[#This Row],[Duration]]=""),"",tbl_daily[[#This Row],[RPE]]*tbl_daily[[#This Row],[Duration]]),"")</f>
        <v>452</v>
      </c>
      <c r="M1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120" t="str">
        <f>IFERROR(_xlfn.XLOOKUP(tbl_daily[[#This Row],[Name]],tbl_profile[Name],tbl_profile[Position]),"")</f>
        <v>Forward</v>
      </c>
      <c r="O120">
        <f>IFERROR(IF(tbl_daily[[#This Row],[Injury Status]]="Out","",tbl_daily[[#This Row],[Duration]]),"")</f>
        <v>113</v>
      </c>
      <c r="P120" t="str">
        <f>IFERROR(_xlfn.XLOOKUP(tbl_daily[[#This Row],[Name]],tbl_profile[Name],tbl_profile[Team]),"")</f>
        <v>Toon Squad</v>
      </c>
      <c r="Q120" s="2" t="str">
        <f>IFERROR(AVERAGEIFS(tbl_performance[TrapBar Deadlift 1RM (lbs)],tbl_performance[Name],tbl_daily[[#This Row],[Name]],tbl_performance[Date],tbl_daily[[#This Row],[Date]]),"")</f>
        <v/>
      </c>
      <c r="R120" s="2" t="str">
        <f>IFERROR(AVERAGEIFS(tbl_performance[Bench Press 1RM (lbs)],tbl_performance[Name],tbl_daily[[#This Row],[Name]],tbl_performance[Date],tbl_daily[[#This Row],[Date]]),"")</f>
        <v/>
      </c>
      <c r="S120" s="2" t="str">
        <f>IFERROR(AVERAGEIFS(tbl_performance[Jump Height (in)],tbl_performance[Name],tbl_daily[[#This Row],[Name]],tbl_performance[Date],tbl_daily[[#This Row],[Date]]),"")</f>
        <v/>
      </c>
      <c r="T120" s="2" t="str">
        <f>IFERROR(AVERAGEIFS(tbl_performance[Body Fat (%)],tbl_performance[Name],tbl_daily[[#This Row],[Name]],tbl_performance[Date],tbl_daily[[#This Row],[Date]]),"")</f>
        <v/>
      </c>
      <c r="U120">
        <f>IFERROR(IF(tbl_daily[[#This Row],[Name]]="","",1),"")</f>
        <v>1</v>
      </c>
      <c r="V120" s="9">
        <f>IF(tbl_daily[[#This Row],[Injury Status]]="Full",1,IF(tbl_daily[[#This Row],[Injury Status]]="Limited",2,IF(tbl_daily[[#This Row],[Injury Status]]="Out",3,"")))</f>
        <v>1</v>
      </c>
    </row>
    <row r="121" spans="1:22" ht="18" customHeight="1" x14ac:dyDescent="0.25">
      <c r="A121" s="7">
        <v>43032</v>
      </c>
      <c r="B121" t="s">
        <v>55</v>
      </c>
      <c r="C121" t="s">
        <v>36</v>
      </c>
      <c r="D121">
        <v>2</v>
      </c>
      <c r="E121">
        <v>2</v>
      </c>
      <c r="F121">
        <v>3</v>
      </c>
      <c r="G121">
        <v>2</v>
      </c>
      <c r="H121">
        <v>1</v>
      </c>
      <c r="I121">
        <v>1</v>
      </c>
      <c r="J121">
        <v>4</v>
      </c>
      <c r="K121">
        <v>113</v>
      </c>
      <c r="L121">
        <f>IFERROR(IF(OR(tbl_daily[[#This Row],[RPE]]="",tbl_daily[[#This Row],[Duration]]=""),"",tbl_daily[[#This Row],[RPE]]*tbl_daily[[#This Row],[Duration]]),"")</f>
        <v>452</v>
      </c>
      <c r="M1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21" t="str">
        <f>IFERROR(_xlfn.XLOOKUP(tbl_daily[[#This Row],[Name]],tbl_profile[Name],tbl_profile[Position]),"")</f>
        <v>Guard</v>
      </c>
      <c r="O121">
        <f>IFERROR(IF(tbl_daily[[#This Row],[Injury Status]]="Out","",tbl_daily[[#This Row],[Duration]]),"")</f>
        <v>113</v>
      </c>
      <c r="P121" t="str">
        <f>IFERROR(_xlfn.XLOOKUP(tbl_daily[[#This Row],[Name]],tbl_profile[Name],tbl_profile[Team]),"")</f>
        <v>Toon Squad</v>
      </c>
      <c r="Q121" s="2" t="str">
        <f>IFERROR(AVERAGEIFS(tbl_performance[TrapBar Deadlift 1RM (lbs)],tbl_performance[Name],tbl_daily[[#This Row],[Name]],tbl_performance[Date],tbl_daily[[#This Row],[Date]]),"")</f>
        <v/>
      </c>
      <c r="R121" s="2" t="str">
        <f>IFERROR(AVERAGEIFS(tbl_performance[Bench Press 1RM (lbs)],tbl_performance[Name],tbl_daily[[#This Row],[Name]],tbl_performance[Date],tbl_daily[[#This Row],[Date]]),"")</f>
        <v/>
      </c>
      <c r="S121" s="2" t="str">
        <f>IFERROR(AVERAGEIFS(tbl_performance[Jump Height (in)],tbl_performance[Name],tbl_daily[[#This Row],[Name]],tbl_performance[Date],tbl_daily[[#This Row],[Date]]),"")</f>
        <v/>
      </c>
      <c r="T121" s="2" t="str">
        <f>IFERROR(AVERAGEIFS(tbl_performance[Body Fat (%)],tbl_performance[Name],tbl_daily[[#This Row],[Name]],tbl_performance[Date],tbl_daily[[#This Row],[Date]]),"")</f>
        <v/>
      </c>
      <c r="U121">
        <f>IFERROR(IF(tbl_daily[[#This Row],[Name]]="","",1),"")</f>
        <v>1</v>
      </c>
      <c r="V121" s="9">
        <f>IF(tbl_daily[[#This Row],[Injury Status]]="Full",1,IF(tbl_daily[[#This Row],[Injury Status]]="Limited",2,IF(tbl_daily[[#This Row],[Injury Status]]="Out",3,"")))</f>
        <v>1</v>
      </c>
    </row>
    <row r="122" spans="1:22" ht="18" customHeight="1" x14ac:dyDescent="0.25">
      <c r="A122" s="7">
        <v>43032</v>
      </c>
      <c r="B122" t="s">
        <v>40</v>
      </c>
      <c r="C122" t="s">
        <v>37</v>
      </c>
      <c r="D122">
        <v>6</v>
      </c>
      <c r="E122">
        <v>7</v>
      </c>
      <c r="F122">
        <v>7</v>
      </c>
      <c r="G122">
        <v>5</v>
      </c>
      <c r="H122">
        <v>2</v>
      </c>
      <c r="I122">
        <v>0</v>
      </c>
      <c r="J122">
        <v>0</v>
      </c>
      <c r="K122">
        <v>113</v>
      </c>
      <c r="L122">
        <f>IFERROR(IF(OR(tbl_daily[[#This Row],[RPE]]="",tbl_daily[[#This Row],[Duration]]=""),"",tbl_daily[[#This Row],[RPE]]*tbl_daily[[#This Row],[Duration]]),"")</f>
        <v>0</v>
      </c>
      <c r="M1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22" t="str">
        <f>IFERROR(_xlfn.XLOOKUP(tbl_daily[[#This Row],[Name]],tbl_profile[Name],tbl_profile[Position]),"")</f>
        <v>Guard</v>
      </c>
      <c r="O122" t="str">
        <f>IFERROR(IF(tbl_daily[[#This Row],[Injury Status]]="Out","",tbl_daily[[#This Row],[Duration]]),"")</f>
        <v/>
      </c>
      <c r="P122" t="str">
        <f>IFERROR(_xlfn.XLOOKUP(tbl_daily[[#This Row],[Name]],tbl_profile[Name],tbl_profile[Team]),"")</f>
        <v>New Legacy</v>
      </c>
      <c r="Q122" s="2" t="str">
        <f>IFERROR(AVERAGEIFS(tbl_performance[TrapBar Deadlift 1RM (lbs)],tbl_performance[Name],tbl_daily[[#This Row],[Name]],tbl_performance[Date],tbl_daily[[#This Row],[Date]]),"")</f>
        <v/>
      </c>
      <c r="R122" s="2" t="str">
        <f>IFERROR(AVERAGEIFS(tbl_performance[Bench Press 1RM (lbs)],tbl_performance[Name],tbl_daily[[#This Row],[Name]],tbl_performance[Date],tbl_daily[[#This Row],[Date]]),"")</f>
        <v/>
      </c>
      <c r="S122" s="2" t="str">
        <f>IFERROR(AVERAGEIFS(tbl_performance[Jump Height (in)],tbl_performance[Name],tbl_daily[[#This Row],[Name]],tbl_performance[Date],tbl_daily[[#This Row],[Date]]),"")</f>
        <v/>
      </c>
      <c r="T122" s="2" t="str">
        <f>IFERROR(AVERAGEIFS(tbl_performance[Body Fat (%)],tbl_performance[Name],tbl_daily[[#This Row],[Name]],tbl_performance[Date],tbl_daily[[#This Row],[Date]]),"")</f>
        <v/>
      </c>
      <c r="U122">
        <f>IFERROR(IF(tbl_daily[[#This Row],[Name]]="","",1),"")</f>
        <v>1</v>
      </c>
      <c r="V122" s="9">
        <f>IF(tbl_daily[[#This Row],[Injury Status]]="Full",1,IF(tbl_daily[[#This Row],[Injury Status]]="Limited",2,IF(tbl_daily[[#This Row],[Injury Status]]="Out",3,"")))</f>
        <v>3</v>
      </c>
    </row>
    <row r="123" spans="1:22" ht="18" customHeight="1" x14ac:dyDescent="0.25">
      <c r="A123" s="8">
        <v>43033</v>
      </c>
      <c r="B123" t="s">
        <v>45</v>
      </c>
      <c r="C123" t="s">
        <v>36</v>
      </c>
      <c r="D123">
        <v>1</v>
      </c>
      <c r="E123">
        <v>2</v>
      </c>
      <c r="F123">
        <v>4</v>
      </c>
      <c r="G123">
        <v>1</v>
      </c>
      <c r="H123">
        <v>2</v>
      </c>
      <c r="I123">
        <v>1</v>
      </c>
      <c r="J123">
        <v>5</v>
      </c>
      <c r="K123">
        <v>113</v>
      </c>
      <c r="L123">
        <f>IFERROR(IF(OR(tbl_daily[[#This Row],[RPE]]="",tbl_daily[[#This Row],[Duration]]=""),"",tbl_daily[[#This Row],[RPE]]*tbl_daily[[#This Row],[Duration]]),"")</f>
        <v>565</v>
      </c>
      <c r="M1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23" t="str">
        <f>IFERROR(_xlfn.XLOOKUP(tbl_daily[[#This Row],[Name]],tbl_profile[Name],tbl_profile[Position]),"")</f>
        <v>Forward</v>
      </c>
      <c r="O123">
        <f>IFERROR(IF(tbl_daily[[#This Row],[Injury Status]]="Out","",tbl_daily[[#This Row],[Duration]]),"")</f>
        <v>113</v>
      </c>
      <c r="P123" t="str">
        <f>IFERROR(_xlfn.XLOOKUP(tbl_daily[[#This Row],[Name]],tbl_profile[Name],tbl_profile[Team]),"")</f>
        <v>New Legacy</v>
      </c>
      <c r="Q123" s="2" t="str">
        <f>IFERROR(AVERAGEIFS(tbl_performance[TrapBar Deadlift 1RM (lbs)],tbl_performance[Name],tbl_daily[[#This Row],[Name]],tbl_performance[Date],tbl_daily[[#This Row],[Date]]),"")</f>
        <v/>
      </c>
      <c r="R123" s="2" t="str">
        <f>IFERROR(AVERAGEIFS(tbl_performance[Bench Press 1RM (lbs)],tbl_performance[Name],tbl_daily[[#This Row],[Name]],tbl_performance[Date],tbl_daily[[#This Row],[Date]]),"")</f>
        <v/>
      </c>
      <c r="S123" s="2" t="str">
        <f>IFERROR(AVERAGEIFS(tbl_performance[Jump Height (in)],tbl_performance[Name],tbl_daily[[#This Row],[Name]],tbl_performance[Date],tbl_daily[[#This Row],[Date]]),"")</f>
        <v/>
      </c>
      <c r="T123" s="2" t="str">
        <f>IFERROR(AVERAGEIFS(tbl_performance[Body Fat (%)],tbl_performance[Name],tbl_daily[[#This Row],[Name]],tbl_performance[Date],tbl_daily[[#This Row],[Date]]),"")</f>
        <v/>
      </c>
      <c r="U123">
        <f>IFERROR(IF(tbl_daily[[#This Row],[Name]]="","",1),"")</f>
        <v>1</v>
      </c>
      <c r="V123" s="9">
        <f>IF(tbl_daily[[#This Row],[Injury Status]]="Full",1,IF(tbl_daily[[#This Row],[Injury Status]]="Limited",2,IF(tbl_daily[[#This Row],[Injury Status]]="Out",3,"")))</f>
        <v>1</v>
      </c>
    </row>
    <row r="124" spans="1:22" ht="18" customHeight="1" x14ac:dyDescent="0.25">
      <c r="A124" s="7">
        <v>43033</v>
      </c>
      <c r="B124" t="s">
        <v>47</v>
      </c>
      <c r="C124" t="s">
        <v>36</v>
      </c>
      <c r="D124">
        <v>4</v>
      </c>
      <c r="E124">
        <v>3</v>
      </c>
      <c r="F124">
        <v>4</v>
      </c>
      <c r="G124">
        <v>1</v>
      </c>
      <c r="H124">
        <v>3</v>
      </c>
      <c r="I124">
        <v>1</v>
      </c>
      <c r="J124">
        <v>4</v>
      </c>
      <c r="K124">
        <v>113</v>
      </c>
      <c r="L124">
        <f>IFERROR(IF(OR(tbl_daily[[#This Row],[RPE]]="",tbl_daily[[#This Row],[Duration]]=""),"",tbl_daily[[#This Row],[RPE]]*tbl_daily[[#This Row],[Duration]]),"")</f>
        <v>452</v>
      </c>
      <c r="M1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124" t="str">
        <f>IFERROR(_xlfn.XLOOKUP(tbl_daily[[#This Row],[Name]],tbl_profile[Name],tbl_profile[Position]),"")</f>
        <v>Forward</v>
      </c>
      <c r="O124">
        <f>IFERROR(IF(tbl_daily[[#This Row],[Injury Status]]="Out","",tbl_daily[[#This Row],[Duration]]),"")</f>
        <v>113</v>
      </c>
      <c r="P124" t="str">
        <f>IFERROR(_xlfn.XLOOKUP(tbl_daily[[#This Row],[Name]],tbl_profile[Name],tbl_profile[Team]),"")</f>
        <v>Toon Squad</v>
      </c>
      <c r="Q124" s="2" t="str">
        <f>IFERROR(AVERAGEIFS(tbl_performance[TrapBar Deadlift 1RM (lbs)],tbl_performance[Name],tbl_daily[[#This Row],[Name]],tbl_performance[Date],tbl_daily[[#This Row],[Date]]),"")</f>
        <v/>
      </c>
      <c r="R124" s="2" t="str">
        <f>IFERROR(AVERAGEIFS(tbl_performance[Bench Press 1RM (lbs)],tbl_performance[Name],tbl_daily[[#This Row],[Name]],tbl_performance[Date],tbl_daily[[#This Row],[Date]]),"")</f>
        <v/>
      </c>
      <c r="S124" s="2" t="str">
        <f>IFERROR(AVERAGEIFS(tbl_performance[Jump Height (in)],tbl_performance[Name],tbl_daily[[#This Row],[Name]],tbl_performance[Date],tbl_daily[[#This Row],[Date]]),"")</f>
        <v/>
      </c>
      <c r="T124" s="2" t="str">
        <f>IFERROR(AVERAGEIFS(tbl_performance[Body Fat (%)],tbl_performance[Name],tbl_daily[[#This Row],[Name]],tbl_performance[Date],tbl_daily[[#This Row],[Date]]),"")</f>
        <v/>
      </c>
      <c r="U124">
        <f>IFERROR(IF(tbl_daily[[#This Row],[Name]]="","",1),"")</f>
        <v>1</v>
      </c>
      <c r="V124" s="9">
        <f>IF(tbl_daily[[#This Row],[Injury Status]]="Full",1,IF(tbl_daily[[#This Row],[Injury Status]]="Limited",2,IF(tbl_daily[[#This Row],[Injury Status]]="Out",3,"")))</f>
        <v>1</v>
      </c>
    </row>
    <row r="125" spans="1:22" ht="18" customHeight="1" x14ac:dyDescent="0.25">
      <c r="A125" s="7">
        <v>43033</v>
      </c>
      <c r="B125" t="s">
        <v>43</v>
      </c>
      <c r="C125" t="s">
        <v>36</v>
      </c>
      <c r="D125">
        <v>4</v>
      </c>
      <c r="E125">
        <v>3</v>
      </c>
      <c r="F125">
        <v>3</v>
      </c>
      <c r="G125">
        <v>4</v>
      </c>
      <c r="H125">
        <v>2</v>
      </c>
      <c r="I125">
        <v>1</v>
      </c>
      <c r="J125">
        <v>7</v>
      </c>
      <c r="K125">
        <v>113</v>
      </c>
      <c r="L125">
        <f>IFERROR(IF(OR(tbl_daily[[#This Row],[RPE]]="",tbl_daily[[#This Row],[Duration]]=""),"",tbl_daily[[#This Row],[RPE]]*tbl_daily[[#This Row],[Duration]]),"")</f>
        <v>791</v>
      </c>
      <c r="M1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125" t="str">
        <f>IFERROR(_xlfn.XLOOKUP(tbl_daily[[#This Row],[Name]],tbl_profile[Name],tbl_profile[Position]),"")</f>
        <v>Forward</v>
      </c>
      <c r="O125">
        <f>IFERROR(IF(tbl_daily[[#This Row],[Injury Status]]="Out","",tbl_daily[[#This Row],[Duration]]),"")</f>
        <v>113</v>
      </c>
      <c r="P125" t="str">
        <f>IFERROR(_xlfn.XLOOKUP(tbl_daily[[#This Row],[Name]],tbl_profile[Name],tbl_profile[Team]),"")</f>
        <v>New Legacy</v>
      </c>
      <c r="Q125" s="2" t="str">
        <f>IFERROR(AVERAGEIFS(tbl_performance[TrapBar Deadlift 1RM (lbs)],tbl_performance[Name],tbl_daily[[#This Row],[Name]],tbl_performance[Date],tbl_daily[[#This Row],[Date]]),"")</f>
        <v/>
      </c>
      <c r="R125" s="2" t="str">
        <f>IFERROR(AVERAGEIFS(tbl_performance[Bench Press 1RM (lbs)],tbl_performance[Name],tbl_daily[[#This Row],[Name]],tbl_performance[Date],tbl_daily[[#This Row],[Date]]),"")</f>
        <v/>
      </c>
      <c r="S125" s="2" t="str">
        <f>IFERROR(AVERAGEIFS(tbl_performance[Jump Height (in)],tbl_performance[Name],tbl_daily[[#This Row],[Name]],tbl_performance[Date],tbl_daily[[#This Row],[Date]]),"")</f>
        <v/>
      </c>
      <c r="T125" s="2" t="str">
        <f>IFERROR(AVERAGEIFS(tbl_performance[Body Fat (%)],tbl_performance[Name],tbl_daily[[#This Row],[Name]],tbl_performance[Date],tbl_daily[[#This Row],[Date]]),"")</f>
        <v/>
      </c>
      <c r="U125">
        <f>IFERROR(IF(tbl_daily[[#This Row],[Name]]="","",1),"")</f>
        <v>1</v>
      </c>
      <c r="V125" s="9">
        <f>IF(tbl_daily[[#This Row],[Injury Status]]="Full",1,IF(tbl_daily[[#This Row],[Injury Status]]="Limited",2,IF(tbl_daily[[#This Row],[Injury Status]]="Out",3,"")))</f>
        <v>1</v>
      </c>
    </row>
    <row r="126" spans="1:22" ht="18" customHeight="1" x14ac:dyDescent="0.25">
      <c r="A126" s="7">
        <v>43033</v>
      </c>
      <c r="B126" t="s">
        <v>46</v>
      </c>
      <c r="C126" t="s">
        <v>36</v>
      </c>
      <c r="D126">
        <v>1</v>
      </c>
      <c r="E126">
        <v>4</v>
      </c>
      <c r="F126">
        <v>2</v>
      </c>
      <c r="G126">
        <v>1</v>
      </c>
      <c r="H126">
        <v>3</v>
      </c>
      <c r="I126">
        <v>1</v>
      </c>
      <c r="J126">
        <v>7</v>
      </c>
      <c r="K126">
        <v>113</v>
      </c>
      <c r="L126">
        <f>IFERROR(IF(OR(tbl_daily[[#This Row],[RPE]]="",tbl_daily[[#This Row],[Duration]]=""),"",tbl_daily[[#This Row],[RPE]]*tbl_daily[[#This Row],[Duration]]),"")</f>
        <v>791</v>
      </c>
      <c r="M1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126" t="str">
        <f>IFERROR(_xlfn.XLOOKUP(tbl_daily[[#This Row],[Name]],tbl_profile[Name],tbl_profile[Position]),"")</f>
        <v>Forward</v>
      </c>
      <c r="O126">
        <f>IFERROR(IF(tbl_daily[[#This Row],[Injury Status]]="Out","",tbl_daily[[#This Row],[Duration]]),"")</f>
        <v>113</v>
      </c>
      <c r="P126" t="str">
        <f>IFERROR(_xlfn.XLOOKUP(tbl_daily[[#This Row],[Name]],tbl_profile[Name],tbl_profile[Team]),"")</f>
        <v>Toon Squad</v>
      </c>
      <c r="Q126" s="2" t="str">
        <f>IFERROR(AVERAGEIFS(tbl_performance[TrapBar Deadlift 1RM (lbs)],tbl_performance[Name],tbl_daily[[#This Row],[Name]],tbl_performance[Date],tbl_daily[[#This Row],[Date]]),"")</f>
        <v/>
      </c>
      <c r="R126" s="2" t="str">
        <f>IFERROR(AVERAGEIFS(tbl_performance[Bench Press 1RM (lbs)],tbl_performance[Name],tbl_daily[[#This Row],[Name]],tbl_performance[Date],tbl_daily[[#This Row],[Date]]),"")</f>
        <v/>
      </c>
      <c r="S126" s="2" t="str">
        <f>IFERROR(AVERAGEIFS(tbl_performance[Jump Height (in)],tbl_performance[Name],tbl_daily[[#This Row],[Name]],tbl_performance[Date],tbl_daily[[#This Row],[Date]]),"")</f>
        <v/>
      </c>
      <c r="T126" s="2" t="str">
        <f>IFERROR(AVERAGEIFS(tbl_performance[Body Fat (%)],tbl_performance[Name],tbl_daily[[#This Row],[Name]],tbl_performance[Date],tbl_daily[[#This Row],[Date]]),"")</f>
        <v/>
      </c>
      <c r="U126">
        <f>IFERROR(IF(tbl_daily[[#This Row],[Name]]="","",1),"")</f>
        <v>1</v>
      </c>
      <c r="V126" s="9">
        <f>IF(tbl_daily[[#This Row],[Injury Status]]="Full",1,IF(tbl_daily[[#This Row],[Injury Status]]="Limited",2,IF(tbl_daily[[#This Row],[Injury Status]]="Out",3,"")))</f>
        <v>1</v>
      </c>
    </row>
    <row r="127" spans="1:22" ht="18" customHeight="1" x14ac:dyDescent="0.25">
      <c r="A127" s="7">
        <v>43033</v>
      </c>
      <c r="B127" t="s">
        <v>49</v>
      </c>
      <c r="C127" t="s">
        <v>36</v>
      </c>
      <c r="D127">
        <v>7</v>
      </c>
      <c r="E127">
        <v>6</v>
      </c>
      <c r="F127">
        <v>4</v>
      </c>
      <c r="G127">
        <v>7</v>
      </c>
      <c r="H127">
        <v>6</v>
      </c>
      <c r="I127">
        <v>1</v>
      </c>
      <c r="J127">
        <v>6</v>
      </c>
      <c r="K127">
        <v>54</v>
      </c>
      <c r="L127">
        <f>IFERROR(IF(OR(tbl_daily[[#This Row],[RPE]]="",tbl_daily[[#This Row],[Duration]]=""),"",tbl_daily[[#This Row],[RPE]]*tbl_daily[[#This Row],[Duration]]),"")</f>
        <v>324</v>
      </c>
      <c r="M1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27" t="str">
        <f>IFERROR(_xlfn.XLOOKUP(tbl_daily[[#This Row],[Name]],tbl_profile[Name],tbl_profile[Position]),"")</f>
        <v>Guard</v>
      </c>
      <c r="O127">
        <f>IFERROR(IF(tbl_daily[[#This Row],[Injury Status]]="Out","",tbl_daily[[#This Row],[Duration]]),"")</f>
        <v>54</v>
      </c>
      <c r="P127" t="str">
        <f>IFERROR(_xlfn.XLOOKUP(tbl_daily[[#This Row],[Name]],tbl_profile[Name],tbl_profile[Team]),"")</f>
        <v>Toon Squad</v>
      </c>
      <c r="Q127" s="2" t="str">
        <f>IFERROR(AVERAGEIFS(tbl_performance[TrapBar Deadlift 1RM (lbs)],tbl_performance[Name],tbl_daily[[#This Row],[Name]],tbl_performance[Date],tbl_daily[[#This Row],[Date]]),"")</f>
        <v/>
      </c>
      <c r="R127" s="2" t="str">
        <f>IFERROR(AVERAGEIFS(tbl_performance[Bench Press 1RM (lbs)],tbl_performance[Name],tbl_daily[[#This Row],[Name]],tbl_performance[Date],tbl_daily[[#This Row],[Date]]),"")</f>
        <v/>
      </c>
      <c r="S127" s="2" t="str">
        <f>IFERROR(AVERAGEIFS(tbl_performance[Jump Height (in)],tbl_performance[Name],tbl_daily[[#This Row],[Name]],tbl_performance[Date],tbl_daily[[#This Row],[Date]]),"")</f>
        <v/>
      </c>
      <c r="T127" s="2" t="str">
        <f>IFERROR(AVERAGEIFS(tbl_performance[Body Fat (%)],tbl_performance[Name],tbl_daily[[#This Row],[Name]],tbl_performance[Date],tbl_daily[[#This Row],[Date]]),"")</f>
        <v/>
      </c>
      <c r="U127">
        <f>IFERROR(IF(tbl_daily[[#This Row],[Name]]="","",1),"")</f>
        <v>1</v>
      </c>
      <c r="V127" s="9">
        <f>IF(tbl_daily[[#This Row],[Injury Status]]="Full",1,IF(tbl_daily[[#This Row],[Injury Status]]="Limited",2,IF(tbl_daily[[#This Row],[Injury Status]]="Out",3,"")))</f>
        <v>1</v>
      </c>
    </row>
    <row r="128" spans="1:22" ht="18" customHeight="1" x14ac:dyDescent="0.25">
      <c r="A128" s="7">
        <v>43033</v>
      </c>
      <c r="B128" t="s">
        <v>14</v>
      </c>
      <c r="C128" t="s">
        <v>36</v>
      </c>
      <c r="D128">
        <v>4</v>
      </c>
      <c r="E128">
        <v>5</v>
      </c>
      <c r="F128">
        <v>7</v>
      </c>
      <c r="G128">
        <v>4</v>
      </c>
      <c r="H128">
        <v>6</v>
      </c>
      <c r="I128">
        <v>1</v>
      </c>
      <c r="J128">
        <v>5</v>
      </c>
      <c r="K128">
        <v>54</v>
      </c>
      <c r="L128">
        <f>IFERROR(IF(OR(tbl_daily[[#This Row],[RPE]]="",tbl_daily[[#This Row],[Duration]]=""),"",tbl_daily[[#This Row],[RPE]]*tbl_daily[[#This Row],[Duration]]),"")</f>
        <v>270</v>
      </c>
      <c r="M1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28" t="str">
        <f>IFERROR(_xlfn.XLOOKUP(tbl_daily[[#This Row],[Name]],tbl_profile[Name],tbl_profile[Position]),"")</f>
        <v>Guard</v>
      </c>
      <c r="O128">
        <f>IFERROR(IF(tbl_daily[[#This Row],[Injury Status]]="Out","",tbl_daily[[#This Row],[Duration]]),"")</f>
        <v>54</v>
      </c>
      <c r="P128" t="str">
        <f>IFERROR(_xlfn.XLOOKUP(tbl_daily[[#This Row],[Name]],tbl_profile[Name],tbl_profile[Team]),"")</f>
        <v>New Legacy</v>
      </c>
      <c r="Q128" s="2" t="str">
        <f>IFERROR(AVERAGEIFS(tbl_performance[TrapBar Deadlift 1RM (lbs)],tbl_performance[Name],tbl_daily[[#This Row],[Name]],tbl_performance[Date],tbl_daily[[#This Row],[Date]]),"")</f>
        <v/>
      </c>
      <c r="R128" s="2" t="str">
        <f>IFERROR(AVERAGEIFS(tbl_performance[Bench Press 1RM (lbs)],tbl_performance[Name],tbl_daily[[#This Row],[Name]],tbl_performance[Date],tbl_daily[[#This Row],[Date]]),"")</f>
        <v/>
      </c>
      <c r="S128" s="2" t="str">
        <f>IFERROR(AVERAGEIFS(tbl_performance[Jump Height (in)],tbl_performance[Name],tbl_daily[[#This Row],[Name]],tbl_performance[Date],tbl_daily[[#This Row],[Date]]),"")</f>
        <v/>
      </c>
      <c r="T128" s="2" t="str">
        <f>IFERROR(AVERAGEIFS(tbl_performance[Body Fat (%)],tbl_performance[Name],tbl_daily[[#This Row],[Name]],tbl_performance[Date],tbl_daily[[#This Row],[Date]]),"")</f>
        <v/>
      </c>
      <c r="U128">
        <f>IFERROR(IF(tbl_daily[[#This Row],[Name]]="","",1),"")</f>
        <v>1</v>
      </c>
      <c r="V128" s="9">
        <f>IF(tbl_daily[[#This Row],[Injury Status]]="Full",1,IF(tbl_daily[[#This Row],[Injury Status]]="Limited",2,IF(tbl_daily[[#This Row],[Injury Status]]="Out",3,"")))</f>
        <v>1</v>
      </c>
    </row>
    <row r="129" spans="1:22" ht="18" customHeight="1" x14ac:dyDescent="0.25">
      <c r="A129" s="7">
        <v>43033</v>
      </c>
      <c r="B129" t="s">
        <v>64</v>
      </c>
      <c r="C129" t="s">
        <v>36</v>
      </c>
      <c r="D129">
        <v>5</v>
      </c>
      <c r="E129">
        <v>5</v>
      </c>
      <c r="F129">
        <v>7</v>
      </c>
      <c r="G129">
        <v>4</v>
      </c>
      <c r="H129">
        <v>5</v>
      </c>
      <c r="I129">
        <v>1</v>
      </c>
      <c r="J129">
        <v>4</v>
      </c>
      <c r="K129">
        <v>54</v>
      </c>
      <c r="L129">
        <f>IFERROR(IF(OR(tbl_daily[[#This Row],[RPE]]="",tbl_daily[[#This Row],[Duration]]=""),"",tbl_daily[[#This Row],[RPE]]*tbl_daily[[#This Row],[Duration]]),"")</f>
        <v>216</v>
      </c>
      <c r="M1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29" t="str">
        <f>IFERROR(_xlfn.XLOOKUP(tbl_daily[[#This Row],[Name]],tbl_profile[Name],tbl_profile[Position]),"")</f>
        <v>Guard</v>
      </c>
      <c r="O129">
        <f>IFERROR(IF(tbl_daily[[#This Row],[Injury Status]]="Out","",tbl_daily[[#This Row],[Duration]]),"")</f>
        <v>54</v>
      </c>
      <c r="P129" t="str">
        <f>IFERROR(_xlfn.XLOOKUP(tbl_daily[[#This Row],[Name]],tbl_profile[Name],tbl_profile[Team]),"")</f>
        <v>New Legacy</v>
      </c>
      <c r="Q129" s="2" t="str">
        <f>IFERROR(AVERAGEIFS(tbl_performance[TrapBar Deadlift 1RM (lbs)],tbl_performance[Name],tbl_daily[[#This Row],[Name]],tbl_performance[Date],tbl_daily[[#This Row],[Date]]),"")</f>
        <v/>
      </c>
      <c r="R129" s="2" t="str">
        <f>IFERROR(AVERAGEIFS(tbl_performance[Bench Press 1RM (lbs)],tbl_performance[Name],tbl_daily[[#This Row],[Name]],tbl_performance[Date],tbl_daily[[#This Row],[Date]]),"")</f>
        <v/>
      </c>
      <c r="S129" s="2" t="str">
        <f>IFERROR(AVERAGEIFS(tbl_performance[Jump Height (in)],tbl_performance[Name],tbl_daily[[#This Row],[Name]],tbl_performance[Date],tbl_daily[[#This Row],[Date]]),"")</f>
        <v/>
      </c>
      <c r="T129" s="2" t="str">
        <f>IFERROR(AVERAGEIFS(tbl_performance[Body Fat (%)],tbl_performance[Name],tbl_daily[[#This Row],[Name]],tbl_performance[Date],tbl_daily[[#This Row],[Date]]),"")</f>
        <v/>
      </c>
      <c r="U129">
        <f>IFERROR(IF(tbl_daily[[#This Row],[Name]]="","",1),"")</f>
        <v>1</v>
      </c>
      <c r="V129" s="9">
        <f>IF(tbl_daily[[#This Row],[Injury Status]]="Full",1,IF(tbl_daily[[#This Row],[Injury Status]]="Limited",2,IF(tbl_daily[[#This Row],[Injury Status]]="Out",3,"")))</f>
        <v>1</v>
      </c>
    </row>
    <row r="130" spans="1:22" ht="18" customHeight="1" x14ac:dyDescent="0.25">
      <c r="A130" s="7">
        <v>43033</v>
      </c>
      <c r="B130" t="s">
        <v>48</v>
      </c>
      <c r="C130" t="s">
        <v>36</v>
      </c>
      <c r="D130">
        <v>6</v>
      </c>
      <c r="E130">
        <v>6</v>
      </c>
      <c r="F130">
        <v>5</v>
      </c>
      <c r="G130">
        <v>6</v>
      </c>
      <c r="H130">
        <v>6</v>
      </c>
      <c r="I130">
        <v>1</v>
      </c>
      <c r="J130">
        <v>6</v>
      </c>
      <c r="K130">
        <v>54</v>
      </c>
      <c r="L130">
        <f>IFERROR(IF(OR(tbl_daily[[#This Row],[RPE]]="",tbl_daily[[#This Row],[Duration]]=""),"",tbl_daily[[#This Row],[RPE]]*tbl_daily[[#This Row],[Duration]]),"")</f>
        <v>324</v>
      </c>
      <c r="M1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30" t="str">
        <f>IFERROR(_xlfn.XLOOKUP(tbl_daily[[#This Row],[Name]],tbl_profile[Name],tbl_profile[Position]),"")</f>
        <v>Guard</v>
      </c>
      <c r="O130">
        <f>IFERROR(IF(tbl_daily[[#This Row],[Injury Status]]="Out","",tbl_daily[[#This Row],[Duration]]),"")</f>
        <v>54</v>
      </c>
      <c r="P130" t="str">
        <f>IFERROR(_xlfn.XLOOKUP(tbl_daily[[#This Row],[Name]],tbl_profile[Name],tbl_profile[Team]),"")</f>
        <v>New Legacy</v>
      </c>
      <c r="Q130" s="2" t="str">
        <f>IFERROR(AVERAGEIFS(tbl_performance[TrapBar Deadlift 1RM (lbs)],tbl_performance[Name],tbl_daily[[#This Row],[Name]],tbl_performance[Date],tbl_daily[[#This Row],[Date]]),"")</f>
        <v/>
      </c>
      <c r="R130" s="2" t="str">
        <f>IFERROR(AVERAGEIFS(tbl_performance[Bench Press 1RM (lbs)],tbl_performance[Name],tbl_daily[[#This Row],[Name]],tbl_performance[Date],tbl_daily[[#This Row],[Date]]),"")</f>
        <v/>
      </c>
      <c r="S130" s="2" t="str">
        <f>IFERROR(AVERAGEIFS(tbl_performance[Jump Height (in)],tbl_performance[Name],tbl_daily[[#This Row],[Name]],tbl_performance[Date],tbl_daily[[#This Row],[Date]]),"")</f>
        <v/>
      </c>
      <c r="T130" s="2" t="str">
        <f>IFERROR(AVERAGEIFS(tbl_performance[Body Fat (%)],tbl_performance[Name],tbl_daily[[#This Row],[Name]],tbl_performance[Date],tbl_daily[[#This Row],[Date]]),"")</f>
        <v/>
      </c>
      <c r="U130">
        <f>IFERROR(IF(tbl_daily[[#This Row],[Name]]="","",1),"")</f>
        <v>1</v>
      </c>
      <c r="V130" s="9">
        <f>IF(tbl_daily[[#This Row],[Injury Status]]="Full",1,IF(tbl_daily[[#This Row],[Injury Status]]="Limited",2,IF(tbl_daily[[#This Row],[Injury Status]]="Out",3,"")))</f>
        <v>1</v>
      </c>
    </row>
    <row r="131" spans="1:22" ht="18" customHeight="1" x14ac:dyDescent="0.25">
      <c r="A131" s="7">
        <v>43033</v>
      </c>
      <c r="B131" t="s">
        <v>65</v>
      </c>
      <c r="C131" t="s">
        <v>36</v>
      </c>
      <c r="D131">
        <v>5</v>
      </c>
      <c r="E131">
        <v>6</v>
      </c>
      <c r="F131">
        <v>6</v>
      </c>
      <c r="G131">
        <v>7</v>
      </c>
      <c r="H131">
        <v>6</v>
      </c>
      <c r="I131">
        <v>1</v>
      </c>
      <c r="J131">
        <v>7</v>
      </c>
      <c r="K131">
        <v>54</v>
      </c>
      <c r="L131">
        <f>IFERROR(IF(OR(tbl_daily[[#This Row],[RPE]]="",tbl_daily[[#This Row],[Duration]]=""),"",tbl_daily[[#This Row],[RPE]]*tbl_daily[[#This Row],[Duration]]),"")</f>
        <v>378</v>
      </c>
      <c r="M1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31" t="str">
        <f>IFERROR(_xlfn.XLOOKUP(tbl_daily[[#This Row],[Name]],tbl_profile[Name],tbl_profile[Position]),"")</f>
        <v>Center</v>
      </c>
      <c r="O131">
        <f>IFERROR(IF(tbl_daily[[#This Row],[Injury Status]]="Out","",tbl_daily[[#This Row],[Duration]]),"")</f>
        <v>54</v>
      </c>
      <c r="P131" t="str">
        <f>IFERROR(_xlfn.XLOOKUP(tbl_daily[[#This Row],[Name]],tbl_profile[Name],tbl_profile[Team]),"")</f>
        <v>New Legacy</v>
      </c>
      <c r="Q131" s="2" t="str">
        <f>IFERROR(AVERAGEIFS(tbl_performance[TrapBar Deadlift 1RM (lbs)],tbl_performance[Name],tbl_daily[[#This Row],[Name]],tbl_performance[Date],tbl_daily[[#This Row],[Date]]),"")</f>
        <v/>
      </c>
      <c r="R131" s="2" t="str">
        <f>IFERROR(AVERAGEIFS(tbl_performance[Bench Press 1RM (lbs)],tbl_performance[Name],tbl_daily[[#This Row],[Name]],tbl_performance[Date],tbl_daily[[#This Row],[Date]]),"")</f>
        <v/>
      </c>
      <c r="S131" s="2" t="str">
        <f>IFERROR(AVERAGEIFS(tbl_performance[Jump Height (in)],tbl_performance[Name],tbl_daily[[#This Row],[Name]],tbl_performance[Date],tbl_daily[[#This Row],[Date]]),"")</f>
        <v/>
      </c>
      <c r="T131" s="2" t="str">
        <f>IFERROR(AVERAGEIFS(tbl_performance[Body Fat (%)],tbl_performance[Name],tbl_daily[[#This Row],[Name]],tbl_performance[Date],tbl_daily[[#This Row],[Date]]),"")</f>
        <v/>
      </c>
      <c r="U131">
        <f>IFERROR(IF(tbl_daily[[#This Row],[Name]]="","",1),"")</f>
        <v>1</v>
      </c>
      <c r="V131" s="9">
        <f>IF(tbl_daily[[#This Row],[Injury Status]]="Full",1,IF(tbl_daily[[#This Row],[Injury Status]]="Limited",2,IF(tbl_daily[[#This Row],[Injury Status]]="Out",3,"")))</f>
        <v>1</v>
      </c>
    </row>
    <row r="132" spans="1:22" ht="18" customHeight="1" x14ac:dyDescent="0.25">
      <c r="A132" s="7">
        <v>43033</v>
      </c>
      <c r="B132" t="s">
        <v>63</v>
      </c>
      <c r="C132" t="s">
        <v>36</v>
      </c>
      <c r="D132">
        <v>4</v>
      </c>
      <c r="E132">
        <v>5</v>
      </c>
      <c r="F132">
        <v>4</v>
      </c>
      <c r="G132">
        <v>7</v>
      </c>
      <c r="H132">
        <v>4</v>
      </c>
      <c r="I132">
        <v>1</v>
      </c>
      <c r="J132">
        <v>4</v>
      </c>
      <c r="K132">
        <v>54</v>
      </c>
      <c r="L132">
        <f>IFERROR(IF(OR(tbl_daily[[#This Row],[RPE]]="",tbl_daily[[#This Row],[Duration]]=""),"",tbl_daily[[#This Row],[RPE]]*tbl_daily[[#This Row],[Duration]]),"")</f>
        <v>216</v>
      </c>
      <c r="M1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132" t="str">
        <f>IFERROR(_xlfn.XLOOKUP(tbl_daily[[#This Row],[Name]],tbl_profile[Name],tbl_profile[Position]),"")</f>
        <v>Center</v>
      </c>
      <c r="O132">
        <f>IFERROR(IF(tbl_daily[[#This Row],[Injury Status]]="Out","",tbl_daily[[#This Row],[Duration]]),"")</f>
        <v>54</v>
      </c>
      <c r="P132" t="str">
        <f>IFERROR(_xlfn.XLOOKUP(tbl_daily[[#This Row],[Name]],tbl_profile[Name],tbl_profile[Team]),"")</f>
        <v>New Legacy</v>
      </c>
      <c r="Q132" s="2" t="str">
        <f>IFERROR(AVERAGEIFS(tbl_performance[TrapBar Deadlift 1RM (lbs)],tbl_performance[Name],tbl_daily[[#This Row],[Name]],tbl_performance[Date],tbl_daily[[#This Row],[Date]]),"")</f>
        <v/>
      </c>
      <c r="R132" s="2" t="str">
        <f>IFERROR(AVERAGEIFS(tbl_performance[Bench Press 1RM (lbs)],tbl_performance[Name],tbl_daily[[#This Row],[Name]],tbl_performance[Date],tbl_daily[[#This Row],[Date]]),"")</f>
        <v/>
      </c>
      <c r="S132" s="2" t="str">
        <f>IFERROR(AVERAGEIFS(tbl_performance[Jump Height (in)],tbl_performance[Name],tbl_daily[[#This Row],[Name]],tbl_performance[Date],tbl_daily[[#This Row],[Date]]),"")</f>
        <v/>
      </c>
      <c r="T132" s="2" t="str">
        <f>IFERROR(AVERAGEIFS(tbl_performance[Body Fat (%)],tbl_performance[Name],tbl_daily[[#This Row],[Name]],tbl_performance[Date],tbl_daily[[#This Row],[Date]]),"")</f>
        <v/>
      </c>
      <c r="U132">
        <f>IFERROR(IF(tbl_daily[[#This Row],[Name]]="","",1),"")</f>
        <v>1</v>
      </c>
      <c r="V132" s="9">
        <f>IF(tbl_daily[[#This Row],[Injury Status]]="Full",1,IF(tbl_daily[[#This Row],[Injury Status]]="Limited",2,IF(tbl_daily[[#This Row],[Injury Status]]="Out",3,"")))</f>
        <v>1</v>
      </c>
    </row>
    <row r="133" spans="1:22" ht="18" customHeight="1" x14ac:dyDescent="0.25">
      <c r="A133" s="7">
        <v>43033</v>
      </c>
      <c r="B133" t="s">
        <v>62</v>
      </c>
      <c r="C133" t="s">
        <v>36</v>
      </c>
      <c r="D133">
        <v>4</v>
      </c>
      <c r="E133">
        <v>4</v>
      </c>
      <c r="F133">
        <v>7</v>
      </c>
      <c r="G133">
        <v>5</v>
      </c>
      <c r="H133">
        <v>5</v>
      </c>
      <c r="I133">
        <v>1</v>
      </c>
      <c r="J133">
        <v>6</v>
      </c>
      <c r="K133">
        <v>54</v>
      </c>
      <c r="L133">
        <f>IFERROR(IF(OR(tbl_daily[[#This Row],[RPE]]="",tbl_daily[[#This Row],[Duration]]=""),"",tbl_daily[[#This Row],[RPE]]*tbl_daily[[#This Row],[Duration]]),"")</f>
        <v>324</v>
      </c>
      <c r="M1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133" t="str">
        <f>IFERROR(_xlfn.XLOOKUP(tbl_daily[[#This Row],[Name]],tbl_profile[Name],tbl_profile[Position]),"")</f>
        <v>Center</v>
      </c>
      <c r="O133">
        <f>IFERROR(IF(tbl_daily[[#This Row],[Injury Status]]="Out","",tbl_daily[[#This Row],[Duration]]),"")</f>
        <v>54</v>
      </c>
      <c r="P133" t="str">
        <f>IFERROR(_xlfn.XLOOKUP(tbl_daily[[#This Row],[Name]],tbl_profile[Name],tbl_profile[Team]),"")</f>
        <v>Toon Squad</v>
      </c>
      <c r="Q133" s="2" t="str">
        <f>IFERROR(AVERAGEIFS(tbl_performance[TrapBar Deadlift 1RM (lbs)],tbl_performance[Name],tbl_daily[[#This Row],[Name]],tbl_performance[Date],tbl_daily[[#This Row],[Date]]),"")</f>
        <v/>
      </c>
      <c r="R133" s="2" t="str">
        <f>IFERROR(AVERAGEIFS(tbl_performance[Bench Press 1RM (lbs)],tbl_performance[Name],tbl_daily[[#This Row],[Name]],tbl_performance[Date],tbl_daily[[#This Row],[Date]]),"")</f>
        <v/>
      </c>
      <c r="S133" s="2" t="str">
        <f>IFERROR(AVERAGEIFS(tbl_performance[Jump Height (in)],tbl_performance[Name],tbl_daily[[#This Row],[Name]],tbl_performance[Date],tbl_daily[[#This Row],[Date]]),"")</f>
        <v/>
      </c>
      <c r="T133" s="2" t="str">
        <f>IFERROR(AVERAGEIFS(tbl_performance[Body Fat (%)],tbl_performance[Name],tbl_daily[[#This Row],[Name]],tbl_performance[Date],tbl_daily[[#This Row],[Date]]),"")</f>
        <v/>
      </c>
      <c r="U133">
        <f>IFERROR(IF(tbl_daily[[#This Row],[Name]]="","",1),"")</f>
        <v>1</v>
      </c>
      <c r="V133" s="9">
        <f>IF(tbl_daily[[#This Row],[Injury Status]]="Full",1,IF(tbl_daily[[#This Row],[Injury Status]]="Limited",2,IF(tbl_daily[[#This Row],[Injury Status]]="Out",3,"")))</f>
        <v>1</v>
      </c>
    </row>
    <row r="134" spans="1:22" ht="18" customHeight="1" x14ac:dyDescent="0.25">
      <c r="A134" s="7">
        <v>43033</v>
      </c>
      <c r="B134" t="s">
        <v>146</v>
      </c>
      <c r="C134" t="s">
        <v>36</v>
      </c>
      <c r="D134">
        <v>4</v>
      </c>
      <c r="E134">
        <v>6</v>
      </c>
      <c r="F134">
        <v>5</v>
      </c>
      <c r="G134">
        <v>5</v>
      </c>
      <c r="H134">
        <v>7</v>
      </c>
      <c r="I134">
        <v>1</v>
      </c>
      <c r="J134">
        <v>4</v>
      </c>
      <c r="K134">
        <v>54</v>
      </c>
      <c r="L134">
        <f>IFERROR(IF(OR(tbl_daily[[#This Row],[RPE]]="",tbl_daily[[#This Row],[Duration]]=""),"",tbl_daily[[#This Row],[RPE]]*tbl_daily[[#This Row],[Duration]]),"")</f>
        <v>216</v>
      </c>
      <c r="M1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34" t="str">
        <f>IFERROR(_xlfn.XLOOKUP(tbl_daily[[#This Row],[Name]],tbl_profile[Name],tbl_profile[Position]),"")</f>
        <v>Forward</v>
      </c>
      <c r="O134">
        <f>IFERROR(IF(tbl_daily[[#This Row],[Injury Status]]="Out","",tbl_daily[[#This Row],[Duration]]),"")</f>
        <v>54</v>
      </c>
      <c r="P134" t="str">
        <f>IFERROR(_xlfn.XLOOKUP(tbl_daily[[#This Row],[Name]],tbl_profile[Name],tbl_profile[Team]),"")</f>
        <v>New Legacy</v>
      </c>
      <c r="Q134" s="2" t="str">
        <f>IFERROR(AVERAGEIFS(tbl_performance[TrapBar Deadlift 1RM (lbs)],tbl_performance[Name],tbl_daily[[#This Row],[Name]],tbl_performance[Date],tbl_daily[[#This Row],[Date]]),"")</f>
        <v/>
      </c>
      <c r="R134" s="2" t="str">
        <f>IFERROR(AVERAGEIFS(tbl_performance[Bench Press 1RM (lbs)],tbl_performance[Name],tbl_daily[[#This Row],[Name]],tbl_performance[Date],tbl_daily[[#This Row],[Date]]),"")</f>
        <v/>
      </c>
      <c r="S134" s="2" t="str">
        <f>IFERROR(AVERAGEIFS(tbl_performance[Jump Height (in)],tbl_performance[Name],tbl_daily[[#This Row],[Name]],tbl_performance[Date],tbl_daily[[#This Row],[Date]]),"")</f>
        <v/>
      </c>
      <c r="T134" s="2" t="str">
        <f>IFERROR(AVERAGEIFS(tbl_performance[Body Fat (%)],tbl_performance[Name],tbl_daily[[#This Row],[Name]],tbl_performance[Date],tbl_daily[[#This Row],[Date]]),"")</f>
        <v/>
      </c>
      <c r="U134">
        <f>IFERROR(IF(tbl_daily[[#This Row],[Name]]="","",1),"")</f>
        <v>1</v>
      </c>
      <c r="V134" s="9">
        <f>IF(tbl_daily[[#This Row],[Injury Status]]="Full",1,IF(tbl_daily[[#This Row],[Injury Status]]="Limited",2,IF(tbl_daily[[#This Row],[Injury Status]]="Out",3,"")))</f>
        <v>1</v>
      </c>
    </row>
    <row r="135" spans="1:22" ht="18" customHeight="1" x14ac:dyDescent="0.25">
      <c r="A135" s="7">
        <v>43033</v>
      </c>
      <c r="B135" t="s">
        <v>52</v>
      </c>
      <c r="C135" t="s">
        <v>36</v>
      </c>
      <c r="D135">
        <v>6</v>
      </c>
      <c r="E135">
        <v>6</v>
      </c>
      <c r="F135">
        <v>6</v>
      </c>
      <c r="G135">
        <v>6</v>
      </c>
      <c r="H135">
        <v>5</v>
      </c>
      <c r="I135">
        <v>1</v>
      </c>
      <c r="J135">
        <v>6</v>
      </c>
      <c r="K135">
        <v>54</v>
      </c>
      <c r="L135">
        <f>IFERROR(IF(OR(tbl_daily[[#This Row],[RPE]]="",tbl_daily[[#This Row],[Duration]]=""),"",tbl_daily[[#This Row],[RPE]]*tbl_daily[[#This Row],[Duration]]),"")</f>
        <v>324</v>
      </c>
      <c r="M1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35" t="str">
        <f>IFERROR(_xlfn.XLOOKUP(tbl_daily[[#This Row],[Name]],tbl_profile[Name],tbl_profile[Position]),"")</f>
        <v>Forward</v>
      </c>
      <c r="O135">
        <f>IFERROR(IF(tbl_daily[[#This Row],[Injury Status]]="Out","",tbl_daily[[#This Row],[Duration]]),"")</f>
        <v>54</v>
      </c>
      <c r="P135" t="str">
        <f>IFERROR(_xlfn.XLOOKUP(tbl_daily[[#This Row],[Name]],tbl_profile[Name],tbl_profile[Team]),"")</f>
        <v>Toon Squad</v>
      </c>
      <c r="Q135" s="2" t="str">
        <f>IFERROR(AVERAGEIFS(tbl_performance[TrapBar Deadlift 1RM (lbs)],tbl_performance[Name],tbl_daily[[#This Row],[Name]],tbl_performance[Date],tbl_daily[[#This Row],[Date]]),"")</f>
        <v/>
      </c>
      <c r="R135" s="2" t="str">
        <f>IFERROR(AVERAGEIFS(tbl_performance[Bench Press 1RM (lbs)],tbl_performance[Name],tbl_daily[[#This Row],[Name]],tbl_performance[Date],tbl_daily[[#This Row],[Date]]),"")</f>
        <v/>
      </c>
      <c r="S135" s="2" t="str">
        <f>IFERROR(AVERAGEIFS(tbl_performance[Jump Height (in)],tbl_performance[Name],tbl_daily[[#This Row],[Name]],tbl_performance[Date],tbl_daily[[#This Row],[Date]]),"")</f>
        <v/>
      </c>
      <c r="T135" s="2" t="str">
        <f>IFERROR(AVERAGEIFS(tbl_performance[Body Fat (%)],tbl_performance[Name],tbl_daily[[#This Row],[Name]],tbl_performance[Date],tbl_daily[[#This Row],[Date]]),"")</f>
        <v/>
      </c>
      <c r="U135">
        <f>IFERROR(IF(tbl_daily[[#This Row],[Name]]="","",1),"")</f>
        <v>1</v>
      </c>
      <c r="V135" s="9">
        <f>IF(tbl_daily[[#This Row],[Injury Status]]="Full",1,IF(tbl_daily[[#This Row],[Injury Status]]="Limited",2,IF(tbl_daily[[#This Row],[Injury Status]]="Out",3,"")))</f>
        <v>1</v>
      </c>
    </row>
    <row r="136" spans="1:22" ht="18" customHeight="1" x14ac:dyDescent="0.25">
      <c r="A136" s="7">
        <v>43033</v>
      </c>
      <c r="B136" t="s">
        <v>59</v>
      </c>
      <c r="C136" t="s">
        <v>36</v>
      </c>
      <c r="D136">
        <v>4</v>
      </c>
      <c r="E136">
        <v>6</v>
      </c>
      <c r="F136">
        <v>6</v>
      </c>
      <c r="G136">
        <v>4</v>
      </c>
      <c r="H136">
        <v>7</v>
      </c>
      <c r="I136">
        <v>1</v>
      </c>
      <c r="J136">
        <v>4</v>
      </c>
      <c r="K136">
        <v>54</v>
      </c>
      <c r="L136">
        <f>IFERROR(IF(OR(tbl_daily[[#This Row],[RPE]]="",tbl_daily[[#This Row],[Duration]]=""),"",tbl_daily[[#This Row],[RPE]]*tbl_daily[[#This Row],[Duration]]),"")</f>
        <v>216</v>
      </c>
      <c r="M1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36" t="str">
        <f>IFERROR(_xlfn.XLOOKUP(tbl_daily[[#This Row],[Name]],tbl_profile[Name],tbl_profile[Position]),"")</f>
        <v>Forward</v>
      </c>
      <c r="O136">
        <f>IFERROR(IF(tbl_daily[[#This Row],[Injury Status]]="Out","",tbl_daily[[#This Row],[Duration]]),"")</f>
        <v>54</v>
      </c>
      <c r="P136" t="str">
        <f>IFERROR(_xlfn.XLOOKUP(tbl_daily[[#This Row],[Name]],tbl_profile[Name],tbl_profile[Team]),"")</f>
        <v>Toon Squad</v>
      </c>
      <c r="Q136" s="2" t="str">
        <f>IFERROR(AVERAGEIFS(tbl_performance[TrapBar Deadlift 1RM (lbs)],tbl_performance[Name],tbl_daily[[#This Row],[Name]],tbl_performance[Date],tbl_daily[[#This Row],[Date]]),"")</f>
        <v/>
      </c>
      <c r="R136" s="2" t="str">
        <f>IFERROR(AVERAGEIFS(tbl_performance[Bench Press 1RM (lbs)],tbl_performance[Name],tbl_daily[[#This Row],[Name]],tbl_performance[Date],tbl_daily[[#This Row],[Date]]),"")</f>
        <v/>
      </c>
      <c r="S136" s="2" t="str">
        <f>IFERROR(AVERAGEIFS(tbl_performance[Jump Height (in)],tbl_performance[Name],tbl_daily[[#This Row],[Name]],tbl_performance[Date],tbl_daily[[#This Row],[Date]]),"")</f>
        <v/>
      </c>
      <c r="T136" s="2" t="str">
        <f>IFERROR(AVERAGEIFS(tbl_performance[Body Fat (%)],tbl_performance[Name],tbl_daily[[#This Row],[Name]],tbl_performance[Date],tbl_daily[[#This Row],[Date]]),"")</f>
        <v/>
      </c>
      <c r="U136">
        <f>IFERROR(IF(tbl_daily[[#This Row],[Name]]="","",1),"")</f>
        <v>1</v>
      </c>
      <c r="V136" s="9">
        <f>IF(tbl_daily[[#This Row],[Injury Status]]="Full",1,IF(tbl_daily[[#This Row],[Injury Status]]="Limited",2,IF(tbl_daily[[#This Row],[Injury Status]]="Out",3,"")))</f>
        <v>1</v>
      </c>
    </row>
    <row r="137" spans="1:22" ht="18" customHeight="1" x14ac:dyDescent="0.25">
      <c r="A137" s="7">
        <v>43033</v>
      </c>
      <c r="B137" t="s">
        <v>55</v>
      </c>
      <c r="C137" t="s">
        <v>36</v>
      </c>
      <c r="D137">
        <v>5</v>
      </c>
      <c r="E137">
        <v>7</v>
      </c>
      <c r="F137">
        <v>7</v>
      </c>
      <c r="G137">
        <v>4</v>
      </c>
      <c r="H137">
        <v>4</v>
      </c>
      <c r="I137">
        <v>1</v>
      </c>
      <c r="J137">
        <v>4</v>
      </c>
      <c r="K137">
        <v>54</v>
      </c>
      <c r="L137">
        <f>IFERROR(IF(OR(tbl_daily[[#This Row],[RPE]]="",tbl_daily[[#This Row],[Duration]]=""),"",tbl_daily[[#This Row],[RPE]]*tbl_daily[[#This Row],[Duration]]),"")</f>
        <v>216</v>
      </c>
      <c r="M1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37" t="str">
        <f>IFERROR(_xlfn.XLOOKUP(tbl_daily[[#This Row],[Name]],tbl_profile[Name],tbl_profile[Position]),"")</f>
        <v>Guard</v>
      </c>
      <c r="O137">
        <f>IFERROR(IF(tbl_daily[[#This Row],[Injury Status]]="Out","",tbl_daily[[#This Row],[Duration]]),"")</f>
        <v>54</v>
      </c>
      <c r="P137" t="str">
        <f>IFERROR(_xlfn.XLOOKUP(tbl_daily[[#This Row],[Name]],tbl_profile[Name],tbl_profile[Team]),"")</f>
        <v>Toon Squad</v>
      </c>
      <c r="Q137" s="2" t="str">
        <f>IFERROR(AVERAGEIFS(tbl_performance[TrapBar Deadlift 1RM (lbs)],tbl_performance[Name],tbl_daily[[#This Row],[Name]],tbl_performance[Date],tbl_daily[[#This Row],[Date]]),"")</f>
        <v/>
      </c>
      <c r="R137" s="2" t="str">
        <f>IFERROR(AVERAGEIFS(tbl_performance[Bench Press 1RM (lbs)],tbl_performance[Name],tbl_daily[[#This Row],[Name]],tbl_performance[Date],tbl_daily[[#This Row],[Date]]),"")</f>
        <v/>
      </c>
      <c r="S137" s="2" t="str">
        <f>IFERROR(AVERAGEIFS(tbl_performance[Jump Height (in)],tbl_performance[Name],tbl_daily[[#This Row],[Name]],tbl_performance[Date],tbl_daily[[#This Row],[Date]]),"")</f>
        <v/>
      </c>
      <c r="T137" s="2" t="str">
        <f>IFERROR(AVERAGEIFS(tbl_performance[Body Fat (%)],tbl_performance[Name],tbl_daily[[#This Row],[Name]],tbl_performance[Date],tbl_daily[[#This Row],[Date]]),"")</f>
        <v/>
      </c>
      <c r="U137">
        <f>IFERROR(IF(tbl_daily[[#This Row],[Name]]="","",1),"")</f>
        <v>1</v>
      </c>
      <c r="V137" s="9">
        <f>IF(tbl_daily[[#This Row],[Injury Status]]="Full",1,IF(tbl_daily[[#This Row],[Injury Status]]="Limited",2,IF(tbl_daily[[#This Row],[Injury Status]]="Out",3,"")))</f>
        <v>1</v>
      </c>
    </row>
    <row r="138" spans="1:22" ht="18" customHeight="1" x14ac:dyDescent="0.25">
      <c r="A138" s="7">
        <v>43033</v>
      </c>
      <c r="B138" t="s">
        <v>40</v>
      </c>
      <c r="C138" t="s">
        <v>36</v>
      </c>
      <c r="D138">
        <v>5</v>
      </c>
      <c r="E138">
        <v>5</v>
      </c>
      <c r="F138">
        <v>4</v>
      </c>
      <c r="G138">
        <v>4</v>
      </c>
      <c r="H138">
        <v>6</v>
      </c>
      <c r="I138">
        <v>1</v>
      </c>
      <c r="J138">
        <v>7</v>
      </c>
      <c r="K138">
        <v>54</v>
      </c>
      <c r="L138">
        <f>IFERROR(IF(OR(tbl_daily[[#This Row],[RPE]]="",tbl_daily[[#This Row],[Duration]]=""),"",tbl_daily[[#This Row],[RPE]]*tbl_daily[[#This Row],[Duration]]),"")</f>
        <v>378</v>
      </c>
      <c r="M1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138" t="str">
        <f>IFERROR(_xlfn.XLOOKUP(tbl_daily[[#This Row],[Name]],tbl_profile[Name],tbl_profile[Position]),"")</f>
        <v>Guard</v>
      </c>
      <c r="O138">
        <f>IFERROR(IF(tbl_daily[[#This Row],[Injury Status]]="Out","",tbl_daily[[#This Row],[Duration]]),"")</f>
        <v>54</v>
      </c>
      <c r="P138" t="str">
        <f>IFERROR(_xlfn.XLOOKUP(tbl_daily[[#This Row],[Name]],tbl_profile[Name],tbl_profile[Team]),"")</f>
        <v>New Legacy</v>
      </c>
      <c r="Q138" s="2" t="str">
        <f>IFERROR(AVERAGEIFS(tbl_performance[TrapBar Deadlift 1RM (lbs)],tbl_performance[Name],tbl_daily[[#This Row],[Name]],tbl_performance[Date],tbl_daily[[#This Row],[Date]]),"")</f>
        <v/>
      </c>
      <c r="R138" s="2" t="str">
        <f>IFERROR(AVERAGEIFS(tbl_performance[Bench Press 1RM (lbs)],tbl_performance[Name],tbl_daily[[#This Row],[Name]],tbl_performance[Date],tbl_daily[[#This Row],[Date]]),"")</f>
        <v/>
      </c>
      <c r="S138" s="2" t="str">
        <f>IFERROR(AVERAGEIFS(tbl_performance[Jump Height (in)],tbl_performance[Name],tbl_daily[[#This Row],[Name]],tbl_performance[Date],tbl_daily[[#This Row],[Date]]),"")</f>
        <v/>
      </c>
      <c r="T138" s="2" t="str">
        <f>IFERROR(AVERAGEIFS(tbl_performance[Body Fat (%)],tbl_performance[Name],tbl_daily[[#This Row],[Name]],tbl_performance[Date],tbl_daily[[#This Row],[Date]]),"")</f>
        <v/>
      </c>
      <c r="U138">
        <f>IFERROR(IF(tbl_daily[[#This Row],[Name]]="","",1),"")</f>
        <v>1</v>
      </c>
      <c r="V138" s="9">
        <f>IF(tbl_daily[[#This Row],[Injury Status]]="Full",1,IF(tbl_daily[[#This Row],[Injury Status]]="Limited",2,IF(tbl_daily[[#This Row],[Injury Status]]="Out",3,"")))</f>
        <v>1</v>
      </c>
    </row>
    <row r="139" spans="1:22" ht="18" customHeight="1" x14ac:dyDescent="0.25">
      <c r="A139" s="8">
        <v>43034</v>
      </c>
      <c r="B139" t="s">
        <v>45</v>
      </c>
      <c r="C139" t="s">
        <v>36</v>
      </c>
      <c r="D139">
        <v>6</v>
      </c>
      <c r="E139">
        <v>5</v>
      </c>
      <c r="F139">
        <v>4</v>
      </c>
      <c r="G139">
        <v>6</v>
      </c>
      <c r="H139">
        <v>5</v>
      </c>
      <c r="I139">
        <v>1</v>
      </c>
      <c r="J139">
        <v>7</v>
      </c>
      <c r="K139">
        <v>54</v>
      </c>
      <c r="L139">
        <f>IFERROR(IF(OR(tbl_daily[[#This Row],[RPE]]="",tbl_daily[[#This Row],[Duration]]=""),"",tbl_daily[[#This Row],[RPE]]*tbl_daily[[#This Row],[Duration]]),"")</f>
        <v>378</v>
      </c>
      <c r="M1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39" t="str">
        <f>IFERROR(_xlfn.XLOOKUP(tbl_daily[[#This Row],[Name]],tbl_profile[Name],tbl_profile[Position]),"")</f>
        <v>Forward</v>
      </c>
      <c r="O139">
        <f>IFERROR(IF(tbl_daily[[#This Row],[Injury Status]]="Out","",tbl_daily[[#This Row],[Duration]]),"")</f>
        <v>54</v>
      </c>
      <c r="P139" t="str">
        <f>IFERROR(_xlfn.XLOOKUP(tbl_daily[[#This Row],[Name]],tbl_profile[Name],tbl_profile[Team]),"")</f>
        <v>New Legacy</v>
      </c>
      <c r="Q139" s="2" t="str">
        <f>IFERROR(AVERAGEIFS(tbl_performance[TrapBar Deadlift 1RM (lbs)],tbl_performance[Name],tbl_daily[[#This Row],[Name]],tbl_performance[Date],tbl_daily[[#This Row],[Date]]),"")</f>
        <v/>
      </c>
      <c r="R139" s="2" t="str">
        <f>IFERROR(AVERAGEIFS(tbl_performance[Bench Press 1RM (lbs)],tbl_performance[Name],tbl_daily[[#This Row],[Name]],tbl_performance[Date],tbl_daily[[#This Row],[Date]]),"")</f>
        <v/>
      </c>
      <c r="S139" s="2" t="str">
        <f>IFERROR(AVERAGEIFS(tbl_performance[Jump Height (in)],tbl_performance[Name],tbl_daily[[#This Row],[Name]],tbl_performance[Date],tbl_daily[[#This Row],[Date]]),"")</f>
        <v/>
      </c>
      <c r="T139" s="2" t="str">
        <f>IFERROR(AVERAGEIFS(tbl_performance[Body Fat (%)],tbl_performance[Name],tbl_daily[[#This Row],[Name]],tbl_performance[Date],tbl_daily[[#This Row],[Date]]),"")</f>
        <v/>
      </c>
      <c r="U139">
        <f>IFERROR(IF(tbl_daily[[#This Row],[Name]]="","",1),"")</f>
        <v>1</v>
      </c>
      <c r="V139" s="9">
        <f>IF(tbl_daily[[#This Row],[Injury Status]]="Full",1,IF(tbl_daily[[#This Row],[Injury Status]]="Limited",2,IF(tbl_daily[[#This Row],[Injury Status]]="Out",3,"")))</f>
        <v>1</v>
      </c>
    </row>
    <row r="140" spans="1:22" ht="18" customHeight="1" x14ac:dyDescent="0.25">
      <c r="A140" s="7">
        <v>43034</v>
      </c>
      <c r="B140" t="s">
        <v>47</v>
      </c>
      <c r="C140" t="s">
        <v>37</v>
      </c>
      <c r="D140">
        <v>8</v>
      </c>
      <c r="E140">
        <v>7</v>
      </c>
      <c r="F140">
        <v>2</v>
      </c>
      <c r="G140">
        <v>3</v>
      </c>
      <c r="H140">
        <v>2</v>
      </c>
      <c r="I140">
        <v>0</v>
      </c>
      <c r="J140">
        <v>0</v>
      </c>
      <c r="K140">
        <v>54</v>
      </c>
      <c r="L140">
        <f>IFERROR(IF(OR(tbl_daily[[#This Row],[RPE]]="",tbl_daily[[#This Row],[Duration]]=""),"",tbl_daily[[#This Row],[RPE]]*tbl_daily[[#This Row],[Duration]]),"")</f>
        <v>0</v>
      </c>
      <c r="M1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22</v>
      </c>
      <c r="N140" t="str">
        <f>IFERROR(_xlfn.XLOOKUP(tbl_daily[[#This Row],[Name]],tbl_profile[Name],tbl_profile[Position]),"")</f>
        <v>Forward</v>
      </c>
      <c r="O140" t="str">
        <f>IFERROR(IF(tbl_daily[[#This Row],[Injury Status]]="Out","",tbl_daily[[#This Row],[Duration]]),"")</f>
        <v/>
      </c>
      <c r="P140" t="str">
        <f>IFERROR(_xlfn.XLOOKUP(tbl_daily[[#This Row],[Name]],tbl_profile[Name],tbl_profile[Team]),"")</f>
        <v>Toon Squad</v>
      </c>
      <c r="Q140" s="2" t="str">
        <f>IFERROR(AVERAGEIFS(tbl_performance[TrapBar Deadlift 1RM (lbs)],tbl_performance[Name],tbl_daily[[#This Row],[Name]],tbl_performance[Date],tbl_daily[[#This Row],[Date]]),"")</f>
        <v/>
      </c>
      <c r="R140" s="2" t="str">
        <f>IFERROR(AVERAGEIFS(tbl_performance[Bench Press 1RM (lbs)],tbl_performance[Name],tbl_daily[[#This Row],[Name]],tbl_performance[Date],tbl_daily[[#This Row],[Date]]),"")</f>
        <v/>
      </c>
      <c r="S140" s="2" t="str">
        <f>IFERROR(AVERAGEIFS(tbl_performance[Jump Height (in)],tbl_performance[Name],tbl_daily[[#This Row],[Name]],tbl_performance[Date],tbl_daily[[#This Row],[Date]]),"")</f>
        <v/>
      </c>
      <c r="T140" s="2" t="str">
        <f>IFERROR(AVERAGEIFS(tbl_performance[Body Fat (%)],tbl_performance[Name],tbl_daily[[#This Row],[Name]],tbl_performance[Date],tbl_daily[[#This Row],[Date]]),"")</f>
        <v/>
      </c>
      <c r="U140">
        <f>IFERROR(IF(tbl_daily[[#This Row],[Name]]="","",1),"")</f>
        <v>1</v>
      </c>
      <c r="V140" s="9">
        <f>IF(tbl_daily[[#This Row],[Injury Status]]="Full",1,IF(tbl_daily[[#This Row],[Injury Status]]="Limited",2,IF(tbl_daily[[#This Row],[Injury Status]]="Out",3,"")))</f>
        <v>3</v>
      </c>
    </row>
    <row r="141" spans="1:22" ht="18" customHeight="1" x14ac:dyDescent="0.25">
      <c r="A141" s="7">
        <v>43034</v>
      </c>
      <c r="B141" t="s">
        <v>43</v>
      </c>
      <c r="C141" t="s">
        <v>36</v>
      </c>
      <c r="D141">
        <v>6</v>
      </c>
      <c r="E141">
        <v>5</v>
      </c>
      <c r="F141">
        <v>7</v>
      </c>
      <c r="G141">
        <v>4</v>
      </c>
      <c r="H141">
        <v>4</v>
      </c>
      <c r="I141">
        <v>1</v>
      </c>
      <c r="J141">
        <v>5</v>
      </c>
      <c r="K141">
        <v>54</v>
      </c>
      <c r="L141">
        <f>IFERROR(IF(OR(tbl_daily[[#This Row],[RPE]]="",tbl_daily[[#This Row],[Duration]]=""),"",tbl_daily[[#This Row],[RPE]]*tbl_daily[[#This Row],[Duration]]),"")</f>
        <v>270</v>
      </c>
      <c r="M1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41" t="str">
        <f>IFERROR(_xlfn.XLOOKUP(tbl_daily[[#This Row],[Name]],tbl_profile[Name],tbl_profile[Position]),"")</f>
        <v>Forward</v>
      </c>
      <c r="O141">
        <f>IFERROR(IF(tbl_daily[[#This Row],[Injury Status]]="Out","",tbl_daily[[#This Row],[Duration]]),"")</f>
        <v>54</v>
      </c>
      <c r="P141" t="str">
        <f>IFERROR(_xlfn.XLOOKUP(tbl_daily[[#This Row],[Name]],tbl_profile[Name],tbl_profile[Team]),"")</f>
        <v>New Legacy</v>
      </c>
      <c r="Q141" s="2" t="str">
        <f>IFERROR(AVERAGEIFS(tbl_performance[TrapBar Deadlift 1RM (lbs)],tbl_performance[Name],tbl_daily[[#This Row],[Name]],tbl_performance[Date],tbl_daily[[#This Row],[Date]]),"")</f>
        <v/>
      </c>
      <c r="R141" s="2" t="str">
        <f>IFERROR(AVERAGEIFS(tbl_performance[Bench Press 1RM (lbs)],tbl_performance[Name],tbl_daily[[#This Row],[Name]],tbl_performance[Date],tbl_daily[[#This Row],[Date]]),"")</f>
        <v/>
      </c>
      <c r="S141" s="2" t="str">
        <f>IFERROR(AVERAGEIFS(tbl_performance[Jump Height (in)],tbl_performance[Name],tbl_daily[[#This Row],[Name]],tbl_performance[Date],tbl_daily[[#This Row],[Date]]),"")</f>
        <v/>
      </c>
      <c r="T141" s="2" t="str">
        <f>IFERROR(AVERAGEIFS(tbl_performance[Body Fat (%)],tbl_performance[Name],tbl_daily[[#This Row],[Name]],tbl_performance[Date],tbl_daily[[#This Row],[Date]]),"")</f>
        <v/>
      </c>
      <c r="U141">
        <f>IFERROR(IF(tbl_daily[[#This Row],[Name]]="","",1),"")</f>
        <v>1</v>
      </c>
      <c r="V141" s="9">
        <f>IF(tbl_daily[[#This Row],[Injury Status]]="Full",1,IF(tbl_daily[[#This Row],[Injury Status]]="Limited",2,IF(tbl_daily[[#This Row],[Injury Status]]="Out",3,"")))</f>
        <v>1</v>
      </c>
    </row>
    <row r="142" spans="1:22" ht="18" customHeight="1" x14ac:dyDescent="0.25">
      <c r="A142" s="7">
        <v>43034</v>
      </c>
      <c r="B142" t="s">
        <v>46</v>
      </c>
      <c r="C142" t="s">
        <v>38</v>
      </c>
      <c r="D142">
        <v>6</v>
      </c>
      <c r="E142">
        <v>3</v>
      </c>
      <c r="F142">
        <v>4</v>
      </c>
      <c r="G142">
        <v>6</v>
      </c>
      <c r="H142">
        <v>4</v>
      </c>
      <c r="I142">
        <v>1</v>
      </c>
      <c r="J142">
        <v>5</v>
      </c>
      <c r="K142">
        <v>54</v>
      </c>
      <c r="L142">
        <f>IFERROR(IF(OR(tbl_daily[[#This Row],[RPE]]="",tbl_daily[[#This Row],[Duration]]=""),"",tbl_daily[[#This Row],[RPE]]*tbl_daily[[#This Row],[Duration]]),"")</f>
        <v>270</v>
      </c>
      <c r="M1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42" t="str">
        <f>IFERROR(_xlfn.XLOOKUP(tbl_daily[[#This Row],[Name]],tbl_profile[Name],tbl_profile[Position]),"")</f>
        <v>Forward</v>
      </c>
      <c r="O142">
        <f>IFERROR(IF(tbl_daily[[#This Row],[Injury Status]]="Out","",tbl_daily[[#This Row],[Duration]]),"")</f>
        <v>54</v>
      </c>
      <c r="P142" t="str">
        <f>IFERROR(_xlfn.XLOOKUP(tbl_daily[[#This Row],[Name]],tbl_profile[Name],tbl_profile[Team]),"")</f>
        <v>Toon Squad</v>
      </c>
      <c r="Q142" s="2" t="str">
        <f>IFERROR(AVERAGEIFS(tbl_performance[TrapBar Deadlift 1RM (lbs)],tbl_performance[Name],tbl_daily[[#This Row],[Name]],tbl_performance[Date],tbl_daily[[#This Row],[Date]]),"")</f>
        <v/>
      </c>
      <c r="R142" s="2" t="str">
        <f>IFERROR(AVERAGEIFS(tbl_performance[Bench Press 1RM (lbs)],tbl_performance[Name],tbl_daily[[#This Row],[Name]],tbl_performance[Date],tbl_daily[[#This Row],[Date]]),"")</f>
        <v/>
      </c>
      <c r="S142" s="2" t="str">
        <f>IFERROR(AVERAGEIFS(tbl_performance[Jump Height (in)],tbl_performance[Name],tbl_daily[[#This Row],[Name]],tbl_performance[Date],tbl_daily[[#This Row],[Date]]),"")</f>
        <v/>
      </c>
      <c r="T142" s="2" t="str">
        <f>IFERROR(AVERAGEIFS(tbl_performance[Body Fat (%)],tbl_performance[Name],tbl_daily[[#This Row],[Name]],tbl_performance[Date],tbl_daily[[#This Row],[Date]]),"")</f>
        <v/>
      </c>
      <c r="U142">
        <f>IFERROR(IF(tbl_daily[[#This Row],[Name]]="","",1),"")</f>
        <v>1</v>
      </c>
      <c r="V142" s="9">
        <f>IF(tbl_daily[[#This Row],[Injury Status]]="Full",1,IF(tbl_daily[[#This Row],[Injury Status]]="Limited",2,IF(tbl_daily[[#This Row],[Injury Status]]="Out",3,"")))</f>
        <v>2</v>
      </c>
    </row>
    <row r="143" spans="1:22" ht="18" customHeight="1" x14ac:dyDescent="0.25">
      <c r="A143" s="7">
        <v>43034</v>
      </c>
      <c r="B143" t="s">
        <v>49</v>
      </c>
      <c r="C143" t="s">
        <v>36</v>
      </c>
      <c r="D143">
        <v>7</v>
      </c>
      <c r="E143">
        <v>5</v>
      </c>
      <c r="F143">
        <v>7</v>
      </c>
      <c r="G143">
        <v>5</v>
      </c>
      <c r="H143">
        <v>4</v>
      </c>
      <c r="I143">
        <v>1</v>
      </c>
      <c r="J143">
        <v>7</v>
      </c>
      <c r="K143">
        <v>54</v>
      </c>
      <c r="L143">
        <f>IFERROR(IF(OR(tbl_daily[[#This Row],[RPE]]="",tbl_daily[[#This Row],[Duration]]=""),"",tbl_daily[[#This Row],[RPE]]*tbl_daily[[#This Row],[Duration]]),"")</f>
        <v>378</v>
      </c>
      <c r="M1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43" t="str">
        <f>IFERROR(_xlfn.XLOOKUP(tbl_daily[[#This Row],[Name]],tbl_profile[Name],tbl_profile[Position]),"")</f>
        <v>Guard</v>
      </c>
      <c r="O143">
        <f>IFERROR(IF(tbl_daily[[#This Row],[Injury Status]]="Out","",tbl_daily[[#This Row],[Duration]]),"")</f>
        <v>54</v>
      </c>
      <c r="P143" t="str">
        <f>IFERROR(_xlfn.XLOOKUP(tbl_daily[[#This Row],[Name]],tbl_profile[Name],tbl_profile[Team]),"")</f>
        <v>Toon Squad</v>
      </c>
      <c r="Q143" s="2" t="str">
        <f>IFERROR(AVERAGEIFS(tbl_performance[TrapBar Deadlift 1RM (lbs)],tbl_performance[Name],tbl_daily[[#This Row],[Name]],tbl_performance[Date],tbl_daily[[#This Row],[Date]]),"")</f>
        <v/>
      </c>
      <c r="R143" s="2" t="str">
        <f>IFERROR(AVERAGEIFS(tbl_performance[Bench Press 1RM (lbs)],tbl_performance[Name],tbl_daily[[#This Row],[Name]],tbl_performance[Date],tbl_daily[[#This Row],[Date]]),"")</f>
        <v/>
      </c>
      <c r="S143" s="2" t="str">
        <f>IFERROR(AVERAGEIFS(tbl_performance[Jump Height (in)],tbl_performance[Name],tbl_daily[[#This Row],[Name]],tbl_performance[Date],tbl_daily[[#This Row],[Date]]),"")</f>
        <v/>
      </c>
      <c r="T143" s="2" t="str">
        <f>IFERROR(AVERAGEIFS(tbl_performance[Body Fat (%)],tbl_performance[Name],tbl_daily[[#This Row],[Name]],tbl_performance[Date],tbl_daily[[#This Row],[Date]]),"")</f>
        <v/>
      </c>
      <c r="U143">
        <f>IFERROR(IF(tbl_daily[[#This Row],[Name]]="","",1),"")</f>
        <v>1</v>
      </c>
      <c r="V143" s="9">
        <f>IF(tbl_daily[[#This Row],[Injury Status]]="Full",1,IF(tbl_daily[[#This Row],[Injury Status]]="Limited",2,IF(tbl_daily[[#This Row],[Injury Status]]="Out",3,"")))</f>
        <v>1</v>
      </c>
    </row>
    <row r="144" spans="1:22" ht="18" customHeight="1" x14ac:dyDescent="0.25">
      <c r="A144" s="3">
        <v>43034</v>
      </c>
      <c r="B144" t="s">
        <v>14</v>
      </c>
      <c r="C144" t="s">
        <v>36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1</v>
      </c>
      <c r="J144">
        <v>6</v>
      </c>
      <c r="K144">
        <v>54</v>
      </c>
      <c r="L144">
        <f>IFERROR(IF(OR(tbl_daily[[#This Row],[RPE]]="",tbl_daily[[#This Row],[Duration]]=""),"",tbl_daily[[#This Row],[RPE]]*tbl_daily[[#This Row],[Duration]]),"")</f>
        <v>324</v>
      </c>
      <c r="M1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44" t="str">
        <f>IFERROR(_xlfn.XLOOKUP(tbl_daily[[#This Row],[Name]],tbl_profile[Name],tbl_profile[Position]),"")</f>
        <v>Guard</v>
      </c>
      <c r="O144">
        <f>IFERROR(IF(tbl_daily[[#This Row],[Injury Status]]="Out","",tbl_daily[[#This Row],[Duration]]),"")</f>
        <v>54</v>
      </c>
      <c r="P144" t="str">
        <f>IFERROR(_xlfn.XLOOKUP(tbl_daily[[#This Row],[Name]],tbl_profile[Name],tbl_profile[Team]),"")</f>
        <v>New Legacy</v>
      </c>
      <c r="Q144" s="2" t="str">
        <f>IFERROR(AVERAGEIFS(tbl_performance[TrapBar Deadlift 1RM (lbs)],tbl_performance[Name],tbl_daily[[#This Row],[Name]],tbl_performance[Date],tbl_daily[[#This Row],[Date]]),"")</f>
        <v/>
      </c>
      <c r="R144" s="2" t="str">
        <f>IFERROR(AVERAGEIFS(tbl_performance[Bench Press 1RM (lbs)],tbl_performance[Name],tbl_daily[[#This Row],[Name]],tbl_performance[Date],tbl_daily[[#This Row],[Date]]),"")</f>
        <v/>
      </c>
      <c r="S144" s="2" t="str">
        <f>IFERROR(AVERAGEIFS(tbl_performance[Jump Height (in)],tbl_performance[Name],tbl_daily[[#This Row],[Name]],tbl_performance[Date],tbl_daily[[#This Row],[Date]]),"")</f>
        <v/>
      </c>
      <c r="T144" s="2" t="str">
        <f>IFERROR(AVERAGEIFS(tbl_performance[Body Fat (%)],tbl_performance[Name],tbl_daily[[#This Row],[Name]],tbl_performance[Date],tbl_daily[[#This Row],[Date]]),"")</f>
        <v/>
      </c>
      <c r="U144">
        <f>IFERROR(IF(tbl_daily[[#This Row],[Name]]="","",1),"")</f>
        <v>1</v>
      </c>
      <c r="V144" s="9">
        <f>IF(tbl_daily[[#This Row],[Injury Status]]="Full",1,IF(tbl_daily[[#This Row],[Injury Status]]="Limited",2,IF(tbl_daily[[#This Row],[Injury Status]]="Out",3,"")))</f>
        <v>1</v>
      </c>
    </row>
    <row r="145" spans="1:22" ht="18" customHeight="1" x14ac:dyDescent="0.25">
      <c r="A145" s="3">
        <v>43034</v>
      </c>
      <c r="B145" t="s">
        <v>64</v>
      </c>
      <c r="C145" t="s">
        <v>36</v>
      </c>
      <c r="D145">
        <v>8</v>
      </c>
      <c r="E145">
        <v>9</v>
      </c>
      <c r="F145">
        <v>9</v>
      </c>
      <c r="G145">
        <v>10</v>
      </c>
      <c r="H145">
        <v>8</v>
      </c>
      <c r="I145">
        <v>0</v>
      </c>
      <c r="J145">
        <v>0</v>
      </c>
      <c r="K145" t="s">
        <v>39</v>
      </c>
      <c r="L145" t="str">
        <f>IFERROR(IF(OR(tbl_daily[[#This Row],[RPE]]="",tbl_daily[[#This Row],[Duration]]=""),"",tbl_daily[[#This Row],[RPE]]*tbl_daily[[#This Row],[Duration]]),"")</f>
        <v/>
      </c>
      <c r="M1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45" t="str">
        <f>IFERROR(_xlfn.XLOOKUP(tbl_daily[[#This Row],[Name]],tbl_profile[Name],tbl_profile[Position]),"")</f>
        <v>Guard</v>
      </c>
      <c r="O145" t="str">
        <f>IFERROR(IF(tbl_daily[[#This Row],[Injury Status]]="Out","",tbl_daily[[#This Row],[Duration]]),"")</f>
        <v/>
      </c>
      <c r="P145" t="str">
        <f>IFERROR(_xlfn.XLOOKUP(tbl_daily[[#This Row],[Name]],tbl_profile[Name],tbl_profile[Team]),"")</f>
        <v>New Legacy</v>
      </c>
      <c r="Q145" s="2" t="str">
        <f>IFERROR(AVERAGEIFS(tbl_performance[TrapBar Deadlift 1RM (lbs)],tbl_performance[Name],tbl_daily[[#This Row],[Name]],tbl_performance[Date],tbl_daily[[#This Row],[Date]]),"")</f>
        <v/>
      </c>
      <c r="R145" s="2" t="str">
        <f>IFERROR(AVERAGEIFS(tbl_performance[Bench Press 1RM (lbs)],tbl_performance[Name],tbl_daily[[#This Row],[Name]],tbl_performance[Date],tbl_daily[[#This Row],[Date]]),"")</f>
        <v/>
      </c>
      <c r="S145" s="2" t="str">
        <f>IFERROR(AVERAGEIFS(tbl_performance[Jump Height (in)],tbl_performance[Name],tbl_daily[[#This Row],[Name]],tbl_performance[Date],tbl_daily[[#This Row],[Date]]),"")</f>
        <v/>
      </c>
      <c r="T145" s="2" t="str">
        <f>IFERROR(AVERAGEIFS(tbl_performance[Body Fat (%)],tbl_performance[Name],tbl_daily[[#This Row],[Name]],tbl_performance[Date],tbl_daily[[#This Row],[Date]]),"")</f>
        <v/>
      </c>
      <c r="U145">
        <f>IFERROR(IF(tbl_daily[[#This Row],[Name]]="","",1),"")</f>
        <v>1</v>
      </c>
      <c r="V145" s="9">
        <f>IF(tbl_daily[[#This Row],[Injury Status]]="Full",1,IF(tbl_daily[[#This Row],[Injury Status]]="Limited",2,IF(tbl_daily[[#This Row],[Injury Status]]="Out",3,"")))</f>
        <v>1</v>
      </c>
    </row>
    <row r="146" spans="1:22" ht="18" customHeight="1" x14ac:dyDescent="0.25">
      <c r="A146" s="3">
        <v>43034</v>
      </c>
      <c r="B146" t="s">
        <v>48</v>
      </c>
      <c r="C146" t="s">
        <v>36</v>
      </c>
      <c r="D146">
        <v>7</v>
      </c>
      <c r="E146">
        <v>8</v>
      </c>
      <c r="F146">
        <v>8</v>
      </c>
      <c r="G146">
        <v>8</v>
      </c>
      <c r="H146">
        <v>10</v>
      </c>
      <c r="I146">
        <v>0</v>
      </c>
      <c r="J146">
        <v>0</v>
      </c>
      <c r="K146" t="s">
        <v>39</v>
      </c>
      <c r="L146" t="str">
        <f>IFERROR(IF(OR(tbl_daily[[#This Row],[RPE]]="",tbl_daily[[#This Row],[Duration]]=""),"",tbl_daily[[#This Row],[RPE]]*tbl_daily[[#This Row],[Duration]]),"")</f>
        <v/>
      </c>
      <c r="M1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46" t="str">
        <f>IFERROR(_xlfn.XLOOKUP(tbl_daily[[#This Row],[Name]],tbl_profile[Name],tbl_profile[Position]),"")</f>
        <v>Guard</v>
      </c>
      <c r="O146" t="str">
        <f>IFERROR(IF(tbl_daily[[#This Row],[Injury Status]]="Out","",tbl_daily[[#This Row],[Duration]]),"")</f>
        <v/>
      </c>
      <c r="P146" t="str">
        <f>IFERROR(_xlfn.XLOOKUP(tbl_daily[[#This Row],[Name]],tbl_profile[Name],tbl_profile[Team]),"")</f>
        <v>New Legacy</v>
      </c>
      <c r="Q146" s="2" t="str">
        <f>IFERROR(AVERAGEIFS(tbl_performance[TrapBar Deadlift 1RM (lbs)],tbl_performance[Name],tbl_daily[[#This Row],[Name]],tbl_performance[Date],tbl_daily[[#This Row],[Date]]),"")</f>
        <v/>
      </c>
      <c r="R146" s="2" t="str">
        <f>IFERROR(AVERAGEIFS(tbl_performance[Bench Press 1RM (lbs)],tbl_performance[Name],tbl_daily[[#This Row],[Name]],tbl_performance[Date],tbl_daily[[#This Row],[Date]]),"")</f>
        <v/>
      </c>
      <c r="S146" s="2" t="str">
        <f>IFERROR(AVERAGEIFS(tbl_performance[Jump Height (in)],tbl_performance[Name],tbl_daily[[#This Row],[Name]],tbl_performance[Date],tbl_daily[[#This Row],[Date]]),"")</f>
        <v/>
      </c>
      <c r="T146" s="2" t="str">
        <f>IFERROR(AVERAGEIFS(tbl_performance[Body Fat (%)],tbl_performance[Name],tbl_daily[[#This Row],[Name]],tbl_performance[Date],tbl_daily[[#This Row],[Date]]),"")</f>
        <v/>
      </c>
      <c r="U146">
        <f>IFERROR(IF(tbl_daily[[#This Row],[Name]]="","",1),"")</f>
        <v>1</v>
      </c>
      <c r="V146" s="9">
        <f>IF(tbl_daily[[#This Row],[Injury Status]]="Full",1,IF(tbl_daily[[#This Row],[Injury Status]]="Limited",2,IF(tbl_daily[[#This Row],[Injury Status]]="Out",3,"")))</f>
        <v>1</v>
      </c>
    </row>
    <row r="147" spans="1:22" ht="18" customHeight="1" x14ac:dyDescent="0.25">
      <c r="A147" s="3">
        <v>43034</v>
      </c>
      <c r="B147" t="s">
        <v>65</v>
      </c>
      <c r="C147" t="s">
        <v>36</v>
      </c>
      <c r="D147">
        <v>9</v>
      </c>
      <c r="E147">
        <v>10</v>
      </c>
      <c r="F147">
        <v>9</v>
      </c>
      <c r="G147">
        <v>8</v>
      </c>
      <c r="H147">
        <v>7</v>
      </c>
      <c r="I147">
        <v>0</v>
      </c>
      <c r="J147">
        <v>0</v>
      </c>
      <c r="K147" t="s">
        <v>39</v>
      </c>
      <c r="L147" t="str">
        <f>IFERROR(IF(OR(tbl_daily[[#This Row],[RPE]]="",tbl_daily[[#This Row],[Duration]]=""),"",tbl_daily[[#This Row],[RPE]]*tbl_daily[[#This Row],[Duration]]),"")</f>
        <v/>
      </c>
      <c r="M1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47" t="str">
        <f>IFERROR(_xlfn.XLOOKUP(tbl_daily[[#This Row],[Name]],tbl_profile[Name],tbl_profile[Position]),"")</f>
        <v>Center</v>
      </c>
      <c r="O147" t="str">
        <f>IFERROR(IF(tbl_daily[[#This Row],[Injury Status]]="Out","",tbl_daily[[#This Row],[Duration]]),"")</f>
        <v/>
      </c>
      <c r="P147" t="str">
        <f>IFERROR(_xlfn.XLOOKUP(tbl_daily[[#This Row],[Name]],tbl_profile[Name],tbl_profile[Team]),"")</f>
        <v>New Legacy</v>
      </c>
      <c r="Q147" s="2" t="str">
        <f>IFERROR(AVERAGEIFS(tbl_performance[TrapBar Deadlift 1RM (lbs)],tbl_performance[Name],tbl_daily[[#This Row],[Name]],tbl_performance[Date],tbl_daily[[#This Row],[Date]]),"")</f>
        <v/>
      </c>
      <c r="R147" s="2" t="str">
        <f>IFERROR(AVERAGEIFS(tbl_performance[Bench Press 1RM (lbs)],tbl_performance[Name],tbl_daily[[#This Row],[Name]],tbl_performance[Date],tbl_daily[[#This Row],[Date]]),"")</f>
        <v/>
      </c>
      <c r="S147" s="2" t="str">
        <f>IFERROR(AVERAGEIFS(tbl_performance[Jump Height (in)],tbl_performance[Name],tbl_daily[[#This Row],[Name]],tbl_performance[Date],tbl_daily[[#This Row],[Date]]),"")</f>
        <v/>
      </c>
      <c r="T147" s="2" t="str">
        <f>IFERROR(AVERAGEIFS(tbl_performance[Body Fat (%)],tbl_performance[Name],tbl_daily[[#This Row],[Name]],tbl_performance[Date],tbl_daily[[#This Row],[Date]]),"")</f>
        <v/>
      </c>
      <c r="U147">
        <f>IFERROR(IF(tbl_daily[[#This Row],[Name]]="","",1),"")</f>
        <v>1</v>
      </c>
      <c r="V147" s="9">
        <f>IF(tbl_daily[[#This Row],[Injury Status]]="Full",1,IF(tbl_daily[[#This Row],[Injury Status]]="Limited",2,IF(tbl_daily[[#This Row],[Injury Status]]="Out",3,"")))</f>
        <v>1</v>
      </c>
    </row>
    <row r="148" spans="1:22" ht="18" customHeight="1" x14ac:dyDescent="0.25">
      <c r="A148" s="3">
        <v>43034</v>
      </c>
      <c r="B148" t="s">
        <v>63</v>
      </c>
      <c r="C148" t="s">
        <v>36</v>
      </c>
      <c r="D148">
        <v>8</v>
      </c>
      <c r="E148">
        <v>9</v>
      </c>
      <c r="F148">
        <v>9</v>
      </c>
      <c r="G148">
        <v>10</v>
      </c>
      <c r="H148">
        <v>7</v>
      </c>
      <c r="I148">
        <v>0</v>
      </c>
      <c r="J148">
        <v>0</v>
      </c>
      <c r="K148" t="s">
        <v>39</v>
      </c>
      <c r="L148" t="str">
        <f>IFERROR(IF(OR(tbl_daily[[#This Row],[RPE]]="",tbl_daily[[#This Row],[Duration]]=""),"",tbl_daily[[#This Row],[RPE]]*tbl_daily[[#This Row],[Duration]]),"")</f>
        <v/>
      </c>
      <c r="M1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48" t="str">
        <f>IFERROR(_xlfn.XLOOKUP(tbl_daily[[#This Row],[Name]],tbl_profile[Name],tbl_profile[Position]),"")</f>
        <v>Center</v>
      </c>
      <c r="O148" t="str">
        <f>IFERROR(IF(tbl_daily[[#This Row],[Injury Status]]="Out","",tbl_daily[[#This Row],[Duration]]),"")</f>
        <v/>
      </c>
      <c r="P148" t="str">
        <f>IFERROR(_xlfn.XLOOKUP(tbl_daily[[#This Row],[Name]],tbl_profile[Name],tbl_profile[Team]),"")</f>
        <v>New Legacy</v>
      </c>
      <c r="Q148" s="2" t="str">
        <f>IFERROR(AVERAGEIFS(tbl_performance[TrapBar Deadlift 1RM (lbs)],tbl_performance[Name],tbl_daily[[#This Row],[Name]],tbl_performance[Date],tbl_daily[[#This Row],[Date]]),"")</f>
        <v/>
      </c>
      <c r="R148" s="2" t="str">
        <f>IFERROR(AVERAGEIFS(tbl_performance[Bench Press 1RM (lbs)],tbl_performance[Name],tbl_daily[[#This Row],[Name]],tbl_performance[Date],tbl_daily[[#This Row],[Date]]),"")</f>
        <v/>
      </c>
      <c r="S148" s="2" t="str">
        <f>IFERROR(AVERAGEIFS(tbl_performance[Jump Height (in)],tbl_performance[Name],tbl_daily[[#This Row],[Name]],tbl_performance[Date],tbl_daily[[#This Row],[Date]]),"")</f>
        <v/>
      </c>
      <c r="T148" s="2" t="str">
        <f>IFERROR(AVERAGEIFS(tbl_performance[Body Fat (%)],tbl_performance[Name],tbl_daily[[#This Row],[Name]],tbl_performance[Date],tbl_daily[[#This Row],[Date]]),"")</f>
        <v/>
      </c>
      <c r="U148">
        <f>IFERROR(IF(tbl_daily[[#This Row],[Name]]="","",1),"")</f>
        <v>1</v>
      </c>
      <c r="V148" s="9">
        <f>IF(tbl_daily[[#This Row],[Injury Status]]="Full",1,IF(tbl_daily[[#This Row],[Injury Status]]="Limited",2,IF(tbl_daily[[#This Row],[Injury Status]]="Out",3,"")))</f>
        <v>1</v>
      </c>
    </row>
    <row r="149" spans="1:22" ht="18" customHeight="1" x14ac:dyDescent="0.25">
      <c r="A149" s="3">
        <v>43034</v>
      </c>
      <c r="B149" t="s">
        <v>62</v>
      </c>
      <c r="C149" t="s">
        <v>36</v>
      </c>
      <c r="D149">
        <v>7</v>
      </c>
      <c r="E149">
        <v>9</v>
      </c>
      <c r="F149">
        <v>8</v>
      </c>
      <c r="G149">
        <v>9</v>
      </c>
      <c r="H149">
        <v>10</v>
      </c>
      <c r="I149">
        <v>0</v>
      </c>
      <c r="J149">
        <v>0</v>
      </c>
      <c r="K149" t="s">
        <v>39</v>
      </c>
      <c r="L149" t="str">
        <f>IFERROR(IF(OR(tbl_daily[[#This Row],[RPE]]="",tbl_daily[[#This Row],[Duration]]=""),"",tbl_daily[[#This Row],[RPE]]*tbl_daily[[#This Row],[Duration]]),"")</f>
        <v/>
      </c>
      <c r="M1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49" t="str">
        <f>IFERROR(_xlfn.XLOOKUP(tbl_daily[[#This Row],[Name]],tbl_profile[Name],tbl_profile[Position]),"")</f>
        <v>Center</v>
      </c>
      <c r="O149" t="str">
        <f>IFERROR(IF(tbl_daily[[#This Row],[Injury Status]]="Out","",tbl_daily[[#This Row],[Duration]]),"")</f>
        <v/>
      </c>
      <c r="P149" t="str">
        <f>IFERROR(_xlfn.XLOOKUP(tbl_daily[[#This Row],[Name]],tbl_profile[Name],tbl_profile[Team]),"")</f>
        <v>Toon Squad</v>
      </c>
      <c r="Q149" s="2" t="str">
        <f>IFERROR(AVERAGEIFS(tbl_performance[TrapBar Deadlift 1RM (lbs)],tbl_performance[Name],tbl_daily[[#This Row],[Name]],tbl_performance[Date],tbl_daily[[#This Row],[Date]]),"")</f>
        <v/>
      </c>
      <c r="R149" s="2" t="str">
        <f>IFERROR(AVERAGEIFS(tbl_performance[Bench Press 1RM (lbs)],tbl_performance[Name],tbl_daily[[#This Row],[Name]],tbl_performance[Date],tbl_daily[[#This Row],[Date]]),"")</f>
        <v/>
      </c>
      <c r="S149" s="2" t="str">
        <f>IFERROR(AVERAGEIFS(tbl_performance[Jump Height (in)],tbl_performance[Name],tbl_daily[[#This Row],[Name]],tbl_performance[Date],tbl_daily[[#This Row],[Date]]),"")</f>
        <v/>
      </c>
      <c r="T149" s="2" t="str">
        <f>IFERROR(AVERAGEIFS(tbl_performance[Body Fat (%)],tbl_performance[Name],tbl_daily[[#This Row],[Name]],tbl_performance[Date],tbl_daily[[#This Row],[Date]]),"")</f>
        <v/>
      </c>
      <c r="U149">
        <f>IFERROR(IF(tbl_daily[[#This Row],[Name]]="","",1),"")</f>
        <v>1</v>
      </c>
      <c r="V149" s="9">
        <f>IF(tbl_daily[[#This Row],[Injury Status]]="Full",1,IF(tbl_daily[[#This Row],[Injury Status]]="Limited",2,IF(tbl_daily[[#This Row],[Injury Status]]="Out",3,"")))</f>
        <v>1</v>
      </c>
    </row>
    <row r="150" spans="1:22" ht="18" customHeight="1" x14ac:dyDescent="0.25">
      <c r="A150" s="3">
        <v>43034</v>
      </c>
      <c r="B150" t="s">
        <v>146</v>
      </c>
      <c r="C150" t="s">
        <v>36</v>
      </c>
      <c r="D150">
        <v>9</v>
      </c>
      <c r="E150">
        <v>9</v>
      </c>
      <c r="F150">
        <v>7</v>
      </c>
      <c r="G150">
        <v>7</v>
      </c>
      <c r="H150">
        <v>9</v>
      </c>
      <c r="I150">
        <v>0</v>
      </c>
      <c r="J150">
        <v>0</v>
      </c>
      <c r="K150" t="s">
        <v>39</v>
      </c>
      <c r="L150" t="str">
        <f>IFERROR(IF(OR(tbl_daily[[#This Row],[RPE]]="",tbl_daily[[#This Row],[Duration]]=""),"",tbl_daily[[#This Row],[RPE]]*tbl_daily[[#This Row],[Duration]]),"")</f>
        <v/>
      </c>
      <c r="M1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50" t="str">
        <f>IFERROR(_xlfn.XLOOKUP(tbl_daily[[#This Row],[Name]],tbl_profile[Name],tbl_profile[Position]),"")</f>
        <v>Forward</v>
      </c>
      <c r="O150" t="str">
        <f>IFERROR(IF(tbl_daily[[#This Row],[Injury Status]]="Out","",tbl_daily[[#This Row],[Duration]]),"")</f>
        <v/>
      </c>
      <c r="P150" t="str">
        <f>IFERROR(_xlfn.XLOOKUP(tbl_daily[[#This Row],[Name]],tbl_profile[Name],tbl_profile[Team]),"")</f>
        <v>New Legacy</v>
      </c>
      <c r="Q150" s="2" t="str">
        <f>IFERROR(AVERAGEIFS(tbl_performance[TrapBar Deadlift 1RM (lbs)],tbl_performance[Name],tbl_daily[[#This Row],[Name]],tbl_performance[Date],tbl_daily[[#This Row],[Date]]),"")</f>
        <v/>
      </c>
      <c r="R150" s="2" t="str">
        <f>IFERROR(AVERAGEIFS(tbl_performance[Bench Press 1RM (lbs)],tbl_performance[Name],tbl_daily[[#This Row],[Name]],tbl_performance[Date],tbl_daily[[#This Row],[Date]]),"")</f>
        <v/>
      </c>
      <c r="S150" s="2" t="str">
        <f>IFERROR(AVERAGEIFS(tbl_performance[Jump Height (in)],tbl_performance[Name],tbl_daily[[#This Row],[Name]],tbl_performance[Date],tbl_daily[[#This Row],[Date]]),"")</f>
        <v/>
      </c>
      <c r="T150" s="2" t="str">
        <f>IFERROR(AVERAGEIFS(tbl_performance[Body Fat (%)],tbl_performance[Name],tbl_daily[[#This Row],[Name]],tbl_performance[Date],tbl_daily[[#This Row],[Date]]),"")</f>
        <v/>
      </c>
      <c r="U150">
        <f>IFERROR(IF(tbl_daily[[#This Row],[Name]]="","",1),"")</f>
        <v>1</v>
      </c>
      <c r="V150" s="9">
        <f>IF(tbl_daily[[#This Row],[Injury Status]]="Full",1,IF(tbl_daily[[#This Row],[Injury Status]]="Limited",2,IF(tbl_daily[[#This Row],[Injury Status]]="Out",3,"")))</f>
        <v>1</v>
      </c>
    </row>
    <row r="151" spans="1:22" ht="18" customHeight="1" x14ac:dyDescent="0.25">
      <c r="A151" s="3">
        <v>43034</v>
      </c>
      <c r="B151" t="s">
        <v>52</v>
      </c>
      <c r="C151" t="s">
        <v>36</v>
      </c>
      <c r="D151">
        <v>7</v>
      </c>
      <c r="E151">
        <v>8</v>
      </c>
      <c r="F151">
        <v>9</v>
      </c>
      <c r="G151">
        <v>9</v>
      </c>
      <c r="H151">
        <v>9</v>
      </c>
      <c r="I151">
        <v>0</v>
      </c>
      <c r="J151">
        <v>0</v>
      </c>
      <c r="K151" t="s">
        <v>39</v>
      </c>
      <c r="L151" t="str">
        <f>IFERROR(IF(OR(tbl_daily[[#This Row],[RPE]]="",tbl_daily[[#This Row],[Duration]]=""),"",tbl_daily[[#This Row],[RPE]]*tbl_daily[[#This Row],[Duration]]),"")</f>
        <v/>
      </c>
      <c r="M1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51" t="str">
        <f>IFERROR(_xlfn.XLOOKUP(tbl_daily[[#This Row],[Name]],tbl_profile[Name],tbl_profile[Position]),"")</f>
        <v>Forward</v>
      </c>
      <c r="O151" t="str">
        <f>IFERROR(IF(tbl_daily[[#This Row],[Injury Status]]="Out","",tbl_daily[[#This Row],[Duration]]),"")</f>
        <v/>
      </c>
      <c r="P151" t="str">
        <f>IFERROR(_xlfn.XLOOKUP(tbl_daily[[#This Row],[Name]],tbl_profile[Name],tbl_profile[Team]),"")</f>
        <v>Toon Squad</v>
      </c>
      <c r="Q151" s="2" t="str">
        <f>IFERROR(AVERAGEIFS(tbl_performance[TrapBar Deadlift 1RM (lbs)],tbl_performance[Name],tbl_daily[[#This Row],[Name]],tbl_performance[Date],tbl_daily[[#This Row],[Date]]),"")</f>
        <v/>
      </c>
      <c r="R151" s="2" t="str">
        <f>IFERROR(AVERAGEIFS(tbl_performance[Bench Press 1RM (lbs)],tbl_performance[Name],tbl_daily[[#This Row],[Name]],tbl_performance[Date],tbl_daily[[#This Row],[Date]]),"")</f>
        <v/>
      </c>
      <c r="S151" s="2" t="str">
        <f>IFERROR(AVERAGEIFS(tbl_performance[Jump Height (in)],tbl_performance[Name],tbl_daily[[#This Row],[Name]],tbl_performance[Date],tbl_daily[[#This Row],[Date]]),"")</f>
        <v/>
      </c>
      <c r="T151" s="2" t="str">
        <f>IFERROR(AVERAGEIFS(tbl_performance[Body Fat (%)],tbl_performance[Name],tbl_daily[[#This Row],[Name]],tbl_performance[Date],tbl_daily[[#This Row],[Date]]),"")</f>
        <v/>
      </c>
      <c r="U151">
        <f>IFERROR(IF(tbl_daily[[#This Row],[Name]]="","",1),"")</f>
        <v>1</v>
      </c>
      <c r="V151" s="9">
        <f>IF(tbl_daily[[#This Row],[Injury Status]]="Full",1,IF(tbl_daily[[#This Row],[Injury Status]]="Limited",2,IF(tbl_daily[[#This Row],[Injury Status]]="Out",3,"")))</f>
        <v>1</v>
      </c>
    </row>
    <row r="152" spans="1:22" ht="18" customHeight="1" x14ac:dyDescent="0.25">
      <c r="A152" s="3">
        <v>43034</v>
      </c>
      <c r="B152" t="s">
        <v>57</v>
      </c>
      <c r="C152" t="s">
        <v>36</v>
      </c>
      <c r="D152">
        <v>8</v>
      </c>
      <c r="E152">
        <v>10</v>
      </c>
      <c r="F152">
        <v>10</v>
      </c>
      <c r="G152">
        <v>9</v>
      </c>
      <c r="H152">
        <v>8</v>
      </c>
      <c r="I152">
        <v>0</v>
      </c>
      <c r="J152">
        <v>0</v>
      </c>
      <c r="K152" t="s">
        <v>39</v>
      </c>
      <c r="L152" t="str">
        <f>IFERROR(IF(OR(tbl_daily[[#This Row],[RPE]]="",tbl_daily[[#This Row],[Duration]]=""),"",tbl_daily[[#This Row],[RPE]]*tbl_daily[[#This Row],[Duration]]),"")</f>
        <v/>
      </c>
      <c r="M1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52" t="str">
        <f>IFERROR(_xlfn.XLOOKUP(tbl_daily[[#This Row],[Name]],tbl_profile[Name],tbl_profile[Position]),"")</f>
        <v>Guard</v>
      </c>
      <c r="O152" t="str">
        <f>IFERROR(IF(tbl_daily[[#This Row],[Injury Status]]="Out","",tbl_daily[[#This Row],[Duration]]),"")</f>
        <v/>
      </c>
      <c r="P152" t="str">
        <f>IFERROR(_xlfn.XLOOKUP(tbl_daily[[#This Row],[Name]],tbl_profile[Name],tbl_profile[Team]),"")</f>
        <v>Toon Squad</v>
      </c>
      <c r="Q152" s="2" t="str">
        <f>IFERROR(AVERAGEIFS(tbl_performance[TrapBar Deadlift 1RM (lbs)],tbl_performance[Name],tbl_daily[[#This Row],[Name]],tbl_performance[Date],tbl_daily[[#This Row],[Date]]),"")</f>
        <v/>
      </c>
      <c r="R152" s="2" t="str">
        <f>IFERROR(AVERAGEIFS(tbl_performance[Bench Press 1RM (lbs)],tbl_performance[Name],tbl_daily[[#This Row],[Name]],tbl_performance[Date],tbl_daily[[#This Row],[Date]]),"")</f>
        <v/>
      </c>
      <c r="S152" s="2" t="str">
        <f>IFERROR(AVERAGEIFS(tbl_performance[Jump Height (in)],tbl_performance[Name],tbl_daily[[#This Row],[Name]],tbl_performance[Date],tbl_daily[[#This Row],[Date]]),"")</f>
        <v/>
      </c>
      <c r="T152" s="2" t="str">
        <f>IFERROR(AVERAGEIFS(tbl_performance[Body Fat (%)],tbl_performance[Name],tbl_daily[[#This Row],[Name]],tbl_performance[Date],tbl_daily[[#This Row],[Date]]),"")</f>
        <v/>
      </c>
      <c r="U152">
        <f>IFERROR(IF(tbl_daily[[#This Row],[Name]]="","",1),"")</f>
        <v>1</v>
      </c>
      <c r="V152" s="9">
        <f>IF(tbl_daily[[#This Row],[Injury Status]]="Full",1,IF(tbl_daily[[#This Row],[Injury Status]]="Limited",2,IF(tbl_daily[[#This Row],[Injury Status]]="Out",3,"")))</f>
        <v>1</v>
      </c>
    </row>
    <row r="153" spans="1:22" ht="18" customHeight="1" x14ac:dyDescent="0.25">
      <c r="A153" s="3">
        <v>43034</v>
      </c>
      <c r="B153" t="s">
        <v>59</v>
      </c>
      <c r="C153" t="s">
        <v>36</v>
      </c>
      <c r="D153">
        <v>10</v>
      </c>
      <c r="E153">
        <v>8</v>
      </c>
      <c r="F153">
        <v>8</v>
      </c>
      <c r="G153">
        <v>9</v>
      </c>
      <c r="H153">
        <v>10</v>
      </c>
      <c r="I153">
        <v>0</v>
      </c>
      <c r="J153">
        <v>0</v>
      </c>
      <c r="K153" t="s">
        <v>39</v>
      </c>
      <c r="L153" t="str">
        <f>IFERROR(IF(OR(tbl_daily[[#This Row],[RPE]]="",tbl_daily[[#This Row],[Duration]]=""),"",tbl_daily[[#This Row],[RPE]]*tbl_daily[[#This Row],[Duration]]),"")</f>
        <v/>
      </c>
      <c r="M1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53" t="str">
        <f>IFERROR(_xlfn.XLOOKUP(tbl_daily[[#This Row],[Name]],tbl_profile[Name],tbl_profile[Position]),"")</f>
        <v>Forward</v>
      </c>
      <c r="O153" t="str">
        <f>IFERROR(IF(tbl_daily[[#This Row],[Injury Status]]="Out","",tbl_daily[[#This Row],[Duration]]),"")</f>
        <v/>
      </c>
      <c r="P153" t="str">
        <f>IFERROR(_xlfn.XLOOKUP(tbl_daily[[#This Row],[Name]],tbl_profile[Name],tbl_profile[Team]),"")</f>
        <v>Toon Squad</v>
      </c>
      <c r="Q153" s="2" t="str">
        <f>IFERROR(AVERAGEIFS(tbl_performance[TrapBar Deadlift 1RM (lbs)],tbl_performance[Name],tbl_daily[[#This Row],[Name]],tbl_performance[Date],tbl_daily[[#This Row],[Date]]),"")</f>
        <v/>
      </c>
      <c r="R153" s="2" t="str">
        <f>IFERROR(AVERAGEIFS(tbl_performance[Bench Press 1RM (lbs)],tbl_performance[Name],tbl_daily[[#This Row],[Name]],tbl_performance[Date],tbl_daily[[#This Row],[Date]]),"")</f>
        <v/>
      </c>
      <c r="S153" s="2" t="str">
        <f>IFERROR(AVERAGEIFS(tbl_performance[Jump Height (in)],tbl_performance[Name],tbl_daily[[#This Row],[Name]],tbl_performance[Date],tbl_daily[[#This Row],[Date]]),"")</f>
        <v/>
      </c>
      <c r="T153" s="2" t="str">
        <f>IFERROR(AVERAGEIFS(tbl_performance[Body Fat (%)],tbl_performance[Name],tbl_daily[[#This Row],[Name]],tbl_performance[Date],tbl_daily[[#This Row],[Date]]),"")</f>
        <v/>
      </c>
      <c r="U153">
        <f>IFERROR(IF(tbl_daily[[#This Row],[Name]]="","",1),"")</f>
        <v>1</v>
      </c>
      <c r="V153" s="9">
        <f>IF(tbl_daily[[#This Row],[Injury Status]]="Full",1,IF(tbl_daily[[#This Row],[Injury Status]]="Limited",2,IF(tbl_daily[[#This Row],[Injury Status]]="Out",3,"")))</f>
        <v>1</v>
      </c>
    </row>
    <row r="154" spans="1:22" ht="18" customHeight="1" x14ac:dyDescent="0.25">
      <c r="A154" s="3">
        <v>43034</v>
      </c>
      <c r="B154" t="s">
        <v>61</v>
      </c>
      <c r="C154" t="s">
        <v>36</v>
      </c>
      <c r="D154">
        <v>8</v>
      </c>
      <c r="E154">
        <v>10</v>
      </c>
      <c r="F154">
        <v>8</v>
      </c>
      <c r="G154">
        <v>10</v>
      </c>
      <c r="H154">
        <v>7</v>
      </c>
      <c r="I154">
        <v>0</v>
      </c>
      <c r="J154">
        <v>0</v>
      </c>
      <c r="K154" t="s">
        <v>39</v>
      </c>
      <c r="L154" t="str">
        <f>IFERROR(IF(OR(tbl_daily[[#This Row],[RPE]]="",tbl_daily[[#This Row],[Duration]]=""),"",tbl_daily[[#This Row],[RPE]]*tbl_daily[[#This Row],[Duration]]),"")</f>
        <v/>
      </c>
      <c r="M1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54" t="str">
        <f>IFERROR(_xlfn.XLOOKUP(tbl_daily[[#This Row],[Name]],tbl_profile[Name],tbl_profile[Position]),"")</f>
        <v>Forward</v>
      </c>
      <c r="O154" t="str">
        <f>IFERROR(IF(tbl_daily[[#This Row],[Injury Status]]="Out","",tbl_daily[[#This Row],[Duration]]),"")</f>
        <v/>
      </c>
      <c r="P154" t="str">
        <f>IFERROR(_xlfn.XLOOKUP(tbl_daily[[#This Row],[Name]],tbl_profile[Name],tbl_profile[Team]),"")</f>
        <v>Toon Squad</v>
      </c>
      <c r="Q154" s="2" t="str">
        <f>IFERROR(AVERAGEIFS(tbl_performance[TrapBar Deadlift 1RM (lbs)],tbl_performance[Name],tbl_daily[[#This Row],[Name]],tbl_performance[Date],tbl_daily[[#This Row],[Date]]),"")</f>
        <v/>
      </c>
      <c r="R154" s="2" t="str">
        <f>IFERROR(AVERAGEIFS(tbl_performance[Bench Press 1RM (lbs)],tbl_performance[Name],tbl_daily[[#This Row],[Name]],tbl_performance[Date],tbl_daily[[#This Row],[Date]]),"")</f>
        <v/>
      </c>
      <c r="S154" s="2" t="str">
        <f>IFERROR(AVERAGEIFS(tbl_performance[Jump Height (in)],tbl_performance[Name],tbl_daily[[#This Row],[Name]],tbl_performance[Date],tbl_daily[[#This Row],[Date]]),"")</f>
        <v/>
      </c>
      <c r="T154" s="2" t="str">
        <f>IFERROR(AVERAGEIFS(tbl_performance[Body Fat (%)],tbl_performance[Name],tbl_daily[[#This Row],[Name]],tbl_performance[Date],tbl_daily[[#This Row],[Date]]),"")</f>
        <v/>
      </c>
      <c r="U154">
        <f>IFERROR(IF(tbl_daily[[#This Row],[Name]]="","",1),"")</f>
        <v>1</v>
      </c>
      <c r="V154" s="9">
        <f>IF(tbl_daily[[#This Row],[Injury Status]]="Full",1,IF(tbl_daily[[#This Row],[Injury Status]]="Limited",2,IF(tbl_daily[[#This Row],[Injury Status]]="Out",3,"")))</f>
        <v>1</v>
      </c>
    </row>
    <row r="155" spans="1:22" ht="18" customHeight="1" x14ac:dyDescent="0.25">
      <c r="A155" s="3">
        <v>43034</v>
      </c>
      <c r="B155" t="s">
        <v>55</v>
      </c>
      <c r="C155" t="s">
        <v>36</v>
      </c>
      <c r="D155">
        <v>7</v>
      </c>
      <c r="E155">
        <v>10</v>
      </c>
      <c r="F155">
        <v>10</v>
      </c>
      <c r="G155">
        <v>10</v>
      </c>
      <c r="H155">
        <v>7</v>
      </c>
      <c r="I155">
        <v>0</v>
      </c>
      <c r="J155">
        <v>0</v>
      </c>
      <c r="K155" t="s">
        <v>39</v>
      </c>
      <c r="L155" t="str">
        <f>IFERROR(IF(OR(tbl_daily[[#This Row],[RPE]]="",tbl_daily[[#This Row],[Duration]]=""),"",tbl_daily[[#This Row],[RPE]]*tbl_daily[[#This Row],[Duration]]),"")</f>
        <v/>
      </c>
      <c r="M1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55" t="str">
        <f>IFERROR(_xlfn.XLOOKUP(tbl_daily[[#This Row],[Name]],tbl_profile[Name],tbl_profile[Position]),"")</f>
        <v>Guard</v>
      </c>
      <c r="O155" t="str">
        <f>IFERROR(IF(tbl_daily[[#This Row],[Injury Status]]="Out","",tbl_daily[[#This Row],[Duration]]),"")</f>
        <v/>
      </c>
      <c r="P155" t="str">
        <f>IFERROR(_xlfn.XLOOKUP(tbl_daily[[#This Row],[Name]],tbl_profile[Name],tbl_profile[Team]),"")</f>
        <v>Toon Squad</v>
      </c>
      <c r="Q155" s="2" t="str">
        <f>IFERROR(AVERAGEIFS(tbl_performance[TrapBar Deadlift 1RM (lbs)],tbl_performance[Name],tbl_daily[[#This Row],[Name]],tbl_performance[Date],tbl_daily[[#This Row],[Date]]),"")</f>
        <v/>
      </c>
      <c r="R155" s="2" t="str">
        <f>IFERROR(AVERAGEIFS(tbl_performance[Bench Press 1RM (lbs)],tbl_performance[Name],tbl_daily[[#This Row],[Name]],tbl_performance[Date],tbl_daily[[#This Row],[Date]]),"")</f>
        <v/>
      </c>
      <c r="S155" s="2" t="str">
        <f>IFERROR(AVERAGEIFS(tbl_performance[Jump Height (in)],tbl_performance[Name],tbl_daily[[#This Row],[Name]],tbl_performance[Date],tbl_daily[[#This Row],[Date]]),"")</f>
        <v/>
      </c>
      <c r="T155" s="2" t="str">
        <f>IFERROR(AVERAGEIFS(tbl_performance[Body Fat (%)],tbl_performance[Name],tbl_daily[[#This Row],[Name]],tbl_performance[Date],tbl_daily[[#This Row],[Date]]),"")</f>
        <v/>
      </c>
      <c r="U155">
        <f>IFERROR(IF(tbl_daily[[#This Row],[Name]]="","",1),"")</f>
        <v>1</v>
      </c>
      <c r="V155" s="9">
        <f>IF(tbl_daily[[#This Row],[Injury Status]]="Full",1,IF(tbl_daily[[#This Row],[Injury Status]]="Limited",2,IF(tbl_daily[[#This Row],[Injury Status]]="Out",3,"")))</f>
        <v>1</v>
      </c>
    </row>
    <row r="156" spans="1:22" ht="18" customHeight="1" x14ac:dyDescent="0.25">
      <c r="A156" s="3">
        <v>43034</v>
      </c>
      <c r="B156" t="s">
        <v>40</v>
      </c>
      <c r="C156" t="s">
        <v>36</v>
      </c>
      <c r="D156">
        <v>8</v>
      </c>
      <c r="E156">
        <v>8</v>
      </c>
      <c r="F156">
        <v>8</v>
      </c>
      <c r="G156">
        <v>8</v>
      </c>
      <c r="H156">
        <v>7</v>
      </c>
      <c r="I156">
        <v>0</v>
      </c>
      <c r="J156">
        <v>0</v>
      </c>
      <c r="K156" t="s">
        <v>39</v>
      </c>
      <c r="L156" t="str">
        <f>IFERROR(IF(OR(tbl_daily[[#This Row],[RPE]]="",tbl_daily[[#This Row],[Duration]]=""),"",tbl_daily[[#This Row],[RPE]]*tbl_daily[[#This Row],[Duration]]),"")</f>
        <v/>
      </c>
      <c r="M1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56" t="str">
        <f>IFERROR(_xlfn.XLOOKUP(tbl_daily[[#This Row],[Name]],tbl_profile[Name],tbl_profile[Position]),"")</f>
        <v>Guard</v>
      </c>
      <c r="O156" t="str">
        <f>IFERROR(IF(tbl_daily[[#This Row],[Injury Status]]="Out","",tbl_daily[[#This Row],[Duration]]),"")</f>
        <v/>
      </c>
      <c r="P156" t="str">
        <f>IFERROR(_xlfn.XLOOKUP(tbl_daily[[#This Row],[Name]],tbl_profile[Name],tbl_profile[Team]),"")</f>
        <v>New Legacy</v>
      </c>
      <c r="Q156" s="2" t="str">
        <f>IFERROR(AVERAGEIFS(tbl_performance[TrapBar Deadlift 1RM (lbs)],tbl_performance[Name],tbl_daily[[#This Row],[Name]],tbl_performance[Date],tbl_daily[[#This Row],[Date]]),"")</f>
        <v/>
      </c>
      <c r="R156" s="2" t="str">
        <f>IFERROR(AVERAGEIFS(tbl_performance[Bench Press 1RM (lbs)],tbl_performance[Name],tbl_daily[[#This Row],[Name]],tbl_performance[Date],tbl_daily[[#This Row],[Date]]),"")</f>
        <v/>
      </c>
      <c r="S156" s="2" t="str">
        <f>IFERROR(AVERAGEIFS(tbl_performance[Jump Height (in)],tbl_performance[Name],tbl_daily[[#This Row],[Name]],tbl_performance[Date],tbl_daily[[#This Row],[Date]]),"")</f>
        <v/>
      </c>
      <c r="T156" s="2" t="str">
        <f>IFERROR(AVERAGEIFS(tbl_performance[Body Fat (%)],tbl_performance[Name],tbl_daily[[#This Row],[Name]],tbl_performance[Date],tbl_daily[[#This Row],[Date]]),"")</f>
        <v/>
      </c>
      <c r="U156">
        <f>IFERROR(IF(tbl_daily[[#This Row],[Name]]="","",1),"")</f>
        <v>1</v>
      </c>
      <c r="V156" s="9">
        <f>IF(tbl_daily[[#This Row],[Injury Status]]="Full",1,IF(tbl_daily[[#This Row],[Injury Status]]="Limited",2,IF(tbl_daily[[#This Row],[Injury Status]]="Out",3,"")))</f>
        <v>1</v>
      </c>
    </row>
    <row r="157" spans="1:22" ht="18" customHeight="1" x14ac:dyDescent="0.25">
      <c r="A157" s="6">
        <v>43035</v>
      </c>
      <c r="B157" t="s">
        <v>45</v>
      </c>
      <c r="C157" t="s">
        <v>36</v>
      </c>
      <c r="D157">
        <v>8</v>
      </c>
      <c r="E157">
        <v>9</v>
      </c>
      <c r="F157">
        <v>7</v>
      </c>
      <c r="G157">
        <v>10</v>
      </c>
      <c r="H157">
        <v>7</v>
      </c>
      <c r="I157">
        <v>0</v>
      </c>
      <c r="J157">
        <v>0</v>
      </c>
      <c r="K157" t="s">
        <v>39</v>
      </c>
      <c r="L157" t="str">
        <f>IFERROR(IF(OR(tbl_daily[[#This Row],[RPE]]="",tbl_daily[[#This Row],[Duration]]=""),"",tbl_daily[[#This Row],[RPE]]*tbl_daily[[#This Row],[Duration]]),"")</f>
        <v/>
      </c>
      <c r="M1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57" t="str">
        <f>IFERROR(_xlfn.XLOOKUP(tbl_daily[[#This Row],[Name]],tbl_profile[Name],tbl_profile[Position]),"")</f>
        <v>Forward</v>
      </c>
      <c r="O157" t="str">
        <f>IFERROR(IF(tbl_daily[[#This Row],[Injury Status]]="Out","",tbl_daily[[#This Row],[Duration]]),"")</f>
        <v/>
      </c>
      <c r="P157" t="str">
        <f>IFERROR(_xlfn.XLOOKUP(tbl_daily[[#This Row],[Name]],tbl_profile[Name],tbl_profile[Team]),"")</f>
        <v>New Legacy</v>
      </c>
      <c r="Q157" s="2" t="str">
        <f>IFERROR(AVERAGEIFS(tbl_performance[TrapBar Deadlift 1RM (lbs)],tbl_performance[Name],tbl_daily[[#This Row],[Name]],tbl_performance[Date],tbl_daily[[#This Row],[Date]]),"")</f>
        <v/>
      </c>
      <c r="R157" s="2" t="str">
        <f>IFERROR(AVERAGEIFS(tbl_performance[Bench Press 1RM (lbs)],tbl_performance[Name],tbl_daily[[#This Row],[Name]],tbl_performance[Date],tbl_daily[[#This Row],[Date]]),"")</f>
        <v/>
      </c>
      <c r="S157" s="2" t="str">
        <f>IFERROR(AVERAGEIFS(tbl_performance[Jump Height (in)],tbl_performance[Name],tbl_daily[[#This Row],[Name]],tbl_performance[Date],tbl_daily[[#This Row],[Date]]),"")</f>
        <v/>
      </c>
      <c r="T157" s="2" t="str">
        <f>IFERROR(AVERAGEIFS(tbl_performance[Body Fat (%)],tbl_performance[Name],tbl_daily[[#This Row],[Name]],tbl_performance[Date],tbl_daily[[#This Row],[Date]]),"")</f>
        <v/>
      </c>
      <c r="U157">
        <f>IFERROR(IF(tbl_daily[[#This Row],[Name]]="","",1),"")</f>
        <v>1</v>
      </c>
      <c r="V157" s="9">
        <f>IF(tbl_daily[[#This Row],[Injury Status]]="Full",1,IF(tbl_daily[[#This Row],[Injury Status]]="Limited",2,IF(tbl_daily[[#This Row],[Injury Status]]="Out",3,"")))</f>
        <v>1</v>
      </c>
    </row>
    <row r="158" spans="1:22" ht="18" customHeight="1" x14ac:dyDescent="0.25">
      <c r="A158" s="3">
        <v>43035</v>
      </c>
      <c r="B158" t="s">
        <v>47</v>
      </c>
      <c r="C158" t="s">
        <v>36</v>
      </c>
      <c r="D158">
        <v>10</v>
      </c>
      <c r="E158">
        <v>9</v>
      </c>
      <c r="F158">
        <v>10</v>
      </c>
      <c r="G158">
        <v>7</v>
      </c>
      <c r="H158">
        <v>8</v>
      </c>
      <c r="I158">
        <v>0</v>
      </c>
      <c r="J158">
        <v>0</v>
      </c>
      <c r="K158" t="s">
        <v>39</v>
      </c>
      <c r="L158" t="str">
        <f>IFERROR(IF(OR(tbl_daily[[#This Row],[RPE]]="",tbl_daily[[#This Row],[Duration]]=""),"",tbl_daily[[#This Row],[RPE]]*tbl_daily[[#This Row],[Duration]]),"")</f>
        <v/>
      </c>
      <c r="M1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58" t="str">
        <f>IFERROR(_xlfn.XLOOKUP(tbl_daily[[#This Row],[Name]],tbl_profile[Name],tbl_profile[Position]),"")</f>
        <v>Forward</v>
      </c>
      <c r="O158" t="str">
        <f>IFERROR(IF(tbl_daily[[#This Row],[Injury Status]]="Out","",tbl_daily[[#This Row],[Duration]]),"")</f>
        <v/>
      </c>
      <c r="P158" t="str">
        <f>IFERROR(_xlfn.XLOOKUP(tbl_daily[[#This Row],[Name]],tbl_profile[Name],tbl_profile[Team]),"")</f>
        <v>Toon Squad</v>
      </c>
      <c r="Q158" s="2" t="str">
        <f>IFERROR(AVERAGEIFS(tbl_performance[TrapBar Deadlift 1RM (lbs)],tbl_performance[Name],tbl_daily[[#This Row],[Name]],tbl_performance[Date],tbl_daily[[#This Row],[Date]]),"")</f>
        <v/>
      </c>
      <c r="R158" s="2" t="str">
        <f>IFERROR(AVERAGEIFS(tbl_performance[Bench Press 1RM (lbs)],tbl_performance[Name],tbl_daily[[#This Row],[Name]],tbl_performance[Date],tbl_daily[[#This Row],[Date]]),"")</f>
        <v/>
      </c>
      <c r="S158" s="2" t="str">
        <f>IFERROR(AVERAGEIFS(tbl_performance[Jump Height (in)],tbl_performance[Name],tbl_daily[[#This Row],[Name]],tbl_performance[Date],tbl_daily[[#This Row],[Date]]),"")</f>
        <v/>
      </c>
      <c r="T158" s="2" t="str">
        <f>IFERROR(AVERAGEIFS(tbl_performance[Body Fat (%)],tbl_performance[Name],tbl_daily[[#This Row],[Name]],tbl_performance[Date],tbl_daily[[#This Row],[Date]]),"")</f>
        <v/>
      </c>
      <c r="U158">
        <f>IFERROR(IF(tbl_daily[[#This Row],[Name]]="","",1),"")</f>
        <v>1</v>
      </c>
      <c r="V158" s="9">
        <f>IF(tbl_daily[[#This Row],[Injury Status]]="Full",1,IF(tbl_daily[[#This Row],[Injury Status]]="Limited",2,IF(tbl_daily[[#This Row],[Injury Status]]="Out",3,"")))</f>
        <v>1</v>
      </c>
    </row>
    <row r="159" spans="1:22" ht="18" customHeight="1" x14ac:dyDescent="0.25">
      <c r="A159" s="3">
        <v>43035</v>
      </c>
      <c r="B159" t="s">
        <v>46</v>
      </c>
      <c r="C159" t="s">
        <v>36</v>
      </c>
      <c r="D159">
        <v>7</v>
      </c>
      <c r="E159">
        <v>10</v>
      </c>
      <c r="F159">
        <v>7</v>
      </c>
      <c r="G159">
        <v>10</v>
      </c>
      <c r="H159">
        <v>9</v>
      </c>
      <c r="I159">
        <v>0</v>
      </c>
      <c r="J159">
        <v>0</v>
      </c>
      <c r="K159" t="s">
        <v>39</v>
      </c>
      <c r="L159" t="str">
        <f>IFERROR(IF(OR(tbl_daily[[#This Row],[RPE]]="",tbl_daily[[#This Row],[Duration]]=""),"",tbl_daily[[#This Row],[RPE]]*tbl_daily[[#This Row],[Duration]]),"")</f>
        <v/>
      </c>
      <c r="M1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59" t="str">
        <f>IFERROR(_xlfn.XLOOKUP(tbl_daily[[#This Row],[Name]],tbl_profile[Name],tbl_profile[Position]),"")</f>
        <v>Forward</v>
      </c>
      <c r="O159" t="str">
        <f>IFERROR(IF(tbl_daily[[#This Row],[Injury Status]]="Out","",tbl_daily[[#This Row],[Duration]]),"")</f>
        <v/>
      </c>
      <c r="P159" t="str">
        <f>IFERROR(_xlfn.XLOOKUP(tbl_daily[[#This Row],[Name]],tbl_profile[Name],tbl_profile[Team]),"")</f>
        <v>Toon Squad</v>
      </c>
      <c r="Q159" s="2" t="str">
        <f>IFERROR(AVERAGEIFS(tbl_performance[TrapBar Deadlift 1RM (lbs)],tbl_performance[Name],tbl_daily[[#This Row],[Name]],tbl_performance[Date],tbl_daily[[#This Row],[Date]]),"")</f>
        <v/>
      </c>
      <c r="R159" s="2" t="str">
        <f>IFERROR(AVERAGEIFS(tbl_performance[Bench Press 1RM (lbs)],tbl_performance[Name],tbl_daily[[#This Row],[Name]],tbl_performance[Date],tbl_daily[[#This Row],[Date]]),"")</f>
        <v/>
      </c>
      <c r="S159" s="2" t="str">
        <f>IFERROR(AVERAGEIFS(tbl_performance[Jump Height (in)],tbl_performance[Name],tbl_daily[[#This Row],[Name]],tbl_performance[Date],tbl_daily[[#This Row],[Date]]),"")</f>
        <v/>
      </c>
      <c r="T159" s="2" t="str">
        <f>IFERROR(AVERAGEIFS(tbl_performance[Body Fat (%)],tbl_performance[Name],tbl_daily[[#This Row],[Name]],tbl_performance[Date],tbl_daily[[#This Row],[Date]]),"")</f>
        <v/>
      </c>
      <c r="U159">
        <f>IFERROR(IF(tbl_daily[[#This Row],[Name]]="","",1),"")</f>
        <v>1</v>
      </c>
      <c r="V159" s="9">
        <f>IF(tbl_daily[[#This Row],[Injury Status]]="Full",1,IF(tbl_daily[[#This Row],[Injury Status]]="Limited",2,IF(tbl_daily[[#This Row],[Injury Status]]="Out",3,"")))</f>
        <v>1</v>
      </c>
    </row>
    <row r="160" spans="1:22" ht="18" customHeight="1" x14ac:dyDescent="0.25">
      <c r="A160" s="3">
        <v>43035</v>
      </c>
      <c r="B160" t="s">
        <v>49</v>
      </c>
      <c r="C160" t="s">
        <v>36</v>
      </c>
      <c r="D160">
        <v>9</v>
      </c>
      <c r="E160">
        <v>10</v>
      </c>
      <c r="F160">
        <v>10</v>
      </c>
      <c r="G160">
        <v>8</v>
      </c>
      <c r="H160">
        <v>7</v>
      </c>
      <c r="I160">
        <v>0</v>
      </c>
      <c r="J160">
        <v>0</v>
      </c>
      <c r="K160" t="s">
        <v>39</v>
      </c>
      <c r="L160" t="str">
        <f>IFERROR(IF(OR(tbl_daily[[#This Row],[RPE]]="",tbl_daily[[#This Row],[Duration]]=""),"",tbl_daily[[#This Row],[RPE]]*tbl_daily[[#This Row],[Duration]]),"")</f>
        <v/>
      </c>
      <c r="M1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60" t="str">
        <f>IFERROR(_xlfn.XLOOKUP(tbl_daily[[#This Row],[Name]],tbl_profile[Name],tbl_profile[Position]),"")</f>
        <v>Guard</v>
      </c>
      <c r="O160" t="str">
        <f>IFERROR(IF(tbl_daily[[#This Row],[Injury Status]]="Out","",tbl_daily[[#This Row],[Duration]]),"")</f>
        <v/>
      </c>
      <c r="P160" t="str">
        <f>IFERROR(_xlfn.XLOOKUP(tbl_daily[[#This Row],[Name]],tbl_profile[Name],tbl_profile[Team]),"")</f>
        <v>Toon Squad</v>
      </c>
      <c r="Q160" s="2" t="str">
        <f>IFERROR(AVERAGEIFS(tbl_performance[TrapBar Deadlift 1RM (lbs)],tbl_performance[Name],tbl_daily[[#This Row],[Name]],tbl_performance[Date],tbl_daily[[#This Row],[Date]]),"")</f>
        <v/>
      </c>
      <c r="R160" s="2" t="str">
        <f>IFERROR(AVERAGEIFS(tbl_performance[Bench Press 1RM (lbs)],tbl_performance[Name],tbl_daily[[#This Row],[Name]],tbl_performance[Date],tbl_daily[[#This Row],[Date]]),"")</f>
        <v/>
      </c>
      <c r="S160" s="2" t="str">
        <f>IFERROR(AVERAGEIFS(tbl_performance[Jump Height (in)],tbl_performance[Name],tbl_daily[[#This Row],[Name]],tbl_performance[Date],tbl_daily[[#This Row],[Date]]),"")</f>
        <v/>
      </c>
      <c r="T160" s="2" t="str">
        <f>IFERROR(AVERAGEIFS(tbl_performance[Body Fat (%)],tbl_performance[Name],tbl_daily[[#This Row],[Name]],tbl_performance[Date],tbl_daily[[#This Row],[Date]]),"")</f>
        <v/>
      </c>
      <c r="U160">
        <f>IFERROR(IF(tbl_daily[[#This Row],[Name]]="","",1),"")</f>
        <v>1</v>
      </c>
      <c r="V160" s="9">
        <f>IF(tbl_daily[[#This Row],[Injury Status]]="Full",1,IF(tbl_daily[[#This Row],[Injury Status]]="Limited",2,IF(tbl_daily[[#This Row],[Injury Status]]="Out",3,"")))</f>
        <v>1</v>
      </c>
    </row>
    <row r="161" spans="1:22" ht="18" customHeight="1" x14ac:dyDescent="0.25">
      <c r="A161" s="3">
        <v>43035</v>
      </c>
      <c r="B161" t="s">
        <v>14</v>
      </c>
      <c r="C161" t="s">
        <v>36</v>
      </c>
      <c r="D161">
        <v>9</v>
      </c>
      <c r="E161">
        <v>7</v>
      </c>
      <c r="F161">
        <v>8</v>
      </c>
      <c r="G161">
        <v>8</v>
      </c>
      <c r="H161">
        <v>7</v>
      </c>
      <c r="I161">
        <v>0</v>
      </c>
      <c r="J161">
        <v>0</v>
      </c>
      <c r="K161" t="s">
        <v>39</v>
      </c>
      <c r="L161" t="str">
        <f>IFERROR(IF(OR(tbl_daily[[#This Row],[RPE]]="",tbl_daily[[#This Row],[Duration]]=""),"",tbl_daily[[#This Row],[RPE]]*tbl_daily[[#This Row],[Duration]]),"")</f>
        <v/>
      </c>
      <c r="M1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61" t="str">
        <f>IFERROR(_xlfn.XLOOKUP(tbl_daily[[#This Row],[Name]],tbl_profile[Name],tbl_profile[Position]),"")</f>
        <v>Guard</v>
      </c>
      <c r="O161" t="str">
        <f>IFERROR(IF(tbl_daily[[#This Row],[Injury Status]]="Out","",tbl_daily[[#This Row],[Duration]]),"")</f>
        <v/>
      </c>
      <c r="P161" t="str">
        <f>IFERROR(_xlfn.XLOOKUP(tbl_daily[[#This Row],[Name]],tbl_profile[Name],tbl_profile[Team]),"")</f>
        <v>New Legacy</v>
      </c>
      <c r="Q161" s="2" t="str">
        <f>IFERROR(AVERAGEIFS(tbl_performance[TrapBar Deadlift 1RM (lbs)],tbl_performance[Name],tbl_daily[[#This Row],[Name]],tbl_performance[Date],tbl_daily[[#This Row],[Date]]),"")</f>
        <v/>
      </c>
      <c r="R161" s="2" t="str">
        <f>IFERROR(AVERAGEIFS(tbl_performance[Bench Press 1RM (lbs)],tbl_performance[Name],tbl_daily[[#This Row],[Name]],tbl_performance[Date],tbl_daily[[#This Row],[Date]]),"")</f>
        <v/>
      </c>
      <c r="S161" s="2" t="str">
        <f>IFERROR(AVERAGEIFS(tbl_performance[Jump Height (in)],tbl_performance[Name],tbl_daily[[#This Row],[Name]],tbl_performance[Date],tbl_daily[[#This Row],[Date]]),"")</f>
        <v/>
      </c>
      <c r="T161" s="2" t="str">
        <f>IFERROR(AVERAGEIFS(tbl_performance[Body Fat (%)],tbl_performance[Name],tbl_daily[[#This Row],[Name]],tbl_performance[Date],tbl_daily[[#This Row],[Date]]),"")</f>
        <v/>
      </c>
      <c r="U161">
        <f>IFERROR(IF(tbl_daily[[#This Row],[Name]]="","",1),"")</f>
        <v>1</v>
      </c>
      <c r="V161" s="9">
        <f>IF(tbl_daily[[#This Row],[Injury Status]]="Full",1,IF(tbl_daily[[#This Row],[Injury Status]]="Limited",2,IF(tbl_daily[[#This Row],[Injury Status]]="Out",3,"")))</f>
        <v>1</v>
      </c>
    </row>
    <row r="162" spans="1:22" ht="18" customHeight="1" x14ac:dyDescent="0.25">
      <c r="A162" s="3">
        <v>43035</v>
      </c>
      <c r="B162" t="s">
        <v>64</v>
      </c>
      <c r="C162" t="s">
        <v>36</v>
      </c>
      <c r="D162">
        <v>7</v>
      </c>
      <c r="E162">
        <v>7</v>
      </c>
      <c r="F162">
        <v>7</v>
      </c>
      <c r="G162">
        <v>7</v>
      </c>
      <c r="H162">
        <v>9</v>
      </c>
      <c r="I162">
        <v>0</v>
      </c>
      <c r="J162">
        <v>0</v>
      </c>
      <c r="K162" t="s">
        <v>39</v>
      </c>
      <c r="L162" t="str">
        <f>IFERROR(IF(OR(tbl_daily[[#This Row],[RPE]]="",tbl_daily[[#This Row],[Duration]]=""),"",tbl_daily[[#This Row],[RPE]]*tbl_daily[[#This Row],[Duration]]),"")</f>
        <v/>
      </c>
      <c r="M1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162" t="str">
        <f>IFERROR(_xlfn.XLOOKUP(tbl_daily[[#This Row],[Name]],tbl_profile[Name],tbl_profile[Position]),"")</f>
        <v>Guard</v>
      </c>
      <c r="O162" t="str">
        <f>IFERROR(IF(tbl_daily[[#This Row],[Injury Status]]="Out","",tbl_daily[[#This Row],[Duration]]),"")</f>
        <v/>
      </c>
      <c r="P162" t="str">
        <f>IFERROR(_xlfn.XLOOKUP(tbl_daily[[#This Row],[Name]],tbl_profile[Name],tbl_profile[Team]),"")</f>
        <v>New Legacy</v>
      </c>
      <c r="Q162" s="2" t="str">
        <f>IFERROR(AVERAGEIFS(tbl_performance[TrapBar Deadlift 1RM (lbs)],tbl_performance[Name],tbl_daily[[#This Row],[Name]],tbl_performance[Date],tbl_daily[[#This Row],[Date]]),"")</f>
        <v/>
      </c>
      <c r="R162" s="2" t="str">
        <f>IFERROR(AVERAGEIFS(tbl_performance[Bench Press 1RM (lbs)],tbl_performance[Name],tbl_daily[[#This Row],[Name]],tbl_performance[Date],tbl_daily[[#This Row],[Date]]),"")</f>
        <v/>
      </c>
      <c r="S162" s="2" t="str">
        <f>IFERROR(AVERAGEIFS(tbl_performance[Jump Height (in)],tbl_performance[Name],tbl_daily[[#This Row],[Name]],tbl_performance[Date],tbl_daily[[#This Row],[Date]]),"")</f>
        <v/>
      </c>
      <c r="T162" s="2" t="str">
        <f>IFERROR(AVERAGEIFS(tbl_performance[Body Fat (%)],tbl_performance[Name],tbl_daily[[#This Row],[Name]],tbl_performance[Date],tbl_daily[[#This Row],[Date]]),"")</f>
        <v/>
      </c>
      <c r="U162">
        <f>IFERROR(IF(tbl_daily[[#This Row],[Name]]="","",1),"")</f>
        <v>1</v>
      </c>
      <c r="V162" s="9">
        <f>IF(tbl_daily[[#This Row],[Injury Status]]="Full",1,IF(tbl_daily[[#This Row],[Injury Status]]="Limited",2,IF(tbl_daily[[#This Row],[Injury Status]]="Out",3,"")))</f>
        <v>1</v>
      </c>
    </row>
    <row r="163" spans="1:22" ht="18" customHeight="1" x14ac:dyDescent="0.25">
      <c r="A163" s="3">
        <v>43035</v>
      </c>
      <c r="B163" t="s">
        <v>48</v>
      </c>
      <c r="C163" t="s">
        <v>36</v>
      </c>
      <c r="D163">
        <v>5</v>
      </c>
      <c r="E163">
        <v>7</v>
      </c>
      <c r="F163">
        <v>6</v>
      </c>
      <c r="G163">
        <v>5</v>
      </c>
      <c r="H163">
        <v>4</v>
      </c>
      <c r="I163">
        <v>1</v>
      </c>
      <c r="J163">
        <v>10</v>
      </c>
      <c r="K163">
        <v>103</v>
      </c>
      <c r="L163">
        <f>IFERROR(IF(OR(tbl_daily[[#This Row],[RPE]]="",tbl_daily[[#This Row],[Duration]]=""),"",tbl_daily[[#This Row],[RPE]]*tbl_daily[[#This Row],[Duration]]),"")</f>
        <v>1030</v>
      </c>
      <c r="M1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63" t="str">
        <f>IFERROR(_xlfn.XLOOKUP(tbl_daily[[#This Row],[Name]],tbl_profile[Name],tbl_profile[Position]),"")</f>
        <v>Guard</v>
      </c>
      <c r="O163">
        <f>IFERROR(IF(tbl_daily[[#This Row],[Injury Status]]="Out","",tbl_daily[[#This Row],[Duration]]),"")</f>
        <v>103</v>
      </c>
      <c r="P163" t="str">
        <f>IFERROR(_xlfn.XLOOKUP(tbl_daily[[#This Row],[Name]],tbl_profile[Name],tbl_profile[Team]),"")</f>
        <v>New Legacy</v>
      </c>
      <c r="Q163" s="2" t="str">
        <f>IFERROR(AVERAGEIFS(tbl_performance[TrapBar Deadlift 1RM (lbs)],tbl_performance[Name],tbl_daily[[#This Row],[Name]],tbl_performance[Date],tbl_daily[[#This Row],[Date]]),"")</f>
        <v/>
      </c>
      <c r="R163" s="2" t="str">
        <f>IFERROR(AVERAGEIFS(tbl_performance[Bench Press 1RM (lbs)],tbl_performance[Name],tbl_daily[[#This Row],[Name]],tbl_performance[Date],tbl_daily[[#This Row],[Date]]),"")</f>
        <v/>
      </c>
      <c r="S163" s="2" t="str">
        <f>IFERROR(AVERAGEIFS(tbl_performance[Jump Height (in)],tbl_performance[Name],tbl_daily[[#This Row],[Name]],tbl_performance[Date],tbl_daily[[#This Row],[Date]]),"")</f>
        <v/>
      </c>
      <c r="T163" s="2" t="str">
        <f>IFERROR(AVERAGEIFS(tbl_performance[Body Fat (%)],tbl_performance[Name],tbl_daily[[#This Row],[Name]],tbl_performance[Date],tbl_daily[[#This Row],[Date]]),"")</f>
        <v/>
      </c>
      <c r="U163">
        <f>IFERROR(IF(tbl_daily[[#This Row],[Name]]="","",1),"")</f>
        <v>1</v>
      </c>
      <c r="V163" s="9">
        <f>IF(tbl_daily[[#This Row],[Injury Status]]="Full",1,IF(tbl_daily[[#This Row],[Injury Status]]="Limited",2,IF(tbl_daily[[#This Row],[Injury Status]]="Out",3,"")))</f>
        <v>1</v>
      </c>
    </row>
    <row r="164" spans="1:22" ht="18" customHeight="1" x14ac:dyDescent="0.25">
      <c r="A164" s="3">
        <v>43035</v>
      </c>
      <c r="B164" t="s">
        <v>65</v>
      </c>
      <c r="C164" t="s">
        <v>36</v>
      </c>
      <c r="D164">
        <v>4</v>
      </c>
      <c r="E164">
        <v>7</v>
      </c>
      <c r="F164">
        <v>4</v>
      </c>
      <c r="G164">
        <v>5</v>
      </c>
      <c r="H164">
        <v>6</v>
      </c>
      <c r="I164">
        <v>1</v>
      </c>
      <c r="J164">
        <v>10</v>
      </c>
      <c r="K164">
        <v>103</v>
      </c>
      <c r="L164">
        <f>IFERROR(IF(OR(tbl_daily[[#This Row],[RPE]]="",tbl_daily[[#This Row],[Duration]]=""),"",tbl_daily[[#This Row],[RPE]]*tbl_daily[[#This Row],[Duration]]),"")</f>
        <v>1030</v>
      </c>
      <c r="M1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64" t="str">
        <f>IFERROR(_xlfn.XLOOKUP(tbl_daily[[#This Row],[Name]],tbl_profile[Name],tbl_profile[Position]),"")</f>
        <v>Center</v>
      </c>
      <c r="O164">
        <f>IFERROR(IF(tbl_daily[[#This Row],[Injury Status]]="Out","",tbl_daily[[#This Row],[Duration]]),"")</f>
        <v>103</v>
      </c>
      <c r="P164" t="str">
        <f>IFERROR(_xlfn.XLOOKUP(tbl_daily[[#This Row],[Name]],tbl_profile[Name],tbl_profile[Team]),"")</f>
        <v>New Legacy</v>
      </c>
      <c r="Q164" s="2" t="str">
        <f>IFERROR(AVERAGEIFS(tbl_performance[TrapBar Deadlift 1RM (lbs)],tbl_performance[Name],tbl_daily[[#This Row],[Name]],tbl_performance[Date],tbl_daily[[#This Row],[Date]]),"")</f>
        <v/>
      </c>
      <c r="R164" s="2" t="str">
        <f>IFERROR(AVERAGEIFS(tbl_performance[Bench Press 1RM (lbs)],tbl_performance[Name],tbl_daily[[#This Row],[Name]],tbl_performance[Date],tbl_daily[[#This Row],[Date]]),"")</f>
        <v/>
      </c>
      <c r="S164" s="2" t="str">
        <f>IFERROR(AVERAGEIFS(tbl_performance[Jump Height (in)],tbl_performance[Name],tbl_daily[[#This Row],[Name]],tbl_performance[Date],tbl_daily[[#This Row],[Date]]),"")</f>
        <v/>
      </c>
      <c r="T164" s="2" t="str">
        <f>IFERROR(AVERAGEIFS(tbl_performance[Body Fat (%)],tbl_performance[Name],tbl_daily[[#This Row],[Name]],tbl_performance[Date],tbl_daily[[#This Row],[Date]]),"")</f>
        <v/>
      </c>
      <c r="U164">
        <f>IFERROR(IF(tbl_daily[[#This Row],[Name]]="","",1),"")</f>
        <v>1</v>
      </c>
      <c r="V164" s="9">
        <f>IF(tbl_daily[[#This Row],[Injury Status]]="Full",1,IF(tbl_daily[[#This Row],[Injury Status]]="Limited",2,IF(tbl_daily[[#This Row],[Injury Status]]="Out",3,"")))</f>
        <v>1</v>
      </c>
    </row>
    <row r="165" spans="1:22" ht="18" customHeight="1" x14ac:dyDescent="0.25">
      <c r="A165" s="3">
        <v>43035</v>
      </c>
      <c r="B165" t="s">
        <v>62</v>
      </c>
      <c r="C165" t="s">
        <v>37</v>
      </c>
      <c r="D165">
        <v>4</v>
      </c>
      <c r="E165">
        <v>4</v>
      </c>
      <c r="F165">
        <v>6</v>
      </c>
      <c r="G165">
        <v>4</v>
      </c>
      <c r="H165">
        <v>3</v>
      </c>
      <c r="I165">
        <v>0</v>
      </c>
      <c r="J165">
        <v>0</v>
      </c>
      <c r="K165">
        <v>103</v>
      </c>
      <c r="L165">
        <f>IFERROR(IF(OR(tbl_daily[[#This Row],[RPE]]="",tbl_daily[[#This Row],[Duration]]=""),"",tbl_daily[[#This Row],[RPE]]*tbl_daily[[#This Row],[Duration]]),"")</f>
        <v>0</v>
      </c>
      <c r="M1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21</v>
      </c>
      <c r="N165" t="str">
        <f>IFERROR(_xlfn.XLOOKUP(tbl_daily[[#This Row],[Name]],tbl_profile[Name],tbl_profile[Position]),"")</f>
        <v>Center</v>
      </c>
      <c r="O165" t="str">
        <f>IFERROR(IF(tbl_daily[[#This Row],[Injury Status]]="Out","",tbl_daily[[#This Row],[Duration]]),"")</f>
        <v/>
      </c>
      <c r="P165" t="str">
        <f>IFERROR(_xlfn.XLOOKUP(tbl_daily[[#This Row],[Name]],tbl_profile[Name],tbl_profile[Team]),"")</f>
        <v>Toon Squad</v>
      </c>
      <c r="Q165" s="2" t="str">
        <f>IFERROR(AVERAGEIFS(tbl_performance[TrapBar Deadlift 1RM (lbs)],tbl_performance[Name],tbl_daily[[#This Row],[Name]],tbl_performance[Date],tbl_daily[[#This Row],[Date]]),"")</f>
        <v/>
      </c>
      <c r="R165" s="2" t="str">
        <f>IFERROR(AVERAGEIFS(tbl_performance[Bench Press 1RM (lbs)],tbl_performance[Name],tbl_daily[[#This Row],[Name]],tbl_performance[Date],tbl_daily[[#This Row],[Date]]),"")</f>
        <v/>
      </c>
      <c r="S165" s="2" t="str">
        <f>IFERROR(AVERAGEIFS(tbl_performance[Jump Height (in)],tbl_performance[Name],tbl_daily[[#This Row],[Name]],tbl_performance[Date],tbl_daily[[#This Row],[Date]]),"")</f>
        <v/>
      </c>
      <c r="T165" s="2" t="str">
        <f>IFERROR(AVERAGEIFS(tbl_performance[Body Fat (%)],tbl_performance[Name],tbl_daily[[#This Row],[Name]],tbl_performance[Date],tbl_daily[[#This Row],[Date]]),"")</f>
        <v/>
      </c>
      <c r="U165">
        <f>IFERROR(IF(tbl_daily[[#This Row],[Name]]="","",1),"")</f>
        <v>1</v>
      </c>
      <c r="V165" s="9">
        <f>IF(tbl_daily[[#This Row],[Injury Status]]="Full",1,IF(tbl_daily[[#This Row],[Injury Status]]="Limited",2,IF(tbl_daily[[#This Row],[Injury Status]]="Out",3,"")))</f>
        <v>3</v>
      </c>
    </row>
    <row r="166" spans="1:22" ht="18" customHeight="1" x14ac:dyDescent="0.25">
      <c r="A166" s="3">
        <v>43035</v>
      </c>
      <c r="B166" t="s">
        <v>52</v>
      </c>
      <c r="C166" t="s">
        <v>36</v>
      </c>
      <c r="D166">
        <v>4</v>
      </c>
      <c r="E166">
        <v>6</v>
      </c>
      <c r="F166">
        <v>5</v>
      </c>
      <c r="G166">
        <v>4</v>
      </c>
      <c r="H166">
        <v>5</v>
      </c>
      <c r="I166">
        <v>1</v>
      </c>
      <c r="J166">
        <v>9</v>
      </c>
      <c r="K166">
        <v>103</v>
      </c>
      <c r="L166">
        <f>IFERROR(IF(OR(tbl_daily[[#This Row],[RPE]]="",tbl_daily[[#This Row],[Duration]]=""),"",tbl_daily[[#This Row],[RPE]]*tbl_daily[[#This Row],[Duration]]),"")</f>
        <v>927</v>
      </c>
      <c r="M1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166" t="str">
        <f>IFERROR(_xlfn.XLOOKUP(tbl_daily[[#This Row],[Name]],tbl_profile[Name],tbl_profile[Position]),"")</f>
        <v>Forward</v>
      </c>
      <c r="O166">
        <f>IFERROR(IF(tbl_daily[[#This Row],[Injury Status]]="Out","",tbl_daily[[#This Row],[Duration]]),"")</f>
        <v>103</v>
      </c>
      <c r="P166" t="str">
        <f>IFERROR(_xlfn.XLOOKUP(tbl_daily[[#This Row],[Name]],tbl_profile[Name],tbl_profile[Team]),"")</f>
        <v>Toon Squad</v>
      </c>
      <c r="Q166" s="2" t="str">
        <f>IFERROR(AVERAGEIFS(tbl_performance[TrapBar Deadlift 1RM (lbs)],tbl_performance[Name],tbl_daily[[#This Row],[Name]],tbl_performance[Date],tbl_daily[[#This Row],[Date]]),"")</f>
        <v/>
      </c>
      <c r="R166" s="2" t="str">
        <f>IFERROR(AVERAGEIFS(tbl_performance[Bench Press 1RM (lbs)],tbl_performance[Name],tbl_daily[[#This Row],[Name]],tbl_performance[Date],tbl_daily[[#This Row],[Date]]),"")</f>
        <v/>
      </c>
      <c r="S166" s="2" t="str">
        <f>IFERROR(AVERAGEIFS(tbl_performance[Jump Height (in)],tbl_performance[Name],tbl_daily[[#This Row],[Name]],tbl_performance[Date],tbl_daily[[#This Row],[Date]]),"")</f>
        <v/>
      </c>
      <c r="T166" s="2" t="str">
        <f>IFERROR(AVERAGEIFS(tbl_performance[Body Fat (%)],tbl_performance[Name],tbl_daily[[#This Row],[Name]],tbl_performance[Date],tbl_daily[[#This Row],[Date]]),"")</f>
        <v/>
      </c>
      <c r="U166">
        <f>IFERROR(IF(tbl_daily[[#This Row],[Name]]="","",1),"")</f>
        <v>1</v>
      </c>
      <c r="V166" s="9">
        <f>IF(tbl_daily[[#This Row],[Injury Status]]="Full",1,IF(tbl_daily[[#This Row],[Injury Status]]="Limited",2,IF(tbl_daily[[#This Row],[Injury Status]]="Out",3,"")))</f>
        <v>1</v>
      </c>
    </row>
    <row r="167" spans="1:22" ht="18" customHeight="1" x14ac:dyDescent="0.25">
      <c r="A167" s="3">
        <v>43035</v>
      </c>
      <c r="B167" t="s">
        <v>59</v>
      </c>
      <c r="C167" t="s">
        <v>36</v>
      </c>
      <c r="D167">
        <v>5</v>
      </c>
      <c r="E167">
        <v>7</v>
      </c>
      <c r="F167">
        <v>6</v>
      </c>
      <c r="G167">
        <v>5</v>
      </c>
      <c r="H167">
        <v>5</v>
      </c>
      <c r="I167">
        <v>1</v>
      </c>
      <c r="J167">
        <v>9</v>
      </c>
      <c r="K167">
        <v>103</v>
      </c>
      <c r="L167">
        <f>IFERROR(IF(OR(tbl_daily[[#This Row],[RPE]]="",tbl_daily[[#This Row],[Duration]]=""),"",tbl_daily[[#This Row],[RPE]]*tbl_daily[[#This Row],[Duration]]),"")</f>
        <v>927</v>
      </c>
      <c r="M1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67" t="str">
        <f>IFERROR(_xlfn.XLOOKUP(tbl_daily[[#This Row],[Name]],tbl_profile[Name],tbl_profile[Position]),"")</f>
        <v>Forward</v>
      </c>
      <c r="O167">
        <f>IFERROR(IF(tbl_daily[[#This Row],[Injury Status]]="Out","",tbl_daily[[#This Row],[Duration]]),"")</f>
        <v>103</v>
      </c>
      <c r="P167" t="str">
        <f>IFERROR(_xlfn.XLOOKUP(tbl_daily[[#This Row],[Name]],tbl_profile[Name],tbl_profile[Team]),"")</f>
        <v>Toon Squad</v>
      </c>
      <c r="Q167" s="2" t="str">
        <f>IFERROR(AVERAGEIFS(tbl_performance[TrapBar Deadlift 1RM (lbs)],tbl_performance[Name],tbl_daily[[#This Row],[Name]],tbl_performance[Date],tbl_daily[[#This Row],[Date]]),"")</f>
        <v/>
      </c>
      <c r="R167" s="2" t="str">
        <f>IFERROR(AVERAGEIFS(tbl_performance[Bench Press 1RM (lbs)],tbl_performance[Name],tbl_daily[[#This Row],[Name]],tbl_performance[Date],tbl_daily[[#This Row],[Date]]),"")</f>
        <v/>
      </c>
      <c r="S167" s="2" t="str">
        <f>IFERROR(AVERAGEIFS(tbl_performance[Jump Height (in)],tbl_performance[Name],tbl_daily[[#This Row],[Name]],tbl_performance[Date],tbl_daily[[#This Row],[Date]]),"")</f>
        <v/>
      </c>
      <c r="T167" s="2" t="str">
        <f>IFERROR(AVERAGEIFS(tbl_performance[Body Fat (%)],tbl_performance[Name],tbl_daily[[#This Row],[Name]],tbl_performance[Date],tbl_daily[[#This Row],[Date]]),"")</f>
        <v/>
      </c>
      <c r="U167">
        <f>IFERROR(IF(tbl_daily[[#This Row],[Name]]="","",1),"")</f>
        <v>1</v>
      </c>
      <c r="V167" s="9">
        <f>IF(tbl_daily[[#This Row],[Injury Status]]="Full",1,IF(tbl_daily[[#This Row],[Injury Status]]="Limited",2,IF(tbl_daily[[#This Row],[Injury Status]]="Out",3,"")))</f>
        <v>1</v>
      </c>
    </row>
    <row r="168" spans="1:22" ht="18" customHeight="1" x14ac:dyDescent="0.25">
      <c r="A168" s="3">
        <v>43035</v>
      </c>
      <c r="B168" t="s">
        <v>61</v>
      </c>
      <c r="C168" t="s">
        <v>36</v>
      </c>
      <c r="D168">
        <v>5</v>
      </c>
      <c r="E168">
        <v>6</v>
      </c>
      <c r="F168">
        <v>6</v>
      </c>
      <c r="G168">
        <v>6</v>
      </c>
      <c r="H168">
        <v>6</v>
      </c>
      <c r="I168">
        <v>1</v>
      </c>
      <c r="J168">
        <v>9</v>
      </c>
      <c r="K168">
        <v>103</v>
      </c>
      <c r="L168">
        <f>IFERROR(IF(OR(tbl_daily[[#This Row],[RPE]]="",tbl_daily[[#This Row],[Duration]]=""),"",tbl_daily[[#This Row],[RPE]]*tbl_daily[[#This Row],[Duration]]),"")</f>
        <v>927</v>
      </c>
      <c r="M1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68" t="str">
        <f>IFERROR(_xlfn.XLOOKUP(tbl_daily[[#This Row],[Name]],tbl_profile[Name],tbl_profile[Position]),"")</f>
        <v>Forward</v>
      </c>
      <c r="O168">
        <f>IFERROR(IF(tbl_daily[[#This Row],[Injury Status]]="Out","",tbl_daily[[#This Row],[Duration]]),"")</f>
        <v>103</v>
      </c>
      <c r="P168" t="str">
        <f>IFERROR(_xlfn.XLOOKUP(tbl_daily[[#This Row],[Name]],tbl_profile[Name],tbl_profile[Team]),"")</f>
        <v>Toon Squad</v>
      </c>
      <c r="Q168" s="2" t="str">
        <f>IFERROR(AVERAGEIFS(tbl_performance[TrapBar Deadlift 1RM (lbs)],tbl_performance[Name],tbl_daily[[#This Row],[Name]],tbl_performance[Date],tbl_daily[[#This Row],[Date]]),"")</f>
        <v/>
      </c>
      <c r="R168" s="2" t="str">
        <f>IFERROR(AVERAGEIFS(tbl_performance[Bench Press 1RM (lbs)],tbl_performance[Name],tbl_daily[[#This Row],[Name]],tbl_performance[Date],tbl_daily[[#This Row],[Date]]),"")</f>
        <v/>
      </c>
      <c r="S168" s="2" t="str">
        <f>IFERROR(AVERAGEIFS(tbl_performance[Jump Height (in)],tbl_performance[Name],tbl_daily[[#This Row],[Name]],tbl_performance[Date],tbl_daily[[#This Row],[Date]]),"")</f>
        <v/>
      </c>
      <c r="T168" s="2" t="str">
        <f>IFERROR(AVERAGEIFS(tbl_performance[Body Fat (%)],tbl_performance[Name],tbl_daily[[#This Row],[Name]],tbl_performance[Date],tbl_daily[[#This Row],[Date]]),"")</f>
        <v/>
      </c>
      <c r="U168">
        <f>IFERROR(IF(tbl_daily[[#This Row],[Name]]="","",1),"")</f>
        <v>1</v>
      </c>
      <c r="V168" s="9">
        <f>IF(tbl_daily[[#This Row],[Injury Status]]="Full",1,IF(tbl_daily[[#This Row],[Injury Status]]="Limited",2,IF(tbl_daily[[#This Row],[Injury Status]]="Out",3,"")))</f>
        <v>1</v>
      </c>
    </row>
    <row r="169" spans="1:22" ht="18" customHeight="1" x14ac:dyDescent="0.25">
      <c r="A169" s="3">
        <v>43035</v>
      </c>
      <c r="B169" t="s">
        <v>55</v>
      </c>
      <c r="C169" t="s">
        <v>36</v>
      </c>
      <c r="D169">
        <v>7</v>
      </c>
      <c r="E169">
        <v>7</v>
      </c>
      <c r="F169">
        <v>4</v>
      </c>
      <c r="G169">
        <v>6</v>
      </c>
      <c r="H169">
        <v>7</v>
      </c>
      <c r="I169">
        <v>1</v>
      </c>
      <c r="J169">
        <v>10</v>
      </c>
      <c r="K169">
        <v>103</v>
      </c>
      <c r="L169">
        <f>IFERROR(IF(OR(tbl_daily[[#This Row],[RPE]]="",tbl_daily[[#This Row],[Duration]]=""),"",tbl_daily[[#This Row],[RPE]]*tbl_daily[[#This Row],[Duration]]),"")</f>
        <v>1030</v>
      </c>
      <c r="M1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169" t="str">
        <f>IFERROR(_xlfn.XLOOKUP(tbl_daily[[#This Row],[Name]],tbl_profile[Name],tbl_profile[Position]),"")</f>
        <v>Guard</v>
      </c>
      <c r="O169">
        <f>IFERROR(IF(tbl_daily[[#This Row],[Injury Status]]="Out","",tbl_daily[[#This Row],[Duration]]),"")</f>
        <v>103</v>
      </c>
      <c r="P169" t="str">
        <f>IFERROR(_xlfn.XLOOKUP(tbl_daily[[#This Row],[Name]],tbl_profile[Name],tbl_profile[Team]),"")</f>
        <v>Toon Squad</v>
      </c>
      <c r="Q169" s="2" t="str">
        <f>IFERROR(AVERAGEIFS(tbl_performance[TrapBar Deadlift 1RM (lbs)],tbl_performance[Name],tbl_daily[[#This Row],[Name]],tbl_performance[Date],tbl_daily[[#This Row],[Date]]),"")</f>
        <v/>
      </c>
      <c r="R169" s="2" t="str">
        <f>IFERROR(AVERAGEIFS(tbl_performance[Bench Press 1RM (lbs)],tbl_performance[Name],tbl_daily[[#This Row],[Name]],tbl_performance[Date],tbl_daily[[#This Row],[Date]]),"")</f>
        <v/>
      </c>
      <c r="S169" s="2" t="str">
        <f>IFERROR(AVERAGEIFS(tbl_performance[Jump Height (in)],tbl_performance[Name],tbl_daily[[#This Row],[Name]],tbl_performance[Date],tbl_daily[[#This Row],[Date]]),"")</f>
        <v/>
      </c>
      <c r="T169" s="2" t="str">
        <f>IFERROR(AVERAGEIFS(tbl_performance[Body Fat (%)],tbl_performance[Name],tbl_daily[[#This Row],[Name]],tbl_performance[Date],tbl_daily[[#This Row],[Date]]),"")</f>
        <v/>
      </c>
      <c r="U169">
        <f>IFERROR(IF(tbl_daily[[#This Row],[Name]]="","",1),"")</f>
        <v>1</v>
      </c>
      <c r="V169" s="9">
        <f>IF(tbl_daily[[#This Row],[Injury Status]]="Full",1,IF(tbl_daily[[#This Row],[Injury Status]]="Limited",2,IF(tbl_daily[[#This Row],[Injury Status]]="Out",3,"")))</f>
        <v>1</v>
      </c>
    </row>
    <row r="170" spans="1:22" ht="18" customHeight="1" x14ac:dyDescent="0.25">
      <c r="A170" s="3">
        <v>43035</v>
      </c>
      <c r="B170" t="s">
        <v>40</v>
      </c>
      <c r="C170" t="s">
        <v>36</v>
      </c>
      <c r="D170">
        <v>4</v>
      </c>
      <c r="E170">
        <v>5</v>
      </c>
      <c r="F170">
        <v>7</v>
      </c>
      <c r="G170">
        <v>5</v>
      </c>
      <c r="H170">
        <v>6</v>
      </c>
      <c r="I170">
        <v>1</v>
      </c>
      <c r="J170">
        <v>8</v>
      </c>
      <c r="K170">
        <v>103</v>
      </c>
      <c r="L170">
        <f>IFERROR(IF(OR(tbl_daily[[#This Row],[RPE]]="",tbl_daily[[#This Row],[Duration]]=""),"",tbl_daily[[#This Row],[RPE]]*tbl_daily[[#This Row],[Duration]]),"")</f>
        <v>824</v>
      </c>
      <c r="M1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70" t="str">
        <f>IFERROR(_xlfn.XLOOKUP(tbl_daily[[#This Row],[Name]],tbl_profile[Name],tbl_profile[Position]),"")</f>
        <v>Guard</v>
      </c>
      <c r="O170">
        <f>IFERROR(IF(tbl_daily[[#This Row],[Injury Status]]="Out","",tbl_daily[[#This Row],[Duration]]),"")</f>
        <v>103</v>
      </c>
      <c r="P170" t="str">
        <f>IFERROR(_xlfn.XLOOKUP(tbl_daily[[#This Row],[Name]],tbl_profile[Name],tbl_profile[Team]),"")</f>
        <v>New Legacy</v>
      </c>
      <c r="Q170" s="2" t="str">
        <f>IFERROR(AVERAGEIFS(tbl_performance[TrapBar Deadlift 1RM (lbs)],tbl_performance[Name],tbl_daily[[#This Row],[Name]],tbl_performance[Date],tbl_daily[[#This Row],[Date]]),"")</f>
        <v/>
      </c>
      <c r="R170" s="2" t="str">
        <f>IFERROR(AVERAGEIFS(tbl_performance[Bench Press 1RM (lbs)],tbl_performance[Name],tbl_daily[[#This Row],[Name]],tbl_performance[Date],tbl_daily[[#This Row],[Date]]),"")</f>
        <v/>
      </c>
      <c r="S170" s="2" t="str">
        <f>IFERROR(AVERAGEIFS(tbl_performance[Jump Height (in)],tbl_performance[Name],tbl_daily[[#This Row],[Name]],tbl_performance[Date],tbl_daily[[#This Row],[Date]]),"")</f>
        <v/>
      </c>
      <c r="T170" s="2" t="str">
        <f>IFERROR(AVERAGEIFS(tbl_performance[Body Fat (%)],tbl_performance[Name],tbl_daily[[#This Row],[Name]],tbl_performance[Date],tbl_daily[[#This Row],[Date]]),"")</f>
        <v/>
      </c>
      <c r="U170">
        <f>IFERROR(IF(tbl_daily[[#This Row],[Name]]="","",1),"")</f>
        <v>1</v>
      </c>
      <c r="V170" s="9">
        <f>IF(tbl_daily[[#This Row],[Injury Status]]="Full",1,IF(tbl_daily[[#This Row],[Injury Status]]="Limited",2,IF(tbl_daily[[#This Row],[Injury Status]]="Out",3,"")))</f>
        <v>1</v>
      </c>
    </row>
    <row r="171" spans="1:22" ht="18" customHeight="1" x14ac:dyDescent="0.25">
      <c r="A171" s="6">
        <v>43036</v>
      </c>
      <c r="B171" t="s">
        <v>45</v>
      </c>
      <c r="C171" t="s">
        <v>36</v>
      </c>
      <c r="D171">
        <v>7</v>
      </c>
      <c r="E171">
        <v>7</v>
      </c>
      <c r="F171">
        <v>6</v>
      </c>
      <c r="G171">
        <v>5</v>
      </c>
      <c r="H171">
        <v>4</v>
      </c>
      <c r="I171">
        <v>1</v>
      </c>
      <c r="J171">
        <v>10</v>
      </c>
      <c r="K171">
        <v>103</v>
      </c>
      <c r="L171">
        <f>IFERROR(IF(OR(tbl_daily[[#This Row],[RPE]]="",tbl_daily[[#This Row],[Duration]]=""),"",tbl_daily[[#This Row],[RPE]]*tbl_daily[[#This Row],[Duration]]),"")</f>
        <v>1030</v>
      </c>
      <c r="M1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71" t="str">
        <f>IFERROR(_xlfn.XLOOKUP(tbl_daily[[#This Row],[Name]],tbl_profile[Name],tbl_profile[Position]),"")</f>
        <v>Forward</v>
      </c>
      <c r="O171">
        <f>IFERROR(IF(tbl_daily[[#This Row],[Injury Status]]="Out","",tbl_daily[[#This Row],[Duration]]),"")</f>
        <v>103</v>
      </c>
      <c r="P171" t="str">
        <f>IFERROR(_xlfn.XLOOKUP(tbl_daily[[#This Row],[Name]],tbl_profile[Name],tbl_profile[Team]),"")</f>
        <v>New Legacy</v>
      </c>
      <c r="Q171" s="2" t="str">
        <f>IFERROR(AVERAGEIFS(tbl_performance[TrapBar Deadlift 1RM (lbs)],tbl_performance[Name],tbl_daily[[#This Row],[Name]],tbl_performance[Date],tbl_daily[[#This Row],[Date]]),"")</f>
        <v/>
      </c>
      <c r="R171" s="2" t="str">
        <f>IFERROR(AVERAGEIFS(tbl_performance[Bench Press 1RM (lbs)],tbl_performance[Name],tbl_daily[[#This Row],[Name]],tbl_performance[Date],tbl_daily[[#This Row],[Date]]),"")</f>
        <v/>
      </c>
      <c r="S171" s="2" t="str">
        <f>IFERROR(AVERAGEIFS(tbl_performance[Jump Height (in)],tbl_performance[Name],tbl_daily[[#This Row],[Name]],tbl_performance[Date],tbl_daily[[#This Row],[Date]]),"")</f>
        <v/>
      </c>
      <c r="T171" s="2" t="str">
        <f>IFERROR(AVERAGEIFS(tbl_performance[Body Fat (%)],tbl_performance[Name],tbl_daily[[#This Row],[Name]],tbl_performance[Date],tbl_daily[[#This Row],[Date]]),"")</f>
        <v/>
      </c>
      <c r="U171">
        <f>IFERROR(IF(tbl_daily[[#This Row],[Name]]="","",1),"")</f>
        <v>1</v>
      </c>
      <c r="V171" s="9">
        <f>IF(tbl_daily[[#This Row],[Injury Status]]="Full",1,IF(tbl_daily[[#This Row],[Injury Status]]="Limited",2,IF(tbl_daily[[#This Row],[Injury Status]]="Out",3,"")))</f>
        <v>1</v>
      </c>
    </row>
    <row r="172" spans="1:22" ht="18" customHeight="1" x14ac:dyDescent="0.25">
      <c r="A172" s="3">
        <v>43036</v>
      </c>
      <c r="B172" t="s">
        <v>47</v>
      </c>
      <c r="C172" t="s">
        <v>38</v>
      </c>
      <c r="D172">
        <v>4</v>
      </c>
      <c r="E172">
        <v>5</v>
      </c>
      <c r="F172">
        <v>3</v>
      </c>
      <c r="G172">
        <v>5</v>
      </c>
      <c r="H172">
        <v>4</v>
      </c>
      <c r="I172">
        <v>1</v>
      </c>
      <c r="J172">
        <v>9</v>
      </c>
      <c r="K172">
        <v>103</v>
      </c>
      <c r="L172">
        <f>IFERROR(IF(OR(tbl_daily[[#This Row],[RPE]]="",tbl_daily[[#This Row],[Duration]]=""),"",tbl_daily[[#This Row],[RPE]]*tbl_daily[[#This Row],[Duration]]),"")</f>
        <v>927</v>
      </c>
      <c r="M1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21</v>
      </c>
      <c r="N172" t="str">
        <f>IFERROR(_xlfn.XLOOKUP(tbl_daily[[#This Row],[Name]],tbl_profile[Name],tbl_profile[Position]),"")</f>
        <v>Forward</v>
      </c>
      <c r="O172">
        <f>IFERROR(IF(tbl_daily[[#This Row],[Injury Status]]="Out","",tbl_daily[[#This Row],[Duration]]),"")</f>
        <v>103</v>
      </c>
      <c r="P172" t="str">
        <f>IFERROR(_xlfn.XLOOKUP(tbl_daily[[#This Row],[Name]],tbl_profile[Name],tbl_profile[Team]),"")</f>
        <v>Toon Squad</v>
      </c>
      <c r="Q172" s="2" t="str">
        <f>IFERROR(AVERAGEIFS(tbl_performance[TrapBar Deadlift 1RM (lbs)],tbl_performance[Name],tbl_daily[[#This Row],[Name]],tbl_performance[Date],tbl_daily[[#This Row],[Date]]),"")</f>
        <v/>
      </c>
      <c r="R172" s="2" t="str">
        <f>IFERROR(AVERAGEIFS(tbl_performance[Bench Press 1RM (lbs)],tbl_performance[Name],tbl_daily[[#This Row],[Name]],tbl_performance[Date],tbl_daily[[#This Row],[Date]]),"")</f>
        <v/>
      </c>
      <c r="S172" s="2" t="str">
        <f>IFERROR(AVERAGEIFS(tbl_performance[Jump Height (in)],tbl_performance[Name],tbl_daily[[#This Row],[Name]],tbl_performance[Date],tbl_daily[[#This Row],[Date]]),"")</f>
        <v/>
      </c>
      <c r="T172" s="2" t="str">
        <f>IFERROR(AVERAGEIFS(tbl_performance[Body Fat (%)],tbl_performance[Name],tbl_daily[[#This Row],[Name]],tbl_performance[Date],tbl_daily[[#This Row],[Date]]),"")</f>
        <v/>
      </c>
      <c r="U172">
        <f>IFERROR(IF(tbl_daily[[#This Row],[Name]]="","",1),"")</f>
        <v>1</v>
      </c>
      <c r="V172" s="9">
        <f>IF(tbl_daily[[#This Row],[Injury Status]]="Full",1,IF(tbl_daily[[#This Row],[Injury Status]]="Limited",2,IF(tbl_daily[[#This Row],[Injury Status]]="Out",3,"")))</f>
        <v>2</v>
      </c>
    </row>
    <row r="173" spans="1:22" ht="18" customHeight="1" x14ac:dyDescent="0.25">
      <c r="A173" s="3">
        <v>43036</v>
      </c>
      <c r="B173" t="s">
        <v>43</v>
      </c>
      <c r="C173" t="s">
        <v>36</v>
      </c>
      <c r="D173">
        <v>6</v>
      </c>
      <c r="E173">
        <v>7</v>
      </c>
      <c r="F173">
        <v>5</v>
      </c>
      <c r="G173">
        <v>6</v>
      </c>
      <c r="H173">
        <v>4</v>
      </c>
      <c r="I173">
        <v>1</v>
      </c>
      <c r="J173">
        <v>9</v>
      </c>
      <c r="K173">
        <v>103</v>
      </c>
      <c r="L173">
        <f>IFERROR(IF(OR(tbl_daily[[#This Row],[RPE]]="",tbl_daily[[#This Row],[Duration]]=""),"",tbl_daily[[#This Row],[RPE]]*tbl_daily[[#This Row],[Duration]]),"")</f>
        <v>927</v>
      </c>
      <c r="M1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73" t="str">
        <f>IFERROR(_xlfn.XLOOKUP(tbl_daily[[#This Row],[Name]],tbl_profile[Name],tbl_profile[Position]),"")</f>
        <v>Forward</v>
      </c>
      <c r="O173">
        <f>IFERROR(IF(tbl_daily[[#This Row],[Injury Status]]="Out","",tbl_daily[[#This Row],[Duration]]),"")</f>
        <v>103</v>
      </c>
      <c r="P173" t="str">
        <f>IFERROR(_xlfn.XLOOKUP(tbl_daily[[#This Row],[Name]],tbl_profile[Name],tbl_profile[Team]),"")</f>
        <v>New Legacy</v>
      </c>
      <c r="Q173" s="2" t="str">
        <f>IFERROR(AVERAGEIFS(tbl_performance[TrapBar Deadlift 1RM (lbs)],tbl_performance[Name],tbl_daily[[#This Row],[Name]],tbl_performance[Date],tbl_daily[[#This Row],[Date]]),"")</f>
        <v/>
      </c>
      <c r="R173" s="2" t="str">
        <f>IFERROR(AVERAGEIFS(tbl_performance[Bench Press 1RM (lbs)],tbl_performance[Name],tbl_daily[[#This Row],[Name]],tbl_performance[Date],tbl_daily[[#This Row],[Date]]),"")</f>
        <v/>
      </c>
      <c r="S173" s="2" t="str">
        <f>IFERROR(AVERAGEIFS(tbl_performance[Jump Height (in)],tbl_performance[Name],tbl_daily[[#This Row],[Name]],tbl_performance[Date],tbl_daily[[#This Row],[Date]]),"")</f>
        <v/>
      </c>
      <c r="T173" s="2" t="str">
        <f>IFERROR(AVERAGEIFS(tbl_performance[Body Fat (%)],tbl_performance[Name],tbl_daily[[#This Row],[Name]],tbl_performance[Date],tbl_daily[[#This Row],[Date]]),"")</f>
        <v/>
      </c>
      <c r="U173">
        <f>IFERROR(IF(tbl_daily[[#This Row],[Name]]="","",1),"")</f>
        <v>1</v>
      </c>
      <c r="V173" s="9">
        <f>IF(tbl_daily[[#This Row],[Injury Status]]="Full",1,IF(tbl_daily[[#This Row],[Injury Status]]="Limited",2,IF(tbl_daily[[#This Row],[Injury Status]]="Out",3,"")))</f>
        <v>1</v>
      </c>
    </row>
    <row r="174" spans="1:22" ht="18" customHeight="1" x14ac:dyDescent="0.25">
      <c r="A174" s="3">
        <v>43036</v>
      </c>
      <c r="B174" t="s">
        <v>49</v>
      </c>
      <c r="C174" t="s">
        <v>37</v>
      </c>
      <c r="D174">
        <v>8</v>
      </c>
      <c r="E174">
        <v>2</v>
      </c>
      <c r="F174">
        <v>2</v>
      </c>
      <c r="G174">
        <v>9</v>
      </c>
      <c r="H174">
        <v>5</v>
      </c>
      <c r="I174">
        <v>0</v>
      </c>
      <c r="J174">
        <v>0</v>
      </c>
      <c r="K174">
        <v>103</v>
      </c>
      <c r="L174">
        <f>IFERROR(IF(OR(tbl_daily[[#This Row],[RPE]]="",tbl_daily[[#This Row],[Duration]]=""),"",tbl_daily[[#This Row],[RPE]]*tbl_daily[[#This Row],[Duration]]),"")</f>
        <v>0</v>
      </c>
      <c r="M1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74" t="str">
        <f>IFERROR(_xlfn.XLOOKUP(tbl_daily[[#This Row],[Name]],tbl_profile[Name],tbl_profile[Position]),"")</f>
        <v>Guard</v>
      </c>
      <c r="O174" t="str">
        <f>IFERROR(IF(tbl_daily[[#This Row],[Injury Status]]="Out","",tbl_daily[[#This Row],[Duration]]),"")</f>
        <v/>
      </c>
      <c r="P174" t="str">
        <f>IFERROR(_xlfn.XLOOKUP(tbl_daily[[#This Row],[Name]],tbl_profile[Name],tbl_profile[Team]),"")</f>
        <v>Toon Squad</v>
      </c>
      <c r="Q174" s="2" t="str">
        <f>IFERROR(AVERAGEIFS(tbl_performance[TrapBar Deadlift 1RM (lbs)],tbl_performance[Name],tbl_daily[[#This Row],[Name]],tbl_performance[Date],tbl_daily[[#This Row],[Date]]),"")</f>
        <v/>
      </c>
      <c r="R174" s="2" t="str">
        <f>IFERROR(AVERAGEIFS(tbl_performance[Bench Press 1RM (lbs)],tbl_performance[Name],tbl_daily[[#This Row],[Name]],tbl_performance[Date],tbl_daily[[#This Row],[Date]]),"")</f>
        <v/>
      </c>
      <c r="S174" s="2" t="str">
        <f>IFERROR(AVERAGEIFS(tbl_performance[Jump Height (in)],tbl_performance[Name],tbl_daily[[#This Row],[Name]],tbl_performance[Date],tbl_daily[[#This Row],[Date]]),"")</f>
        <v/>
      </c>
      <c r="T174" s="2" t="str">
        <f>IFERROR(AVERAGEIFS(tbl_performance[Body Fat (%)],tbl_performance[Name],tbl_daily[[#This Row],[Name]],tbl_performance[Date],tbl_daily[[#This Row],[Date]]),"")</f>
        <v/>
      </c>
      <c r="U174">
        <f>IFERROR(IF(tbl_daily[[#This Row],[Name]]="","",1),"")</f>
        <v>1</v>
      </c>
      <c r="V174" s="9">
        <f>IF(tbl_daily[[#This Row],[Injury Status]]="Full",1,IF(tbl_daily[[#This Row],[Injury Status]]="Limited",2,IF(tbl_daily[[#This Row],[Injury Status]]="Out",3,"")))</f>
        <v>3</v>
      </c>
    </row>
    <row r="175" spans="1:22" ht="18" customHeight="1" x14ac:dyDescent="0.25">
      <c r="A175" s="3">
        <v>43036</v>
      </c>
      <c r="B175" t="s">
        <v>14</v>
      </c>
      <c r="C175" t="s">
        <v>36</v>
      </c>
      <c r="D175">
        <v>6</v>
      </c>
      <c r="E175">
        <v>5</v>
      </c>
      <c r="F175">
        <v>5</v>
      </c>
      <c r="G175">
        <v>4</v>
      </c>
      <c r="H175">
        <v>7</v>
      </c>
      <c r="I175">
        <v>1</v>
      </c>
      <c r="J175">
        <v>9</v>
      </c>
      <c r="K175">
        <v>103</v>
      </c>
      <c r="L175">
        <f>IFERROR(IF(OR(tbl_daily[[#This Row],[RPE]]="",tbl_daily[[#This Row],[Duration]]=""),"",tbl_daily[[#This Row],[RPE]]*tbl_daily[[#This Row],[Duration]]),"")</f>
        <v>927</v>
      </c>
      <c r="M1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75" t="str">
        <f>IFERROR(_xlfn.XLOOKUP(tbl_daily[[#This Row],[Name]],tbl_profile[Name],tbl_profile[Position]),"")</f>
        <v>Guard</v>
      </c>
      <c r="O175">
        <f>IFERROR(IF(tbl_daily[[#This Row],[Injury Status]]="Out","",tbl_daily[[#This Row],[Duration]]),"")</f>
        <v>103</v>
      </c>
      <c r="P175" t="str">
        <f>IFERROR(_xlfn.XLOOKUP(tbl_daily[[#This Row],[Name]],tbl_profile[Name],tbl_profile[Team]),"")</f>
        <v>New Legacy</v>
      </c>
      <c r="Q175" s="2" t="str">
        <f>IFERROR(AVERAGEIFS(tbl_performance[TrapBar Deadlift 1RM (lbs)],tbl_performance[Name],tbl_daily[[#This Row],[Name]],tbl_performance[Date],tbl_daily[[#This Row],[Date]]),"")</f>
        <v/>
      </c>
      <c r="R175" s="2" t="str">
        <f>IFERROR(AVERAGEIFS(tbl_performance[Bench Press 1RM (lbs)],tbl_performance[Name],tbl_daily[[#This Row],[Name]],tbl_performance[Date],tbl_daily[[#This Row],[Date]]),"")</f>
        <v/>
      </c>
      <c r="S175" s="2" t="str">
        <f>IFERROR(AVERAGEIFS(tbl_performance[Jump Height (in)],tbl_performance[Name],tbl_daily[[#This Row],[Name]],tbl_performance[Date],tbl_daily[[#This Row],[Date]]),"")</f>
        <v/>
      </c>
      <c r="T175" s="2" t="str">
        <f>IFERROR(AVERAGEIFS(tbl_performance[Body Fat (%)],tbl_performance[Name],tbl_daily[[#This Row],[Name]],tbl_performance[Date],tbl_daily[[#This Row],[Date]]),"")</f>
        <v/>
      </c>
      <c r="U175">
        <f>IFERROR(IF(tbl_daily[[#This Row],[Name]]="","",1),"")</f>
        <v>1</v>
      </c>
      <c r="V175" s="9">
        <f>IF(tbl_daily[[#This Row],[Injury Status]]="Full",1,IF(tbl_daily[[#This Row],[Injury Status]]="Limited",2,IF(tbl_daily[[#This Row],[Injury Status]]="Out",3,"")))</f>
        <v>1</v>
      </c>
    </row>
    <row r="176" spans="1:22" ht="18" customHeight="1" x14ac:dyDescent="0.25">
      <c r="A176" s="3">
        <v>43036</v>
      </c>
      <c r="B176" t="s">
        <v>64</v>
      </c>
      <c r="C176" t="s">
        <v>37</v>
      </c>
      <c r="D176">
        <v>6</v>
      </c>
      <c r="E176">
        <v>4</v>
      </c>
      <c r="F176">
        <v>7</v>
      </c>
      <c r="G176">
        <v>8</v>
      </c>
      <c r="H176">
        <v>6</v>
      </c>
      <c r="I176">
        <v>0</v>
      </c>
      <c r="J176">
        <v>0</v>
      </c>
      <c r="K176">
        <v>103</v>
      </c>
      <c r="L176">
        <f>IFERROR(IF(OR(tbl_daily[[#This Row],[RPE]]="",tbl_daily[[#This Row],[Duration]]=""),"",tbl_daily[[#This Row],[RPE]]*tbl_daily[[#This Row],[Duration]]),"")</f>
        <v>0</v>
      </c>
      <c r="M1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176" t="str">
        <f>IFERROR(_xlfn.XLOOKUP(tbl_daily[[#This Row],[Name]],tbl_profile[Name],tbl_profile[Position]),"")</f>
        <v>Guard</v>
      </c>
      <c r="O176" t="str">
        <f>IFERROR(IF(tbl_daily[[#This Row],[Injury Status]]="Out","",tbl_daily[[#This Row],[Duration]]),"")</f>
        <v/>
      </c>
      <c r="P176" t="str">
        <f>IFERROR(_xlfn.XLOOKUP(tbl_daily[[#This Row],[Name]],tbl_profile[Name],tbl_profile[Team]),"")</f>
        <v>New Legacy</v>
      </c>
      <c r="Q176" s="2" t="str">
        <f>IFERROR(AVERAGEIFS(tbl_performance[TrapBar Deadlift 1RM (lbs)],tbl_performance[Name],tbl_daily[[#This Row],[Name]],tbl_performance[Date],tbl_daily[[#This Row],[Date]]),"")</f>
        <v/>
      </c>
      <c r="R176" s="2" t="str">
        <f>IFERROR(AVERAGEIFS(tbl_performance[Bench Press 1RM (lbs)],tbl_performance[Name],tbl_daily[[#This Row],[Name]],tbl_performance[Date],tbl_daily[[#This Row],[Date]]),"")</f>
        <v/>
      </c>
      <c r="S176" s="2" t="str">
        <f>IFERROR(AVERAGEIFS(tbl_performance[Jump Height (in)],tbl_performance[Name],tbl_daily[[#This Row],[Name]],tbl_performance[Date],tbl_daily[[#This Row],[Date]]),"")</f>
        <v/>
      </c>
      <c r="T176" s="2" t="str">
        <f>IFERROR(AVERAGEIFS(tbl_performance[Body Fat (%)],tbl_performance[Name],tbl_daily[[#This Row],[Name]],tbl_performance[Date],tbl_daily[[#This Row],[Date]]),"")</f>
        <v/>
      </c>
      <c r="U176">
        <f>IFERROR(IF(tbl_daily[[#This Row],[Name]]="","",1),"")</f>
        <v>1</v>
      </c>
      <c r="V176" s="9">
        <f>IF(tbl_daily[[#This Row],[Injury Status]]="Full",1,IF(tbl_daily[[#This Row],[Injury Status]]="Limited",2,IF(tbl_daily[[#This Row],[Injury Status]]="Out",3,"")))</f>
        <v>3</v>
      </c>
    </row>
    <row r="177" spans="1:22" ht="18" customHeight="1" x14ac:dyDescent="0.25">
      <c r="A177" s="3">
        <v>43036</v>
      </c>
      <c r="B177" t="s">
        <v>65</v>
      </c>
      <c r="C177" t="s">
        <v>36</v>
      </c>
      <c r="D177">
        <v>6</v>
      </c>
      <c r="E177">
        <v>6</v>
      </c>
      <c r="F177">
        <v>6</v>
      </c>
      <c r="G177">
        <v>7</v>
      </c>
      <c r="H177">
        <v>4</v>
      </c>
      <c r="I177">
        <v>1</v>
      </c>
      <c r="J177">
        <v>8</v>
      </c>
      <c r="K177">
        <v>103</v>
      </c>
      <c r="L177">
        <f>IFERROR(IF(OR(tbl_daily[[#This Row],[RPE]]="",tbl_daily[[#This Row],[Duration]]=""),"",tbl_daily[[#This Row],[RPE]]*tbl_daily[[#This Row],[Duration]]),"")</f>
        <v>824</v>
      </c>
      <c r="M1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77" t="str">
        <f>IFERROR(_xlfn.XLOOKUP(tbl_daily[[#This Row],[Name]],tbl_profile[Name],tbl_profile[Position]),"")</f>
        <v>Center</v>
      </c>
      <c r="O177">
        <f>IFERROR(IF(tbl_daily[[#This Row],[Injury Status]]="Out","",tbl_daily[[#This Row],[Duration]]),"")</f>
        <v>103</v>
      </c>
      <c r="P177" t="str">
        <f>IFERROR(_xlfn.XLOOKUP(tbl_daily[[#This Row],[Name]],tbl_profile[Name],tbl_profile[Team]),"")</f>
        <v>New Legacy</v>
      </c>
      <c r="Q177" s="2" t="str">
        <f>IFERROR(AVERAGEIFS(tbl_performance[TrapBar Deadlift 1RM (lbs)],tbl_performance[Name],tbl_daily[[#This Row],[Name]],tbl_performance[Date],tbl_daily[[#This Row],[Date]]),"")</f>
        <v/>
      </c>
      <c r="R177" s="2" t="str">
        <f>IFERROR(AVERAGEIFS(tbl_performance[Bench Press 1RM (lbs)],tbl_performance[Name],tbl_daily[[#This Row],[Name]],tbl_performance[Date],tbl_daily[[#This Row],[Date]]),"")</f>
        <v/>
      </c>
      <c r="S177" s="2" t="str">
        <f>IFERROR(AVERAGEIFS(tbl_performance[Jump Height (in)],tbl_performance[Name],tbl_daily[[#This Row],[Name]],tbl_performance[Date],tbl_daily[[#This Row],[Date]]),"")</f>
        <v/>
      </c>
      <c r="T177" s="2" t="str">
        <f>IFERROR(AVERAGEIFS(tbl_performance[Body Fat (%)],tbl_performance[Name],tbl_daily[[#This Row],[Name]],tbl_performance[Date],tbl_daily[[#This Row],[Date]]),"")</f>
        <v/>
      </c>
      <c r="U177">
        <f>IFERROR(IF(tbl_daily[[#This Row],[Name]]="","",1),"")</f>
        <v>1</v>
      </c>
      <c r="V177" s="9">
        <f>IF(tbl_daily[[#This Row],[Injury Status]]="Full",1,IF(tbl_daily[[#This Row],[Injury Status]]="Limited",2,IF(tbl_daily[[#This Row],[Injury Status]]="Out",3,"")))</f>
        <v>1</v>
      </c>
    </row>
    <row r="178" spans="1:22" ht="18" customHeight="1" x14ac:dyDescent="0.25">
      <c r="A178" s="3">
        <v>43036</v>
      </c>
      <c r="B178" t="s">
        <v>63</v>
      </c>
      <c r="C178" t="s">
        <v>36</v>
      </c>
      <c r="D178">
        <v>6</v>
      </c>
      <c r="E178">
        <v>7</v>
      </c>
      <c r="F178">
        <v>4</v>
      </c>
      <c r="G178">
        <v>7</v>
      </c>
      <c r="H178">
        <v>6</v>
      </c>
      <c r="I178">
        <v>1</v>
      </c>
      <c r="J178">
        <v>9</v>
      </c>
      <c r="K178">
        <v>103</v>
      </c>
      <c r="L178">
        <f>IFERROR(IF(OR(tbl_daily[[#This Row],[RPE]]="",tbl_daily[[#This Row],[Duration]]=""),"",tbl_daily[[#This Row],[RPE]]*tbl_daily[[#This Row],[Duration]]),"")</f>
        <v>927</v>
      </c>
      <c r="M1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78" t="str">
        <f>IFERROR(_xlfn.XLOOKUP(tbl_daily[[#This Row],[Name]],tbl_profile[Name],tbl_profile[Position]),"")</f>
        <v>Center</v>
      </c>
      <c r="O178">
        <f>IFERROR(IF(tbl_daily[[#This Row],[Injury Status]]="Out","",tbl_daily[[#This Row],[Duration]]),"")</f>
        <v>103</v>
      </c>
      <c r="P178" t="str">
        <f>IFERROR(_xlfn.XLOOKUP(tbl_daily[[#This Row],[Name]],tbl_profile[Name],tbl_profile[Team]),"")</f>
        <v>New Legacy</v>
      </c>
      <c r="Q178" s="2" t="str">
        <f>IFERROR(AVERAGEIFS(tbl_performance[TrapBar Deadlift 1RM (lbs)],tbl_performance[Name],tbl_daily[[#This Row],[Name]],tbl_performance[Date],tbl_daily[[#This Row],[Date]]),"")</f>
        <v/>
      </c>
      <c r="R178" s="2" t="str">
        <f>IFERROR(AVERAGEIFS(tbl_performance[Bench Press 1RM (lbs)],tbl_performance[Name],tbl_daily[[#This Row],[Name]],tbl_performance[Date],tbl_daily[[#This Row],[Date]]),"")</f>
        <v/>
      </c>
      <c r="S178" s="2" t="str">
        <f>IFERROR(AVERAGEIFS(tbl_performance[Jump Height (in)],tbl_performance[Name],tbl_daily[[#This Row],[Name]],tbl_performance[Date],tbl_daily[[#This Row],[Date]]),"")</f>
        <v/>
      </c>
      <c r="T178" s="2" t="str">
        <f>IFERROR(AVERAGEIFS(tbl_performance[Body Fat (%)],tbl_performance[Name],tbl_daily[[#This Row],[Name]],tbl_performance[Date],tbl_daily[[#This Row],[Date]]),"")</f>
        <v/>
      </c>
      <c r="U178">
        <f>IFERROR(IF(tbl_daily[[#This Row],[Name]]="","",1),"")</f>
        <v>1</v>
      </c>
      <c r="V178" s="9">
        <f>IF(tbl_daily[[#This Row],[Injury Status]]="Full",1,IF(tbl_daily[[#This Row],[Injury Status]]="Limited",2,IF(tbl_daily[[#This Row],[Injury Status]]="Out",3,"")))</f>
        <v>1</v>
      </c>
    </row>
    <row r="179" spans="1:22" ht="18" customHeight="1" x14ac:dyDescent="0.25">
      <c r="A179" s="3">
        <v>43036</v>
      </c>
      <c r="B179" t="s">
        <v>62</v>
      </c>
      <c r="C179" t="s">
        <v>36</v>
      </c>
      <c r="D179">
        <v>4</v>
      </c>
      <c r="E179">
        <v>6</v>
      </c>
      <c r="F179">
        <v>6</v>
      </c>
      <c r="G179">
        <v>4</v>
      </c>
      <c r="H179">
        <v>5</v>
      </c>
      <c r="I179">
        <v>1</v>
      </c>
      <c r="J179">
        <v>8</v>
      </c>
      <c r="K179">
        <v>103</v>
      </c>
      <c r="L179">
        <f>IFERROR(IF(OR(tbl_daily[[#This Row],[RPE]]="",tbl_daily[[#This Row],[Duration]]=""),"",tbl_daily[[#This Row],[RPE]]*tbl_daily[[#This Row],[Duration]]),"")</f>
        <v>824</v>
      </c>
      <c r="M1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179" t="str">
        <f>IFERROR(_xlfn.XLOOKUP(tbl_daily[[#This Row],[Name]],tbl_profile[Name],tbl_profile[Position]),"")</f>
        <v>Center</v>
      </c>
      <c r="O179">
        <f>IFERROR(IF(tbl_daily[[#This Row],[Injury Status]]="Out","",tbl_daily[[#This Row],[Duration]]),"")</f>
        <v>103</v>
      </c>
      <c r="P179" t="str">
        <f>IFERROR(_xlfn.XLOOKUP(tbl_daily[[#This Row],[Name]],tbl_profile[Name],tbl_profile[Team]),"")</f>
        <v>Toon Squad</v>
      </c>
      <c r="Q179" s="2" t="str">
        <f>IFERROR(AVERAGEIFS(tbl_performance[TrapBar Deadlift 1RM (lbs)],tbl_performance[Name],tbl_daily[[#This Row],[Name]],tbl_performance[Date],tbl_daily[[#This Row],[Date]]),"")</f>
        <v/>
      </c>
      <c r="R179" s="2" t="str">
        <f>IFERROR(AVERAGEIFS(tbl_performance[Bench Press 1RM (lbs)],tbl_performance[Name],tbl_daily[[#This Row],[Name]],tbl_performance[Date],tbl_daily[[#This Row],[Date]]),"")</f>
        <v/>
      </c>
      <c r="S179" s="2" t="str">
        <f>IFERROR(AVERAGEIFS(tbl_performance[Jump Height (in)],tbl_performance[Name],tbl_daily[[#This Row],[Name]],tbl_performance[Date],tbl_daily[[#This Row],[Date]]),"")</f>
        <v/>
      </c>
      <c r="T179" s="2" t="str">
        <f>IFERROR(AVERAGEIFS(tbl_performance[Body Fat (%)],tbl_performance[Name],tbl_daily[[#This Row],[Name]],tbl_performance[Date],tbl_daily[[#This Row],[Date]]),"")</f>
        <v/>
      </c>
      <c r="U179">
        <f>IFERROR(IF(tbl_daily[[#This Row],[Name]]="","",1),"")</f>
        <v>1</v>
      </c>
      <c r="V179" s="9">
        <f>IF(tbl_daily[[#This Row],[Injury Status]]="Full",1,IF(tbl_daily[[#This Row],[Injury Status]]="Limited",2,IF(tbl_daily[[#This Row],[Injury Status]]="Out",3,"")))</f>
        <v>1</v>
      </c>
    </row>
    <row r="180" spans="1:22" ht="18" customHeight="1" x14ac:dyDescent="0.25">
      <c r="A180" s="3">
        <v>43036</v>
      </c>
      <c r="B180" t="s">
        <v>52</v>
      </c>
      <c r="C180" t="s">
        <v>36</v>
      </c>
      <c r="D180">
        <v>5</v>
      </c>
      <c r="E180">
        <v>6</v>
      </c>
      <c r="F180">
        <v>5</v>
      </c>
      <c r="G180">
        <v>7</v>
      </c>
      <c r="H180">
        <v>6</v>
      </c>
      <c r="I180">
        <v>1</v>
      </c>
      <c r="J180">
        <v>9</v>
      </c>
      <c r="K180">
        <v>103</v>
      </c>
      <c r="L180">
        <f>IFERROR(IF(OR(tbl_daily[[#This Row],[RPE]]="",tbl_daily[[#This Row],[Duration]]=""),"",tbl_daily[[#This Row],[RPE]]*tbl_daily[[#This Row],[Duration]]),"")</f>
        <v>927</v>
      </c>
      <c r="M1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80" t="str">
        <f>IFERROR(_xlfn.XLOOKUP(tbl_daily[[#This Row],[Name]],tbl_profile[Name],tbl_profile[Position]),"")</f>
        <v>Forward</v>
      </c>
      <c r="O180">
        <f>IFERROR(IF(tbl_daily[[#This Row],[Injury Status]]="Out","",tbl_daily[[#This Row],[Duration]]),"")</f>
        <v>103</v>
      </c>
      <c r="P180" t="str">
        <f>IFERROR(_xlfn.XLOOKUP(tbl_daily[[#This Row],[Name]],tbl_profile[Name],tbl_profile[Team]),"")</f>
        <v>Toon Squad</v>
      </c>
      <c r="Q180" s="2" t="str">
        <f>IFERROR(AVERAGEIFS(tbl_performance[TrapBar Deadlift 1RM (lbs)],tbl_performance[Name],tbl_daily[[#This Row],[Name]],tbl_performance[Date],tbl_daily[[#This Row],[Date]]),"")</f>
        <v/>
      </c>
      <c r="R180" s="2" t="str">
        <f>IFERROR(AVERAGEIFS(tbl_performance[Bench Press 1RM (lbs)],tbl_performance[Name],tbl_daily[[#This Row],[Name]],tbl_performance[Date],tbl_daily[[#This Row],[Date]]),"")</f>
        <v/>
      </c>
      <c r="S180" s="2" t="str">
        <f>IFERROR(AVERAGEIFS(tbl_performance[Jump Height (in)],tbl_performance[Name],tbl_daily[[#This Row],[Name]],tbl_performance[Date],tbl_daily[[#This Row],[Date]]),"")</f>
        <v/>
      </c>
      <c r="T180" s="2" t="str">
        <f>IFERROR(AVERAGEIFS(tbl_performance[Body Fat (%)],tbl_performance[Name],tbl_daily[[#This Row],[Name]],tbl_performance[Date],tbl_daily[[#This Row],[Date]]),"")</f>
        <v/>
      </c>
      <c r="U180">
        <f>IFERROR(IF(tbl_daily[[#This Row],[Name]]="","",1),"")</f>
        <v>1</v>
      </c>
      <c r="V180" s="9">
        <f>IF(tbl_daily[[#This Row],[Injury Status]]="Full",1,IF(tbl_daily[[#This Row],[Injury Status]]="Limited",2,IF(tbl_daily[[#This Row],[Injury Status]]="Out",3,"")))</f>
        <v>1</v>
      </c>
    </row>
    <row r="181" spans="1:22" ht="18" customHeight="1" x14ac:dyDescent="0.25">
      <c r="A181" s="3">
        <v>43036</v>
      </c>
      <c r="B181" t="s">
        <v>59</v>
      </c>
      <c r="C181" t="s">
        <v>36</v>
      </c>
      <c r="D181">
        <v>4</v>
      </c>
      <c r="E181">
        <v>6</v>
      </c>
      <c r="F181">
        <v>6</v>
      </c>
      <c r="G181">
        <v>7</v>
      </c>
      <c r="H181">
        <v>5</v>
      </c>
      <c r="I181">
        <v>1</v>
      </c>
      <c r="J181">
        <v>2</v>
      </c>
      <c r="K181">
        <v>27</v>
      </c>
      <c r="L181">
        <f>IFERROR(IF(OR(tbl_daily[[#This Row],[RPE]]="",tbl_daily[[#This Row],[Duration]]=""),"",tbl_daily[[#This Row],[RPE]]*tbl_daily[[#This Row],[Duration]]),"")</f>
        <v>54</v>
      </c>
      <c r="M1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81" t="str">
        <f>IFERROR(_xlfn.XLOOKUP(tbl_daily[[#This Row],[Name]],tbl_profile[Name],tbl_profile[Position]),"")</f>
        <v>Forward</v>
      </c>
      <c r="O181">
        <f>IFERROR(IF(tbl_daily[[#This Row],[Injury Status]]="Out","",tbl_daily[[#This Row],[Duration]]),"")</f>
        <v>27</v>
      </c>
      <c r="P181" t="str">
        <f>IFERROR(_xlfn.XLOOKUP(tbl_daily[[#This Row],[Name]],tbl_profile[Name],tbl_profile[Team]),"")</f>
        <v>Toon Squad</v>
      </c>
      <c r="Q181" s="2" t="str">
        <f>IFERROR(AVERAGEIFS(tbl_performance[TrapBar Deadlift 1RM (lbs)],tbl_performance[Name],tbl_daily[[#This Row],[Name]],tbl_performance[Date],tbl_daily[[#This Row],[Date]]),"")</f>
        <v/>
      </c>
      <c r="R181" s="2" t="str">
        <f>IFERROR(AVERAGEIFS(tbl_performance[Bench Press 1RM (lbs)],tbl_performance[Name],tbl_daily[[#This Row],[Name]],tbl_performance[Date],tbl_daily[[#This Row],[Date]]),"")</f>
        <v/>
      </c>
      <c r="S181" s="2" t="str">
        <f>IFERROR(AVERAGEIFS(tbl_performance[Jump Height (in)],tbl_performance[Name],tbl_daily[[#This Row],[Name]],tbl_performance[Date],tbl_daily[[#This Row],[Date]]),"")</f>
        <v/>
      </c>
      <c r="T181" s="2" t="str">
        <f>IFERROR(AVERAGEIFS(tbl_performance[Body Fat (%)],tbl_performance[Name],tbl_daily[[#This Row],[Name]],tbl_performance[Date],tbl_daily[[#This Row],[Date]]),"")</f>
        <v/>
      </c>
      <c r="U181">
        <f>IFERROR(IF(tbl_daily[[#This Row],[Name]]="","",1),"")</f>
        <v>1</v>
      </c>
      <c r="V181" s="9">
        <f>IF(tbl_daily[[#This Row],[Injury Status]]="Full",1,IF(tbl_daily[[#This Row],[Injury Status]]="Limited",2,IF(tbl_daily[[#This Row],[Injury Status]]="Out",3,"")))</f>
        <v>1</v>
      </c>
    </row>
    <row r="182" spans="1:22" ht="18" customHeight="1" x14ac:dyDescent="0.25">
      <c r="A182" s="3">
        <v>43036</v>
      </c>
      <c r="B182" t="s">
        <v>61</v>
      </c>
      <c r="C182" t="s">
        <v>36</v>
      </c>
      <c r="D182">
        <v>4</v>
      </c>
      <c r="E182">
        <v>5</v>
      </c>
      <c r="F182">
        <v>6</v>
      </c>
      <c r="G182">
        <v>5</v>
      </c>
      <c r="H182">
        <v>7</v>
      </c>
      <c r="I182">
        <v>1</v>
      </c>
      <c r="J182">
        <v>2</v>
      </c>
      <c r="K182">
        <v>27</v>
      </c>
      <c r="L182">
        <f>IFERROR(IF(OR(tbl_daily[[#This Row],[RPE]]="",tbl_daily[[#This Row],[Duration]]=""),"",tbl_daily[[#This Row],[RPE]]*tbl_daily[[#This Row],[Duration]]),"")</f>
        <v>54</v>
      </c>
      <c r="M1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82" t="str">
        <f>IFERROR(_xlfn.XLOOKUP(tbl_daily[[#This Row],[Name]],tbl_profile[Name],tbl_profile[Position]),"")</f>
        <v>Forward</v>
      </c>
      <c r="O182">
        <f>IFERROR(IF(tbl_daily[[#This Row],[Injury Status]]="Out","",tbl_daily[[#This Row],[Duration]]),"")</f>
        <v>27</v>
      </c>
      <c r="P182" t="str">
        <f>IFERROR(_xlfn.XLOOKUP(tbl_daily[[#This Row],[Name]],tbl_profile[Name],tbl_profile[Team]),"")</f>
        <v>Toon Squad</v>
      </c>
      <c r="Q182" s="2" t="str">
        <f>IFERROR(AVERAGEIFS(tbl_performance[TrapBar Deadlift 1RM (lbs)],tbl_performance[Name],tbl_daily[[#This Row],[Name]],tbl_performance[Date],tbl_daily[[#This Row],[Date]]),"")</f>
        <v/>
      </c>
      <c r="R182" s="2" t="str">
        <f>IFERROR(AVERAGEIFS(tbl_performance[Bench Press 1RM (lbs)],tbl_performance[Name],tbl_daily[[#This Row],[Name]],tbl_performance[Date],tbl_daily[[#This Row],[Date]]),"")</f>
        <v/>
      </c>
      <c r="S182" s="2" t="str">
        <f>IFERROR(AVERAGEIFS(tbl_performance[Jump Height (in)],tbl_performance[Name],tbl_daily[[#This Row],[Name]],tbl_performance[Date],tbl_daily[[#This Row],[Date]]),"")</f>
        <v/>
      </c>
      <c r="T182" s="2" t="str">
        <f>IFERROR(AVERAGEIFS(tbl_performance[Body Fat (%)],tbl_performance[Name],tbl_daily[[#This Row],[Name]],tbl_performance[Date],tbl_daily[[#This Row],[Date]]),"")</f>
        <v/>
      </c>
      <c r="U182">
        <f>IFERROR(IF(tbl_daily[[#This Row],[Name]]="","",1),"")</f>
        <v>1</v>
      </c>
      <c r="V182" s="9">
        <f>IF(tbl_daily[[#This Row],[Injury Status]]="Full",1,IF(tbl_daily[[#This Row],[Injury Status]]="Limited",2,IF(tbl_daily[[#This Row],[Injury Status]]="Out",3,"")))</f>
        <v>1</v>
      </c>
    </row>
    <row r="183" spans="1:22" ht="18" customHeight="1" x14ac:dyDescent="0.25">
      <c r="A183" s="3">
        <v>43036</v>
      </c>
      <c r="B183" t="s">
        <v>55</v>
      </c>
      <c r="C183" t="s">
        <v>36</v>
      </c>
      <c r="D183">
        <v>5</v>
      </c>
      <c r="E183">
        <v>4</v>
      </c>
      <c r="F183">
        <v>7</v>
      </c>
      <c r="G183">
        <v>6</v>
      </c>
      <c r="H183">
        <v>7</v>
      </c>
      <c r="I183">
        <v>1</v>
      </c>
      <c r="J183">
        <v>2</v>
      </c>
      <c r="K183">
        <v>27</v>
      </c>
      <c r="L183">
        <f>IFERROR(IF(OR(tbl_daily[[#This Row],[RPE]]="",tbl_daily[[#This Row],[Duration]]=""),"",tbl_daily[[#This Row],[RPE]]*tbl_daily[[#This Row],[Duration]]),"")</f>
        <v>54</v>
      </c>
      <c r="M1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83" t="str">
        <f>IFERROR(_xlfn.XLOOKUP(tbl_daily[[#This Row],[Name]],tbl_profile[Name],tbl_profile[Position]),"")</f>
        <v>Guard</v>
      </c>
      <c r="O183">
        <f>IFERROR(IF(tbl_daily[[#This Row],[Injury Status]]="Out","",tbl_daily[[#This Row],[Duration]]),"")</f>
        <v>27</v>
      </c>
      <c r="P183" t="str">
        <f>IFERROR(_xlfn.XLOOKUP(tbl_daily[[#This Row],[Name]],tbl_profile[Name],tbl_profile[Team]),"")</f>
        <v>Toon Squad</v>
      </c>
      <c r="Q183" s="2" t="str">
        <f>IFERROR(AVERAGEIFS(tbl_performance[TrapBar Deadlift 1RM (lbs)],tbl_performance[Name],tbl_daily[[#This Row],[Name]],tbl_performance[Date],tbl_daily[[#This Row],[Date]]),"")</f>
        <v/>
      </c>
      <c r="R183" s="2" t="str">
        <f>IFERROR(AVERAGEIFS(tbl_performance[Bench Press 1RM (lbs)],tbl_performance[Name],tbl_daily[[#This Row],[Name]],tbl_performance[Date],tbl_daily[[#This Row],[Date]]),"")</f>
        <v/>
      </c>
      <c r="S183" s="2" t="str">
        <f>IFERROR(AVERAGEIFS(tbl_performance[Jump Height (in)],tbl_performance[Name],tbl_daily[[#This Row],[Name]],tbl_performance[Date],tbl_daily[[#This Row],[Date]]),"")</f>
        <v/>
      </c>
      <c r="T183" s="2" t="str">
        <f>IFERROR(AVERAGEIFS(tbl_performance[Body Fat (%)],tbl_performance[Name],tbl_daily[[#This Row],[Name]],tbl_performance[Date],tbl_daily[[#This Row],[Date]]),"")</f>
        <v/>
      </c>
      <c r="U183">
        <f>IFERROR(IF(tbl_daily[[#This Row],[Name]]="","",1),"")</f>
        <v>1</v>
      </c>
      <c r="V183" s="9">
        <f>IF(tbl_daily[[#This Row],[Injury Status]]="Full",1,IF(tbl_daily[[#This Row],[Injury Status]]="Limited",2,IF(tbl_daily[[#This Row],[Injury Status]]="Out",3,"")))</f>
        <v>1</v>
      </c>
    </row>
    <row r="184" spans="1:22" ht="18" customHeight="1" x14ac:dyDescent="0.25">
      <c r="A184" s="3">
        <v>43036</v>
      </c>
      <c r="B184" t="s">
        <v>40</v>
      </c>
      <c r="C184" t="s">
        <v>38</v>
      </c>
      <c r="D184">
        <v>3</v>
      </c>
      <c r="E184">
        <v>5</v>
      </c>
      <c r="F184">
        <v>6</v>
      </c>
      <c r="G184">
        <v>4</v>
      </c>
      <c r="H184">
        <v>3</v>
      </c>
      <c r="I184">
        <v>1</v>
      </c>
      <c r="J184">
        <v>1</v>
      </c>
      <c r="K184">
        <v>27</v>
      </c>
      <c r="L184">
        <f>IFERROR(IF(OR(tbl_daily[[#This Row],[RPE]]="",tbl_daily[[#This Row],[Duration]]=""),"",tbl_daily[[#This Row],[RPE]]*tbl_daily[[#This Row],[Duration]]),"")</f>
        <v>27</v>
      </c>
      <c r="M1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21</v>
      </c>
      <c r="N184" t="str">
        <f>IFERROR(_xlfn.XLOOKUP(tbl_daily[[#This Row],[Name]],tbl_profile[Name],tbl_profile[Position]),"")</f>
        <v>Guard</v>
      </c>
      <c r="O184">
        <f>IFERROR(IF(tbl_daily[[#This Row],[Injury Status]]="Out","",tbl_daily[[#This Row],[Duration]]),"")</f>
        <v>27</v>
      </c>
      <c r="P184" t="str">
        <f>IFERROR(_xlfn.XLOOKUP(tbl_daily[[#This Row],[Name]],tbl_profile[Name],tbl_profile[Team]),"")</f>
        <v>New Legacy</v>
      </c>
      <c r="Q184" s="2" t="str">
        <f>IFERROR(AVERAGEIFS(tbl_performance[TrapBar Deadlift 1RM (lbs)],tbl_performance[Name],tbl_daily[[#This Row],[Name]],tbl_performance[Date],tbl_daily[[#This Row],[Date]]),"")</f>
        <v/>
      </c>
      <c r="R184" s="2" t="str">
        <f>IFERROR(AVERAGEIFS(tbl_performance[Bench Press 1RM (lbs)],tbl_performance[Name],tbl_daily[[#This Row],[Name]],tbl_performance[Date],tbl_daily[[#This Row],[Date]]),"")</f>
        <v/>
      </c>
      <c r="S184" s="2" t="str">
        <f>IFERROR(AVERAGEIFS(tbl_performance[Jump Height (in)],tbl_performance[Name],tbl_daily[[#This Row],[Name]],tbl_performance[Date],tbl_daily[[#This Row],[Date]]),"")</f>
        <v/>
      </c>
      <c r="T184" s="2" t="str">
        <f>IFERROR(AVERAGEIFS(tbl_performance[Body Fat (%)],tbl_performance[Name],tbl_daily[[#This Row],[Name]],tbl_performance[Date],tbl_daily[[#This Row],[Date]]),"")</f>
        <v/>
      </c>
      <c r="U184">
        <f>IFERROR(IF(tbl_daily[[#This Row],[Name]]="","",1),"")</f>
        <v>1</v>
      </c>
      <c r="V184" s="9">
        <f>IF(tbl_daily[[#This Row],[Injury Status]]="Full",1,IF(tbl_daily[[#This Row],[Injury Status]]="Limited",2,IF(tbl_daily[[#This Row],[Injury Status]]="Out",3,"")))</f>
        <v>2</v>
      </c>
    </row>
    <row r="185" spans="1:22" ht="18" customHeight="1" x14ac:dyDescent="0.25">
      <c r="A185" s="6">
        <v>43037</v>
      </c>
      <c r="B185" t="s">
        <v>45</v>
      </c>
      <c r="C185" t="s">
        <v>36</v>
      </c>
      <c r="D185">
        <v>4</v>
      </c>
      <c r="E185">
        <v>7</v>
      </c>
      <c r="F185">
        <v>7</v>
      </c>
      <c r="G185">
        <v>6</v>
      </c>
      <c r="H185">
        <v>6</v>
      </c>
      <c r="I185">
        <v>1</v>
      </c>
      <c r="J185">
        <v>3</v>
      </c>
      <c r="K185">
        <v>27</v>
      </c>
      <c r="L185">
        <f>IFERROR(IF(OR(tbl_daily[[#This Row],[RPE]]="",tbl_daily[[#This Row],[Duration]]=""),"",tbl_daily[[#This Row],[RPE]]*tbl_daily[[#This Row],[Duration]]),"")</f>
        <v>81</v>
      </c>
      <c r="M1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85" t="str">
        <f>IFERROR(_xlfn.XLOOKUP(tbl_daily[[#This Row],[Name]],tbl_profile[Name],tbl_profile[Position]),"")</f>
        <v>Forward</v>
      </c>
      <c r="O185">
        <f>IFERROR(IF(tbl_daily[[#This Row],[Injury Status]]="Out","",tbl_daily[[#This Row],[Duration]]),"")</f>
        <v>27</v>
      </c>
      <c r="P185" t="str">
        <f>IFERROR(_xlfn.XLOOKUP(tbl_daily[[#This Row],[Name]],tbl_profile[Name],tbl_profile[Team]),"")</f>
        <v>New Legacy</v>
      </c>
      <c r="Q185" s="2" t="str">
        <f>IFERROR(AVERAGEIFS(tbl_performance[TrapBar Deadlift 1RM (lbs)],tbl_performance[Name],tbl_daily[[#This Row],[Name]],tbl_performance[Date],tbl_daily[[#This Row],[Date]]),"")</f>
        <v/>
      </c>
      <c r="R185" s="2" t="str">
        <f>IFERROR(AVERAGEIFS(tbl_performance[Bench Press 1RM (lbs)],tbl_performance[Name],tbl_daily[[#This Row],[Name]],tbl_performance[Date],tbl_daily[[#This Row],[Date]]),"")</f>
        <v/>
      </c>
      <c r="S185" s="2" t="str">
        <f>IFERROR(AVERAGEIFS(tbl_performance[Jump Height (in)],tbl_performance[Name],tbl_daily[[#This Row],[Name]],tbl_performance[Date],tbl_daily[[#This Row],[Date]]),"")</f>
        <v/>
      </c>
      <c r="T185" s="2" t="str">
        <f>IFERROR(AVERAGEIFS(tbl_performance[Body Fat (%)],tbl_performance[Name],tbl_daily[[#This Row],[Name]],tbl_performance[Date],tbl_daily[[#This Row],[Date]]),"")</f>
        <v/>
      </c>
      <c r="U185">
        <f>IFERROR(IF(tbl_daily[[#This Row],[Name]]="","",1),"")</f>
        <v>1</v>
      </c>
      <c r="V185" s="9">
        <f>IF(tbl_daily[[#This Row],[Injury Status]]="Full",1,IF(tbl_daily[[#This Row],[Injury Status]]="Limited",2,IF(tbl_daily[[#This Row],[Injury Status]]="Out",3,"")))</f>
        <v>1</v>
      </c>
    </row>
    <row r="186" spans="1:22" ht="18" customHeight="1" x14ac:dyDescent="0.25">
      <c r="A186" s="3">
        <v>43037</v>
      </c>
      <c r="B186" t="s">
        <v>47</v>
      </c>
      <c r="C186" t="s">
        <v>36</v>
      </c>
      <c r="D186">
        <v>7</v>
      </c>
      <c r="E186">
        <v>6</v>
      </c>
      <c r="F186">
        <v>4</v>
      </c>
      <c r="G186">
        <v>5</v>
      </c>
      <c r="H186">
        <v>7</v>
      </c>
      <c r="I186">
        <v>1</v>
      </c>
      <c r="J186">
        <v>1</v>
      </c>
      <c r="K186">
        <v>27</v>
      </c>
      <c r="L186">
        <f>IFERROR(IF(OR(tbl_daily[[#This Row],[RPE]]="",tbl_daily[[#This Row],[Duration]]=""),"",tbl_daily[[#This Row],[RPE]]*tbl_daily[[#This Row],[Duration]]),"")</f>
        <v>27</v>
      </c>
      <c r="M1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86" t="str">
        <f>IFERROR(_xlfn.XLOOKUP(tbl_daily[[#This Row],[Name]],tbl_profile[Name],tbl_profile[Position]),"")</f>
        <v>Forward</v>
      </c>
      <c r="O186">
        <f>IFERROR(IF(tbl_daily[[#This Row],[Injury Status]]="Out","",tbl_daily[[#This Row],[Duration]]),"")</f>
        <v>27</v>
      </c>
      <c r="P186" t="str">
        <f>IFERROR(_xlfn.XLOOKUP(tbl_daily[[#This Row],[Name]],tbl_profile[Name],tbl_profile[Team]),"")</f>
        <v>Toon Squad</v>
      </c>
      <c r="Q186" s="2" t="str">
        <f>IFERROR(AVERAGEIFS(tbl_performance[TrapBar Deadlift 1RM (lbs)],tbl_performance[Name],tbl_daily[[#This Row],[Name]],tbl_performance[Date],tbl_daily[[#This Row],[Date]]),"")</f>
        <v/>
      </c>
      <c r="R186" s="2" t="str">
        <f>IFERROR(AVERAGEIFS(tbl_performance[Bench Press 1RM (lbs)],tbl_performance[Name],tbl_daily[[#This Row],[Name]],tbl_performance[Date],tbl_daily[[#This Row],[Date]]),"")</f>
        <v/>
      </c>
      <c r="S186" s="2" t="str">
        <f>IFERROR(AVERAGEIFS(tbl_performance[Jump Height (in)],tbl_performance[Name],tbl_daily[[#This Row],[Name]],tbl_performance[Date],tbl_daily[[#This Row],[Date]]),"")</f>
        <v/>
      </c>
      <c r="T186" s="2" t="str">
        <f>IFERROR(AVERAGEIFS(tbl_performance[Body Fat (%)],tbl_performance[Name],tbl_daily[[#This Row],[Name]],tbl_performance[Date],tbl_daily[[#This Row],[Date]]),"")</f>
        <v/>
      </c>
      <c r="U186">
        <f>IFERROR(IF(tbl_daily[[#This Row],[Name]]="","",1),"")</f>
        <v>1</v>
      </c>
      <c r="V186" s="9">
        <f>IF(tbl_daily[[#This Row],[Injury Status]]="Full",1,IF(tbl_daily[[#This Row],[Injury Status]]="Limited",2,IF(tbl_daily[[#This Row],[Injury Status]]="Out",3,"")))</f>
        <v>1</v>
      </c>
    </row>
    <row r="187" spans="1:22" ht="18" customHeight="1" x14ac:dyDescent="0.25">
      <c r="A187" s="3">
        <v>43037</v>
      </c>
      <c r="B187" t="s">
        <v>43</v>
      </c>
      <c r="C187" t="s">
        <v>36</v>
      </c>
      <c r="D187">
        <v>6</v>
      </c>
      <c r="E187">
        <v>5</v>
      </c>
      <c r="F187">
        <v>4</v>
      </c>
      <c r="G187">
        <v>4</v>
      </c>
      <c r="H187">
        <v>6</v>
      </c>
      <c r="I187">
        <v>1</v>
      </c>
      <c r="J187">
        <v>1</v>
      </c>
      <c r="K187">
        <v>27</v>
      </c>
      <c r="L187">
        <f>IFERROR(IF(OR(tbl_daily[[#This Row],[RPE]]="",tbl_daily[[#This Row],[Duration]]=""),"",tbl_daily[[#This Row],[RPE]]*tbl_daily[[#This Row],[Duration]]),"")</f>
        <v>27</v>
      </c>
      <c r="M1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187" t="str">
        <f>IFERROR(_xlfn.XLOOKUP(tbl_daily[[#This Row],[Name]],tbl_profile[Name],tbl_profile[Position]),"")</f>
        <v>Forward</v>
      </c>
      <c r="O187">
        <f>IFERROR(IF(tbl_daily[[#This Row],[Injury Status]]="Out","",tbl_daily[[#This Row],[Duration]]),"")</f>
        <v>27</v>
      </c>
      <c r="P187" t="str">
        <f>IFERROR(_xlfn.XLOOKUP(tbl_daily[[#This Row],[Name]],tbl_profile[Name],tbl_profile[Team]),"")</f>
        <v>New Legacy</v>
      </c>
      <c r="Q187" s="2" t="str">
        <f>IFERROR(AVERAGEIFS(tbl_performance[TrapBar Deadlift 1RM (lbs)],tbl_performance[Name],tbl_daily[[#This Row],[Name]],tbl_performance[Date],tbl_daily[[#This Row],[Date]]),"")</f>
        <v/>
      </c>
      <c r="R187" s="2" t="str">
        <f>IFERROR(AVERAGEIFS(tbl_performance[Bench Press 1RM (lbs)],tbl_performance[Name],tbl_daily[[#This Row],[Name]],tbl_performance[Date],tbl_daily[[#This Row],[Date]]),"")</f>
        <v/>
      </c>
      <c r="S187" s="2" t="str">
        <f>IFERROR(AVERAGEIFS(tbl_performance[Jump Height (in)],tbl_performance[Name],tbl_daily[[#This Row],[Name]],tbl_performance[Date],tbl_daily[[#This Row],[Date]]),"")</f>
        <v/>
      </c>
      <c r="T187" s="2" t="str">
        <f>IFERROR(AVERAGEIFS(tbl_performance[Body Fat (%)],tbl_performance[Name],tbl_daily[[#This Row],[Name]],tbl_performance[Date],tbl_daily[[#This Row],[Date]]),"")</f>
        <v/>
      </c>
      <c r="U187">
        <f>IFERROR(IF(tbl_daily[[#This Row],[Name]]="","",1),"")</f>
        <v>1</v>
      </c>
      <c r="V187" s="9">
        <f>IF(tbl_daily[[#This Row],[Injury Status]]="Full",1,IF(tbl_daily[[#This Row],[Injury Status]]="Limited",2,IF(tbl_daily[[#This Row],[Injury Status]]="Out",3,"")))</f>
        <v>1</v>
      </c>
    </row>
    <row r="188" spans="1:22" ht="18" customHeight="1" x14ac:dyDescent="0.25">
      <c r="A188" s="3">
        <v>43037</v>
      </c>
      <c r="B188" t="s">
        <v>49</v>
      </c>
      <c r="C188" t="s">
        <v>38</v>
      </c>
      <c r="D188">
        <v>6</v>
      </c>
      <c r="E188">
        <v>3</v>
      </c>
      <c r="F188">
        <v>4</v>
      </c>
      <c r="G188">
        <v>6</v>
      </c>
      <c r="H188">
        <v>4</v>
      </c>
      <c r="I188">
        <v>1</v>
      </c>
      <c r="J188">
        <v>3</v>
      </c>
      <c r="K188">
        <v>27</v>
      </c>
      <c r="L188">
        <f>IFERROR(IF(OR(tbl_daily[[#This Row],[RPE]]="",tbl_daily[[#This Row],[Duration]]=""),"",tbl_daily[[#This Row],[RPE]]*tbl_daily[[#This Row],[Duration]]),"")</f>
        <v>81</v>
      </c>
      <c r="M1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88" t="str">
        <f>IFERROR(_xlfn.XLOOKUP(tbl_daily[[#This Row],[Name]],tbl_profile[Name],tbl_profile[Position]),"")</f>
        <v>Guard</v>
      </c>
      <c r="O188">
        <f>IFERROR(IF(tbl_daily[[#This Row],[Injury Status]]="Out","",tbl_daily[[#This Row],[Duration]]),"")</f>
        <v>27</v>
      </c>
      <c r="P188" t="str">
        <f>IFERROR(_xlfn.XLOOKUP(tbl_daily[[#This Row],[Name]],tbl_profile[Name],tbl_profile[Team]),"")</f>
        <v>Toon Squad</v>
      </c>
      <c r="Q188" s="2" t="str">
        <f>IFERROR(AVERAGEIFS(tbl_performance[TrapBar Deadlift 1RM (lbs)],tbl_performance[Name],tbl_daily[[#This Row],[Name]],tbl_performance[Date],tbl_daily[[#This Row],[Date]]),"")</f>
        <v/>
      </c>
      <c r="R188" s="2" t="str">
        <f>IFERROR(AVERAGEIFS(tbl_performance[Bench Press 1RM (lbs)],tbl_performance[Name],tbl_daily[[#This Row],[Name]],tbl_performance[Date],tbl_daily[[#This Row],[Date]]),"")</f>
        <v/>
      </c>
      <c r="S188" s="2" t="str">
        <f>IFERROR(AVERAGEIFS(tbl_performance[Jump Height (in)],tbl_performance[Name],tbl_daily[[#This Row],[Name]],tbl_performance[Date],tbl_daily[[#This Row],[Date]]),"")</f>
        <v/>
      </c>
      <c r="T188" s="2" t="str">
        <f>IFERROR(AVERAGEIFS(tbl_performance[Body Fat (%)],tbl_performance[Name],tbl_daily[[#This Row],[Name]],tbl_performance[Date],tbl_daily[[#This Row],[Date]]),"")</f>
        <v/>
      </c>
      <c r="U188">
        <f>IFERROR(IF(tbl_daily[[#This Row],[Name]]="","",1),"")</f>
        <v>1</v>
      </c>
      <c r="V188" s="9">
        <f>IF(tbl_daily[[#This Row],[Injury Status]]="Full",1,IF(tbl_daily[[#This Row],[Injury Status]]="Limited",2,IF(tbl_daily[[#This Row],[Injury Status]]="Out",3,"")))</f>
        <v>2</v>
      </c>
    </row>
    <row r="189" spans="1:22" ht="18" customHeight="1" x14ac:dyDescent="0.25">
      <c r="A189" s="3">
        <v>43037</v>
      </c>
      <c r="B189" t="s">
        <v>14</v>
      </c>
      <c r="C189" t="s">
        <v>36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1</v>
      </c>
      <c r="J189">
        <v>3</v>
      </c>
      <c r="K189">
        <v>27</v>
      </c>
      <c r="L189">
        <f>IFERROR(IF(OR(tbl_daily[[#This Row],[RPE]]="",tbl_daily[[#This Row],[Duration]]=""),"",tbl_daily[[#This Row],[RPE]]*tbl_daily[[#This Row],[Duration]]),"")</f>
        <v>81</v>
      </c>
      <c r="M1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189" t="str">
        <f>IFERROR(_xlfn.XLOOKUP(tbl_daily[[#This Row],[Name]],tbl_profile[Name],tbl_profile[Position]),"")</f>
        <v>Guard</v>
      </c>
      <c r="O189">
        <f>IFERROR(IF(tbl_daily[[#This Row],[Injury Status]]="Out","",tbl_daily[[#This Row],[Duration]]),"")</f>
        <v>27</v>
      </c>
      <c r="P189" t="str">
        <f>IFERROR(_xlfn.XLOOKUP(tbl_daily[[#This Row],[Name]],tbl_profile[Name],tbl_profile[Team]),"")</f>
        <v>New Legacy</v>
      </c>
      <c r="Q189" s="2" t="str">
        <f>IFERROR(AVERAGEIFS(tbl_performance[TrapBar Deadlift 1RM (lbs)],tbl_performance[Name],tbl_daily[[#This Row],[Name]],tbl_performance[Date],tbl_daily[[#This Row],[Date]]),"")</f>
        <v/>
      </c>
      <c r="R189" s="2" t="str">
        <f>IFERROR(AVERAGEIFS(tbl_performance[Bench Press 1RM (lbs)],tbl_performance[Name],tbl_daily[[#This Row],[Name]],tbl_performance[Date],tbl_daily[[#This Row],[Date]]),"")</f>
        <v/>
      </c>
      <c r="S189" s="2" t="str">
        <f>IFERROR(AVERAGEIFS(tbl_performance[Jump Height (in)],tbl_performance[Name],tbl_daily[[#This Row],[Name]],tbl_performance[Date],tbl_daily[[#This Row],[Date]]),"")</f>
        <v/>
      </c>
      <c r="T189" s="2" t="str">
        <f>IFERROR(AVERAGEIFS(tbl_performance[Body Fat (%)],tbl_performance[Name],tbl_daily[[#This Row],[Name]],tbl_performance[Date],tbl_daily[[#This Row],[Date]]),"")</f>
        <v/>
      </c>
      <c r="U189">
        <f>IFERROR(IF(tbl_daily[[#This Row],[Name]]="","",1),"")</f>
        <v>1</v>
      </c>
      <c r="V189" s="9">
        <f>IF(tbl_daily[[#This Row],[Injury Status]]="Full",1,IF(tbl_daily[[#This Row],[Injury Status]]="Limited",2,IF(tbl_daily[[#This Row],[Injury Status]]="Out",3,"")))</f>
        <v>1</v>
      </c>
    </row>
    <row r="190" spans="1:22" ht="18" customHeight="1" x14ac:dyDescent="0.25">
      <c r="A190" s="3">
        <v>43037</v>
      </c>
      <c r="B190" t="s">
        <v>64</v>
      </c>
      <c r="C190" t="s">
        <v>36</v>
      </c>
      <c r="D190">
        <v>4</v>
      </c>
      <c r="E190">
        <v>4</v>
      </c>
      <c r="F190">
        <v>5</v>
      </c>
      <c r="G190">
        <v>4</v>
      </c>
      <c r="H190">
        <v>6</v>
      </c>
      <c r="I190">
        <v>1</v>
      </c>
      <c r="J190">
        <v>3</v>
      </c>
      <c r="K190">
        <v>27</v>
      </c>
      <c r="L190">
        <f>IFERROR(IF(OR(tbl_daily[[#This Row],[RPE]]="",tbl_daily[[#This Row],[Duration]]=""),"",tbl_daily[[#This Row],[RPE]]*tbl_daily[[#This Row],[Duration]]),"")</f>
        <v>81</v>
      </c>
      <c r="M1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90" t="str">
        <f>IFERROR(_xlfn.XLOOKUP(tbl_daily[[#This Row],[Name]],tbl_profile[Name],tbl_profile[Position]),"")</f>
        <v>Guard</v>
      </c>
      <c r="O190">
        <f>IFERROR(IF(tbl_daily[[#This Row],[Injury Status]]="Out","",tbl_daily[[#This Row],[Duration]]),"")</f>
        <v>27</v>
      </c>
      <c r="P190" t="str">
        <f>IFERROR(_xlfn.XLOOKUP(tbl_daily[[#This Row],[Name]],tbl_profile[Name],tbl_profile[Team]),"")</f>
        <v>New Legacy</v>
      </c>
      <c r="Q190" s="2" t="str">
        <f>IFERROR(AVERAGEIFS(tbl_performance[TrapBar Deadlift 1RM (lbs)],tbl_performance[Name],tbl_daily[[#This Row],[Name]],tbl_performance[Date],tbl_daily[[#This Row],[Date]]),"")</f>
        <v/>
      </c>
      <c r="R190" s="2" t="str">
        <f>IFERROR(AVERAGEIFS(tbl_performance[Bench Press 1RM (lbs)],tbl_performance[Name],tbl_daily[[#This Row],[Name]],tbl_performance[Date],tbl_daily[[#This Row],[Date]]),"")</f>
        <v/>
      </c>
      <c r="S190" s="2" t="str">
        <f>IFERROR(AVERAGEIFS(tbl_performance[Jump Height (in)],tbl_performance[Name],tbl_daily[[#This Row],[Name]],tbl_performance[Date],tbl_daily[[#This Row],[Date]]),"")</f>
        <v/>
      </c>
      <c r="T190" s="2" t="str">
        <f>IFERROR(AVERAGEIFS(tbl_performance[Body Fat (%)],tbl_performance[Name],tbl_daily[[#This Row],[Name]],tbl_performance[Date],tbl_daily[[#This Row],[Date]]),"")</f>
        <v/>
      </c>
      <c r="U190">
        <f>IFERROR(IF(tbl_daily[[#This Row],[Name]]="","",1),"")</f>
        <v>1</v>
      </c>
      <c r="V190" s="9">
        <f>IF(tbl_daily[[#This Row],[Injury Status]]="Full",1,IF(tbl_daily[[#This Row],[Injury Status]]="Limited",2,IF(tbl_daily[[#This Row],[Injury Status]]="Out",3,"")))</f>
        <v>1</v>
      </c>
    </row>
    <row r="191" spans="1:22" ht="18" customHeight="1" x14ac:dyDescent="0.25">
      <c r="A191" s="3">
        <v>43037</v>
      </c>
      <c r="B191" t="s">
        <v>65</v>
      </c>
      <c r="C191" t="s">
        <v>36</v>
      </c>
      <c r="D191">
        <v>7</v>
      </c>
      <c r="E191">
        <v>6</v>
      </c>
      <c r="F191">
        <v>4</v>
      </c>
      <c r="G191">
        <v>5</v>
      </c>
      <c r="H191">
        <v>7</v>
      </c>
      <c r="I191">
        <v>1</v>
      </c>
      <c r="J191">
        <v>2</v>
      </c>
      <c r="K191">
        <v>27</v>
      </c>
      <c r="L191">
        <f>IFERROR(IF(OR(tbl_daily[[#This Row],[RPE]]="",tbl_daily[[#This Row],[Duration]]=""),"",tbl_daily[[#This Row],[RPE]]*tbl_daily[[#This Row],[Duration]]),"")</f>
        <v>54</v>
      </c>
      <c r="M1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91" t="str">
        <f>IFERROR(_xlfn.XLOOKUP(tbl_daily[[#This Row],[Name]],tbl_profile[Name],tbl_profile[Position]),"")</f>
        <v>Center</v>
      </c>
      <c r="O191">
        <f>IFERROR(IF(tbl_daily[[#This Row],[Injury Status]]="Out","",tbl_daily[[#This Row],[Duration]]),"")</f>
        <v>27</v>
      </c>
      <c r="P191" t="str">
        <f>IFERROR(_xlfn.XLOOKUP(tbl_daily[[#This Row],[Name]],tbl_profile[Name],tbl_profile[Team]),"")</f>
        <v>New Legacy</v>
      </c>
      <c r="Q191" s="2" t="str">
        <f>IFERROR(AVERAGEIFS(tbl_performance[TrapBar Deadlift 1RM (lbs)],tbl_performance[Name],tbl_daily[[#This Row],[Name]],tbl_performance[Date],tbl_daily[[#This Row],[Date]]),"")</f>
        <v/>
      </c>
      <c r="R191" s="2" t="str">
        <f>IFERROR(AVERAGEIFS(tbl_performance[Bench Press 1RM (lbs)],tbl_performance[Name],tbl_daily[[#This Row],[Name]],tbl_performance[Date],tbl_daily[[#This Row],[Date]]),"")</f>
        <v/>
      </c>
      <c r="S191" s="2" t="str">
        <f>IFERROR(AVERAGEIFS(tbl_performance[Jump Height (in)],tbl_performance[Name],tbl_daily[[#This Row],[Name]],tbl_performance[Date],tbl_daily[[#This Row],[Date]]),"")</f>
        <v/>
      </c>
      <c r="T191" s="2" t="str">
        <f>IFERROR(AVERAGEIFS(tbl_performance[Body Fat (%)],tbl_performance[Name],tbl_daily[[#This Row],[Name]],tbl_performance[Date],tbl_daily[[#This Row],[Date]]),"")</f>
        <v/>
      </c>
      <c r="U191">
        <f>IFERROR(IF(tbl_daily[[#This Row],[Name]]="","",1),"")</f>
        <v>1</v>
      </c>
      <c r="V191" s="9">
        <f>IF(tbl_daily[[#This Row],[Injury Status]]="Full",1,IF(tbl_daily[[#This Row],[Injury Status]]="Limited",2,IF(tbl_daily[[#This Row],[Injury Status]]="Out",3,"")))</f>
        <v>1</v>
      </c>
    </row>
    <row r="192" spans="1:22" ht="18" customHeight="1" x14ac:dyDescent="0.25">
      <c r="A192" s="3">
        <v>43037</v>
      </c>
      <c r="B192" t="s">
        <v>63</v>
      </c>
      <c r="C192" t="s">
        <v>37</v>
      </c>
      <c r="D192">
        <v>7</v>
      </c>
      <c r="E192">
        <v>4</v>
      </c>
      <c r="F192">
        <v>9</v>
      </c>
      <c r="G192">
        <v>2</v>
      </c>
      <c r="H192">
        <v>9</v>
      </c>
      <c r="I192">
        <v>0</v>
      </c>
      <c r="J192">
        <v>0</v>
      </c>
      <c r="K192">
        <v>27</v>
      </c>
      <c r="L192">
        <f>IFERROR(IF(OR(tbl_daily[[#This Row],[RPE]]="",tbl_daily[[#This Row],[Duration]]=""),"",tbl_daily[[#This Row],[RPE]]*tbl_daily[[#This Row],[Duration]]),"")</f>
        <v>0</v>
      </c>
      <c r="M1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192" t="str">
        <f>IFERROR(_xlfn.XLOOKUP(tbl_daily[[#This Row],[Name]],tbl_profile[Name],tbl_profile[Position]),"")</f>
        <v>Center</v>
      </c>
      <c r="O192" t="str">
        <f>IFERROR(IF(tbl_daily[[#This Row],[Injury Status]]="Out","",tbl_daily[[#This Row],[Duration]]),"")</f>
        <v/>
      </c>
      <c r="P192" t="str">
        <f>IFERROR(_xlfn.XLOOKUP(tbl_daily[[#This Row],[Name]],tbl_profile[Name],tbl_profile[Team]),"")</f>
        <v>New Legacy</v>
      </c>
      <c r="Q192" s="2" t="str">
        <f>IFERROR(AVERAGEIFS(tbl_performance[TrapBar Deadlift 1RM (lbs)],tbl_performance[Name],tbl_daily[[#This Row],[Name]],tbl_performance[Date],tbl_daily[[#This Row],[Date]]),"")</f>
        <v/>
      </c>
      <c r="R192" s="2" t="str">
        <f>IFERROR(AVERAGEIFS(tbl_performance[Bench Press 1RM (lbs)],tbl_performance[Name],tbl_daily[[#This Row],[Name]],tbl_performance[Date],tbl_daily[[#This Row],[Date]]),"")</f>
        <v/>
      </c>
      <c r="S192" s="2" t="str">
        <f>IFERROR(AVERAGEIFS(tbl_performance[Jump Height (in)],tbl_performance[Name],tbl_daily[[#This Row],[Name]],tbl_performance[Date],tbl_daily[[#This Row],[Date]]),"")</f>
        <v/>
      </c>
      <c r="T192" s="2" t="str">
        <f>IFERROR(AVERAGEIFS(tbl_performance[Body Fat (%)],tbl_performance[Name],tbl_daily[[#This Row],[Name]],tbl_performance[Date],tbl_daily[[#This Row],[Date]]),"")</f>
        <v/>
      </c>
      <c r="U192">
        <f>IFERROR(IF(tbl_daily[[#This Row],[Name]]="","",1),"")</f>
        <v>1</v>
      </c>
      <c r="V192" s="9">
        <f>IF(tbl_daily[[#This Row],[Injury Status]]="Full",1,IF(tbl_daily[[#This Row],[Injury Status]]="Limited",2,IF(tbl_daily[[#This Row],[Injury Status]]="Out",3,"")))</f>
        <v>3</v>
      </c>
    </row>
    <row r="193" spans="1:22" ht="18" customHeight="1" x14ac:dyDescent="0.25">
      <c r="A193" s="3">
        <v>43037</v>
      </c>
      <c r="B193" t="s">
        <v>62</v>
      </c>
      <c r="C193" t="s">
        <v>36</v>
      </c>
      <c r="D193">
        <v>5</v>
      </c>
      <c r="E193">
        <v>5</v>
      </c>
      <c r="F193">
        <v>5</v>
      </c>
      <c r="G193">
        <v>7</v>
      </c>
      <c r="H193">
        <v>5</v>
      </c>
      <c r="I193">
        <v>1</v>
      </c>
      <c r="J193">
        <v>1</v>
      </c>
      <c r="K193">
        <v>27</v>
      </c>
      <c r="L193">
        <f>IFERROR(IF(OR(tbl_daily[[#This Row],[RPE]]="",tbl_daily[[#This Row],[Duration]]=""),"",tbl_daily[[#This Row],[RPE]]*tbl_daily[[#This Row],[Duration]]),"")</f>
        <v>27</v>
      </c>
      <c r="M1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93" t="str">
        <f>IFERROR(_xlfn.XLOOKUP(tbl_daily[[#This Row],[Name]],tbl_profile[Name],tbl_profile[Position]),"")</f>
        <v>Center</v>
      </c>
      <c r="O193">
        <f>IFERROR(IF(tbl_daily[[#This Row],[Injury Status]]="Out","",tbl_daily[[#This Row],[Duration]]),"")</f>
        <v>27</v>
      </c>
      <c r="P193" t="str">
        <f>IFERROR(_xlfn.XLOOKUP(tbl_daily[[#This Row],[Name]],tbl_profile[Name],tbl_profile[Team]),"")</f>
        <v>Toon Squad</v>
      </c>
      <c r="Q193" s="2" t="str">
        <f>IFERROR(AVERAGEIFS(tbl_performance[TrapBar Deadlift 1RM (lbs)],tbl_performance[Name],tbl_daily[[#This Row],[Name]],tbl_performance[Date],tbl_daily[[#This Row],[Date]]),"")</f>
        <v/>
      </c>
      <c r="R193" s="2" t="str">
        <f>IFERROR(AVERAGEIFS(tbl_performance[Bench Press 1RM (lbs)],tbl_performance[Name],tbl_daily[[#This Row],[Name]],tbl_performance[Date],tbl_daily[[#This Row],[Date]]),"")</f>
        <v/>
      </c>
      <c r="S193" s="2" t="str">
        <f>IFERROR(AVERAGEIFS(tbl_performance[Jump Height (in)],tbl_performance[Name],tbl_daily[[#This Row],[Name]],tbl_performance[Date],tbl_daily[[#This Row],[Date]]),"")</f>
        <v/>
      </c>
      <c r="T193" s="2" t="str">
        <f>IFERROR(AVERAGEIFS(tbl_performance[Body Fat (%)],tbl_performance[Name],tbl_daily[[#This Row],[Name]],tbl_performance[Date],tbl_daily[[#This Row],[Date]]),"")</f>
        <v/>
      </c>
      <c r="U193">
        <f>IFERROR(IF(tbl_daily[[#This Row],[Name]]="","",1),"")</f>
        <v>1</v>
      </c>
      <c r="V193" s="9">
        <f>IF(tbl_daily[[#This Row],[Injury Status]]="Full",1,IF(tbl_daily[[#This Row],[Injury Status]]="Limited",2,IF(tbl_daily[[#This Row],[Injury Status]]="Out",3,"")))</f>
        <v>1</v>
      </c>
    </row>
    <row r="194" spans="1:22" ht="18" customHeight="1" x14ac:dyDescent="0.25">
      <c r="A194" s="3">
        <v>43037</v>
      </c>
      <c r="B194" t="s">
        <v>52</v>
      </c>
      <c r="C194" t="s">
        <v>38</v>
      </c>
      <c r="D194">
        <v>6</v>
      </c>
      <c r="E194">
        <v>4</v>
      </c>
      <c r="F194">
        <v>6</v>
      </c>
      <c r="G194">
        <v>6</v>
      </c>
      <c r="H194">
        <v>4</v>
      </c>
      <c r="I194">
        <v>1</v>
      </c>
      <c r="J194">
        <v>2</v>
      </c>
      <c r="K194">
        <v>27</v>
      </c>
      <c r="L194">
        <f>IFERROR(IF(OR(tbl_daily[[#This Row],[RPE]]="",tbl_daily[[#This Row],[Duration]]=""),"",tbl_daily[[#This Row],[RPE]]*tbl_daily[[#This Row],[Duration]]),"")</f>
        <v>54</v>
      </c>
      <c r="M1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94" t="str">
        <f>IFERROR(_xlfn.XLOOKUP(tbl_daily[[#This Row],[Name]],tbl_profile[Name],tbl_profile[Position]),"")</f>
        <v>Forward</v>
      </c>
      <c r="O194">
        <f>IFERROR(IF(tbl_daily[[#This Row],[Injury Status]]="Out","",tbl_daily[[#This Row],[Duration]]),"")</f>
        <v>27</v>
      </c>
      <c r="P194" t="str">
        <f>IFERROR(_xlfn.XLOOKUP(tbl_daily[[#This Row],[Name]],tbl_profile[Name],tbl_profile[Team]),"")</f>
        <v>Toon Squad</v>
      </c>
      <c r="Q194" s="2" t="str">
        <f>IFERROR(AVERAGEIFS(tbl_performance[TrapBar Deadlift 1RM (lbs)],tbl_performance[Name],tbl_daily[[#This Row],[Name]],tbl_performance[Date],tbl_daily[[#This Row],[Date]]),"")</f>
        <v/>
      </c>
      <c r="R194" s="2" t="str">
        <f>IFERROR(AVERAGEIFS(tbl_performance[Bench Press 1RM (lbs)],tbl_performance[Name],tbl_daily[[#This Row],[Name]],tbl_performance[Date],tbl_daily[[#This Row],[Date]]),"")</f>
        <v/>
      </c>
      <c r="S194" s="2" t="str">
        <f>IFERROR(AVERAGEIFS(tbl_performance[Jump Height (in)],tbl_performance[Name],tbl_daily[[#This Row],[Name]],tbl_performance[Date],tbl_daily[[#This Row],[Date]]),"")</f>
        <v/>
      </c>
      <c r="T194" s="2" t="str">
        <f>IFERROR(AVERAGEIFS(tbl_performance[Body Fat (%)],tbl_performance[Name],tbl_daily[[#This Row],[Name]],tbl_performance[Date],tbl_daily[[#This Row],[Date]]),"")</f>
        <v/>
      </c>
      <c r="U194">
        <f>IFERROR(IF(tbl_daily[[#This Row],[Name]]="","",1),"")</f>
        <v>1</v>
      </c>
      <c r="V194" s="9">
        <f>IF(tbl_daily[[#This Row],[Injury Status]]="Full",1,IF(tbl_daily[[#This Row],[Injury Status]]="Limited",2,IF(tbl_daily[[#This Row],[Injury Status]]="Out",3,"")))</f>
        <v>2</v>
      </c>
    </row>
    <row r="195" spans="1:22" ht="18" customHeight="1" x14ac:dyDescent="0.25">
      <c r="A195" s="3">
        <v>43037</v>
      </c>
      <c r="B195" t="s">
        <v>59</v>
      </c>
      <c r="C195" t="s">
        <v>36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1</v>
      </c>
      <c r="J195">
        <v>1</v>
      </c>
      <c r="K195">
        <v>27</v>
      </c>
      <c r="L195">
        <f>IFERROR(IF(OR(tbl_daily[[#This Row],[RPE]]="",tbl_daily[[#This Row],[Duration]]=""),"",tbl_daily[[#This Row],[RPE]]*tbl_daily[[#This Row],[Duration]]),"")</f>
        <v>27</v>
      </c>
      <c r="M1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35</v>
      </c>
      <c r="N195" t="str">
        <f>IFERROR(_xlfn.XLOOKUP(tbl_daily[[#This Row],[Name]],tbl_profile[Name],tbl_profile[Position]),"")</f>
        <v>Forward</v>
      </c>
      <c r="O195">
        <f>IFERROR(IF(tbl_daily[[#This Row],[Injury Status]]="Out","",tbl_daily[[#This Row],[Duration]]),"")</f>
        <v>27</v>
      </c>
      <c r="P195" t="str">
        <f>IFERROR(_xlfn.XLOOKUP(tbl_daily[[#This Row],[Name]],tbl_profile[Name],tbl_profile[Team]),"")</f>
        <v>Toon Squad</v>
      </c>
      <c r="Q195" s="2" t="str">
        <f>IFERROR(AVERAGEIFS(tbl_performance[TrapBar Deadlift 1RM (lbs)],tbl_performance[Name],tbl_daily[[#This Row],[Name]],tbl_performance[Date],tbl_daily[[#This Row],[Date]]),"")</f>
        <v/>
      </c>
      <c r="R195" s="2" t="str">
        <f>IFERROR(AVERAGEIFS(tbl_performance[Bench Press 1RM (lbs)],tbl_performance[Name],tbl_daily[[#This Row],[Name]],tbl_performance[Date],tbl_daily[[#This Row],[Date]]),"")</f>
        <v/>
      </c>
      <c r="S195" s="2" t="str">
        <f>IFERROR(AVERAGEIFS(tbl_performance[Jump Height (in)],tbl_performance[Name],tbl_daily[[#This Row],[Name]],tbl_performance[Date],tbl_daily[[#This Row],[Date]]),"")</f>
        <v/>
      </c>
      <c r="T195" s="2" t="str">
        <f>IFERROR(AVERAGEIFS(tbl_performance[Body Fat (%)],tbl_performance[Name],tbl_daily[[#This Row],[Name]],tbl_performance[Date],tbl_daily[[#This Row],[Date]]),"")</f>
        <v/>
      </c>
      <c r="U195">
        <f>IFERROR(IF(tbl_daily[[#This Row],[Name]]="","",1),"")</f>
        <v>1</v>
      </c>
      <c r="V195" s="9">
        <f>IF(tbl_daily[[#This Row],[Injury Status]]="Full",1,IF(tbl_daily[[#This Row],[Injury Status]]="Limited",2,IF(tbl_daily[[#This Row],[Injury Status]]="Out",3,"")))</f>
        <v>1</v>
      </c>
    </row>
    <row r="196" spans="1:22" ht="18" customHeight="1" x14ac:dyDescent="0.25">
      <c r="A196" s="3">
        <v>43037</v>
      </c>
      <c r="B196" t="s">
        <v>61</v>
      </c>
      <c r="C196" t="s">
        <v>36</v>
      </c>
      <c r="D196">
        <v>4</v>
      </c>
      <c r="E196">
        <v>6</v>
      </c>
      <c r="F196">
        <v>4</v>
      </c>
      <c r="G196">
        <v>5</v>
      </c>
      <c r="H196">
        <v>7</v>
      </c>
      <c r="I196">
        <v>1</v>
      </c>
      <c r="J196">
        <v>3</v>
      </c>
      <c r="K196">
        <v>27</v>
      </c>
      <c r="L196">
        <f>IFERROR(IF(OR(tbl_daily[[#This Row],[RPE]]="",tbl_daily[[#This Row],[Duration]]=""),"",tbl_daily[[#This Row],[RPE]]*tbl_daily[[#This Row],[Duration]]),"")</f>
        <v>81</v>
      </c>
      <c r="M1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96" t="str">
        <f>IFERROR(_xlfn.XLOOKUP(tbl_daily[[#This Row],[Name]],tbl_profile[Name],tbl_profile[Position]),"")</f>
        <v>Forward</v>
      </c>
      <c r="O196">
        <f>IFERROR(IF(tbl_daily[[#This Row],[Injury Status]]="Out","",tbl_daily[[#This Row],[Duration]]),"")</f>
        <v>27</v>
      </c>
      <c r="P196" t="str">
        <f>IFERROR(_xlfn.XLOOKUP(tbl_daily[[#This Row],[Name]],tbl_profile[Name],tbl_profile[Team]),"")</f>
        <v>Toon Squad</v>
      </c>
      <c r="Q196" s="2" t="str">
        <f>IFERROR(AVERAGEIFS(tbl_performance[TrapBar Deadlift 1RM (lbs)],tbl_performance[Name],tbl_daily[[#This Row],[Name]],tbl_performance[Date],tbl_daily[[#This Row],[Date]]),"")</f>
        <v/>
      </c>
      <c r="R196" s="2" t="str">
        <f>IFERROR(AVERAGEIFS(tbl_performance[Bench Press 1RM (lbs)],tbl_performance[Name],tbl_daily[[#This Row],[Name]],tbl_performance[Date],tbl_daily[[#This Row],[Date]]),"")</f>
        <v/>
      </c>
      <c r="S196" s="2" t="str">
        <f>IFERROR(AVERAGEIFS(tbl_performance[Jump Height (in)],tbl_performance[Name],tbl_daily[[#This Row],[Name]],tbl_performance[Date],tbl_daily[[#This Row],[Date]]),"")</f>
        <v/>
      </c>
      <c r="T196" s="2" t="str">
        <f>IFERROR(AVERAGEIFS(tbl_performance[Body Fat (%)],tbl_performance[Name],tbl_daily[[#This Row],[Name]],tbl_performance[Date],tbl_daily[[#This Row],[Date]]),"")</f>
        <v/>
      </c>
      <c r="U196">
        <f>IFERROR(IF(tbl_daily[[#This Row],[Name]]="","",1),"")</f>
        <v>1</v>
      </c>
      <c r="V196" s="9">
        <f>IF(tbl_daily[[#This Row],[Injury Status]]="Full",1,IF(tbl_daily[[#This Row],[Injury Status]]="Limited",2,IF(tbl_daily[[#This Row],[Injury Status]]="Out",3,"")))</f>
        <v>1</v>
      </c>
    </row>
    <row r="197" spans="1:22" ht="18" customHeight="1" x14ac:dyDescent="0.25">
      <c r="A197" s="3">
        <v>43037</v>
      </c>
      <c r="B197" t="s">
        <v>55</v>
      </c>
      <c r="C197" t="s">
        <v>36</v>
      </c>
      <c r="D197">
        <v>4</v>
      </c>
      <c r="E197">
        <v>6</v>
      </c>
      <c r="F197">
        <v>6</v>
      </c>
      <c r="G197">
        <v>7</v>
      </c>
      <c r="H197">
        <v>7</v>
      </c>
      <c r="I197">
        <v>1</v>
      </c>
      <c r="J197">
        <v>3</v>
      </c>
      <c r="K197">
        <v>27</v>
      </c>
      <c r="L197">
        <f>IFERROR(IF(OR(tbl_daily[[#This Row],[RPE]]="",tbl_daily[[#This Row],[Duration]]=""),"",tbl_daily[[#This Row],[RPE]]*tbl_daily[[#This Row],[Duration]]),"")</f>
        <v>81</v>
      </c>
      <c r="M1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97" t="str">
        <f>IFERROR(_xlfn.XLOOKUP(tbl_daily[[#This Row],[Name]],tbl_profile[Name],tbl_profile[Position]),"")</f>
        <v>Guard</v>
      </c>
      <c r="O197">
        <f>IFERROR(IF(tbl_daily[[#This Row],[Injury Status]]="Out","",tbl_daily[[#This Row],[Duration]]),"")</f>
        <v>27</v>
      </c>
      <c r="P197" t="str">
        <f>IFERROR(_xlfn.XLOOKUP(tbl_daily[[#This Row],[Name]],tbl_profile[Name],tbl_profile[Team]),"")</f>
        <v>Toon Squad</v>
      </c>
      <c r="Q197" s="2" t="str">
        <f>IFERROR(AVERAGEIFS(tbl_performance[TrapBar Deadlift 1RM (lbs)],tbl_performance[Name],tbl_daily[[#This Row],[Name]],tbl_performance[Date],tbl_daily[[#This Row],[Date]]),"")</f>
        <v/>
      </c>
      <c r="R197" s="2" t="str">
        <f>IFERROR(AVERAGEIFS(tbl_performance[Bench Press 1RM (lbs)],tbl_performance[Name],tbl_daily[[#This Row],[Name]],tbl_performance[Date],tbl_daily[[#This Row],[Date]]),"")</f>
        <v/>
      </c>
      <c r="S197" s="2" t="str">
        <f>IFERROR(AVERAGEIFS(tbl_performance[Jump Height (in)],tbl_performance[Name],tbl_daily[[#This Row],[Name]],tbl_performance[Date],tbl_daily[[#This Row],[Date]]),"")</f>
        <v/>
      </c>
      <c r="T197" s="2" t="str">
        <f>IFERROR(AVERAGEIFS(tbl_performance[Body Fat (%)],tbl_performance[Name],tbl_daily[[#This Row],[Name]],tbl_performance[Date],tbl_daily[[#This Row],[Date]]),"")</f>
        <v/>
      </c>
      <c r="U197">
        <f>IFERROR(IF(tbl_daily[[#This Row],[Name]]="","",1),"")</f>
        <v>1</v>
      </c>
      <c r="V197" s="9">
        <f>IF(tbl_daily[[#This Row],[Injury Status]]="Full",1,IF(tbl_daily[[#This Row],[Injury Status]]="Limited",2,IF(tbl_daily[[#This Row],[Injury Status]]="Out",3,"")))</f>
        <v>1</v>
      </c>
    </row>
    <row r="198" spans="1:22" ht="18" customHeight="1" x14ac:dyDescent="0.25">
      <c r="A198" s="3">
        <v>43037</v>
      </c>
      <c r="B198" t="s">
        <v>40</v>
      </c>
      <c r="C198" t="s">
        <v>36</v>
      </c>
      <c r="D198">
        <v>5</v>
      </c>
      <c r="E198">
        <v>7</v>
      </c>
      <c r="F198">
        <v>7</v>
      </c>
      <c r="G198">
        <v>5</v>
      </c>
      <c r="H198">
        <v>5</v>
      </c>
      <c r="I198">
        <v>1</v>
      </c>
      <c r="J198">
        <v>3</v>
      </c>
      <c r="K198">
        <v>27</v>
      </c>
      <c r="L198">
        <f>IFERROR(IF(OR(tbl_daily[[#This Row],[RPE]]="",tbl_daily[[#This Row],[Duration]]=""),"",tbl_daily[[#This Row],[RPE]]*tbl_daily[[#This Row],[Duration]]),"")</f>
        <v>81</v>
      </c>
      <c r="M1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98" t="str">
        <f>IFERROR(_xlfn.XLOOKUP(tbl_daily[[#This Row],[Name]],tbl_profile[Name],tbl_profile[Position]),"")</f>
        <v>Guard</v>
      </c>
      <c r="O198">
        <f>IFERROR(IF(tbl_daily[[#This Row],[Injury Status]]="Out","",tbl_daily[[#This Row],[Duration]]),"")</f>
        <v>27</v>
      </c>
      <c r="P198" t="str">
        <f>IFERROR(_xlfn.XLOOKUP(tbl_daily[[#This Row],[Name]],tbl_profile[Name],tbl_profile[Team]),"")</f>
        <v>New Legacy</v>
      </c>
      <c r="Q198" s="2" t="str">
        <f>IFERROR(AVERAGEIFS(tbl_performance[TrapBar Deadlift 1RM (lbs)],tbl_performance[Name],tbl_daily[[#This Row],[Name]],tbl_performance[Date],tbl_daily[[#This Row],[Date]]),"")</f>
        <v/>
      </c>
      <c r="R198" s="2" t="str">
        <f>IFERROR(AVERAGEIFS(tbl_performance[Bench Press 1RM (lbs)],tbl_performance[Name],tbl_daily[[#This Row],[Name]],tbl_performance[Date],tbl_daily[[#This Row],[Date]]),"")</f>
        <v/>
      </c>
      <c r="S198" s="2" t="str">
        <f>IFERROR(AVERAGEIFS(tbl_performance[Jump Height (in)],tbl_performance[Name],tbl_daily[[#This Row],[Name]],tbl_performance[Date],tbl_daily[[#This Row],[Date]]),"")</f>
        <v/>
      </c>
      <c r="T198" s="2" t="str">
        <f>IFERROR(AVERAGEIFS(tbl_performance[Body Fat (%)],tbl_performance[Name],tbl_daily[[#This Row],[Name]],tbl_performance[Date],tbl_daily[[#This Row],[Date]]),"")</f>
        <v/>
      </c>
      <c r="U198">
        <f>IFERROR(IF(tbl_daily[[#This Row],[Name]]="","",1),"")</f>
        <v>1</v>
      </c>
      <c r="V198" s="9">
        <f>IF(tbl_daily[[#This Row],[Injury Status]]="Full",1,IF(tbl_daily[[#This Row],[Injury Status]]="Limited",2,IF(tbl_daily[[#This Row],[Injury Status]]="Out",3,"")))</f>
        <v>1</v>
      </c>
    </row>
    <row r="199" spans="1:22" ht="18" customHeight="1" x14ac:dyDescent="0.25">
      <c r="A199" s="6">
        <v>43038</v>
      </c>
      <c r="B199" t="s">
        <v>45</v>
      </c>
      <c r="C199" t="s">
        <v>36</v>
      </c>
      <c r="D199">
        <v>7</v>
      </c>
      <c r="E199">
        <v>10</v>
      </c>
      <c r="F199">
        <v>8</v>
      </c>
      <c r="G199">
        <v>10</v>
      </c>
      <c r="H199">
        <v>9</v>
      </c>
      <c r="I199">
        <v>1</v>
      </c>
      <c r="J199">
        <v>6</v>
      </c>
      <c r="K199">
        <v>56</v>
      </c>
      <c r="L199">
        <f>IFERROR(IF(OR(tbl_daily[[#This Row],[RPE]]="",tbl_daily[[#This Row],[Duration]]=""),"",tbl_daily[[#This Row],[RPE]]*tbl_daily[[#This Row],[Duration]]),"")</f>
        <v>336</v>
      </c>
      <c r="M1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99" t="str">
        <f>IFERROR(_xlfn.XLOOKUP(tbl_daily[[#This Row],[Name]],tbl_profile[Name],tbl_profile[Position]),"")</f>
        <v>Forward</v>
      </c>
      <c r="O199">
        <f>IFERROR(IF(tbl_daily[[#This Row],[Injury Status]]="Out","",tbl_daily[[#This Row],[Duration]]),"")</f>
        <v>56</v>
      </c>
      <c r="P199" t="str">
        <f>IFERROR(_xlfn.XLOOKUP(tbl_daily[[#This Row],[Name]],tbl_profile[Name],tbl_profile[Team]),"")</f>
        <v>New Legacy</v>
      </c>
      <c r="Q199" s="2" t="str">
        <f>IFERROR(AVERAGEIFS(tbl_performance[TrapBar Deadlift 1RM (lbs)],tbl_performance[Name],tbl_daily[[#This Row],[Name]],tbl_performance[Date],tbl_daily[[#This Row],[Date]]),"")</f>
        <v/>
      </c>
      <c r="R199" s="2" t="str">
        <f>IFERROR(AVERAGEIFS(tbl_performance[Bench Press 1RM (lbs)],tbl_performance[Name],tbl_daily[[#This Row],[Name]],tbl_performance[Date],tbl_daily[[#This Row],[Date]]),"")</f>
        <v/>
      </c>
      <c r="S199" s="2" t="str">
        <f>IFERROR(AVERAGEIFS(tbl_performance[Jump Height (in)],tbl_performance[Name],tbl_daily[[#This Row],[Name]],tbl_performance[Date],tbl_daily[[#This Row],[Date]]),"")</f>
        <v/>
      </c>
      <c r="T199" s="2" t="str">
        <f>IFERROR(AVERAGEIFS(tbl_performance[Body Fat (%)],tbl_performance[Name],tbl_daily[[#This Row],[Name]],tbl_performance[Date],tbl_daily[[#This Row],[Date]]),"")</f>
        <v/>
      </c>
      <c r="U199">
        <f>IFERROR(IF(tbl_daily[[#This Row],[Name]]="","",1),"")</f>
        <v>1</v>
      </c>
      <c r="V199" s="9">
        <f>IF(tbl_daily[[#This Row],[Injury Status]]="Full",1,IF(tbl_daily[[#This Row],[Injury Status]]="Limited",2,IF(tbl_daily[[#This Row],[Injury Status]]="Out",3,"")))</f>
        <v>1</v>
      </c>
    </row>
    <row r="200" spans="1:22" ht="18" customHeight="1" x14ac:dyDescent="0.25">
      <c r="A200" s="3">
        <v>43038</v>
      </c>
      <c r="B200" t="s">
        <v>47</v>
      </c>
      <c r="C200" t="s">
        <v>36</v>
      </c>
      <c r="D200">
        <v>8</v>
      </c>
      <c r="E200">
        <v>7</v>
      </c>
      <c r="F200">
        <v>10</v>
      </c>
      <c r="G200">
        <v>7</v>
      </c>
      <c r="H200">
        <v>9</v>
      </c>
      <c r="I200">
        <v>1</v>
      </c>
      <c r="J200">
        <v>5</v>
      </c>
      <c r="K200">
        <v>56</v>
      </c>
      <c r="L200">
        <f>IFERROR(IF(OR(tbl_daily[[#This Row],[RPE]]="",tbl_daily[[#This Row],[Duration]]=""),"",tbl_daily[[#This Row],[RPE]]*tbl_daily[[#This Row],[Duration]]),"")</f>
        <v>280</v>
      </c>
      <c r="M2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00" t="str">
        <f>IFERROR(_xlfn.XLOOKUP(tbl_daily[[#This Row],[Name]],tbl_profile[Name],tbl_profile[Position]),"")</f>
        <v>Forward</v>
      </c>
      <c r="O200">
        <f>IFERROR(IF(tbl_daily[[#This Row],[Injury Status]]="Out","",tbl_daily[[#This Row],[Duration]]),"")</f>
        <v>56</v>
      </c>
      <c r="P200" t="str">
        <f>IFERROR(_xlfn.XLOOKUP(tbl_daily[[#This Row],[Name]],tbl_profile[Name],tbl_profile[Team]),"")</f>
        <v>Toon Squad</v>
      </c>
      <c r="Q200" s="2" t="str">
        <f>IFERROR(AVERAGEIFS(tbl_performance[TrapBar Deadlift 1RM (lbs)],tbl_performance[Name],tbl_daily[[#This Row],[Name]],tbl_performance[Date],tbl_daily[[#This Row],[Date]]),"")</f>
        <v/>
      </c>
      <c r="R200" s="2" t="str">
        <f>IFERROR(AVERAGEIFS(tbl_performance[Bench Press 1RM (lbs)],tbl_performance[Name],tbl_daily[[#This Row],[Name]],tbl_performance[Date],tbl_daily[[#This Row],[Date]]),"")</f>
        <v/>
      </c>
      <c r="S200" s="2" t="str">
        <f>IFERROR(AVERAGEIFS(tbl_performance[Jump Height (in)],tbl_performance[Name],tbl_daily[[#This Row],[Name]],tbl_performance[Date],tbl_daily[[#This Row],[Date]]),"")</f>
        <v/>
      </c>
      <c r="T200" s="2" t="str">
        <f>IFERROR(AVERAGEIFS(tbl_performance[Body Fat (%)],tbl_performance[Name],tbl_daily[[#This Row],[Name]],tbl_performance[Date],tbl_daily[[#This Row],[Date]]),"")</f>
        <v/>
      </c>
      <c r="U200">
        <f>IFERROR(IF(tbl_daily[[#This Row],[Name]]="","",1),"")</f>
        <v>1</v>
      </c>
      <c r="V200" s="9">
        <f>IF(tbl_daily[[#This Row],[Injury Status]]="Full",1,IF(tbl_daily[[#This Row],[Injury Status]]="Limited",2,IF(tbl_daily[[#This Row],[Injury Status]]="Out",3,"")))</f>
        <v>1</v>
      </c>
    </row>
    <row r="201" spans="1:22" ht="18" customHeight="1" x14ac:dyDescent="0.25">
      <c r="A201" s="3">
        <v>43038</v>
      </c>
      <c r="B201" t="s">
        <v>43</v>
      </c>
      <c r="C201" t="s">
        <v>36</v>
      </c>
      <c r="D201">
        <v>10</v>
      </c>
      <c r="E201">
        <v>8</v>
      </c>
      <c r="F201">
        <v>10</v>
      </c>
      <c r="G201">
        <v>9</v>
      </c>
      <c r="H201">
        <v>7</v>
      </c>
      <c r="I201">
        <v>1</v>
      </c>
      <c r="J201">
        <v>7</v>
      </c>
      <c r="K201">
        <v>56</v>
      </c>
      <c r="L201">
        <f>IFERROR(IF(OR(tbl_daily[[#This Row],[RPE]]="",tbl_daily[[#This Row],[Duration]]=""),"",tbl_daily[[#This Row],[RPE]]*tbl_daily[[#This Row],[Duration]]),"")</f>
        <v>392</v>
      </c>
      <c r="M2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201" t="str">
        <f>IFERROR(_xlfn.XLOOKUP(tbl_daily[[#This Row],[Name]],tbl_profile[Name],tbl_profile[Position]),"")</f>
        <v>Forward</v>
      </c>
      <c r="O201">
        <f>IFERROR(IF(tbl_daily[[#This Row],[Injury Status]]="Out","",tbl_daily[[#This Row],[Duration]]),"")</f>
        <v>56</v>
      </c>
      <c r="P201" t="str">
        <f>IFERROR(_xlfn.XLOOKUP(tbl_daily[[#This Row],[Name]],tbl_profile[Name],tbl_profile[Team]),"")</f>
        <v>New Legacy</v>
      </c>
      <c r="Q201" s="2" t="str">
        <f>IFERROR(AVERAGEIFS(tbl_performance[TrapBar Deadlift 1RM (lbs)],tbl_performance[Name],tbl_daily[[#This Row],[Name]],tbl_performance[Date],tbl_daily[[#This Row],[Date]]),"")</f>
        <v/>
      </c>
      <c r="R201" s="2" t="str">
        <f>IFERROR(AVERAGEIFS(tbl_performance[Bench Press 1RM (lbs)],tbl_performance[Name],tbl_daily[[#This Row],[Name]],tbl_performance[Date],tbl_daily[[#This Row],[Date]]),"")</f>
        <v/>
      </c>
      <c r="S201" s="2" t="str">
        <f>IFERROR(AVERAGEIFS(tbl_performance[Jump Height (in)],tbl_performance[Name],tbl_daily[[#This Row],[Name]],tbl_performance[Date],tbl_daily[[#This Row],[Date]]),"")</f>
        <v/>
      </c>
      <c r="T201" s="2" t="str">
        <f>IFERROR(AVERAGEIFS(tbl_performance[Body Fat (%)],tbl_performance[Name],tbl_daily[[#This Row],[Name]],tbl_performance[Date],tbl_daily[[#This Row],[Date]]),"")</f>
        <v/>
      </c>
      <c r="U201">
        <f>IFERROR(IF(tbl_daily[[#This Row],[Name]]="","",1),"")</f>
        <v>1</v>
      </c>
      <c r="V201" s="9">
        <f>IF(tbl_daily[[#This Row],[Injury Status]]="Full",1,IF(tbl_daily[[#This Row],[Injury Status]]="Limited",2,IF(tbl_daily[[#This Row],[Injury Status]]="Out",3,"")))</f>
        <v>1</v>
      </c>
    </row>
    <row r="202" spans="1:22" ht="18" customHeight="1" x14ac:dyDescent="0.25">
      <c r="A202" s="3">
        <v>43038</v>
      </c>
      <c r="B202" t="s">
        <v>46</v>
      </c>
      <c r="C202" t="s">
        <v>37</v>
      </c>
      <c r="D202">
        <v>6</v>
      </c>
      <c r="E202">
        <v>3</v>
      </c>
      <c r="F202">
        <v>5</v>
      </c>
      <c r="G202">
        <v>7</v>
      </c>
      <c r="H202">
        <v>2</v>
      </c>
      <c r="I202">
        <v>0</v>
      </c>
      <c r="J202">
        <v>0</v>
      </c>
      <c r="K202">
        <v>56</v>
      </c>
      <c r="L202">
        <f>IFERROR(IF(OR(tbl_daily[[#This Row],[RPE]]="",tbl_daily[[#This Row],[Duration]]=""),"",tbl_daily[[#This Row],[RPE]]*tbl_daily[[#This Row],[Duration]]),"")</f>
        <v>0</v>
      </c>
      <c r="M2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202" t="str">
        <f>IFERROR(_xlfn.XLOOKUP(tbl_daily[[#This Row],[Name]],tbl_profile[Name],tbl_profile[Position]),"")</f>
        <v>Forward</v>
      </c>
      <c r="O202" t="str">
        <f>IFERROR(IF(tbl_daily[[#This Row],[Injury Status]]="Out","",tbl_daily[[#This Row],[Duration]]),"")</f>
        <v/>
      </c>
      <c r="P202" t="str">
        <f>IFERROR(_xlfn.XLOOKUP(tbl_daily[[#This Row],[Name]],tbl_profile[Name],tbl_profile[Team]),"")</f>
        <v>Toon Squad</v>
      </c>
      <c r="Q202" s="2" t="str">
        <f>IFERROR(AVERAGEIFS(tbl_performance[TrapBar Deadlift 1RM (lbs)],tbl_performance[Name],tbl_daily[[#This Row],[Name]],tbl_performance[Date],tbl_daily[[#This Row],[Date]]),"")</f>
        <v/>
      </c>
      <c r="R202" s="2" t="str">
        <f>IFERROR(AVERAGEIFS(tbl_performance[Bench Press 1RM (lbs)],tbl_performance[Name],tbl_daily[[#This Row],[Name]],tbl_performance[Date],tbl_daily[[#This Row],[Date]]),"")</f>
        <v/>
      </c>
      <c r="S202" s="2" t="str">
        <f>IFERROR(AVERAGEIFS(tbl_performance[Jump Height (in)],tbl_performance[Name],tbl_daily[[#This Row],[Name]],tbl_performance[Date],tbl_daily[[#This Row],[Date]]),"")</f>
        <v/>
      </c>
      <c r="T202" s="2" t="str">
        <f>IFERROR(AVERAGEIFS(tbl_performance[Body Fat (%)],tbl_performance[Name],tbl_daily[[#This Row],[Name]],tbl_performance[Date],tbl_daily[[#This Row],[Date]]),"")</f>
        <v/>
      </c>
      <c r="U202">
        <f>IFERROR(IF(tbl_daily[[#This Row],[Name]]="","",1),"")</f>
        <v>1</v>
      </c>
      <c r="V202" s="9">
        <f>IF(tbl_daily[[#This Row],[Injury Status]]="Full",1,IF(tbl_daily[[#This Row],[Injury Status]]="Limited",2,IF(tbl_daily[[#This Row],[Injury Status]]="Out",3,"")))</f>
        <v>3</v>
      </c>
    </row>
    <row r="203" spans="1:22" ht="18" customHeight="1" x14ac:dyDescent="0.25">
      <c r="A203" s="3">
        <v>43038</v>
      </c>
      <c r="B203" t="s">
        <v>49</v>
      </c>
      <c r="C203" t="s">
        <v>36</v>
      </c>
      <c r="D203">
        <v>9</v>
      </c>
      <c r="E203">
        <v>9</v>
      </c>
      <c r="F203">
        <v>7</v>
      </c>
      <c r="G203">
        <v>7</v>
      </c>
      <c r="H203">
        <v>8</v>
      </c>
      <c r="I203">
        <v>1</v>
      </c>
      <c r="J203">
        <v>4</v>
      </c>
      <c r="K203">
        <v>56</v>
      </c>
      <c r="L203">
        <f>IFERROR(IF(OR(tbl_daily[[#This Row],[RPE]]="",tbl_daily[[#This Row],[Duration]]=""),"",tbl_daily[[#This Row],[RPE]]*tbl_daily[[#This Row],[Duration]]),"")</f>
        <v>224</v>
      </c>
      <c r="M2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203" t="str">
        <f>IFERROR(_xlfn.XLOOKUP(tbl_daily[[#This Row],[Name]],tbl_profile[Name],tbl_profile[Position]),"")</f>
        <v>Guard</v>
      </c>
      <c r="O203">
        <f>IFERROR(IF(tbl_daily[[#This Row],[Injury Status]]="Out","",tbl_daily[[#This Row],[Duration]]),"")</f>
        <v>56</v>
      </c>
      <c r="P203" t="str">
        <f>IFERROR(_xlfn.XLOOKUP(tbl_daily[[#This Row],[Name]],tbl_profile[Name],tbl_profile[Team]),"")</f>
        <v>Toon Squad</v>
      </c>
      <c r="Q203" s="2" t="str">
        <f>IFERROR(AVERAGEIFS(tbl_performance[TrapBar Deadlift 1RM (lbs)],tbl_performance[Name],tbl_daily[[#This Row],[Name]],tbl_performance[Date],tbl_daily[[#This Row],[Date]]),"")</f>
        <v/>
      </c>
      <c r="R203" s="2" t="str">
        <f>IFERROR(AVERAGEIFS(tbl_performance[Bench Press 1RM (lbs)],tbl_performance[Name],tbl_daily[[#This Row],[Name]],tbl_performance[Date],tbl_daily[[#This Row],[Date]]),"")</f>
        <v/>
      </c>
      <c r="S203" s="2" t="str">
        <f>IFERROR(AVERAGEIFS(tbl_performance[Jump Height (in)],tbl_performance[Name],tbl_daily[[#This Row],[Name]],tbl_performance[Date],tbl_daily[[#This Row],[Date]]),"")</f>
        <v/>
      </c>
      <c r="T203" s="2" t="str">
        <f>IFERROR(AVERAGEIFS(tbl_performance[Body Fat (%)],tbl_performance[Name],tbl_daily[[#This Row],[Name]],tbl_performance[Date],tbl_daily[[#This Row],[Date]]),"")</f>
        <v/>
      </c>
      <c r="U203">
        <f>IFERROR(IF(tbl_daily[[#This Row],[Name]]="","",1),"")</f>
        <v>1</v>
      </c>
      <c r="V203" s="9">
        <f>IF(tbl_daily[[#This Row],[Injury Status]]="Full",1,IF(tbl_daily[[#This Row],[Injury Status]]="Limited",2,IF(tbl_daily[[#This Row],[Injury Status]]="Out",3,"")))</f>
        <v>1</v>
      </c>
    </row>
    <row r="204" spans="1:22" ht="18" customHeight="1" x14ac:dyDescent="0.25">
      <c r="A204" s="3">
        <v>43038</v>
      </c>
      <c r="B204" t="s">
        <v>14</v>
      </c>
      <c r="C204" t="s">
        <v>36</v>
      </c>
      <c r="D204">
        <v>9</v>
      </c>
      <c r="E204">
        <v>7</v>
      </c>
      <c r="F204">
        <v>10</v>
      </c>
      <c r="G204">
        <v>9</v>
      </c>
      <c r="H204">
        <v>10</v>
      </c>
      <c r="I204">
        <v>1</v>
      </c>
      <c r="J204">
        <v>4</v>
      </c>
      <c r="K204">
        <v>56</v>
      </c>
      <c r="L204">
        <f>IFERROR(IF(OR(tbl_daily[[#This Row],[RPE]]="",tbl_daily[[#This Row],[Duration]]=""),"",tbl_daily[[#This Row],[RPE]]*tbl_daily[[#This Row],[Duration]]),"")</f>
        <v>224</v>
      </c>
      <c r="M2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204" t="str">
        <f>IFERROR(_xlfn.XLOOKUP(tbl_daily[[#This Row],[Name]],tbl_profile[Name],tbl_profile[Position]),"")</f>
        <v>Guard</v>
      </c>
      <c r="O204">
        <f>IFERROR(IF(tbl_daily[[#This Row],[Injury Status]]="Out","",tbl_daily[[#This Row],[Duration]]),"")</f>
        <v>56</v>
      </c>
      <c r="P204" t="str">
        <f>IFERROR(_xlfn.XLOOKUP(tbl_daily[[#This Row],[Name]],tbl_profile[Name],tbl_profile[Team]),"")</f>
        <v>New Legacy</v>
      </c>
      <c r="Q204" s="2" t="str">
        <f>IFERROR(AVERAGEIFS(tbl_performance[TrapBar Deadlift 1RM (lbs)],tbl_performance[Name],tbl_daily[[#This Row],[Name]],tbl_performance[Date],tbl_daily[[#This Row],[Date]]),"")</f>
        <v/>
      </c>
      <c r="R204" s="2" t="str">
        <f>IFERROR(AVERAGEIFS(tbl_performance[Bench Press 1RM (lbs)],tbl_performance[Name],tbl_daily[[#This Row],[Name]],tbl_performance[Date],tbl_daily[[#This Row],[Date]]),"")</f>
        <v/>
      </c>
      <c r="S204" s="2" t="str">
        <f>IFERROR(AVERAGEIFS(tbl_performance[Jump Height (in)],tbl_performance[Name],tbl_daily[[#This Row],[Name]],tbl_performance[Date],tbl_daily[[#This Row],[Date]]),"")</f>
        <v/>
      </c>
      <c r="T204" s="2" t="str">
        <f>IFERROR(AVERAGEIFS(tbl_performance[Body Fat (%)],tbl_performance[Name],tbl_daily[[#This Row],[Name]],tbl_performance[Date],tbl_daily[[#This Row],[Date]]),"")</f>
        <v/>
      </c>
      <c r="U204">
        <f>IFERROR(IF(tbl_daily[[#This Row],[Name]]="","",1),"")</f>
        <v>1</v>
      </c>
      <c r="V204" s="9">
        <f>IF(tbl_daily[[#This Row],[Injury Status]]="Full",1,IF(tbl_daily[[#This Row],[Injury Status]]="Limited",2,IF(tbl_daily[[#This Row],[Injury Status]]="Out",3,"")))</f>
        <v>1</v>
      </c>
    </row>
    <row r="205" spans="1:22" ht="18" customHeight="1" x14ac:dyDescent="0.25">
      <c r="A205" s="3">
        <v>43038</v>
      </c>
      <c r="B205" t="s">
        <v>64</v>
      </c>
      <c r="C205" t="s">
        <v>36</v>
      </c>
      <c r="D205">
        <v>8</v>
      </c>
      <c r="E205">
        <v>10</v>
      </c>
      <c r="F205">
        <v>8</v>
      </c>
      <c r="G205">
        <v>9</v>
      </c>
      <c r="H205">
        <v>10</v>
      </c>
      <c r="I205">
        <v>1</v>
      </c>
      <c r="J205">
        <v>7</v>
      </c>
      <c r="K205">
        <v>56</v>
      </c>
      <c r="L205">
        <f>IFERROR(IF(OR(tbl_daily[[#This Row],[RPE]]="",tbl_daily[[#This Row],[Duration]]=""),"",tbl_daily[[#This Row],[RPE]]*tbl_daily[[#This Row],[Duration]]),"")</f>
        <v>392</v>
      </c>
      <c r="M2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205" t="str">
        <f>IFERROR(_xlfn.XLOOKUP(tbl_daily[[#This Row],[Name]],tbl_profile[Name],tbl_profile[Position]),"")</f>
        <v>Guard</v>
      </c>
      <c r="O205">
        <f>IFERROR(IF(tbl_daily[[#This Row],[Injury Status]]="Out","",tbl_daily[[#This Row],[Duration]]),"")</f>
        <v>56</v>
      </c>
      <c r="P205" t="str">
        <f>IFERROR(_xlfn.XLOOKUP(tbl_daily[[#This Row],[Name]],tbl_profile[Name],tbl_profile[Team]),"")</f>
        <v>New Legacy</v>
      </c>
      <c r="Q205" s="2" t="str">
        <f>IFERROR(AVERAGEIFS(tbl_performance[TrapBar Deadlift 1RM (lbs)],tbl_performance[Name],tbl_daily[[#This Row],[Name]],tbl_performance[Date],tbl_daily[[#This Row],[Date]]),"")</f>
        <v/>
      </c>
      <c r="R205" s="2" t="str">
        <f>IFERROR(AVERAGEIFS(tbl_performance[Bench Press 1RM (lbs)],tbl_performance[Name],tbl_daily[[#This Row],[Name]],tbl_performance[Date],tbl_daily[[#This Row],[Date]]),"")</f>
        <v/>
      </c>
      <c r="S205" s="2" t="str">
        <f>IFERROR(AVERAGEIFS(tbl_performance[Jump Height (in)],tbl_performance[Name],tbl_daily[[#This Row],[Name]],tbl_performance[Date],tbl_daily[[#This Row],[Date]]),"")</f>
        <v/>
      </c>
      <c r="T205" s="2" t="str">
        <f>IFERROR(AVERAGEIFS(tbl_performance[Body Fat (%)],tbl_performance[Name],tbl_daily[[#This Row],[Name]],tbl_performance[Date],tbl_daily[[#This Row],[Date]]),"")</f>
        <v/>
      </c>
      <c r="U205">
        <f>IFERROR(IF(tbl_daily[[#This Row],[Name]]="","",1),"")</f>
        <v>1</v>
      </c>
      <c r="V205" s="9">
        <f>IF(tbl_daily[[#This Row],[Injury Status]]="Full",1,IF(tbl_daily[[#This Row],[Injury Status]]="Limited",2,IF(tbl_daily[[#This Row],[Injury Status]]="Out",3,"")))</f>
        <v>1</v>
      </c>
    </row>
    <row r="206" spans="1:22" ht="18" customHeight="1" x14ac:dyDescent="0.25">
      <c r="A206" s="3">
        <v>43038</v>
      </c>
      <c r="B206" t="s">
        <v>48</v>
      </c>
      <c r="C206" t="s">
        <v>38</v>
      </c>
      <c r="D206">
        <v>8</v>
      </c>
      <c r="E206">
        <v>10</v>
      </c>
      <c r="F206">
        <v>9</v>
      </c>
      <c r="G206">
        <v>6</v>
      </c>
      <c r="H206">
        <v>9</v>
      </c>
      <c r="I206">
        <v>1</v>
      </c>
      <c r="J206">
        <v>5</v>
      </c>
      <c r="K206">
        <v>56</v>
      </c>
      <c r="L206">
        <f>IFERROR(IF(OR(tbl_daily[[#This Row],[RPE]]="",tbl_daily[[#This Row],[Duration]]=""),"",tbl_daily[[#This Row],[RPE]]*tbl_daily[[#This Row],[Duration]]),"")</f>
        <v>280</v>
      </c>
      <c r="M2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206" t="str">
        <f>IFERROR(_xlfn.XLOOKUP(tbl_daily[[#This Row],[Name]],tbl_profile[Name],tbl_profile[Position]),"")</f>
        <v>Guard</v>
      </c>
      <c r="O206">
        <f>IFERROR(IF(tbl_daily[[#This Row],[Injury Status]]="Out","",tbl_daily[[#This Row],[Duration]]),"")</f>
        <v>56</v>
      </c>
      <c r="P206" t="str">
        <f>IFERROR(_xlfn.XLOOKUP(tbl_daily[[#This Row],[Name]],tbl_profile[Name],tbl_profile[Team]),"")</f>
        <v>New Legacy</v>
      </c>
      <c r="Q206" s="2" t="str">
        <f>IFERROR(AVERAGEIFS(tbl_performance[TrapBar Deadlift 1RM (lbs)],tbl_performance[Name],tbl_daily[[#This Row],[Name]],tbl_performance[Date],tbl_daily[[#This Row],[Date]]),"")</f>
        <v/>
      </c>
      <c r="R206" s="2" t="str">
        <f>IFERROR(AVERAGEIFS(tbl_performance[Bench Press 1RM (lbs)],tbl_performance[Name],tbl_daily[[#This Row],[Name]],tbl_performance[Date],tbl_daily[[#This Row],[Date]]),"")</f>
        <v/>
      </c>
      <c r="S206" s="2" t="str">
        <f>IFERROR(AVERAGEIFS(tbl_performance[Jump Height (in)],tbl_performance[Name],tbl_daily[[#This Row],[Name]],tbl_performance[Date],tbl_daily[[#This Row],[Date]]),"")</f>
        <v/>
      </c>
      <c r="T206" s="2" t="str">
        <f>IFERROR(AVERAGEIFS(tbl_performance[Body Fat (%)],tbl_performance[Name],tbl_daily[[#This Row],[Name]],tbl_performance[Date],tbl_daily[[#This Row],[Date]]),"")</f>
        <v/>
      </c>
      <c r="U206">
        <f>IFERROR(IF(tbl_daily[[#This Row],[Name]]="","",1),"")</f>
        <v>1</v>
      </c>
      <c r="V206" s="9">
        <f>IF(tbl_daily[[#This Row],[Injury Status]]="Full",1,IF(tbl_daily[[#This Row],[Injury Status]]="Limited",2,IF(tbl_daily[[#This Row],[Injury Status]]="Out",3,"")))</f>
        <v>2</v>
      </c>
    </row>
    <row r="207" spans="1:22" ht="18" customHeight="1" x14ac:dyDescent="0.25">
      <c r="A207" s="3">
        <v>43038</v>
      </c>
      <c r="B207" t="s">
        <v>65</v>
      </c>
      <c r="C207" t="s">
        <v>36</v>
      </c>
      <c r="D207">
        <v>8</v>
      </c>
      <c r="E207">
        <v>7</v>
      </c>
      <c r="F207">
        <v>8</v>
      </c>
      <c r="G207">
        <v>9</v>
      </c>
      <c r="H207">
        <v>8</v>
      </c>
      <c r="I207">
        <v>1</v>
      </c>
      <c r="J207">
        <v>7</v>
      </c>
      <c r="K207">
        <v>56</v>
      </c>
      <c r="L207">
        <f>IFERROR(IF(OR(tbl_daily[[#This Row],[RPE]]="",tbl_daily[[#This Row],[Duration]]=""),"",tbl_daily[[#This Row],[RPE]]*tbl_daily[[#This Row],[Duration]]),"")</f>
        <v>392</v>
      </c>
      <c r="M2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207" t="str">
        <f>IFERROR(_xlfn.XLOOKUP(tbl_daily[[#This Row],[Name]],tbl_profile[Name],tbl_profile[Position]),"")</f>
        <v>Center</v>
      </c>
      <c r="O207">
        <f>IFERROR(IF(tbl_daily[[#This Row],[Injury Status]]="Out","",tbl_daily[[#This Row],[Duration]]),"")</f>
        <v>56</v>
      </c>
      <c r="P207" t="str">
        <f>IFERROR(_xlfn.XLOOKUP(tbl_daily[[#This Row],[Name]],tbl_profile[Name],tbl_profile[Team]),"")</f>
        <v>New Legacy</v>
      </c>
      <c r="Q207" s="2" t="str">
        <f>IFERROR(AVERAGEIFS(tbl_performance[TrapBar Deadlift 1RM (lbs)],tbl_performance[Name],tbl_daily[[#This Row],[Name]],tbl_performance[Date],tbl_daily[[#This Row],[Date]]),"")</f>
        <v/>
      </c>
      <c r="R207" s="2" t="str">
        <f>IFERROR(AVERAGEIFS(tbl_performance[Bench Press 1RM (lbs)],tbl_performance[Name],tbl_daily[[#This Row],[Name]],tbl_performance[Date],tbl_daily[[#This Row],[Date]]),"")</f>
        <v/>
      </c>
      <c r="S207" s="2" t="str">
        <f>IFERROR(AVERAGEIFS(tbl_performance[Jump Height (in)],tbl_performance[Name],tbl_daily[[#This Row],[Name]],tbl_performance[Date],tbl_daily[[#This Row],[Date]]),"")</f>
        <v/>
      </c>
      <c r="T207" s="2" t="str">
        <f>IFERROR(AVERAGEIFS(tbl_performance[Body Fat (%)],tbl_performance[Name],tbl_daily[[#This Row],[Name]],tbl_performance[Date],tbl_daily[[#This Row],[Date]]),"")</f>
        <v/>
      </c>
      <c r="U207">
        <f>IFERROR(IF(tbl_daily[[#This Row],[Name]]="","",1),"")</f>
        <v>1</v>
      </c>
      <c r="V207" s="9">
        <f>IF(tbl_daily[[#This Row],[Injury Status]]="Full",1,IF(tbl_daily[[#This Row],[Injury Status]]="Limited",2,IF(tbl_daily[[#This Row],[Injury Status]]="Out",3,"")))</f>
        <v>1</v>
      </c>
    </row>
    <row r="208" spans="1:22" ht="18" customHeight="1" x14ac:dyDescent="0.25">
      <c r="A208" s="3">
        <v>43038</v>
      </c>
      <c r="B208" t="s">
        <v>63</v>
      </c>
      <c r="C208" t="s">
        <v>36</v>
      </c>
      <c r="D208">
        <v>9</v>
      </c>
      <c r="E208">
        <v>9</v>
      </c>
      <c r="F208">
        <v>7</v>
      </c>
      <c r="G208">
        <v>7</v>
      </c>
      <c r="H208">
        <v>9</v>
      </c>
      <c r="I208">
        <v>1</v>
      </c>
      <c r="J208">
        <v>6</v>
      </c>
      <c r="K208">
        <v>56</v>
      </c>
      <c r="L208">
        <f>IFERROR(IF(OR(tbl_daily[[#This Row],[RPE]]="",tbl_daily[[#This Row],[Duration]]=""),"",tbl_daily[[#This Row],[RPE]]*tbl_daily[[#This Row],[Duration]]),"")</f>
        <v>336</v>
      </c>
      <c r="M2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08" t="str">
        <f>IFERROR(_xlfn.XLOOKUP(tbl_daily[[#This Row],[Name]],tbl_profile[Name],tbl_profile[Position]),"")</f>
        <v>Center</v>
      </c>
      <c r="O208">
        <f>IFERROR(IF(tbl_daily[[#This Row],[Injury Status]]="Out","",tbl_daily[[#This Row],[Duration]]),"")</f>
        <v>56</v>
      </c>
      <c r="P208" t="str">
        <f>IFERROR(_xlfn.XLOOKUP(tbl_daily[[#This Row],[Name]],tbl_profile[Name],tbl_profile[Team]),"")</f>
        <v>New Legacy</v>
      </c>
      <c r="Q208" s="2" t="str">
        <f>IFERROR(AVERAGEIFS(tbl_performance[TrapBar Deadlift 1RM (lbs)],tbl_performance[Name],tbl_daily[[#This Row],[Name]],tbl_performance[Date],tbl_daily[[#This Row],[Date]]),"")</f>
        <v/>
      </c>
      <c r="R208" s="2" t="str">
        <f>IFERROR(AVERAGEIFS(tbl_performance[Bench Press 1RM (lbs)],tbl_performance[Name],tbl_daily[[#This Row],[Name]],tbl_performance[Date],tbl_daily[[#This Row],[Date]]),"")</f>
        <v/>
      </c>
      <c r="S208" s="2" t="str">
        <f>IFERROR(AVERAGEIFS(tbl_performance[Jump Height (in)],tbl_performance[Name],tbl_daily[[#This Row],[Name]],tbl_performance[Date],tbl_daily[[#This Row],[Date]]),"")</f>
        <v/>
      </c>
      <c r="T208" s="2" t="str">
        <f>IFERROR(AVERAGEIFS(tbl_performance[Body Fat (%)],tbl_performance[Name],tbl_daily[[#This Row],[Name]],tbl_performance[Date],tbl_daily[[#This Row],[Date]]),"")</f>
        <v/>
      </c>
      <c r="U208">
        <f>IFERROR(IF(tbl_daily[[#This Row],[Name]]="","",1),"")</f>
        <v>1</v>
      </c>
      <c r="V208" s="9">
        <f>IF(tbl_daily[[#This Row],[Injury Status]]="Full",1,IF(tbl_daily[[#This Row],[Injury Status]]="Limited",2,IF(tbl_daily[[#This Row],[Injury Status]]="Out",3,"")))</f>
        <v>1</v>
      </c>
    </row>
    <row r="209" spans="1:22" ht="18" customHeight="1" x14ac:dyDescent="0.25">
      <c r="A209" s="3">
        <v>43038</v>
      </c>
      <c r="B209" t="s">
        <v>62</v>
      </c>
      <c r="C209" t="s">
        <v>36</v>
      </c>
      <c r="D209">
        <v>10</v>
      </c>
      <c r="E209">
        <v>8</v>
      </c>
      <c r="F209">
        <v>8</v>
      </c>
      <c r="G209">
        <v>10</v>
      </c>
      <c r="H209">
        <v>10</v>
      </c>
      <c r="I209">
        <v>1</v>
      </c>
      <c r="J209">
        <v>7</v>
      </c>
      <c r="K209">
        <v>56</v>
      </c>
      <c r="L209">
        <f>IFERROR(IF(OR(tbl_daily[[#This Row],[RPE]]="",tbl_daily[[#This Row],[Duration]]=""),"",tbl_daily[[#This Row],[RPE]]*tbl_daily[[#This Row],[Duration]]),"")</f>
        <v>392</v>
      </c>
      <c r="M2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209" t="str">
        <f>IFERROR(_xlfn.XLOOKUP(tbl_daily[[#This Row],[Name]],tbl_profile[Name],tbl_profile[Position]),"")</f>
        <v>Center</v>
      </c>
      <c r="O209">
        <f>IFERROR(IF(tbl_daily[[#This Row],[Injury Status]]="Out","",tbl_daily[[#This Row],[Duration]]),"")</f>
        <v>56</v>
      </c>
      <c r="P209" t="str">
        <f>IFERROR(_xlfn.XLOOKUP(tbl_daily[[#This Row],[Name]],tbl_profile[Name],tbl_profile[Team]),"")</f>
        <v>Toon Squad</v>
      </c>
      <c r="Q209" s="2" t="str">
        <f>IFERROR(AVERAGEIFS(tbl_performance[TrapBar Deadlift 1RM (lbs)],tbl_performance[Name],tbl_daily[[#This Row],[Name]],tbl_performance[Date],tbl_daily[[#This Row],[Date]]),"")</f>
        <v/>
      </c>
      <c r="R209" s="2" t="str">
        <f>IFERROR(AVERAGEIFS(tbl_performance[Bench Press 1RM (lbs)],tbl_performance[Name],tbl_daily[[#This Row],[Name]],tbl_performance[Date],tbl_daily[[#This Row],[Date]]),"")</f>
        <v/>
      </c>
      <c r="S209" s="2" t="str">
        <f>IFERROR(AVERAGEIFS(tbl_performance[Jump Height (in)],tbl_performance[Name],tbl_daily[[#This Row],[Name]],tbl_performance[Date],tbl_daily[[#This Row],[Date]]),"")</f>
        <v/>
      </c>
      <c r="T209" s="2" t="str">
        <f>IFERROR(AVERAGEIFS(tbl_performance[Body Fat (%)],tbl_performance[Name],tbl_daily[[#This Row],[Name]],tbl_performance[Date],tbl_daily[[#This Row],[Date]]),"")</f>
        <v/>
      </c>
      <c r="U209">
        <f>IFERROR(IF(tbl_daily[[#This Row],[Name]]="","",1),"")</f>
        <v>1</v>
      </c>
      <c r="V209" s="9">
        <f>IF(tbl_daily[[#This Row],[Injury Status]]="Full",1,IF(tbl_daily[[#This Row],[Injury Status]]="Limited",2,IF(tbl_daily[[#This Row],[Injury Status]]="Out",3,"")))</f>
        <v>1</v>
      </c>
    </row>
    <row r="210" spans="1:22" ht="18" customHeight="1" x14ac:dyDescent="0.25">
      <c r="A210" s="3">
        <v>43038</v>
      </c>
      <c r="B210" t="s">
        <v>52</v>
      </c>
      <c r="C210" t="s">
        <v>37</v>
      </c>
      <c r="D210">
        <v>8</v>
      </c>
      <c r="E210">
        <v>9</v>
      </c>
      <c r="F210">
        <v>2</v>
      </c>
      <c r="G210">
        <v>6</v>
      </c>
      <c r="H210">
        <v>8</v>
      </c>
      <c r="I210">
        <v>0</v>
      </c>
      <c r="J210">
        <v>0</v>
      </c>
      <c r="K210">
        <v>56</v>
      </c>
      <c r="L210">
        <f>IFERROR(IF(OR(tbl_daily[[#This Row],[RPE]]="",tbl_daily[[#This Row],[Duration]]=""),"",tbl_daily[[#This Row],[RPE]]*tbl_daily[[#This Row],[Duration]]),"")</f>
        <v>0</v>
      </c>
      <c r="M2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210" t="str">
        <f>IFERROR(_xlfn.XLOOKUP(tbl_daily[[#This Row],[Name]],tbl_profile[Name],tbl_profile[Position]),"")</f>
        <v>Forward</v>
      </c>
      <c r="O210" t="str">
        <f>IFERROR(IF(tbl_daily[[#This Row],[Injury Status]]="Out","",tbl_daily[[#This Row],[Duration]]),"")</f>
        <v/>
      </c>
      <c r="P210" t="str">
        <f>IFERROR(_xlfn.XLOOKUP(tbl_daily[[#This Row],[Name]],tbl_profile[Name],tbl_profile[Team]),"")</f>
        <v>Toon Squad</v>
      </c>
      <c r="Q210" s="2" t="str">
        <f>IFERROR(AVERAGEIFS(tbl_performance[TrapBar Deadlift 1RM (lbs)],tbl_performance[Name],tbl_daily[[#This Row],[Name]],tbl_performance[Date],tbl_daily[[#This Row],[Date]]),"")</f>
        <v/>
      </c>
      <c r="R210" s="2" t="str">
        <f>IFERROR(AVERAGEIFS(tbl_performance[Bench Press 1RM (lbs)],tbl_performance[Name],tbl_daily[[#This Row],[Name]],tbl_performance[Date],tbl_daily[[#This Row],[Date]]),"")</f>
        <v/>
      </c>
      <c r="S210" s="2" t="str">
        <f>IFERROR(AVERAGEIFS(tbl_performance[Jump Height (in)],tbl_performance[Name],tbl_daily[[#This Row],[Name]],tbl_performance[Date],tbl_daily[[#This Row],[Date]]),"")</f>
        <v/>
      </c>
      <c r="T210" s="2" t="str">
        <f>IFERROR(AVERAGEIFS(tbl_performance[Body Fat (%)],tbl_performance[Name],tbl_daily[[#This Row],[Name]],tbl_performance[Date],tbl_daily[[#This Row],[Date]]),"")</f>
        <v/>
      </c>
      <c r="U210">
        <f>IFERROR(IF(tbl_daily[[#This Row],[Name]]="","",1),"")</f>
        <v>1</v>
      </c>
      <c r="V210" s="9">
        <f>IF(tbl_daily[[#This Row],[Injury Status]]="Full",1,IF(tbl_daily[[#This Row],[Injury Status]]="Limited",2,IF(tbl_daily[[#This Row],[Injury Status]]="Out",3,"")))</f>
        <v>3</v>
      </c>
    </row>
    <row r="211" spans="1:22" ht="18" customHeight="1" x14ac:dyDescent="0.25">
      <c r="A211" s="3">
        <v>43038</v>
      </c>
      <c r="B211" t="s">
        <v>59</v>
      </c>
      <c r="C211" t="s">
        <v>36</v>
      </c>
      <c r="D211">
        <v>9</v>
      </c>
      <c r="E211">
        <v>10</v>
      </c>
      <c r="F211">
        <v>7</v>
      </c>
      <c r="G211">
        <v>10</v>
      </c>
      <c r="H211">
        <v>10</v>
      </c>
      <c r="I211">
        <v>1</v>
      </c>
      <c r="J211">
        <v>7</v>
      </c>
      <c r="K211">
        <v>56</v>
      </c>
      <c r="L211">
        <f>IFERROR(IF(OR(tbl_daily[[#This Row],[RPE]]="",tbl_daily[[#This Row],[Duration]]=""),"",tbl_daily[[#This Row],[RPE]]*tbl_daily[[#This Row],[Duration]]),"")</f>
        <v>392</v>
      </c>
      <c r="M2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211" t="str">
        <f>IFERROR(_xlfn.XLOOKUP(tbl_daily[[#This Row],[Name]],tbl_profile[Name],tbl_profile[Position]),"")</f>
        <v>Forward</v>
      </c>
      <c r="O211">
        <f>IFERROR(IF(tbl_daily[[#This Row],[Injury Status]]="Out","",tbl_daily[[#This Row],[Duration]]),"")</f>
        <v>56</v>
      </c>
      <c r="P211" t="str">
        <f>IFERROR(_xlfn.XLOOKUP(tbl_daily[[#This Row],[Name]],tbl_profile[Name],tbl_profile[Team]),"")</f>
        <v>Toon Squad</v>
      </c>
      <c r="Q211" s="2" t="str">
        <f>IFERROR(AVERAGEIFS(tbl_performance[TrapBar Deadlift 1RM (lbs)],tbl_performance[Name],tbl_daily[[#This Row],[Name]],tbl_performance[Date],tbl_daily[[#This Row],[Date]]),"")</f>
        <v/>
      </c>
      <c r="R211" s="2" t="str">
        <f>IFERROR(AVERAGEIFS(tbl_performance[Bench Press 1RM (lbs)],tbl_performance[Name],tbl_daily[[#This Row],[Name]],tbl_performance[Date],tbl_daily[[#This Row],[Date]]),"")</f>
        <v/>
      </c>
      <c r="S211" s="2" t="str">
        <f>IFERROR(AVERAGEIFS(tbl_performance[Jump Height (in)],tbl_performance[Name],tbl_daily[[#This Row],[Name]],tbl_performance[Date],tbl_daily[[#This Row],[Date]]),"")</f>
        <v/>
      </c>
      <c r="T211" s="2" t="str">
        <f>IFERROR(AVERAGEIFS(tbl_performance[Body Fat (%)],tbl_performance[Name],tbl_daily[[#This Row],[Name]],tbl_performance[Date],tbl_daily[[#This Row],[Date]]),"")</f>
        <v/>
      </c>
      <c r="U211">
        <f>IFERROR(IF(tbl_daily[[#This Row],[Name]]="","",1),"")</f>
        <v>1</v>
      </c>
      <c r="V211" s="9">
        <f>IF(tbl_daily[[#This Row],[Injury Status]]="Full",1,IF(tbl_daily[[#This Row],[Injury Status]]="Limited",2,IF(tbl_daily[[#This Row],[Injury Status]]="Out",3,"")))</f>
        <v>1</v>
      </c>
    </row>
    <row r="212" spans="1:22" ht="18" customHeight="1" x14ac:dyDescent="0.25">
      <c r="A212" s="3">
        <v>43038</v>
      </c>
      <c r="B212" t="s">
        <v>55</v>
      </c>
      <c r="C212" t="s">
        <v>38</v>
      </c>
      <c r="D212">
        <v>8</v>
      </c>
      <c r="E212">
        <v>10</v>
      </c>
      <c r="F212">
        <v>8</v>
      </c>
      <c r="G212">
        <v>10</v>
      </c>
      <c r="H212">
        <v>6</v>
      </c>
      <c r="I212">
        <v>1</v>
      </c>
      <c r="J212">
        <v>5</v>
      </c>
      <c r="K212">
        <v>56</v>
      </c>
      <c r="L212">
        <f>IFERROR(IF(OR(tbl_daily[[#This Row],[RPE]]="",tbl_daily[[#This Row],[Duration]]=""),"",tbl_daily[[#This Row],[RPE]]*tbl_daily[[#This Row],[Duration]]),"")</f>
        <v>280</v>
      </c>
      <c r="M2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212" t="str">
        <f>IFERROR(_xlfn.XLOOKUP(tbl_daily[[#This Row],[Name]],tbl_profile[Name],tbl_profile[Position]),"")</f>
        <v>Guard</v>
      </c>
      <c r="O212">
        <f>IFERROR(IF(tbl_daily[[#This Row],[Injury Status]]="Out","",tbl_daily[[#This Row],[Duration]]),"")</f>
        <v>56</v>
      </c>
      <c r="P212" t="str">
        <f>IFERROR(_xlfn.XLOOKUP(tbl_daily[[#This Row],[Name]],tbl_profile[Name],tbl_profile[Team]),"")</f>
        <v>Toon Squad</v>
      </c>
      <c r="Q212" s="2" t="str">
        <f>IFERROR(AVERAGEIFS(tbl_performance[TrapBar Deadlift 1RM (lbs)],tbl_performance[Name],tbl_daily[[#This Row],[Name]],tbl_performance[Date],tbl_daily[[#This Row],[Date]]),"")</f>
        <v/>
      </c>
      <c r="R212" s="2" t="str">
        <f>IFERROR(AVERAGEIFS(tbl_performance[Bench Press 1RM (lbs)],tbl_performance[Name],tbl_daily[[#This Row],[Name]],tbl_performance[Date],tbl_daily[[#This Row],[Date]]),"")</f>
        <v/>
      </c>
      <c r="S212" s="2" t="str">
        <f>IFERROR(AVERAGEIFS(tbl_performance[Jump Height (in)],tbl_performance[Name],tbl_daily[[#This Row],[Name]],tbl_performance[Date],tbl_daily[[#This Row],[Date]]),"")</f>
        <v/>
      </c>
      <c r="T212" s="2" t="str">
        <f>IFERROR(AVERAGEIFS(tbl_performance[Body Fat (%)],tbl_performance[Name],tbl_daily[[#This Row],[Name]],tbl_performance[Date],tbl_daily[[#This Row],[Date]]),"")</f>
        <v/>
      </c>
      <c r="U212">
        <f>IFERROR(IF(tbl_daily[[#This Row],[Name]]="","",1),"")</f>
        <v>1</v>
      </c>
      <c r="V212" s="9">
        <f>IF(tbl_daily[[#This Row],[Injury Status]]="Full",1,IF(tbl_daily[[#This Row],[Injury Status]]="Limited",2,IF(tbl_daily[[#This Row],[Injury Status]]="Out",3,"")))</f>
        <v>2</v>
      </c>
    </row>
    <row r="213" spans="1:22" ht="18" customHeight="1" x14ac:dyDescent="0.25">
      <c r="A213" s="3">
        <v>43038</v>
      </c>
      <c r="B213" t="s">
        <v>40</v>
      </c>
      <c r="C213" t="s">
        <v>36</v>
      </c>
      <c r="D213">
        <v>8</v>
      </c>
      <c r="E213">
        <v>8</v>
      </c>
      <c r="F213">
        <v>8</v>
      </c>
      <c r="G213">
        <v>7</v>
      </c>
      <c r="H213">
        <v>9</v>
      </c>
      <c r="I213">
        <v>1</v>
      </c>
      <c r="J213">
        <v>5</v>
      </c>
      <c r="K213">
        <v>56</v>
      </c>
      <c r="L213">
        <f>IFERROR(IF(OR(tbl_daily[[#This Row],[RPE]]="",tbl_daily[[#This Row],[Duration]]=""),"",tbl_daily[[#This Row],[RPE]]*tbl_daily[[#This Row],[Duration]]),"")</f>
        <v>280</v>
      </c>
      <c r="M2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213" t="str">
        <f>IFERROR(_xlfn.XLOOKUP(tbl_daily[[#This Row],[Name]],tbl_profile[Name],tbl_profile[Position]),"")</f>
        <v>Guard</v>
      </c>
      <c r="O213">
        <f>IFERROR(IF(tbl_daily[[#This Row],[Injury Status]]="Out","",tbl_daily[[#This Row],[Duration]]),"")</f>
        <v>56</v>
      </c>
      <c r="P213" t="str">
        <f>IFERROR(_xlfn.XLOOKUP(tbl_daily[[#This Row],[Name]],tbl_profile[Name],tbl_profile[Team]),"")</f>
        <v>New Legacy</v>
      </c>
      <c r="Q213" s="2" t="str">
        <f>IFERROR(AVERAGEIFS(tbl_performance[TrapBar Deadlift 1RM (lbs)],tbl_performance[Name],tbl_daily[[#This Row],[Name]],tbl_performance[Date],tbl_daily[[#This Row],[Date]]),"")</f>
        <v/>
      </c>
      <c r="R213" s="2" t="str">
        <f>IFERROR(AVERAGEIFS(tbl_performance[Bench Press 1RM (lbs)],tbl_performance[Name],tbl_daily[[#This Row],[Name]],tbl_performance[Date],tbl_daily[[#This Row],[Date]]),"")</f>
        <v/>
      </c>
      <c r="S213" s="2" t="str">
        <f>IFERROR(AVERAGEIFS(tbl_performance[Jump Height (in)],tbl_performance[Name],tbl_daily[[#This Row],[Name]],tbl_performance[Date],tbl_daily[[#This Row],[Date]]),"")</f>
        <v/>
      </c>
      <c r="T213" s="2" t="str">
        <f>IFERROR(AVERAGEIFS(tbl_performance[Body Fat (%)],tbl_performance[Name],tbl_daily[[#This Row],[Name]],tbl_performance[Date],tbl_daily[[#This Row],[Date]]),"")</f>
        <v/>
      </c>
      <c r="U213">
        <f>IFERROR(IF(tbl_daily[[#This Row],[Name]]="","",1),"")</f>
        <v>1</v>
      </c>
      <c r="V213" s="9">
        <f>IF(tbl_daily[[#This Row],[Injury Status]]="Full",1,IF(tbl_daily[[#This Row],[Injury Status]]="Limited",2,IF(tbl_daily[[#This Row],[Injury Status]]="Out",3,"")))</f>
        <v>1</v>
      </c>
    </row>
    <row r="214" spans="1:22" ht="18" customHeight="1" x14ac:dyDescent="0.25">
      <c r="A214" s="6">
        <v>43039</v>
      </c>
      <c r="B214" t="s">
        <v>45</v>
      </c>
      <c r="C214" t="s">
        <v>36</v>
      </c>
      <c r="D214">
        <v>10</v>
      </c>
      <c r="E214">
        <v>8</v>
      </c>
      <c r="F214">
        <v>10</v>
      </c>
      <c r="G214">
        <v>10</v>
      </c>
      <c r="H214">
        <v>9</v>
      </c>
      <c r="I214">
        <v>1</v>
      </c>
      <c r="J214">
        <v>7</v>
      </c>
      <c r="K214">
        <v>56</v>
      </c>
      <c r="L214">
        <f>IFERROR(IF(OR(tbl_daily[[#This Row],[RPE]]="",tbl_daily[[#This Row],[Duration]]=""),"",tbl_daily[[#This Row],[RPE]]*tbl_daily[[#This Row],[Duration]]),"")</f>
        <v>392</v>
      </c>
      <c r="M2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214" t="str">
        <f>IFERROR(_xlfn.XLOOKUP(tbl_daily[[#This Row],[Name]],tbl_profile[Name],tbl_profile[Position]),"")</f>
        <v>Forward</v>
      </c>
      <c r="O214">
        <f>IFERROR(IF(tbl_daily[[#This Row],[Injury Status]]="Out","",tbl_daily[[#This Row],[Duration]]),"")</f>
        <v>56</v>
      </c>
      <c r="P214" t="str">
        <f>IFERROR(_xlfn.XLOOKUP(tbl_daily[[#This Row],[Name]],tbl_profile[Name],tbl_profile[Team]),"")</f>
        <v>New Legacy</v>
      </c>
      <c r="Q214" s="2" t="str">
        <f>IFERROR(AVERAGEIFS(tbl_performance[TrapBar Deadlift 1RM (lbs)],tbl_performance[Name],tbl_daily[[#This Row],[Name]],tbl_performance[Date],tbl_daily[[#This Row],[Date]]),"")</f>
        <v/>
      </c>
      <c r="R214" s="2" t="str">
        <f>IFERROR(AVERAGEIFS(tbl_performance[Bench Press 1RM (lbs)],tbl_performance[Name],tbl_daily[[#This Row],[Name]],tbl_performance[Date],tbl_daily[[#This Row],[Date]]),"")</f>
        <v/>
      </c>
      <c r="S214" s="2" t="str">
        <f>IFERROR(AVERAGEIFS(tbl_performance[Jump Height (in)],tbl_performance[Name],tbl_daily[[#This Row],[Name]],tbl_performance[Date],tbl_daily[[#This Row],[Date]]),"")</f>
        <v/>
      </c>
      <c r="T214" s="2" t="str">
        <f>IFERROR(AVERAGEIFS(tbl_performance[Body Fat (%)],tbl_performance[Name],tbl_daily[[#This Row],[Name]],tbl_performance[Date],tbl_daily[[#This Row],[Date]]),"")</f>
        <v/>
      </c>
      <c r="U214">
        <f>IFERROR(IF(tbl_daily[[#This Row],[Name]]="","",1),"")</f>
        <v>1</v>
      </c>
      <c r="V214" s="9">
        <f>IF(tbl_daily[[#This Row],[Injury Status]]="Full",1,IF(tbl_daily[[#This Row],[Injury Status]]="Limited",2,IF(tbl_daily[[#This Row],[Injury Status]]="Out",3,"")))</f>
        <v>1</v>
      </c>
    </row>
    <row r="215" spans="1:22" ht="18" customHeight="1" x14ac:dyDescent="0.25">
      <c r="A215" s="3">
        <v>43039</v>
      </c>
      <c r="B215" t="s">
        <v>43</v>
      </c>
      <c r="C215" t="s">
        <v>36</v>
      </c>
      <c r="D215">
        <v>9</v>
      </c>
      <c r="E215">
        <v>10</v>
      </c>
      <c r="F215">
        <v>9</v>
      </c>
      <c r="G215">
        <v>9</v>
      </c>
      <c r="H215">
        <v>7</v>
      </c>
      <c r="I215">
        <v>1</v>
      </c>
      <c r="J215">
        <v>6</v>
      </c>
      <c r="K215">
        <v>56</v>
      </c>
      <c r="L215">
        <f>IFERROR(IF(OR(tbl_daily[[#This Row],[RPE]]="",tbl_daily[[#This Row],[Duration]]=""),"",tbl_daily[[#This Row],[RPE]]*tbl_daily[[#This Row],[Duration]]),"")</f>
        <v>336</v>
      </c>
      <c r="M2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215" t="str">
        <f>IFERROR(_xlfn.XLOOKUP(tbl_daily[[#This Row],[Name]],tbl_profile[Name],tbl_profile[Position]),"")</f>
        <v>Forward</v>
      </c>
      <c r="O215">
        <f>IFERROR(IF(tbl_daily[[#This Row],[Injury Status]]="Out","",tbl_daily[[#This Row],[Duration]]),"")</f>
        <v>56</v>
      </c>
      <c r="P215" t="str">
        <f>IFERROR(_xlfn.XLOOKUP(tbl_daily[[#This Row],[Name]],tbl_profile[Name],tbl_profile[Team]),"")</f>
        <v>New Legacy</v>
      </c>
      <c r="Q215" s="2" t="str">
        <f>IFERROR(AVERAGEIFS(tbl_performance[TrapBar Deadlift 1RM (lbs)],tbl_performance[Name],tbl_daily[[#This Row],[Name]],tbl_performance[Date],tbl_daily[[#This Row],[Date]]),"")</f>
        <v/>
      </c>
      <c r="R215" s="2" t="str">
        <f>IFERROR(AVERAGEIFS(tbl_performance[Bench Press 1RM (lbs)],tbl_performance[Name],tbl_daily[[#This Row],[Name]],tbl_performance[Date],tbl_daily[[#This Row],[Date]]),"")</f>
        <v/>
      </c>
      <c r="S215" s="2" t="str">
        <f>IFERROR(AVERAGEIFS(tbl_performance[Jump Height (in)],tbl_performance[Name],tbl_daily[[#This Row],[Name]],tbl_performance[Date],tbl_daily[[#This Row],[Date]]),"")</f>
        <v/>
      </c>
      <c r="T215" s="2" t="str">
        <f>IFERROR(AVERAGEIFS(tbl_performance[Body Fat (%)],tbl_performance[Name],tbl_daily[[#This Row],[Name]],tbl_performance[Date],tbl_daily[[#This Row],[Date]]),"")</f>
        <v/>
      </c>
      <c r="U215">
        <f>IFERROR(IF(tbl_daily[[#This Row],[Name]]="","",1),"")</f>
        <v>1</v>
      </c>
      <c r="V215" s="9">
        <f>IF(tbl_daily[[#This Row],[Injury Status]]="Full",1,IF(tbl_daily[[#This Row],[Injury Status]]="Limited",2,IF(tbl_daily[[#This Row],[Injury Status]]="Out",3,"")))</f>
        <v>1</v>
      </c>
    </row>
    <row r="216" spans="1:22" ht="18" customHeight="1" x14ac:dyDescent="0.25">
      <c r="A216" s="3">
        <v>43039</v>
      </c>
      <c r="B216" t="s">
        <v>46</v>
      </c>
      <c r="C216" t="s">
        <v>36</v>
      </c>
      <c r="D216">
        <v>10</v>
      </c>
      <c r="E216">
        <v>10</v>
      </c>
      <c r="F216">
        <v>7</v>
      </c>
      <c r="G216">
        <v>8</v>
      </c>
      <c r="H216">
        <v>10</v>
      </c>
      <c r="I216">
        <v>1</v>
      </c>
      <c r="J216">
        <v>6</v>
      </c>
      <c r="K216">
        <v>56</v>
      </c>
      <c r="L216">
        <f>IFERROR(IF(OR(tbl_daily[[#This Row],[RPE]]="",tbl_daily[[#This Row],[Duration]]=""),"",tbl_daily[[#This Row],[RPE]]*tbl_daily[[#This Row],[Duration]]),"")</f>
        <v>336</v>
      </c>
      <c r="M2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216" t="str">
        <f>IFERROR(_xlfn.XLOOKUP(tbl_daily[[#This Row],[Name]],tbl_profile[Name],tbl_profile[Position]),"")</f>
        <v>Forward</v>
      </c>
      <c r="O216">
        <f>IFERROR(IF(tbl_daily[[#This Row],[Injury Status]]="Out","",tbl_daily[[#This Row],[Duration]]),"")</f>
        <v>56</v>
      </c>
      <c r="P216" t="str">
        <f>IFERROR(_xlfn.XLOOKUP(tbl_daily[[#This Row],[Name]],tbl_profile[Name],tbl_profile[Team]),"")</f>
        <v>Toon Squad</v>
      </c>
      <c r="Q216" s="2" t="str">
        <f>IFERROR(AVERAGEIFS(tbl_performance[TrapBar Deadlift 1RM (lbs)],tbl_performance[Name],tbl_daily[[#This Row],[Name]],tbl_performance[Date],tbl_daily[[#This Row],[Date]]),"")</f>
        <v/>
      </c>
      <c r="R216" s="2" t="str">
        <f>IFERROR(AVERAGEIFS(tbl_performance[Bench Press 1RM (lbs)],tbl_performance[Name],tbl_daily[[#This Row],[Name]],tbl_performance[Date],tbl_daily[[#This Row],[Date]]),"")</f>
        <v/>
      </c>
      <c r="S216" s="2" t="str">
        <f>IFERROR(AVERAGEIFS(tbl_performance[Jump Height (in)],tbl_performance[Name],tbl_daily[[#This Row],[Name]],tbl_performance[Date],tbl_daily[[#This Row],[Date]]),"")</f>
        <v/>
      </c>
      <c r="T216" s="2" t="str">
        <f>IFERROR(AVERAGEIFS(tbl_performance[Body Fat (%)],tbl_performance[Name],tbl_daily[[#This Row],[Name]],tbl_performance[Date],tbl_daily[[#This Row],[Date]]),"")</f>
        <v/>
      </c>
      <c r="U216">
        <f>IFERROR(IF(tbl_daily[[#This Row],[Name]]="","",1),"")</f>
        <v>1</v>
      </c>
      <c r="V216" s="9">
        <f>IF(tbl_daily[[#This Row],[Injury Status]]="Full",1,IF(tbl_daily[[#This Row],[Injury Status]]="Limited",2,IF(tbl_daily[[#This Row],[Injury Status]]="Out",3,"")))</f>
        <v>1</v>
      </c>
    </row>
    <row r="217" spans="1:22" ht="18" customHeight="1" x14ac:dyDescent="0.25">
      <c r="A217" s="3">
        <v>43039</v>
      </c>
      <c r="B217" t="s">
        <v>49</v>
      </c>
      <c r="C217" t="s">
        <v>36</v>
      </c>
      <c r="D217">
        <v>8</v>
      </c>
      <c r="E217">
        <v>10</v>
      </c>
      <c r="F217">
        <v>8</v>
      </c>
      <c r="G217">
        <v>7</v>
      </c>
      <c r="H217">
        <v>8</v>
      </c>
      <c r="I217">
        <v>1</v>
      </c>
      <c r="J217">
        <v>3</v>
      </c>
      <c r="K217">
        <v>103</v>
      </c>
      <c r="L217">
        <f>IFERROR(IF(OR(tbl_daily[[#This Row],[RPE]]="",tbl_daily[[#This Row],[Duration]]=""),"",tbl_daily[[#This Row],[RPE]]*tbl_daily[[#This Row],[Duration]]),"")</f>
        <v>309</v>
      </c>
      <c r="M2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17" t="str">
        <f>IFERROR(_xlfn.XLOOKUP(tbl_daily[[#This Row],[Name]],tbl_profile[Name],tbl_profile[Position]),"")</f>
        <v>Guard</v>
      </c>
      <c r="O217">
        <f>IFERROR(IF(tbl_daily[[#This Row],[Injury Status]]="Out","",tbl_daily[[#This Row],[Duration]]),"")</f>
        <v>103</v>
      </c>
      <c r="P217" t="str">
        <f>IFERROR(_xlfn.XLOOKUP(tbl_daily[[#This Row],[Name]],tbl_profile[Name],tbl_profile[Team]),"")</f>
        <v>Toon Squad</v>
      </c>
      <c r="Q217" s="2" t="str">
        <f>IFERROR(AVERAGEIFS(tbl_performance[TrapBar Deadlift 1RM (lbs)],tbl_performance[Name],tbl_daily[[#This Row],[Name]],tbl_performance[Date],tbl_daily[[#This Row],[Date]]),"")</f>
        <v/>
      </c>
      <c r="R217" s="2" t="str">
        <f>IFERROR(AVERAGEIFS(tbl_performance[Bench Press 1RM (lbs)],tbl_performance[Name],tbl_daily[[#This Row],[Name]],tbl_performance[Date],tbl_daily[[#This Row],[Date]]),"")</f>
        <v/>
      </c>
      <c r="S217" s="2" t="str">
        <f>IFERROR(AVERAGEIFS(tbl_performance[Jump Height (in)],tbl_performance[Name],tbl_daily[[#This Row],[Name]],tbl_performance[Date],tbl_daily[[#This Row],[Date]]),"")</f>
        <v/>
      </c>
      <c r="T217" s="2" t="str">
        <f>IFERROR(AVERAGEIFS(tbl_performance[Body Fat (%)],tbl_performance[Name],tbl_daily[[#This Row],[Name]],tbl_performance[Date],tbl_daily[[#This Row],[Date]]),"")</f>
        <v/>
      </c>
      <c r="U217">
        <f>IFERROR(IF(tbl_daily[[#This Row],[Name]]="","",1),"")</f>
        <v>1</v>
      </c>
      <c r="V217" s="9">
        <f>IF(tbl_daily[[#This Row],[Injury Status]]="Full",1,IF(tbl_daily[[#This Row],[Injury Status]]="Limited",2,IF(tbl_daily[[#This Row],[Injury Status]]="Out",3,"")))</f>
        <v>1</v>
      </c>
    </row>
    <row r="218" spans="1:22" ht="18" customHeight="1" x14ac:dyDescent="0.25">
      <c r="A218" s="3">
        <v>43039</v>
      </c>
      <c r="B218" t="s">
        <v>14</v>
      </c>
      <c r="C218" t="s">
        <v>36</v>
      </c>
      <c r="D218">
        <v>9</v>
      </c>
      <c r="E218">
        <v>9</v>
      </c>
      <c r="F218">
        <v>8</v>
      </c>
      <c r="G218">
        <v>8</v>
      </c>
      <c r="H218">
        <v>7</v>
      </c>
      <c r="I218">
        <v>1</v>
      </c>
      <c r="J218">
        <v>2</v>
      </c>
      <c r="K218">
        <v>103</v>
      </c>
      <c r="L218">
        <f>IFERROR(IF(OR(tbl_daily[[#This Row],[RPE]]="",tbl_daily[[#This Row],[Duration]]=""),"",tbl_daily[[#This Row],[RPE]]*tbl_daily[[#This Row],[Duration]]),"")</f>
        <v>206</v>
      </c>
      <c r="M2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18" t="str">
        <f>IFERROR(_xlfn.XLOOKUP(tbl_daily[[#This Row],[Name]],tbl_profile[Name],tbl_profile[Position]),"")</f>
        <v>Guard</v>
      </c>
      <c r="O218">
        <f>IFERROR(IF(tbl_daily[[#This Row],[Injury Status]]="Out","",tbl_daily[[#This Row],[Duration]]),"")</f>
        <v>103</v>
      </c>
      <c r="P218" t="str">
        <f>IFERROR(_xlfn.XLOOKUP(tbl_daily[[#This Row],[Name]],tbl_profile[Name],tbl_profile[Team]),"")</f>
        <v>New Legacy</v>
      </c>
      <c r="Q218" s="2" t="str">
        <f>IFERROR(AVERAGEIFS(tbl_performance[TrapBar Deadlift 1RM (lbs)],tbl_performance[Name],tbl_daily[[#This Row],[Name]],tbl_performance[Date],tbl_daily[[#This Row],[Date]]),"")</f>
        <v/>
      </c>
      <c r="R218" s="2" t="str">
        <f>IFERROR(AVERAGEIFS(tbl_performance[Bench Press 1RM (lbs)],tbl_performance[Name],tbl_daily[[#This Row],[Name]],tbl_performance[Date],tbl_daily[[#This Row],[Date]]),"")</f>
        <v/>
      </c>
      <c r="S218" s="2" t="str">
        <f>IFERROR(AVERAGEIFS(tbl_performance[Jump Height (in)],tbl_performance[Name],tbl_daily[[#This Row],[Name]],tbl_performance[Date],tbl_daily[[#This Row],[Date]]),"")</f>
        <v/>
      </c>
      <c r="T218" s="2" t="str">
        <f>IFERROR(AVERAGEIFS(tbl_performance[Body Fat (%)],tbl_performance[Name],tbl_daily[[#This Row],[Name]],tbl_performance[Date],tbl_daily[[#This Row],[Date]]),"")</f>
        <v/>
      </c>
      <c r="U218">
        <f>IFERROR(IF(tbl_daily[[#This Row],[Name]]="","",1),"")</f>
        <v>1</v>
      </c>
      <c r="V218" s="9">
        <f>IF(tbl_daily[[#This Row],[Injury Status]]="Full",1,IF(tbl_daily[[#This Row],[Injury Status]]="Limited",2,IF(tbl_daily[[#This Row],[Injury Status]]="Out",3,"")))</f>
        <v>1</v>
      </c>
    </row>
    <row r="219" spans="1:22" ht="18" customHeight="1" x14ac:dyDescent="0.25">
      <c r="A219" s="3">
        <v>43039</v>
      </c>
      <c r="B219" t="s">
        <v>64</v>
      </c>
      <c r="C219" t="s">
        <v>36</v>
      </c>
      <c r="D219">
        <v>9</v>
      </c>
      <c r="E219">
        <v>10</v>
      </c>
      <c r="F219">
        <v>8</v>
      </c>
      <c r="G219">
        <v>7</v>
      </c>
      <c r="H219">
        <v>9</v>
      </c>
      <c r="I219">
        <v>1</v>
      </c>
      <c r="J219">
        <v>3</v>
      </c>
      <c r="K219">
        <v>103</v>
      </c>
      <c r="L219">
        <f>IFERROR(IF(OR(tbl_daily[[#This Row],[RPE]]="",tbl_daily[[#This Row],[Duration]]=""),"",tbl_daily[[#This Row],[RPE]]*tbl_daily[[#This Row],[Duration]]),"")</f>
        <v>309</v>
      </c>
      <c r="M2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219" t="str">
        <f>IFERROR(_xlfn.XLOOKUP(tbl_daily[[#This Row],[Name]],tbl_profile[Name],tbl_profile[Position]),"")</f>
        <v>Guard</v>
      </c>
      <c r="O219">
        <f>IFERROR(IF(tbl_daily[[#This Row],[Injury Status]]="Out","",tbl_daily[[#This Row],[Duration]]),"")</f>
        <v>103</v>
      </c>
      <c r="P219" t="str">
        <f>IFERROR(_xlfn.XLOOKUP(tbl_daily[[#This Row],[Name]],tbl_profile[Name],tbl_profile[Team]),"")</f>
        <v>New Legacy</v>
      </c>
      <c r="Q219" s="2" t="str">
        <f>IFERROR(AVERAGEIFS(tbl_performance[TrapBar Deadlift 1RM (lbs)],tbl_performance[Name],tbl_daily[[#This Row],[Name]],tbl_performance[Date],tbl_daily[[#This Row],[Date]]),"")</f>
        <v/>
      </c>
      <c r="R219" s="2" t="str">
        <f>IFERROR(AVERAGEIFS(tbl_performance[Bench Press 1RM (lbs)],tbl_performance[Name],tbl_daily[[#This Row],[Name]],tbl_performance[Date],tbl_daily[[#This Row],[Date]]),"")</f>
        <v/>
      </c>
      <c r="S219" s="2" t="str">
        <f>IFERROR(AVERAGEIFS(tbl_performance[Jump Height (in)],tbl_performance[Name],tbl_daily[[#This Row],[Name]],tbl_performance[Date],tbl_daily[[#This Row],[Date]]),"")</f>
        <v/>
      </c>
      <c r="T219" s="2" t="str">
        <f>IFERROR(AVERAGEIFS(tbl_performance[Body Fat (%)],tbl_performance[Name],tbl_daily[[#This Row],[Name]],tbl_performance[Date],tbl_daily[[#This Row],[Date]]),"")</f>
        <v/>
      </c>
      <c r="U219">
        <f>IFERROR(IF(tbl_daily[[#This Row],[Name]]="","",1),"")</f>
        <v>1</v>
      </c>
      <c r="V219" s="9">
        <f>IF(tbl_daily[[#This Row],[Injury Status]]="Full",1,IF(tbl_daily[[#This Row],[Injury Status]]="Limited",2,IF(tbl_daily[[#This Row],[Injury Status]]="Out",3,"")))</f>
        <v>1</v>
      </c>
    </row>
    <row r="220" spans="1:22" ht="18" customHeight="1" x14ac:dyDescent="0.25">
      <c r="A220" s="3">
        <v>43039</v>
      </c>
      <c r="B220" t="s">
        <v>48</v>
      </c>
      <c r="C220" t="s">
        <v>36</v>
      </c>
      <c r="D220">
        <v>9</v>
      </c>
      <c r="E220">
        <v>8</v>
      </c>
      <c r="F220">
        <v>8</v>
      </c>
      <c r="G220">
        <v>8</v>
      </c>
      <c r="H220">
        <v>7</v>
      </c>
      <c r="I220">
        <v>1</v>
      </c>
      <c r="J220">
        <v>3</v>
      </c>
      <c r="K220">
        <v>103</v>
      </c>
      <c r="L220">
        <f>IFERROR(IF(OR(tbl_daily[[#This Row],[RPE]]="",tbl_daily[[#This Row],[Duration]]=""),"",tbl_daily[[#This Row],[RPE]]*tbl_daily[[#This Row],[Duration]]),"")</f>
        <v>309</v>
      </c>
      <c r="M2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220" t="str">
        <f>IFERROR(_xlfn.XLOOKUP(tbl_daily[[#This Row],[Name]],tbl_profile[Name],tbl_profile[Position]),"")</f>
        <v>Guard</v>
      </c>
      <c r="O220">
        <f>IFERROR(IF(tbl_daily[[#This Row],[Injury Status]]="Out","",tbl_daily[[#This Row],[Duration]]),"")</f>
        <v>103</v>
      </c>
      <c r="P220" t="str">
        <f>IFERROR(_xlfn.XLOOKUP(tbl_daily[[#This Row],[Name]],tbl_profile[Name],tbl_profile[Team]),"")</f>
        <v>New Legacy</v>
      </c>
      <c r="Q220" s="2" t="str">
        <f>IFERROR(AVERAGEIFS(tbl_performance[TrapBar Deadlift 1RM (lbs)],tbl_performance[Name],tbl_daily[[#This Row],[Name]],tbl_performance[Date],tbl_daily[[#This Row],[Date]]),"")</f>
        <v/>
      </c>
      <c r="R220" s="2" t="str">
        <f>IFERROR(AVERAGEIFS(tbl_performance[Bench Press 1RM (lbs)],tbl_performance[Name],tbl_daily[[#This Row],[Name]],tbl_performance[Date],tbl_daily[[#This Row],[Date]]),"")</f>
        <v/>
      </c>
      <c r="S220" s="2" t="str">
        <f>IFERROR(AVERAGEIFS(tbl_performance[Jump Height (in)],tbl_performance[Name],tbl_daily[[#This Row],[Name]],tbl_performance[Date],tbl_daily[[#This Row],[Date]]),"")</f>
        <v/>
      </c>
      <c r="T220" s="2" t="str">
        <f>IFERROR(AVERAGEIFS(tbl_performance[Body Fat (%)],tbl_performance[Name],tbl_daily[[#This Row],[Name]],tbl_performance[Date],tbl_daily[[#This Row],[Date]]),"")</f>
        <v/>
      </c>
      <c r="U220">
        <f>IFERROR(IF(tbl_daily[[#This Row],[Name]]="","",1),"")</f>
        <v>1</v>
      </c>
      <c r="V220" s="9">
        <f>IF(tbl_daily[[#This Row],[Injury Status]]="Full",1,IF(tbl_daily[[#This Row],[Injury Status]]="Limited",2,IF(tbl_daily[[#This Row],[Injury Status]]="Out",3,"")))</f>
        <v>1</v>
      </c>
    </row>
    <row r="221" spans="1:22" ht="18" customHeight="1" x14ac:dyDescent="0.25">
      <c r="A221" s="3">
        <v>43039</v>
      </c>
      <c r="B221" t="s">
        <v>63</v>
      </c>
      <c r="C221" t="s">
        <v>36</v>
      </c>
      <c r="D221">
        <v>9</v>
      </c>
      <c r="E221">
        <v>7</v>
      </c>
      <c r="F221">
        <v>8</v>
      </c>
      <c r="G221">
        <v>10</v>
      </c>
      <c r="H221">
        <v>10</v>
      </c>
      <c r="I221">
        <v>1</v>
      </c>
      <c r="J221">
        <v>2</v>
      </c>
      <c r="K221">
        <v>103</v>
      </c>
      <c r="L221">
        <f>IFERROR(IF(OR(tbl_daily[[#This Row],[RPE]]="",tbl_daily[[#This Row],[Duration]]=""),"",tbl_daily[[#This Row],[RPE]]*tbl_daily[[#This Row],[Duration]]),"")</f>
        <v>206</v>
      </c>
      <c r="M2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221" t="str">
        <f>IFERROR(_xlfn.XLOOKUP(tbl_daily[[#This Row],[Name]],tbl_profile[Name],tbl_profile[Position]),"")</f>
        <v>Center</v>
      </c>
      <c r="O221">
        <f>IFERROR(IF(tbl_daily[[#This Row],[Injury Status]]="Out","",tbl_daily[[#This Row],[Duration]]),"")</f>
        <v>103</v>
      </c>
      <c r="P221" t="str">
        <f>IFERROR(_xlfn.XLOOKUP(tbl_daily[[#This Row],[Name]],tbl_profile[Name],tbl_profile[Team]),"")</f>
        <v>New Legacy</v>
      </c>
      <c r="Q221" s="2" t="str">
        <f>IFERROR(AVERAGEIFS(tbl_performance[TrapBar Deadlift 1RM (lbs)],tbl_performance[Name],tbl_daily[[#This Row],[Name]],tbl_performance[Date],tbl_daily[[#This Row],[Date]]),"")</f>
        <v/>
      </c>
      <c r="R221" s="2" t="str">
        <f>IFERROR(AVERAGEIFS(tbl_performance[Bench Press 1RM (lbs)],tbl_performance[Name],tbl_daily[[#This Row],[Name]],tbl_performance[Date],tbl_daily[[#This Row],[Date]]),"")</f>
        <v/>
      </c>
      <c r="S221" s="2" t="str">
        <f>IFERROR(AVERAGEIFS(tbl_performance[Jump Height (in)],tbl_performance[Name],tbl_daily[[#This Row],[Name]],tbl_performance[Date],tbl_daily[[#This Row],[Date]]),"")</f>
        <v/>
      </c>
      <c r="T221" s="2" t="str">
        <f>IFERROR(AVERAGEIFS(tbl_performance[Body Fat (%)],tbl_performance[Name],tbl_daily[[#This Row],[Name]],tbl_performance[Date],tbl_daily[[#This Row],[Date]]),"")</f>
        <v/>
      </c>
      <c r="U221">
        <f>IFERROR(IF(tbl_daily[[#This Row],[Name]]="","",1),"")</f>
        <v>1</v>
      </c>
      <c r="V221" s="9">
        <f>IF(tbl_daily[[#This Row],[Injury Status]]="Full",1,IF(tbl_daily[[#This Row],[Injury Status]]="Limited",2,IF(tbl_daily[[#This Row],[Injury Status]]="Out",3,"")))</f>
        <v>1</v>
      </c>
    </row>
    <row r="222" spans="1:22" ht="18" customHeight="1" x14ac:dyDescent="0.25">
      <c r="A222" s="3">
        <v>43039</v>
      </c>
      <c r="B222" t="s">
        <v>62</v>
      </c>
      <c r="C222" t="s">
        <v>36</v>
      </c>
      <c r="D222">
        <v>8</v>
      </c>
      <c r="E222">
        <v>7</v>
      </c>
      <c r="F222">
        <v>9</v>
      </c>
      <c r="G222">
        <v>8</v>
      </c>
      <c r="H222">
        <v>9</v>
      </c>
      <c r="I222">
        <v>1</v>
      </c>
      <c r="J222">
        <v>1</v>
      </c>
      <c r="K222">
        <v>103</v>
      </c>
      <c r="L222">
        <f>IFERROR(IF(OR(tbl_daily[[#This Row],[RPE]]="",tbl_daily[[#This Row],[Duration]]=""),"",tbl_daily[[#This Row],[RPE]]*tbl_daily[[#This Row],[Duration]]),"")</f>
        <v>103</v>
      </c>
      <c r="M2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22" t="str">
        <f>IFERROR(_xlfn.XLOOKUP(tbl_daily[[#This Row],[Name]],tbl_profile[Name],tbl_profile[Position]),"")</f>
        <v>Center</v>
      </c>
      <c r="O222">
        <f>IFERROR(IF(tbl_daily[[#This Row],[Injury Status]]="Out","",tbl_daily[[#This Row],[Duration]]),"")</f>
        <v>103</v>
      </c>
      <c r="P222" t="str">
        <f>IFERROR(_xlfn.XLOOKUP(tbl_daily[[#This Row],[Name]],tbl_profile[Name],tbl_profile[Team]),"")</f>
        <v>Toon Squad</v>
      </c>
      <c r="Q222" s="2" t="str">
        <f>IFERROR(AVERAGEIFS(tbl_performance[TrapBar Deadlift 1RM (lbs)],tbl_performance[Name],tbl_daily[[#This Row],[Name]],tbl_performance[Date],tbl_daily[[#This Row],[Date]]),"")</f>
        <v/>
      </c>
      <c r="R222" s="2" t="str">
        <f>IFERROR(AVERAGEIFS(tbl_performance[Bench Press 1RM (lbs)],tbl_performance[Name],tbl_daily[[#This Row],[Name]],tbl_performance[Date],tbl_daily[[#This Row],[Date]]),"")</f>
        <v/>
      </c>
      <c r="S222" s="2" t="str">
        <f>IFERROR(AVERAGEIFS(tbl_performance[Jump Height (in)],tbl_performance[Name],tbl_daily[[#This Row],[Name]],tbl_performance[Date],tbl_daily[[#This Row],[Date]]),"")</f>
        <v/>
      </c>
      <c r="T222" s="2" t="str">
        <f>IFERROR(AVERAGEIFS(tbl_performance[Body Fat (%)],tbl_performance[Name],tbl_daily[[#This Row],[Name]],tbl_performance[Date],tbl_daily[[#This Row],[Date]]),"")</f>
        <v/>
      </c>
      <c r="U222">
        <f>IFERROR(IF(tbl_daily[[#This Row],[Name]]="","",1),"")</f>
        <v>1</v>
      </c>
      <c r="V222" s="9">
        <f>IF(tbl_daily[[#This Row],[Injury Status]]="Full",1,IF(tbl_daily[[#This Row],[Injury Status]]="Limited",2,IF(tbl_daily[[#This Row],[Injury Status]]="Out",3,"")))</f>
        <v>1</v>
      </c>
    </row>
    <row r="223" spans="1:22" ht="18" customHeight="1" x14ac:dyDescent="0.25">
      <c r="A223" s="3">
        <v>43039</v>
      </c>
      <c r="B223" t="s">
        <v>52</v>
      </c>
      <c r="C223" t="s">
        <v>36</v>
      </c>
      <c r="D223">
        <v>9</v>
      </c>
      <c r="E223">
        <v>8</v>
      </c>
      <c r="F223">
        <v>10</v>
      </c>
      <c r="G223">
        <v>7</v>
      </c>
      <c r="H223">
        <v>7</v>
      </c>
      <c r="I223">
        <v>1</v>
      </c>
      <c r="J223">
        <v>4</v>
      </c>
      <c r="K223">
        <v>103</v>
      </c>
      <c r="L223">
        <f>IFERROR(IF(OR(tbl_daily[[#This Row],[RPE]]="",tbl_daily[[#This Row],[Duration]]=""),"",tbl_daily[[#This Row],[RPE]]*tbl_daily[[#This Row],[Duration]]),"")</f>
        <v>412</v>
      </c>
      <c r="M2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23" t="str">
        <f>IFERROR(_xlfn.XLOOKUP(tbl_daily[[#This Row],[Name]],tbl_profile[Name],tbl_profile[Position]),"")</f>
        <v>Forward</v>
      </c>
      <c r="O223">
        <f>IFERROR(IF(tbl_daily[[#This Row],[Injury Status]]="Out","",tbl_daily[[#This Row],[Duration]]),"")</f>
        <v>103</v>
      </c>
      <c r="P223" t="str">
        <f>IFERROR(_xlfn.XLOOKUP(tbl_daily[[#This Row],[Name]],tbl_profile[Name],tbl_profile[Team]),"")</f>
        <v>Toon Squad</v>
      </c>
      <c r="Q223" s="2" t="str">
        <f>IFERROR(AVERAGEIFS(tbl_performance[TrapBar Deadlift 1RM (lbs)],tbl_performance[Name],tbl_daily[[#This Row],[Name]],tbl_performance[Date],tbl_daily[[#This Row],[Date]]),"")</f>
        <v/>
      </c>
      <c r="R223" s="2" t="str">
        <f>IFERROR(AVERAGEIFS(tbl_performance[Bench Press 1RM (lbs)],tbl_performance[Name],tbl_daily[[#This Row],[Name]],tbl_performance[Date],tbl_daily[[#This Row],[Date]]),"")</f>
        <v/>
      </c>
      <c r="S223" s="2" t="str">
        <f>IFERROR(AVERAGEIFS(tbl_performance[Jump Height (in)],tbl_performance[Name],tbl_daily[[#This Row],[Name]],tbl_performance[Date],tbl_daily[[#This Row],[Date]]),"")</f>
        <v/>
      </c>
      <c r="T223" s="2" t="str">
        <f>IFERROR(AVERAGEIFS(tbl_performance[Body Fat (%)],tbl_performance[Name],tbl_daily[[#This Row],[Name]],tbl_performance[Date],tbl_daily[[#This Row],[Date]]),"")</f>
        <v/>
      </c>
      <c r="U223">
        <f>IFERROR(IF(tbl_daily[[#This Row],[Name]]="","",1),"")</f>
        <v>1</v>
      </c>
      <c r="V223" s="9">
        <f>IF(tbl_daily[[#This Row],[Injury Status]]="Full",1,IF(tbl_daily[[#This Row],[Injury Status]]="Limited",2,IF(tbl_daily[[#This Row],[Injury Status]]="Out",3,"")))</f>
        <v>1</v>
      </c>
    </row>
    <row r="224" spans="1:22" ht="18" customHeight="1" x14ac:dyDescent="0.25">
      <c r="A224" s="3">
        <v>43039</v>
      </c>
      <c r="B224" t="s">
        <v>57</v>
      </c>
      <c r="C224" t="s">
        <v>36</v>
      </c>
      <c r="D224">
        <v>10</v>
      </c>
      <c r="E224">
        <v>10</v>
      </c>
      <c r="F224">
        <v>9</v>
      </c>
      <c r="G224">
        <v>10</v>
      </c>
      <c r="H224">
        <v>10</v>
      </c>
      <c r="I224">
        <v>1</v>
      </c>
      <c r="J224">
        <v>3</v>
      </c>
      <c r="K224">
        <v>103</v>
      </c>
      <c r="L224">
        <f>IFERROR(IF(OR(tbl_daily[[#This Row],[RPE]]="",tbl_daily[[#This Row],[Duration]]=""),"",tbl_daily[[#This Row],[RPE]]*tbl_daily[[#This Row],[Duration]]),"")</f>
        <v>309</v>
      </c>
      <c r="M2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49</v>
      </c>
      <c r="N224" t="str">
        <f>IFERROR(_xlfn.XLOOKUP(tbl_daily[[#This Row],[Name]],tbl_profile[Name],tbl_profile[Position]),"")</f>
        <v>Guard</v>
      </c>
      <c r="O224">
        <f>IFERROR(IF(tbl_daily[[#This Row],[Injury Status]]="Out","",tbl_daily[[#This Row],[Duration]]),"")</f>
        <v>103</v>
      </c>
      <c r="P224" t="str">
        <f>IFERROR(_xlfn.XLOOKUP(tbl_daily[[#This Row],[Name]],tbl_profile[Name],tbl_profile[Team]),"")</f>
        <v>Toon Squad</v>
      </c>
      <c r="Q224" s="2" t="str">
        <f>IFERROR(AVERAGEIFS(tbl_performance[TrapBar Deadlift 1RM (lbs)],tbl_performance[Name],tbl_daily[[#This Row],[Name]],tbl_performance[Date],tbl_daily[[#This Row],[Date]]),"")</f>
        <v/>
      </c>
      <c r="R224" s="2" t="str">
        <f>IFERROR(AVERAGEIFS(tbl_performance[Bench Press 1RM (lbs)],tbl_performance[Name],tbl_daily[[#This Row],[Name]],tbl_performance[Date],tbl_daily[[#This Row],[Date]]),"")</f>
        <v/>
      </c>
      <c r="S224" s="2" t="str">
        <f>IFERROR(AVERAGEIFS(tbl_performance[Jump Height (in)],tbl_performance[Name],tbl_daily[[#This Row],[Name]],tbl_performance[Date],tbl_daily[[#This Row],[Date]]),"")</f>
        <v/>
      </c>
      <c r="T224" s="2" t="str">
        <f>IFERROR(AVERAGEIFS(tbl_performance[Body Fat (%)],tbl_performance[Name],tbl_daily[[#This Row],[Name]],tbl_performance[Date],tbl_daily[[#This Row],[Date]]),"")</f>
        <v/>
      </c>
      <c r="U224">
        <f>IFERROR(IF(tbl_daily[[#This Row],[Name]]="","",1),"")</f>
        <v>1</v>
      </c>
      <c r="V224" s="9">
        <f>IF(tbl_daily[[#This Row],[Injury Status]]="Full",1,IF(tbl_daily[[#This Row],[Injury Status]]="Limited",2,IF(tbl_daily[[#This Row],[Injury Status]]="Out",3,"")))</f>
        <v>1</v>
      </c>
    </row>
    <row r="225" spans="1:22" ht="18" customHeight="1" x14ac:dyDescent="0.25">
      <c r="A225" s="3">
        <v>43039</v>
      </c>
      <c r="B225" t="s">
        <v>59</v>
      </c>
      <c r="C225" t="s">
        <v>36</v>
      </c>
      <c r="D225">
        <v>9</v>
      </c>
      <c r="E225">
        <v>9</v>
      </c>
      <c r="F225">
        <v>9</v>
      </c>
      <c r="G225">
        <v>10</v>
      </c>
      <c r="H225">
        <v>10</v>
      </c>
      <c r="I225">
        <v>1</v>
      </c>
      <c r="J225">
        <v>1</v>
      </c>
      <c r="K225">
        <v>103</v>
      </c>
      <c r="L225">
        <f>IFERROR(IF(OR(tbl_daily[[#This Row],[RPE]]="",tbl_daily[[#This Row],[Duration]]=""),"",tbl_daily[[#This Row],[RPE]]*tbl_daily[[#This Row],[Duration]]),"")</f>
        <v>103</v>
      </c>
      <c r="M2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225" t="str">
        <f>IFERROR(_xlfn.XLOOKUP(tbl_daily[[#This Row],[Name]],tbl_profile[Name],tbl_profile[Position]),"")</f>
        <v>Forward</v>
      </c>
      <c r="O225">
        <f>IFERROR(IF(tbl_daily[[#This Row],[Injury Status]]="Out","",tbl_daily[[#This Row],[Duration]]),"")</f>
        <v>103</v>
      </c>
      <c r="P225" t="str">
        <f>IFERROR(_xlfn.XLOOKUP(tbl_daily[[#This Row],[Name]],tbl_profile[Name],tbl_profile[Team]),"")</f>
        <v>Toon Squad</v>
      </c>
      <c r="Q225" s="2" t="str">
        <f>IFERROR(AVERAGEIFS(tbl_performance[TrapBar Deadlift 1RM (lbs)],tbl_performance[Name],tbl_daily[[#This Row],[Name]],tbl_performance[Date],tbl_daily[[#This Row],[Date]]),"")</f>
        <v/>
      </c>
      <c r="R225" s="2" t="str">
        <f>IFERROR(AVERAGEIFS(tbl_performance[Bench Press 1RM (lbs)],tbl_performance[Name],tbl_daily[[#This Row],[Name]],tbl_performance[Date],tbl_daily[[#This Row],[Date]]),"")</f>
        <v/>
      </c>
      <c r="S225" s="2" t="str">
        <f>IFERROR(AVERAGEIFS(tbl_performance[Jump Height (in)],tbl_performance[Name],tbl_daily[[#This Row],[Name]],tbl_performance[Date],tbl_daily[[#This Row],[Date]]),"")</f>
        <v/>
      </c>
      <c r="T225" s="2" t="str">
        <f>IFERROR(AVERAGEIFS(tbl_performance[Body Fat (%)],tbl_performance[Name],tbl_daily[[#This Row],[Name]],tbl_performance[Date],tbl_daily[[#This Row],[Date]]),"")</f>
        <v/>
      </c>
      <c r="U225">
        <f>IFERROR(IF(tbl_daily[[#This Row],[Name]]="","",1),"")</f>
        <v>1</v>
      </c>
      <c r="V225" s="9">
        <f>IF(tbl_daily[[#This Row],[Injury Status]]="Full",1,IF(tbl_daily[[#This Row],[Injury Status]]="Limited",2,IF(tbl_daily[[#This Row],[Injury Status]]="Out",3,"")))</f>
        <v>1</v>
      </c>
    </row>
    <row r="226" spans="1:22" ht="18" customHeight="1" x14ac:dyDescent="0.25">
      <c r="A226" s="3">
        <v>43039</v>
      </c>
      <c r="B226" t="s">
        <v>55</v>
      </c>
      <c r="C226" t="s">
        <v>36</v>
      </c>
      <c r="D226">
        <v>10</v>
      </c>
      <c r="E226">
        <v>9</v>
      </c>
      <c r="F226">
        <v>9</v>
      </c>
      <c r="G226">
        <v>10</v>
      </c>
      <c r="H226">
        <v>9</v>
      </c>
      <c r="I226">
        <v>1</v>
      </c>
      <c r="J226">
        <v>3</v>
      </c>
      <c r="K226">
        <v>103</v>
      </c>
      <c r="L226">
        <f>IFERROR(IF(OR(tbl_daily[[#This Row],[RPE]]="",tbl_daily[[#This Row],[Duration]]=""),"",tbl_daily[[#This Row],[RPE]]*tbl_daily[[#This Row],[Duration]]),"")</f>
        <v>309</v>
      </c>
      <c r="M2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226" t="str">
        <f>IFERROR(_xlfn.XLOOKUP(tbl_daily[[#This Row],[Name]],tbl_profile[Name],tbl_profile[Position]),"")</f>
        <v>Guard</v>
      </c>
      <c r="O226">
        <f>IFERROR(IF(tbl_daily[[#This Row],[Injury Status]]="Out","",tbl_daily[[#This Row],[Duration]]),"")</f>
        <v>103</v>
      </c>
      <c r="P226" t="str">
        <f>IFERROR(_xlfn.XLOOKUP(tbl_daily[[#This Row],[Name]],tbl_profile[Name],tbl_profile[Team]),"")</f>
        <v>Toon Squad</v>
      </c>
      <c r="Q226" s="2" t="str">
        <f>IFERROR(AVERAGEIFS(tbl_performance[TrapBar Deadlift 1RM (lbs)],tbl_performance[Name],tbl_daily[[#This Row],[Name]],tbl_performance[Date],tbl_daily[[#This Row],[Date]]),"")</f>
        <v/>
      </c>
      <c r="R226" s="2" t="str">
        <f>IFERROR(AVERAGEIFS(tbl_performance[Bench Press 1RM (lbs)],tbl_performance[Name],tbl_daily[[#This Row],[Name]],tbl_performance[Date],tbl_daily[[#This Row],[Date]]),"")</f>
        <v/>
      </c>
      <c r="S226" s="2" t="str">
        <f>IFERROR(AVERAGEIFS(tbl_performance[Jump Height (in)],tbl_performance[Name],tbl_daily[[#This Row],[Name]],tbl_performance[Date],tbl_daily[[#This Row],[Date]]),"")</f>
        <v/>
      </c>
      <c r="T226" s="2" t="str">
        <f>IFERROR(AVERAGEIFS(tbl_performance[Body Fat (%)],tbl_performance[Name],tbl_daily[[#This Row],[Name]],tbl_performance[Date],tbl_daily[[#This Row],[Date]]),"")</f>
        <v/>
      </c>
      <c r="U226">
        <f>IFERROR(IF(tbl_daily[[#This Row],[Name]]="","",1),"")</f>
        <v>1</v>
      </c>
      <c r="V226" s="9">
        <f>IF(tbl_daily[[#This Row],[Injury Status]]="Full",1,IF(tbl_daily[[#This Row],[Injury Status]]="Limited",2,IF(tbl_daily[[#This Row],[Injury Status]]="Out",3,"")))</f>
        <v>1</v>
      </c>
    </row>
    <row r="227" spans="1:22" ht="18" customHeight="1" x14ac:dyDescent="0.25">
      <c r="A227" s="3">
        <v>43039</v>
      </c>
      <c r="B227" t="s">
        <v>40</v>
      </c>
      <c r="C227" t="s">
        <v>36</v>
      </c>
      <c r="D227">
        <v>7</v>
      </c>
      <c r="E227">
        <v>8</v>
      </c>
      <c r="F227">
        <v>10</v>
      </c>
      <c r="G227">
        <v>9</v>
      </c>
      <c r="H227">
        <v>9</v>
      </c>
      <c r="I227">
        <v>1</v>
      </c>
      <c r="J227">
        <v>4</v>
      </c>
      <c r="K227">
        <v>103</v>
      </c>
      <c r="L227">
        <f>IFERROR(IF(OR(tbl_daily[[#This Row],[RPE]]="",tbl_daily[[#This Row],[Duration]]=""),"",tbl_daily[[#This Row],[RPE]]*tbl_daily[[#This Row],[Duration]]),"")</f>
        <v>412</v>
      </c>
      <c r="M2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227" t="str">
        <f>IFERROR(_xlfn.XLOOKUP(tbl_daily[[#This Row],[Name]],tbl_profile[Name],tbl_profile[Position]),"")</f>
        <v>Guard</v>
      </c>
      <c r="O227">
        <f>IFERROR(IF(tbl_daily[[#This Row],[Injury Status]]="Out","",tbl_daily[[#This Row],[Duration]]),"")</f>
        <v>103</v>
      </c>
      <c r="P227" t="str">
        <f>IFERROR(_xlfn.XLOOKUP(tbl_daily[[#This Row],[Name]],tbl_profile[Name],tbl_profile[Team]),"")</f>
        <v>New Legacy</v>
      </c>
      <c r="Q227" s="2" t="str">
        <f>IFERROR(AVERAGEIFS(tbl_performance[TrapBar Deadlift 1RM (lbs)],tbl_performance[Name],tbl_daily[[#This Row],[Name]],tbl_performance[Date],tbl_daily[[#This Row],[Date]]),"")</f>
        <v/>
      </c>
      <c r="R227" s="2" t="str">
        <f>IFERROR(AVERAGEIFS(tbl_performance[Bench Press 1RM (lbs)],tbl_performance[Name],tbl_daily[[#This Row],[Name]],tbl_performance[Date],tbl_daily[[#This Row],[Date]]),"")</f>
        <v/>
      </c>
      <c r="S227" s="2" t="str">
        <f>IFERROR(AVERAGEIFS(tbl_performance[Jump Height (in)],tbl_performance[Name],tbl_daily[[#This Row],[Name]],tbl_performance[Date],tbl_daily[[#This Row],[Date]]),"")</f>
        <v/>
      </c>
      <c r="T227" s="2" t="str">
        <f>IFERROR(AVERAGEIFS(tbl_performance[Body Fat (%)],tbl_performance[Name],tbl_daily[[#This Row],[Name]],tbl_performance[Date],tbl_daily[[#This Row],[Date]]),"")</f>
        <v/>
      </c>
      <c r="U227">
        <f>IFERROR(IF(tbl_daily[[#This Row],[Name]]="","",1),"")</f>
        <v>1</v>
      </c>
      <c r="V227" s="9">
        <f>IF(tbl_daily[[#This Row],[Injury Status]]="Full",1,IF(tbl_daily[[#This Row],[Injury Status]]="Limited",2,IF(tbl_daily[[#This Row],[Injury Status]]="Out",3,"")))</f>
        <v>1</v>
      </c>
    </row>
    <row r="228" spans="1:22" ht="18" customHeight="1" x14ac:dyDescent="0.25">
      <c r="A228" s="6">
        <v>43040</v>
      </c>
      <c r="B228" t="s">
        <v>45</v>
      </c>
      <c r="C228" t="s">
        <v>37</v>
      </c>
      <c r="D228">
        <v>8</v>
      </c>
      <c r="E228">
        <v>7</v>
      </c>
      <c r="F228">
        <v>8</v>
      </c>
      <c r="G228">
        <v>8</v>
      </c>
      <c r="H228">
        <v>2</v>
      </c>
      <c r="I228">
        <v>0</v>
      </c>
      <c r="J228">
        <v>0</v>
      </c>
      <c r="K228">
        <v>103</v>
      </c>
      <c r="L228">
        <f>IFERROR(IF(OR(tbl_daily[[#This Row],[RPE]]="",tbl_daily[[#This Row],[Duration]]=""),"",tbl_daily[[#This Row],[RPE]]*tbl_daily[[#This Row],[Duration]]),"")</f>
        <v>0</v>
      </c>
      <c r="M2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228" t="str">
        <f>IFERROR(_xlfn.XLOOKUP(tbl_daily[[#This Row],[Name]],tbl_profile[Name],tbl_profile[Position]),"")</f>
        <v>Forward</v>
      </c>
      <c r="O228" t="str">
        <f>IFERROR(IF(tbl_daily[[#This Row],[Injury Status]]="Out","",tbl_daily[[#This Row],[Duration]]),"")</f>
        <v/>
      </c>
      <c r="P228" t="str">
        <f>IFERROR(_xlfn.XLOOKUP(tbl_daily[[#This Row],[Name]],tbl_profile[Name],tbl_profile[Team]),"")</f>
        <v>New Legacy</v>
      </c>
      <c r="Q228" s="2" t="str">
        <f>IFERROR(AVERAGEIFS(tbl_performance[TrapBar Deadlift 1RM (lbs)],tbl_performance[Name],tbl_daily[[#This Row],[Name]],tbl_performance[Date],tbl_daily[[#This Row],[Date]]),"")</f>
        <v/>
      </c>
      <c r="R228" s="2" t="str">
        <f>IFERROR(AVERAGEIFS(tbl_performance[Bench Press 1RM (lbs)],tbl_performance[Name],tbl_daily[[#This Row],[Name]],tbl_performance[Date],tbl_daily[[#This Row],[Date]]),"")</f>
        <v/>
      </c>
      <c r="S228" s="2" t="str">
        <f>IFERROR(AVERAGEIFS(tbl_performance[Jump Height (in)],tbl_performance[Name],tbl_daily[[#This Row],[Name]],tbl_performance[Date],tbl_daily[[#This Row],[Date]]),"")</f>
        <v/>
      </c>
      <c r="T228" s="2" t="str">
        <f>IFERROR(AVERAGEIFS(tbl_performance[Body Fat (%)],tbl_performance[Name],tbl_daily[[#This Row],[Name]],tbl_performance[Date],tbl_daily[[#This Row],[Date]]),"")</f>
        <v/>
      </c>
      <c r="U228">
        <f>IFERROR(IF(tbl_daily[[#This Row],[Name]]="","",1),"")</f>
        <v>1</v>
      </c>
      <c r="V228" s="9">
        <f>IF(tbl_daily[[#This Row],[Injury Status]]="Full",1,IF(tbl_daily[[#This Row],[Injury Status]]="Limited",2,IF(tbl_daily[[#This Row],[Injury Status]]="Out",3,"")))</f>
        <v>3</v>
      </c>
    </row>
    <row r="229" spans="1:22" ht="18" customHeight="1" x14ac:dyDescent="0.25">
      <c r="A229" s="3">
        <v>43040</v>
      </c>
      <c r="B229" t="s">
        <v>47</v>
      </c>
      <c r="C229" t="s">
        <v>36</v>
      </c>
      <c r="D229">
        <v>7</v>
      </c>
      <c r="E229">
        <v>7</v>
      </c>
      <c r="F229">
        <v>8</v>
      </c>
      <c r="G229">
        <v>10</v>
      </c>
      <c r="H229">
        <v>8</v>
      </c>
      <c r="I229">
        <v>1</v>
      </c>
      <c r="J229">
        <v>1</v>
      </c>
      <c r="K229">
        <v>103</v>
      </c>
      <c r="L229">
        <f>IFERROR(IF(OR(tbl_daily[[#This Row],[RPE]]="",tbl_daily[[#This Row],[Duration]]=""),"",tbl_daily[[#This Row],[RPE]]*tbl_daily[[#This Row],[Duration]]),"")</f>
        <v>103</v>
      </c>
      <c r="M2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229" t="str">
        <f>IFERROR(_xlfn.XLOOKUP(tbl_daily[[#This Row],[Name]],tbl_profile[Name],tbl_profile[Position]),"")</f>
        <v>Forward</v>
      </c>
      <c r="O229">
        <f>IFERROR(IF(tbl_daily[[#This Row],[Injury Status]]="Out","",tbl_daily[[#This Row],[Duration]]),"")</f>
        <v>103</v>
      </c>
      <c r="P229" t="str">
        <f>IFERROR(_xlfn.XLOOKUP(tbl_daily[[#This Row],[Name]],tbl_profile[Name],tbl_profile[Team]),"")</f>
        <v>Toon Squad</v>
      </c>
      <c r="Q229" s="2" t="str">
        <f>IFERROR(AVERAGEIFS(tbl_performance[TrapBar Deadlift 1RM (lbs)],tbl_performance[Name],tbl_daily[[#This Row],[Name]],tbl_performance[Date],tbl_daily[[#This Row],[Date]]),"")</f>
        <v/>
      </c>
      <c r="R229" s="2" t="str">
        <f>IFERROR(AVERAGEIFS(tbl_performance[Bench Press 1RM (lbs)],tbl_performance[Name],tbl_daily[[#This Row],[Name]],tbl_performance[Date],tbl_daily[[#This Row],[Date]]),"")</f>
        <v/>
      </c>
      <c r="S229" s="2" t="str">
        <f>IFERROR(AVERAGEIFS(tbl_performance[Jump Height (in)],tbl_performance[Name],tbl_daily[[#This Row],[Name]],tbl_performance[Date],tbl_daily[[#This Row],[Date]]),"")</f>
        <v/>
      </c>
      <c r="T229" s="2" t="str">
        <f>IFERROR(AVERAGEIFS(tbl_performance[Body Fat (%)],tbl_performance[Name],tbl_daily[[#This Row],[Name]],tbl_performance[Date],tbl_daily[[#This Row],[Date]]),"")</f>
        <v/>
      </c>
      <c r="U229">
        <f>IFERROR(IF(tbl_daily[[#This Row],[Name]]="","",1),"")</f>
        <v>1</v>
      </c>
      <c r="V229" s="9">
        <f>IF(tbl_daily[[#This Row],[Injury Status]]="Full",1,IF(tbl_daily[[#This Row],[Injury Status]]="Limited",2,IF(tbl_daily[[#This Row],[Injury Status]]="Out",3,"")))</f>
        <v>1</v>
      </c>
    </row>
    <row r="230" spans="1:22" ht="18" customHeight="1" x14ac:dyDescent="0.25">
      <c r="A230" s="3">
        <v>43040</v>
      </c>
      <c r="B230" t="s">
        <v>43</v>
      </c>
      <c r="C230" t="s">
        <v>38</v>
      </c>
      <c r="D230">
        <v>9</v>
      </c>
      <c r="E230">
        <v>8</v>
      </c>
      <c r="F230">
        <v>6</v>
      </c>
      <c r="G230">
        <v>8</v>
      </c>
      <c r="H230">
        <v>8</v>
      </c>
      <c r="I230">
        <v>1</v>
      </c>
      <c r="J230">
        <v>3</v>
      </c>
      <c r="K230">
        <v>103</v>
      </c>
      <c r="L230">
        <f>IFERROR(IF(OR(tbl_daily[[#This Row],[RPE]]="",tbl_daily[[#This Row],[Duration]]=""),"",tbl_daily[[#This Row],[RPE]]*tbl_daily[[#This Row],[Duration]]),"")</f>
        <v>309</v>
      </c>
      <c r="M2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230" t="str">
        <f>IFERROR(_xlfn.XLOOKUP(tbl_daily[[#This Row],[Name]],tbl_profile[Name],tbl_profile[Position]),"")</f>
        <v>Forward</v>
      </c>
      <c r="O230">
        <f>IFERROR(IF(tbl_daily[[#This Row],[Injury Status]]="Out","",tbl_daily[[#This Row],[Duration]]),"")</f>
        <v>103</v>
      </c>
      <c r="P230" t="str">
        <f>IFERROR(_xlfn.XLOOKUP(tbl_daily[[#This Row],[Name]],tbl_profile[Name],tbl_profile[Team]),"")</f>
        <v>New Legacy</v>
      </c>
      <c r="Q230" s="2" t="str">
        <f>IFERROR(AVERAGEIFS(tbl_performance[TrapBar Deadlift 1RM (lbs)],tbl_performance[Name],tbl_daily[[#This Row],[Name]],tbl_performance[Date],tbl_daily[[#This Row],[Date]]),"")</f>
        <v/>
      </c>
      <c r="R230" s="2" t="str">
        <f>IFERROR(AVERAGEIFS(tbl_performance[Bench Press 1RM (lbs)],tbl_performance[Name],tbl_daily[[#This Row],[Name]],tbl_performance[Date],tbl_daily[[#This Row],[Date]]),"")</f>
        <v/>
      </c>
      <c r="S230" s="2" t="str">
        <f>IFERROR(AVERAGEIFS(tbl_performance[Jump Height (in)],tbl_performance[Name],tbl_daily[[#This Row],[Name]],tbl_performance[Date],tbl_daily[[#This Row],[Date]]),"")</f>
        <v/>
      </c>
      <c r="T230" s="2" t="str">
        <f>IFERROR(AVERAGEIFS(tbl_performance[Body Fat (%)],tbl_performance[Name],tbl_daily[[#This Row],[Name]],tbl_performance[Date],tbl_daily[[#This Row],[Date]]),"")</f>
        <v/>
      </c>
      <c r="U230">
        <f>IFERROR(IF(tbl_daily[[#This Row],[Name]]="","",1),"")</f>
        <v>1</v>
      </c>
      <c r="V230" s="9">
        <f>IF(tbl_daily[[#This Row],[Injury Status]]="Full",1,IF(tbl_daily[[#This Row],[Injury Status]]="Limited",2,IF(tbl_daily[[#This Row],[Injury Status]]="Out",3,"")))</f>
        <v>2</v>
      </c>
    </row>
    <row r="231" spans="1:22" ht="18" customHeight="1" x14ac:dyDescent="0.25">
      <c r="A231" s="3">
        <v>43040</v>
      </c>
      <c r="B231" t="s">
        <v>46</v>
      </c>
      <c r="C231" t="s">
        <v>36</v>
      </c>
      <c r="D231">
        <v>9</v>
      </c>
      <c r="E231">
        <v>8</v>
      </c>
      <c r="F231">
        <v>7</v>
      </c>
      <c r="G231">
        <v>7</v>
      </c>
      <c r="H231">
        <v>8</v>
      </c>
      <c r="I231">
        <v>1</v>
      </c>
      <c r="J231">
        <v>4</v>
      </c>
      <c r="K231">
        <v>103</v>
      </c>
      <c r="L231">
        <f>IFERROR(IF(OR(tbl_daily[[#This Row],[RPE]]="",tbl_daily[[#This Row],[Duration]]=""),"",tbl_daily[[#This Row],[RPE]]*tbl_daily[[#This Row],[Duration]]),"")</f>
        <v>412</v>
      </c>
      <c r="M2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231" t="str">
        <f>IFERROR(_xlfn.XLOOKUP(tbl_daily[[#This Row],[Name]],tbl_profile[Name],tbl_profile[Position]),"")</f>
        <v>Forward</v>
      </c>
      <c r="O231">
        <f>IFERROR(IF(tbl_daily[[#This Row],[Injury Status]]="Out","",tbl_daily[[#This Row],[Duration]]),"")</f>
        <v>103</v>
      </c>
      <c r="P231" t="str">
        <f>IFERROR(_xlfn.XLOOKUP(tbl_daily[[#This Row],[Name]],tbl_profile[Name],tbl_profile[Team]),"")</f>
        <v>Toon Squad</v>
      </c>
      <c r="Q231" s="2" t="str">
        <f>IFERROR(AVERAGEIFS(tbl_performance[TrapBar Deadlift 1RM (lbs)],tbl_performance[Name],tbl_daily[[#This Row],[Name]],tbl_performance[Date],tbl_daily[[#This Row],[Date]]),"")</f>
        <v/>
      </c>
      <c r="R231" s="2" t="str">
        <f>IFERROR(AVERAGEIFS(tbl_performance[Bench Press 1RM (lbs)],tbl_performance[Name],tbl_daily[[#This Row],[Name]],tbl_performance[Date],tbl_daily[[#This Row],[Date]]),"")</f>
        <v/>
      </c>
      <c r="S231" s="2" t="str">
        <f>IFERROR(AVERAGEIFS(tbl_performance[Jump Height (in)],tbl_performance[Name],tbl_daily[[#This Row],[Name]],tbl_performance[Date],tbl_daily[[#This Row],[Date]]),"")</f>
        <v/>
      </c>
      <c r="T231" s="2" t="str">
        <f>IFERROR(AVERAGEIFS(tbl_performance[Body Fat (%)],tbl_performance[Name],tbl_daily[[#This Row],[Name]],tbl_performance[Date],tbl_daily[[#This Row],[Date]]),"")</f>
        <v/>
      </c>
      <c r="U231">
        <f>IFERROR(IF(tbl_daily[[#This Row],[Name]]="","",1),"")</f>
        <v>1</v>
      </c>
      <c r="V231" s="9">
        <f>IF(tbl_daily[[#This Row],[Injury Status]]="Full",1,IF(tbl_daily[[#This Row],[Injury Status]]="Limited",2,IF(tbl_daily[[#This Row],[Injury Status]]="Out",3,"")))</f>
        <v>1</v>
      </c>
    </row>
    <row r="232" spans="1:22" ht="18" customHeight="1" x14ac:dyDescent="0.25">
      <c r="A232" s="3">
        <v>43040</v>
      </c>
      <c r="B232" t="s">
        <v>49</v>
      </c>
      <c r="C232" t="s">
        <v>38</v>
      </c>
      <c r="D232">
        <v>6</v>
      </c>
      <c r="E232">
        <v>9</v>
      </c>
      <c r="F232">
        <v>9</v>
      </c>
      <c r="G232">
        <v>6</v>
      </c>
      <c r="H232">
        <v>9</v>
      </c>
      <c r="I232">
        <v>1</v>
      </c>
      <c r="J232">
        <v>1</v>
      </c>
      <c r="K232">
        <v>103</v>
      </c>
      <c r="L232">
        <f>IFERROR(IF(OR(tbl_daily[[#This Row],[RPE]]="",tbl_daily[[#This Row],[Duration]]=""),"",tbl_daily[[#This Row],[RPE]]*tbl_daily[[#This Row],[Duration]]),"")</f>
        <v>103</v>
      </c>
      <c r="M2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232" t="str">
        <f>IFERROR(_xlfn.XLOOKUP(tbl_daily[[#This Row],[Name]],tbl_profile[Name],tbl_profile[Position]),"")</f>
        <v>Guard</v>
      </c>
      <c r="O232">
        <f>IFERROR(IF(tbl_daily[[#This Row],[Injury Status]]="Out","",tbl_daily[[#This Row],[Duration]]),"")</f>
        <v>103</v>
      </c>
      <c r="P232" t="str">
        <f>IFERROR(_xlfn.XLOOKUP(tbl_daily[[#This Row],[Name]],tbl_profile[Name],tbl_profile[Team]),"")</f>
        <v>Toon Squad</v>
      </c>
      <c r="Q232" s="2" t="str">
        <f>IFERROR(AVERAGEIFS(tbl_performance[TrapBar Deadlift 1RM (lbs)],tbl_performance[Name],tbl_daily[[#This Row],[Name]],tbl_performance[Date],tbl_daily[[#This Row],[Date]]),"")</f>
        <v/>
      </c>
      <c r="R232" s="2" t="str">
        <f>IFERROR(AVERAGEIFS(tbl_performance[Bench Press 1RM (lbs)],tbl_performance[Name],tbl_daily[[#This Row],[Name]],tbl_performance[Date],tbl_daily[[#This Row],[Date]]),"")</f>
        <v/>
      </c>
      <c r="S232" s="2" t="str">
        <f>IFERROR(AVERAGEIFS(tbl_performance[Jump Height (in)],tbl_performance[Name],tbl_daily[[#This Row],[Name]],tbl_performance[Date],tbl_daily[[#This Row],[Date]]),"")</f>
        <v/>
      </c>
      <c r="T232" s="2" t="str">
        <f>IFERROR(AVERAGEIFS(tbl_performance[Body Fat (%)],tbl_performance[Name],tbl_daily[[#This Row],[Name]],tbl_performance[Date],tbl_daily[[#This Row],[Date]]),"")</f>
        <v/>
      </c>
      <c r="U232">
        <f>IFERROR(IF(tbl_daily[[#This Row],[Name]]="","",1),"")</f>
        <v>1</v>
      </c>
      <c r="V232" s="9">
        <f>IF(tbl_daily[[#This Row],[Injury Status]]="Full",1,IF(tbl_daily[[#This Row],[Injury Status]]="Limited",2,IF(tbl_daily[[#This Row],[Injury Status]]="Out",3,"")))</f>
        <v>2</v>
      </c>
    </row>
    <row r="233" spans="1:22" ht="18" customHeight="1" x14ac:dyDescent="0.25">
      <c r="A233" s="3">
        <v>43040</v>
      </c>
      <c r="B233" t="s">
        <v>14</v>
      </c>
      <c r="C233" t="s">
        <v>36</v>
      </c>
      <c r="D233">
        <v>10</v>
      </c>
      <c r="E233">
        <v>10</v>
      </c>
      <c r="F233">
        <v>9</v>
      </c>
      <c r="G233">
        <v>8</v>
      </c>
      <c r="H233">
        <v>9</v>
      </c>
      <c r="I233">
        <v>1</v>
      </c>
      <c r="J233">
        <v>3</v>
      </c>
      <c r="K233">
        <v>103</v>
      </c>
      <c r="L233">
        <f>IFERROR(IF(OR(tbl_daily[[#This Row],[RPE]]="",tbl_daily[[#This Row],[Duration]]=""),"",tbl_daily[[#This Row],[RPE]]*tbl_daily[[#This Row],[Duration]]),"")</f>
        <v>309</v>
      </c>
      <c r="M2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233" t="str">
        <f>IFERROR(_xlfn.XLOOKUP(tbl_daily[[#This Row],[Name]],tbl_profile[Name],tbl_profile[Position]),"")</f>
        <v>Guard</v>
      </c>
      <c r="O233">
        <f>IFERROR(IF(tbl_daily[[#This Row],[Injury Status]]="Out","",tbl_daily[[#This Row],[Duration]]),"")</f>
        <v>103</v>
      </c>
      <c r="P233" t="str">
        <f>IFERROR(_xlfn.XLOOKUP(tbl_daily[[#This Row],[Name]],tbl_profile[Name],tbl_profile[Team]),"")</f>
        <v>New Legacy</v>
      </c>
      <c r="Q233" s="2" t="str">
        <f>IFERROR(AVERAGEIFS(tbl_performance[TrapBar Deadlift 1RM (lbs)],tbl_performance[Name],tbl_daily[[#This Row],[Name]],tbl_performance[Date],tbl_daily[[#This Row],[Date]]),"")</f>
        <v/>
      </c>
      <c r="R233" s="2" t="str">
        <f>IFERROR(AVERAGEIFS(tbl_performance[Bench Press 1RM (lbs)],tbl_performance[Name],tbl_daily[[#This Row],[Name]],tbl_performance[Date],tbl_daily[[#This Row],[Date]]),"")</f>
        <v/>
      </c>
      <c r="S233" s="2" t="str">
        <f>IFERROR(AVERAGEIFS(tbl_performance[Jump Height (in)],tbl_performance[Name],tbl_daily[[#This Row],[Name]],tbl_performance[Date],tbl_daily[[#This Row],[Date]]),"")</f>
        <v/>
      </c>
      <c r="T233" s="2" t="str">
        <f>IFERROR(AVERAGEIFS(tbl_performance[Body Fat (%)],tbl_performance[Name],tbl_daily[[#This Row],[Name]],tbl_performance[Date],tbl_daily[[#This Row],[Date]]),"")</f>
        <v/>
      </c>
      <c r="U233">
        <f>IFERROR(IF(tbl_daily[[#This Row],[Name]]="","",1),"")</f>
        <v>1</v>
      </c>
      <c r="V233" s="9">
        <f>IF(tbl_daily[[#This Row],[Injury Status]]="Full",1,IF(tbl_daily[[#This Row],[Injury Status]]="Limited",2,IF(tbl_daily[[#This Row],[Injury Status]]="Out",3,"")))</f>
        <v>1</v>
      </c>
    </row>
    <row r="234" spans="1:22" ht="18" customHeight="1" x14ac:dyDescent="0.25">
      <c r="A234" s="3">
        <v>43040</v>
      </c>
      <c r="B234" t="s">
        <v>64</v>
      </c>
      <c r="C234" t="s">
        <v>36</v>
      </c>
      <c r="D234">
        <v>9</v>
      </c>
      <c r="E234">
        <v>7</v>
      </c>
      <c r="F234">
        <v>9</v>
      </c>
      <c r="G234">
        <v>10</v>
      </c>
      <c r="H234">
        <v>8</v>
      </c>
      <c r="I234">
        <v>1</v>
      </c>
      <c r="J234">
        <v>3</v>
      </c>
      <c r="K234">
        <v>103</v>
      </c>
      <c r="L234">
        <f>IFERROR(IF(OR(tbl_daily[[#This Row],[RPE]]="",tbl_daily[[#This Row],[Duration]]=""),"",tbl_daily[[#This Row],[RPE]]*tbl_daily[[#This Row],[Duration]]),"")</f>
        <v>309</v>
      </c>
      <c r="M2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234" t="str">
        <f>IFERROR(_xlfn.XLOOKUP(tbl_daily[[#This Row],[Name]],tbl_profile[Name],tbl_profile[Position]),"")</f>
        <v>Guard</v>
      </c>
      <c r="O234">
        <f>IFERROR(IF(tbl_daily[[#This Row],[Injury Status]]="Out","",tbl_daily[[#This Row],[Duration]]),"")</f>
        <v>103</v>
      </c>
      <c r="P234" t="str">
        <f>IFERROR(_xlfn.XLOOKUP(tbl_daily[[#This Row],[Name]],tbl_profile[Name],tbl_profile[Team]),"")</f>
        <v>New Legacy</v>
      </c>
      <c r="Q234" s="2" t="str">
        <f>IFERROR(AVERAGEIFS(tbl_performance[TrapBar Deadlift 1RM (lbs)],tbl_performance[Name],tbl_daily[[#This Row],[Name]],tbl_performance[Date],tbl_daily[[#This Row],[Date]]),"")</f>
        <v/>
      </c>
      <c r="R234" s="2" t="str">
        <f>IFERROR(AVERAGEIFS(tbl_performance[Bench Press 1RM (lbs)],tbl_performance[Name],tbl_daily[[#This Row],[Name]],tbl_performance[Date],tbl_daily[[#This Row],[Date]]),"")</f>
        <v/>
      </c>
      <c r="S234" s="2" t="str">
        <f>IFERROR(AVERAGEIFS(tbl_performance[Jump Height (in)],tbl_performance[Name],tbl_daily[[#This Row],[Name]],tbl_performance[Date],tbl_daily[[#This Row],[Date]]),"")</f>
        <v/>
      </c>
      <c r="T234" s="2" t="str">
        <f>IFERROR(AVERAGEIFS(tbl_performance[Body Fat (%)],tbl_performance[Name],tbl_daily[[#This Row],[Name]],tbl_performance[Date],tbl_daily[[#This Row],[Date]]),"")</f>
        <v/>
      </c>
      <c r="U234">
        <f>IFERROR(IF(tbl_daily[[#This Row],[Name]]="","",1),"")</f>
        <v>1</v>
      </c>
      <c r="V234" s="9">
        <f>IF(tbl_daily[[#This Row],[Injury Status]]="Full",1,IF(tbl_daily[[#This Row],[Injury Status]]="Limited",2,IF(tbl_daily[[#This Row],[Injury Status]]="Out",3,"")))</f>
        <v>1</v>
      </c>
    </row>
    <row r="235" spans="1:22" ht="18" customHeight="1" x14ac:dyDescent="0.25">
      <c r="A235" s="3">
        <v>43040</v>
      </c>
      <c r="B235" t="s">
        <v>48</v>
      </c>
      <c r="C235" t="s">
        <v>36</v>
      </c>
      <c r="D235">
        <v>6</v>
      </c>
      <c r="E235">
        <v>5</v>
      </c>
      <c r="F235">
        <v>7</v>
      </c>
      <c r="G235">
        <v>6</v>
      </c>
      <c r="H235">
        <v>4</v>
      </c>
      <c r="I235">
        <v>1</v>
      </c>
      <c r="J235">
        <v>7</v>
      </c>
      <c r="K235">
        <v>54</v>
      </c>
      <c r="L235">
        <f>IFERROR(IF(OR(tbl_daily[[#This Row],[RPE]]="",tbl_daily[[#This Row],[Duration]]=""),"",tbl_daily[[#This Row],[RPE]]*tbl_daily[[#This Row],[Duration]]),"")</f>
        <v>378</v>
      </c>
      <c r="M2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235" t="str">
        <f>IFERROR(_xlfn.XLOOKUP(tbl_daily[[#This Row],[Name]],tbl_profile[Name],tbl_profile[Position]),"")</f>
        <v>Guard</v>
      </c>
      <c r="O235">
        <f>IFERROR(IF(tbl_daily[[#This Row],[Injury Status]]="Out","",tbl_daily[[#This Row],[Duration]]),"")</f>
        <v>54</v>
      </c>
      <c r="P235" t="str">
        <f>IFERROR(_xlfn.XLOOKUP(tbl_daily[[#This Row],[Name]],tbl_profile[Name],tbl_profile[Team]),"")</f>
        <v>New Legacy</v>
      </c>
      <c r="Q235" s="2" t="str">
        <f>IFERROR(AVERAGEIFS(tbl_performance[TrapBar Deadlift 1RM (lbs)],tbl_performance[Name],tbl_daily[[#This Row],[Name]],tbl_performance[Date],tbl_daily[[#This Row],[Date]]),"")</f>
        <v/>
      </c>
      <c r="R235" s="2" t="str">
        <f>IFERROR(AVERAGEIFS(tbl_performance[Bench Press 1RM (lbs)],tbl_performance[Name],tbl_daily[[#This Row],[Name]],tbl_performance[Date],tbl_daily[[#This Row],[Date]]),"")</f>
        <v/>
      </c>
      <c r="S235" s="2" t="str">
        <f>IFERROR(AVERAGEIFS(tbl_performance[Jump Height (in)],tbl_performance[Name],tbl_daily[[#This Row],[Name]],tbl_performance[Date],tbl_daily[[#This Row],[Date]]),"")</f>
        <v/>
      </c>
      <c r="T235" s="2" t="str">
        <f>IFERROR(AVERAGEIFS(tbl_performance[Body Fat (%)],tbl_performance[Name],tbl_daily[[#This Row],[Name]],tbl_performance[Date],tbl_daily[[#This Row],[Date]]),"")</f>
        <v/>
      </c>
      <c r="U235">
        <f>IFERROR(IF(tbl_daily[[#This Row],[Name]]="","",1),"")</f>
        <v>1</v>
      </c>
      <c r="V235" s="9">
        <f>IF(tbl_daily[[#This Row],[Injury Status]]="Full",1,IF(tbl_daily[[#This Row],[Injury Status]]="Limited",2,IF(tbl_daily[[#This Row],[Injury Status]]="Out",3,"")))</f>
        <v>1</v>
      </c>
    </row>
    <row r="236" spans="1:22" ht="18" customHeight="1" x14ac:dyDescent="0.25">
      <c r="A236" s="3">
        <v>43040</v>
      </c>
      <c r="B236" t="s">
        <v>65</v>
      </c>
      <c r="C236" t="s">
        <v>37</v>
      </c>
      <c r="D236">
        <v>2</v>
      </c>
      <c r="E236">
        <v>2</v>
      </c>
      <c r="F236">
        <v>5</v>
      </c>
      <c r="G236">
        <v>8</v>
      </c>
      <c r="H236">
        <v>5</v>
      </c>
      <c r="I236">
        <v>0</v>
      </c>
      <c r="J236">
        <v>0</v>
      </c>
      <c r="K236">
        <v>54</v>
      </c>
      <c r="L236">
        <f>IFERROR(IF(OR(tbl_daily[[#This Row],[RPE]]="",tbl_daily[[#This Row],[Duration]]=""),"",tbl_daily[[#This Row],[RPE]]*tbl_daily[[#This Row],[Duration]]),"")</f>
        <v>0</v>
      </c>
      <c r="M2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22</v>
      </c>
      <c r="N236" t="str">
        <f>IFERROR(_xlfn.XLOOKUP(tbl_daily[[#This Row],[Name]],tbl_profile[Name],tbl_profile[Position]),"")</f>
        <v>Center</v>
      </c>
      <c r="O236" t="str">
        <f>IFERROR(IF(tbl_daily[[#This Row],[Injury Status]]="Out","",tbl_daily[[#This Row],[Duration]]),"")</f>
        <v/>
      </c>
      <c r="P236" t="str">
        <f>IFERROR(_xlfn.XLOOKUP(tbl_daily[[#This Row],[Name]],tbl_profile[Name],tbl_profile[Team]),"")</f>
        <v>New Legacy</v>
      </c>
      <c r="Q236" s="2" t="str">
        <f>IFERROR(AVERAGEIFS(tbl_performance[TrapBar Deadlift 1RM (lbs)],tbl_performance[Name],tbl_daily[[#This Row],[Name]],tbl_performance[Date],tbl_daily[[#This Row],[Date]]),"")</f>
        <v/>
      </c>
      <c r="R236" s="2" t="str">
        <f>IFERROR(AVERAGEIFS(tbl_performance[Bench Press 1RM (lbs)],tbl_performance[Name],tbl_daily[[#This Row],[Name]],tbl_performance[Date],tbl_daily[[#This Row],[Date]]),"")</f>
        <v/>
      </c>
      <c r="S236" s="2" t="str">
        <f>IFERROR(AVERAGEIFS(tbl_performance[Jump Height (in)],tbl_performance[Name],tbl_daily[[#This Row],[Name]],tbl_performance[Date],tbl_daily[[#This Row],[Date]]),"")</f>
        <v/>
      </c>
      <c r="T236" s="2" t="str">
        <f>IFERROR(AVERAGEIFS(tbl_performance[Body Fat (%)],tbl_performance[Name],tbl_daily[[#This Row],[Name]],tbl_performance[Date],tbl_daily[[#This Row],[Date]]),"")</f>
        <v/>
      </c>
      <c r="U236">
        <f>IFERROR(IF(tbl_daily[[#This Row],[Name]]="","",1),"")</f>
        <v>1</v>
      </c>
      <c r="V236" s="9">
        <f>IF(tbl_daily[[#This Row],[Injury Status]]="Full",1,IF(tbl_daily[[#This Row],[Injury Status]]="Limited",2,IF(tbl_daily[[#This Row],[Injury Status]]="Out",3,"")))</f>
        <v>3</v>
      </c>
    </row>
    <row r="237" spans="1:22" ht="18" customHeight="1" x14ac:dyDescent="0.25">
      <c r="A237" s="3">
        <v>43040</v>
      </c>
      <c r="B237" t="s">
        <v>63</v>
      </c>
      <c r="C237" t="s">
        <v>36</v>
      </c>
      <c r="D237">
        <v>5</v>
      </c>
      <c r="E237">
        <v>7</v>
      </c>
      <c r="F237">
        <v>5</v>
      </c>
      <c r="G237">
        <v>7</v>
      </c>
      <c r="H237">
        <v>5</v>
      </c>
      <c r="I237">
        <v>1</v>
      </c>
      <c r="J237">
        <v>9</v>
      </c>
      <c r="K237">
        <v>54</v>
      </c>
      <c r="L237">
        <f>IFERROR(IF(OR(tbl_daily[[#This Row],[RPE]]="",tbl_daily[[#This Row],[Duration]]=""),"",tbl_daily[[#This Row],[RPE]]*tbl_daily[[#This Row],[Duration]]),"")</f>
        <v>486</v>
      </c>
      <c r="M2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237" t="str">
        <f>IFERROR(_xlfn.XLOOKUP(tbl_daily[[#This Row],[Name]],tbl_profile[Name],tbl_profile[Position]),"")</f>
        <v>Center</v>
      </c>
      <c r="O237">
        <f>IFERROR(IF(tbl_daily[[#This Row],[Injury Status]]="Out","",tbl_daily[[#This Row],[Duration]]),"")</f>
        <v>54</v>
      </c>
      <c r="P237" t="str">
        <f>IFERROR(_xlfn.XLOOKUP(tbl_daily[[#This Row],[Name]],tbl_profile[Name],tbl_profile[Team]),"")</f>
        <v>New Legacy</v>
      </c>
      <c r="Q237" s="2" t="str">
        <f>IFERROR(AVERAGEIFS(tbl_performance[TrapBar Deadlift 1RM (lbs)],tbl_performance[Name],tbl_daily[[#This Row],[Name]],tbl_performance[Date],tbl_daily[[#This Row],[Date]]),"")</f>
        <v/>
      </c>
      <c r="R237" s="2" t="str">
        <f>IFERROR(AVERAGEIFS(tbl_performance[Bench Press 1RM (lbs)],tbl_performance[Name],tbl_daily[[#This Row],[Name]],tbl_performance[Date],tbl_daily[[#This Row],[Date]]),"")</f>
        <v/>
      </c>
      <c r="S237" s="2" t="str">
        <f>IFERROR(AVERAGEIFS(tbl_performance[Jump Height (in)],tbl_performance[Name],tbl_daily[[#This Row],[Name]],tbl_performance[Date],tbl_daily[[#This Row],[Date]]),"")</f>
        <v/>
      </c>
      <c r="T237" s="2" t="str">
        <f>IFERROR(AVERAGEIFS(tbl_performance[Body Fat (%)],tbl_performance[Name],tbl_daily[[#This Row],[Name]],tbl_performance[Date],tbl_daily[[#This Row],[Date]]),"")</f>
        <v/>
      </c>
      <c r="U237">
        <f>IFERROR(IF(tbl_daily[[#This Row],[Name]]="","",1),"")</f>
        <v>1</v>
      </c>
      <c r="V237" s="9">
        <f>IF(tbl_daily[[#This Row],[Injury Status]]="Full",1,IF(tbl_daily[[#This Row],[Injury Status]]="Limited",2,IF(tbl_daily[[#This Row],[Injury Status]]="Out",3,"")))</f>
        <v>1</v>
      </c>
    </row>
    <row r="238" spans="1:22" ht="18" customHeight="1" x14ac:dyDescent="0.25">
      <c r="A238" s="3">
        <v>43040</v>
      </c>
      <c r="B238" t="s">
        <v>62</v>
      </c>
      <c r="C238" t="s">
        <v>36</v>
      </c>
      <c r="D238">
        <v>6</v>
      </c>
      <c r="E238">
        <v>4</v>
      </c>
      <c r="F238">
        <v>6</v>
      </c>
      <c r="G238">
        <v>7</v>
      </c>
      <c r="H238">
        <v>6</v>
      </c>
      <c r="I238">
        <v>1</v>
      </c>
      <c r="J238">
        <v>7</v>
      </c>
      <c r="K238">
        <v>54</v>
      </c>
      <c r="L238">
        <f>IFERROR(IF(OR(tbl_daily[[#This Row],[RPE]]="",tbl_daily[[#This Row],[Duration]]=""),"",tbl_daily[[#This Row],[RPE]]*tbl_daily[[#This Row],[Duration]]),"")</f>
        <v>378</v>
      </c>
      <c r="M2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238" t="str">
        <f>IFERROR(_xlfn.XLOOKUP(tbl_daily[[#This Row],[Name]],tbl_profile[Name],tbl_profile[Position]),"")</f>
        <v>Center</v>
      </c>
      <c r="O238">
        <f>IFERROR(IF(tbl_daily[[#This Row],[Injury Status]]="Out","",tbl_daily[[#This Row],[Duration]]),"")</f>
        <v>54</v>
      </c>
      <c r="P238" t="str">
        <f>IFERROR(_xlfn.XLOOKUP(tbl_daily[[#This Row],[Name]],tbl_profile[Name],tbl_profile[Team]),"")</f>
        <v>Toon Squad</v>
      </c>
      <c r="Q238" s="2" t="str">
        <f>IFERROR(AVERAGEIFS(tbl_performance[TrapBar Deadlift 1RM (lbs)],tbl_performance[Name],tbl_daily[[#This Row],[Name]],tbl_performance[Date],tbl_daily[[#This Row],[Date]]),"")</f>
        <v/>
      </c>
      <c r="R238" s="2" t="str">
        <f>IFERROR(AVERAGEIFS(tbl_performance[Bench Press 1RM (lbs)],tbl_performance[Name],tbl_daily[[#This Row],[Name]],tbl_performance[Date],tbl_daily[[#This Row],[Date]]),"")</f>
        <v/>
      </c>
      <c r="S238" s="2" t="str">
        <f>IFERROR(AVERAGEIFS(tbl_performance[Jump Height (in)],tbl_performance[Name],tbl_daily[[#This Row],[Name]],tbl_performance[Date],tbl_daily[[#This Row],[Date]]),"")</f>
        <v/>
      </c>
      <c r="T238" s="2" t="str">
        <f>IFERROR(AVERAGEIFS(tbl_performance[Body Fat (%)],tbl_performance[Name],tbl_daily[[#This Row],[Name]],tbl_performance[Date],tbl_daily[[#This Row],[Date]]),"")</f>
        <v/>
      </c>
      <c r="U238">
        <f>IFERROR(IF(tbl_daily[[#This Row],[Name]]="","",1),"")</f>
        <v>1</v>
      </c>
      <c r="V238" s="9">
        <f>IF(tbl_daily[[#This Row],[Injury Status]]="Full",1,IF(tbl_daily[[#This Row],[Injury Status]]="Limited",2,IF(tbl_daily[[#This Row],[Injury Status]]="Out",3,"")))</f>
        <v>1</v>
      </c>
    </row>
    <row r="239" spans="1:22" ht="18" customHeight="1" x14ac:dyDescent="0.25">
      <c r="A239" s="3">
        <v>43040</v>
      </c>
      <c r="B239" t="s">
        <v>146</v>
      </c>
      <c r="C239" t="s">
        <v>36</v>
      </c>
      <c r="D239">
        <v>7</v>
      </c>
      <c r="E239">
        <v>4</v>
      </c>
      <c r="F239">
        <v>7</v>
      </c>
      <c r="G239">
        <v>7</v>
      </c>
      <c r="H239">
        <v>4</v>
      </c>
      <c r="I239">
        <v>1</v>
      </c>
      <c r="J239">
        <v>7</v>
      </c>
      <c r="K239">
        <v>54</v>
      </c>
      <c r="L239">
        <f>IFERROR(IF(OR(tbl_daily[[#This Row],[RPE]]="",tbl_daily[[#This Row],[Duration]]=""),"",tbl_daily[[#This Row],[RPE]]*tbl_daily[[#This Row],[Duration]]),"")</f>
        <v>378</v>
      </c>
      <c r="M2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239" t="str">
        <f>IFERROR(_xlfn.XLOOKUP(tbl_daily[[#This Row],[Name]],tbl_profile[Name],tbl_profile[Position]),"")</f>
        <v>Forward</v>
      </c>
      <c r="O239">
        <f>IFERROR(IF(tbl_daily[[#This Row],[Injury Status]]="Out","",tbl_daily[[#This Row],[Duration]]),"")</f>
        <v>54</v>
      </c>
      <c r="P239" t="str">
        <f>IFERROR(_xlfn.XLOOKUP(tbl_daily[[#This Row],[Name]],tbl_profile[Name],tbl_profile[Team]),"")</f>
        <v>New Legacy</v>
      </c>
      <c r="Q239" s="2" t="str">
        <f>IFERROR(AVERAGEIFS(tbl_performance[TrapBar Deadlift 1RM (lbs)],tbl_performance[Name],tbl_daily[[#This Row],[Name]],tbl_performance[Date],tbl_daily[[#This Row],[Date]]),"")</f>
        <v/>
      </c>
      <c r="R239" s="2" t="str">
        <f>IFERROR(AVERAGEIFS(tbl_performance[Bench Press 1RM (lbs)],tbl_performance[Name],tbl_daily[[#This Row],[Name]],tbl_performance[Date],tbl_daily[[#This Row],[Date]]),"")</f>
        <v/>
      </c>
      <c r="S239" s="2" t="str">
        <f>IFERROR(AVERAGEIFS(tbl_performance[Jump Height (in)],tbl_performance[Name],tbl_daily[[#This Row],[Name]],tbl_performance[Date],tbl_daily[[#This Row],[Date]]),"")</f>
        <v/>
      </c>
      <c r="T239" s="2" t="str">
        <f>IFERROR(AVERAGEIFS(tbl_performance[Body Fat (%)],tbl_performance[Name],tbl_daily[[#This Row],[Name]],tbl_performance[Date],tbl_daily[[#This Row],[Date]]),"")</f>
        <v/>
      </c>
      <c r="U239">
        <f>IFERROR(IF(tbl_daily[[#This Row],[Name]]="","",1),"")</f>
        <v>1</v>
      </c>
      <c r="V239" s="9">
        <f>IF(tbl_daily[[#This Row],[Injury Status]]="Full",1,IF(tbl_daily[[#This Row],[Injury Status]]="Limited",2,IF(tbl_daily[[#This Row],[Injury Status]]="Out",3,"")))</f>
        <v>1</v>
      </c>
    </row>
    <row r="240" spans="1:22" ht="18" customHeight="1" x14ac:dyDescent="0.25">
      <c r="A240" s="3">
        <v>43040</v>
      </c>
      <c r="B240" t="s">
        <v>52</v>
      </c>
      <c r="C240" t="s">
        <v>36</v>
      </c>
      <c r="D240">
        <v>6</v>
      </c>
      <c r="E240">
        <v>6</v>
      </c>
      <c r="F240">
        <v>7</v>
      </c>
      <c r="G240">
        <v>5</v>
      </c>
      <c r="H240">
        <v>7</v>
      </c>
      <c r="I240">
        <v>1</v>
      </c>
      <c r="J240">
        <v>7</v>
      </c>
      <c r="K240">
        <v>54</v>
      </c>
      <c r="L240">
        <f>IFERROR(IF(OR(tbl_daily[[#This Row],[RPE]]="",tbl_daily[[#This Row],[Duration]]=""),"",tbl_daily[[#This Row],[RPE]]*tbl_daily[[#This Row],[Duration]]),"")</f>
        <v>378</v>
      </c>
      <c r="M2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240" t="str">
        <f>IFERROR(_xlfn.XLOOKUP(tbl_daily[[#This Row],[Name]],tbl_profile[Name],tbl_profile[Position]),"")</f>
        <v>Forward</v>
      </c>
      <c r="O240">
        <f>IFERROR(IF(tbl_daily[[#This Row],[Injury Status]]="Out","",tbl_daily[[#This Row],[Duration]]),"")</f>
        <v>54</v>
      </c>
      <c r="P240" t="str">
        <f>IFERROR(_xlfn.XLOOKUP(tbl_daily[[#This Row],[Name]],tbl_profile[Name],tbl_profile[Team]),"")</f>
        <v>Toon Squad</v>
      </c>
      <c r="Q240" s="2" t="str">
        <f>IFERROR(AVERAGEIFS(tbl_performance[TrapBar Deadlift 1RM (lbs)],tbl_performance[Name],tbl_daily[[#This Row],[Name]],tbl_performance[Date],tbl_daily[[#This Row],[Date]]),"")</f>
        <v/>
      </c>
      <c r="R240" s="2" t="str">
        <f>IFERROR(AVERAGEIFS(tbl_performance[Bench Press 1RM (lbs)],tbl_performance[Name],tbl_daily[[#This Row],[Name]],tbl_performance[Date],tbl_daily[[#This Row],[Date]]),"")</f>
        <v/>
      </c>
      <c r="S240" s="2" t="str">
        <f>IFERROR(AVERAGEIFS(tbl_performance[Jump Height (in)],tbl_performance[Name],tbl_daily[[#This Row],[Name]],tbl_performance[Date],tbl_daily[[#This Row],[Date]]),"")</f>
        <v/>
      </c>
      <c r="T240" s="2" t="str">
        <f>IFERROR(AVERAGEIFS(tbl_performance[Body Fat (%)],tbl_performance[Name],tbl_daily[[#This Row],[Name]],tbl_performance[Date],tbl_daily[[#This Row],[Date]]),"")</f>
        <v/>
      </c>
      <c r="U240">
        <f>IFERROR(IF(tbl_daily[[#This Row],[Name]]="","",1),"")</f>
        <v>1</v>
      </c>
      <c r="V240" s="9">
        <f>IF(tbl_daily[[#This Row],[Injury Status]]="Full",1,IF(tbl_daily[[#This Row],[Injury Status]]="Limited",2,IF(tbl_daily[[#This Row],[Injury Status]]="Out",3,"")))</f>
        <v>1</v>
      </c>
    </row>
    <row r="241" spans="1:22" ht="18" customHeight="1" x14ac:dyDescent="0.25">
      <c r="A241" s="3">
        <v>43040</v>
      </c>
      <c r="B241" t="s">
        <v>57</v>
      </c>
      <c r="C241" t="s">
        <v>36</v>
      </c>
      <c r="D241">
        <v>7</v>
      </c>
      <c r="E241">
        <v>6</v>
      </c>
      <c r="F241">
        <v>4</v>
      </c>
      <c r="G241">
        <v>6</v>
      </c>
      <c r="H241">
        <v>4</v>
      </c>
      <c r="I241">
        <v>1</v>
      </c>
      <c r="J241">
        <v>8</v>
      </c>
      <c r="K241">
        <v>54</v>
      </c>
      <c r="L241">
        <f>IFERROR(IF(OR(tbl_daily[[#This Row],[RPE]]="",tbl_daily[[#This Row],[Duration]]=""),"",tbl_daily[[#This Row],[RPE]]*tbl_daily[[#This Row],[Duration]]),"")</f>
        <v>432</v>
      </c>
      <c r="M2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41" t="str">
        <f>IFERROR(_xlfn.XLOOKUP(tbl_daily[[#This Row],[Name]],tbl_profile[Name],tbl_profile[Position]),"")</f>
        <v>Guard</v>
      </c>
      <c r="O241">
        <f>IFERROR(IF(tbl_daily[[#This Row],[Injury Status]]="Out","",tbl_daily[[#This Row],[Duration]]),"")</f>
        <v>54</v>
      </c>
      <c r="P241" t="str">
        <f>IFERROR(_xlfn.XLOOKUP(tbl_daily[[#This Row],[Name]],tbl_profile[Name],tbl_profile[Team]),"")</f>
        <v>Toon Squad</v>
      </c>
      <c r="Q241" s="2" t="str">
        <f>IFERROR(AVERAGEIFS(tbl_performance[TrapBar Deadlift 1RM (lbs)],tbl_performance[Name],tbl_daily[[#This Row],[Name]],tbl_performance[Date],tbl_daily[[#This Row],[Date]]),"")</f>
        <v/>
      </c>
      <c r="R241" s="2" t="str">
        <f>IFERROR(AVERAGEIFS(tbl_performance[Bench Press 1RM (lbs)],tbl_performance[Name],tbl_daily[[#This Row],[Name]],tbl_performance[Date],tbl_daily[[#This Row],[Date]]),"")</f>
        <v/>
      </c>
      <c r="S241" s="2" t="str">
        <f>IFERROR(AVERAGEIFS(tbl_performance[Jump Height (in)],tbl_performance[Name],tbl_daily[[#This Row],[Name]],tbl_performance[Date],tbl_daily[[#This Row],[Date]]),"")</f>
        <v/>
      </c>
      <c r="T241" s="2" t="str">
        <f>IFERROR(AVERAGEIFS(tbl_performance[Body Fat (%)],tbl_performance[Name],tbl_daily[[#This Row],[Name]],tbl_performance[Date],tbl_daily[[#This Row],[Date]]),"")</f>
        <v/>
      </c>
      <c r="U241">
        <f>IFERROR(IF(tbl_daily[[#This Row],[Name]]="","",1),"")</f>
        <v>1</v>
      </c>
      <c r="V241" s="9">
        <f>IF(tbl_daily[[#This Row],[Injury Status]]="Full",1,IF(tbl_daily[[#This Row],[Injury Status]]="Limited",2,IF(tbl_daily[[#This Row],[Injury Status]]="Out",3,"")))</f>
        <v>1</v>
      </c>
    </row>
    <row r="242" spans="1:22" ht="18" customHeight="1" x14ac:dyDescent="0.25">
      <c r="A242" s="3">
        <v>43040</v>
      </c>
      <c r="B242" t="s">
        <v>59</v>
      </c>
      <c r="C242" t="s">
        <v>36</v>
      </c>
      <c r="D242">
        <v>5</v>
      </c>
      <c r="E242">
        <v>7</v>
      </c>
      <c r="F242">
        <v>4</v>
      </c>
      <c r="G242">
        <v>6</v>
      </c>
      <c r="H242">
        <v>5</v>
      </c>
      <c r="I242">
        <v>1</v>
      </c>
      <c r="J242">
        <v>7</v>
      </c>
      <c r="K242">
        <v>54</v>
      </c>
      <c r="L242">
        <f>IFERROR(IF(OR(tbl_daily[[#This Row],[RPE]]="",tbl_daily[[#This Row],[Duration]]=""),"",tbl_daily[[#This Row],[RPE]]*tbl_daily[[#This Row],[Duration]]),"")</f>
        <v>378</v>
      </c>
      <c r="M2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42" t="str">
        <f>IFERROR(_xlfn.XLOOKUP(tbl_daily[[#This Row],[Name]],tbl_profile[Name],tbl_profile[Position]),"")</f>
        <v>Forward</v>
      </c>
      <c r="O242">
        <f>IFERROR(IF(tbl_daily[[#This Row],[Injury Status]]="Out","",tbl_daily[[#This Row],[Duration]]),"")</f>
        <v>54</v>
      </c>
      <c r="P242" t="str">
        <f>IFERROR(_xlfn.XLOOKUP(tbl_daily[[#This Row],[Name]],tbl_profile[Name],tbl_profile[Team]),"")</f>
        <v>Toon Squad</v>
      </c>
      <c r="Q242" s="2" t="str">
        <f>IFERROR(AVERAGEIFS(tbl_performance[TrapBar Deadlift 1RM (lbs)],tbl_performance[Name],tbl_daily[[#This Row],[Name]],tbl_performance[Date],tbl_daily[[#This Row],[Date]]),"")</f>
        <v/>
      </c>
      <c r="R242" s="2" t="str">
        <f>IFERROR(AVERAGEIFS(tbl_performance[Bench Press 1RM (lbs)],tbl_performance[Name],tbl_daily[[#This Row],[Name]],tbl_performance[Date],tbl_daily[[#This Row],[Date]]),"")</f>
        <v/>
      </c>
      <c r="S242" s="2" t="str">
        <f>IFERROR(AVERAGEIFS(tbl_performance[Jump Height (in)],tbl_performance[Name],tbl_daily[[#This Row],[Name]],tbl_performance[Date],tbl_daily[[#This Row],[Date]]),"")</f>
        <v/>
      </c>
      <c r="T242" s="2" t="str">
        <f>IFERROR(AVERAGEIFS(tbl_performance[Body Fat (%)],tbl_performance[Name],tbl_daily[[#This Row],[Name]],tbl_performance[Date],tbl_daily[[#This Row],[Date]]),"")</f>
        <v/>
      </c>
      <c r="U242">
        <f>IFERROR(IF(tbl_daily[[#This Row],[Name]]="","",1),"")</f>
        <v>1</v>
      </c>
      <c r="V242" s="9">
        <f>IF(tbl_daily[[#This Row],[Injury Status]]="Full",1,IF(tbl_daily[[#This Row],[Injury Status]]="Limited",2,IF(tbl_daily[[#This Row],[Injury Status]]="Out",3,"")))</f>
        <v>1</v>
      </c>
    </row>
    <row r="243" spans="1:22" ht="18" customHeight="1" x14ac:dyDescent="0.25">
      <c r="A243" s="3">
        <v>43040</v>
      </c>
      <c r="B243" t="s">
        <v>61</v>
      </c>
      <c r="C243" t="s">
        <v>38</v>
      </c>
      <c r="D243">
        <v>5</v>
      </c>
      <c r="E243">
        <v>5</v>
      </c>
      <c r="F243">
        <v>5</v>
      </c>
      <c r="G243">
        <v>6</v>
      </c>
      <c r="H243">
        <v>3</v>
      </c>
      <c r="I243">
        <v>1</v>
      </c>
      <c r="J243">
        <v>6</v>
      </c>
      <c r="K243">
        <v>54</v>
      </c>
      <c r="L243">
        <f>IFERROR(IF(OR(tbl_daily[[#This Row],[RPE]]="",tbl_daily[[#This Row],[Duration]]=""),"",tbl_daily[[#This Row],[RPE]]*tbl_daily[[#This Row],[Duration]]),"")</f>
        <v>324</v>
      </c>
      <c r="M2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243" t="str">
        <f>IFERROR(_xlfn.XLOOKUP(tbl_daily[[#This Row],[Name]],tbl_profile[Name],tbl_profile[Position]),"")</f>
        <v>Forward</v>
      </c>
      <c r="O243">
        <f>IFERROR(IF(tbl_daily[[#This Row],[Injury Status]]="Out","",tbl_daily[[#This Row],[Duration]]),"")</f>
        <v>54</v>
      </c>
      <c r="P243" t="str">
        <f>IFERROR(_xlfn.XLOOKUP(tbl_daily[[#This Row],[Name]],tbl_profile[Name],tbl_profile[Team]),"")</f>
        <v>Toon Squad</v>
      </c>
      <c r="Q243" s="2" t="str">
        <f>IFERROR(AVERAGEIFS(tbl_performance[TrapBar Deadlift 1RM (lbs)],tbl_performance[Name],tbl_daily[[#This Row],[Name]],tbl_performance[Date],tbl_daily[[#This Row],[Date]]),"")</f>
        <v/>
      </c>
      <c r="R243" s="2" t="str">
        <f>IFERROR(AVERAGEIFS(tbl_performance[Bench Press 1RM (lbs)],tbl_performance[Name],tbl_daily[[#This Row],[Name]],tbl_performance[Date],tbl_daily[[#This Row],[Date]]),"")</f>
        <v/>
      </c>
      <c r="S243" s="2" t="str">
        <f>IFERROR(AVERAGEIFS(tbl_performance[Jump Height (in)],tbl_performance[Name],tbl_daily[[#This Row],[Name]],tbl_performance[Date],tbl_daily[[#This Row],[Date]]),"")</f>
        <v/>
      </c>
      <c r="T243" s="2" t="str">
        <f>IFERROR(AVERAGEIFS(tbl_performance[Body Fat (%)],tbl_performance[Name],tbl_daily[[#This Row],[Name]],tbl_performance[Date],tbl_daily[[#This Row],[Date]]),"")</f>
        <v/>
      </c>
      <c r="U243">
        <f>IFERROR(IF(tbl_daily[[#This Row],[Name]]="","",1),"")</f>
        <v>1</v>
      </c>
      <c r="V243" s="9">
        <f>IF(tbl_daily[[#This Row],[Injury Status]]="Full",1,IF(tbl_daily[[#This Row],[Injury Status]]="Limited",2,IF(tbl_daily[[#This Row],[Injury Status]]="Out",3,"")))</f>
        <v>2</v>
      </c>
    </row>
    <row r="244" spans="1:22" ht="18" customHeight="1" x14ac:dyDescent="0.25">
      <c r="A244" s="3">
        <v>43040</v>
      </c>
      <c r="B244" t="s">
        <v>55</v>
      </c>
      <c r="C244" t="s">
        <v>36</v>
      </c>
      <c r="D244">
        <v>5</v>
      </c>
      <c r="E244">
        <v>7</v>
      </c>
      <c r="F244">
        <v>4</v>
      </c>
      <c r="G244">
        <v>5</v>
      </c>
      <c r="H244">
        <v>6</v>
      </c>
      <c r="I244">
        <v>1</v>
      </c>
      <c r="J244">
        <v>7</v>
      </c>
      <c r="K244">
        <v>54</v>
      </c>
      <c r="L244">
        <f>IFERROR(IF(OR(tbl_daily[[#This Row],[RPE]]="",tbl_daily[[#This Row],[Duration]]=""),"",tbl_daily[[#This Row],[RPE]]*tbl_daily[[#This Row],[Duration]]),"")</f>
        <v>378</v>
      </c>
      <c r="M2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44" t="str">
        <f>IFERROR(_xlfn.XLOOKUP(tbl_daily[[#This Row],[Name]],tbl_profile[Name],tbl_profile[Position]),"")</f>
        <v>Guard</v>
      </c>
      <c r="O244">
        <f>IFERROR(IF(tbl_daily[[#This Row],[Injury Status]]="Out","",tbl_daily[[#This Row],[Duration]]),"")</f>
        <v>54</v>
      </c>
      <c r="P244" t="str">
        <f>IFERROR(_xlfn.XLOOKUP(tbl_daily[[#This Row],[Name]],tbl_profile[Name],tbl_profile[Team]),"")</f>
        <v>Toon Squad</v>
      </c>
      <c r="Q244" s="2" t="str">
        <f>IFERROR(AVERAGEIFS(tbl_performance[TrapBar Deadlift 1RM (lbs)],tbl_performance[Name],tbl_daily[[#This Row],[Name]],tbl_performance[Date],tbl_daily[[#This Row],[Date]]),"")</f>
        <v/>
      </c>
      <c r="R244" s="2" t="str">
        <f>IFERROR(AVERAGEIFS(tbl_performance[Bench Press 1RM (lbs)],tbl_performance[Name],tbl_daily[[#This Row],[Name]],tbl_performance[Date],tbl_daily[[#This Row],[Date]]),"")</f>
        <v/>
      </c>
      <c r="S244" s="2" t="str">
        <f>IFERROR(AVERAGEIFS(tbl_performance[Jump Height (in)],tbl_performance[Name],tbl_daily[[#This Row],[Name]],tbl_performance[Date],tbl_daily[[#This Row],[Date]]),"")</f>
        <v/>
      </c>
      <c r="T244" s="2" t="str">
        <f>IFERROR(AVERAGEIFS(tbl_performance[Body Fat (%)],tbl_performance[Name],tbl_daily[[#This Row],[Name]],tbl_performance[Date],tbl_daily[[#This Row],[Date]]),"")</f>
        <v/>
      </c>
      <c r="U244">
        <f>IFERROR(IF(tbl_daily[[#This Row],[Name]]="","",1),"")</f>
        <v>1</v>
      </c>
      <c r="V244" s="9">
        <f>IF(tbl_daily[[#This Row],[Injury Status]]="Full",1,IF(tbl_daily[[#This Row],[Injury Status]]="Limited",2,IF(tbl_daily[[#This Row],[Injury Status]]="Out",3,"")))</f>
        <v>1</v>
      </c>
    </row>
    <row r="245" spans="1:22" ht="18" customHeight="1" x14ac:dyDescent="0.25">
      <c r="A245" s="3">
        <v>43040</v>
      </c>
      <c r="B245" t="s">
        <v>40</v>
      </c>
      <c r="C245" t="s">
        <v>36</v>
      </c>
      <c r="D245">
        <v>5</v>
      </c>
      <c r="E245">
        <v>5</v>
      </c>
      <c r="F245">
        <v>5</v>
      </c>
      <c r="G245">
        <v>6</v>
      </c>
      <c r="H245">
        <v>4</v>
      </c>
      <c r="I245">
        <v>1</v>
      </c>
      <c r="J245">
        <v>9</v>
      </c>
      <c r="K245">
        <v>54</v>
      </c>
      <c r="L245">
        <f>IFERROR(IF(OR(tbl_daily[[#This Row],[RPE]]="",tbl_daily[[#This Row],[Duration]]=""),"",tbl_daily[[#This Row],[RPE]]*tbl_daily[[#This Row],[Duration]]),"")</f>
        <v>486</v>
      </c>
      <c r="M2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245" t="str">
        <f>IFERROR(_xlfn.XLOOKUP(tbl_daily[[#This Row],[Name]],tbl_profile[Name],tbl_profile[Position]),"")</f>
        <v>Guard</v>
      </c>
      <c r="O245">
        <f>IFERROR(IF(tbl_daily[[#This Row],[Injury Status]]="Out","",tbl_daily[[#This Row],[Duration]]),"")</f>
        <v>54</v>
      </c>
      <c r="P245" t="str">
        <f>IFERROR(_xlfn.XLOOKUP(tbl_daily[[#This Row],[Name]],tbl_profile[Name],tbl_profile[Team]),"")</f>
        <v>New Legacy</v>
      </c>
      <c r="Q245" s="2" t="str">
        <f>IFERROR(AVERAGEIFS(tbl_performance[TrapBar Deadlift 1RM (lbs)],tbl_performance[Name],tbl_daily[[#This Row],[Name]],tbl_performance[Date],tbl_daily[[#This Row],[Date]]),"")</f>
        <v/>
      </c>
      <c r="R245" s="2" t="str">
        <f>IFERROR(AVERAGEIFS(tbl_performance[Bench Press 1RM (lbs)],tbl_performance[Name],tbl_daily[[#This Row],[Name]],tbl_performance[Date],tbl_daily[[#This Row],[Date]]),"")</f>
        <v/>
      </c>
      <c r="S245" s="2" t="str">
        <f>IFERROR(AVERAGEIFS(tbl_performance[Jump Height (in)],tbl_performance[Name],tbl_daily[[#This Row],[Name]],tbl_performance[Date],tbl_daily[[#This Row],[Date]]),"")</f>
        <v/>
      </c>
      <c r="T245" s="2" t="str">
        <f>IFERROR(AVERAGEIFS(tbl_performance[Body Fat (%)],tbl_performance[Name],tbl_daily[[#This Row],[Name]],tbl_performance[Date],tbl_daily[[#This Row],[Date]]),"")</f>
        <v/>
      </c>
      <c r="U245">
        <f>IFERROR(IF(tbl_daily[[#This Row],[Name]]="","",1),"")</f>
        <v>1</v>
      </c>
      <c r="V245" s="9">
        <f>IF(tbl_daily[[#This Row],[Injury Status]]="Full",1,IF(tbl_daily[[#This Row],[Injury Status]]="Limited",2,IF(tbl_daily[[#This Row],[Injury Status]]="Out",3,"")))</f>
        <v>1</v>
      </c>
    </row>
    <row r="246" spans="1:22" ht="18" customHeight="1" x14ac:dyDescent="0.25">
      <c r="A246" s="6">
        <v>43041</v>
      </c>
      <c r="B246" t="s">
        <v>45</v>
      </c>
      <c r="C246" t="s">
        <v>38</v>
      </c>
      <c r="D246">
        <v>6</v>
      </c>
      <c r="E246">
        <v>5</v>
      </c>
      <c r="F246">
        <v>4</v>
      </c>
      <c r="G246">
        <v>5</v>
      </c>
      <c r="H246">
        <v>3</v>
      </c>
      <c r="I246">
        <v>1</v>
      </c>
      <c r="J246">
        <v>10</v>
      </c>
      <c r="K246">
        <v>54</v>
      </c>
      <c r="L246">
        <f>IFERROR(IF(OR(tbl_daily[[#This Row],[RPE]]="",tbl_daily[[#This Row],[Duration]]=""),"",tbl_daily[[#This Row],[RPE]]*tbl_daily[[#This Row],[Duration]]),"")</f>
        <v>540</v>
      </c>
      <c r="M2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246" t="str">
        <f>IFERROR(_xlfn.XLOOKUP(tbl_daily[[#This Row],[Name]],tbl_profile[Name],tbl_profile[Position]),"")</f>
        <v>Forward</v>
      </c>
      <c r="O246">
        <f>IFERROR(IF(tbl_daily[[#This Row],[Injury Status]]="Out","",tbl_daily[[#This Row],[Duration]]),"")</f>
        <v>54</v>
      </c>
      <c r="P246" t="str">
        <f>IFERROR(_xlfn.XLOOKUP(tbl_daily[[#This Row],[Name]],tbl_profile[Name],tbl_profile[Team]),"")</f>
        <v>New Legacy</v>
      </c>
      <c r="Q246" s="2" t="str">
        <f>IFERROR(AVERAGEIFS(tbl_performance[TrapBar Deadlift 1RM (lbs)],tbl_performance[Name],tbl_daily[[#This Row],[Name]],tbl_performance[Date],tbl_daily[[#This Row],[Date]]),"")</f>
        <v/>
      </c>
      <c r="R246" s="2" t="str">
        <f>IFERROR(AVERAGEIFS(tbl_performance[Bench Press 1RM (lbs)],tbl_performance[Name],tbl_daily[[#This Row],[Name]],tbl_performance[Date],tbl_daily[[#This Row],[Date]]),"")</f>
        <v/>
      </c>
      <c r="S246" s="2" t="str">
        <f>IFERROR(AVERAGEIFS(tbl_performance[Jump Height (in)],tbl_performance[Name],tbl_daily[[#This Row],[Name]],tbl_performance[Date],tbl_daily[[#This Row],[Date]]),"")</f>
        <v/>
      </c>
      <c r="T246" s="2" t="str">
        <f>IFERROR(AVERAGEIFS(tbl_performance[Body Fat (%)],tbl_performance[Name],tbl_daily[[#This Row],[Name]],tbl_performance[Date],tbl_daily[[#This Row],[Date]]),"")</f>
        <v/>
      </c>
      <c r="U246">
        <f>IFERROR(IF(tbl_daily[[#This Row],[Name]]="","",1),"")</f>
        <v>1</v>
      </c>
      <c r="V246" s="9">
        <f>IF(tbl_daily[[#This Row],[Injury Status]]="Full",1,IF(tbl_daily[[#This Row],[Injury Status]]="Limited",2,IF(tbl_daily[[#This Row],[Injury Status]]="Out",3,"")))</f>
        <v>2</v>
      </c>
    </row>
    <row r="247" spans="1:22" ht="18" customHeight="1" x14ac:dyDescent="0.25">
      <c r="A247" s="3">
        <v>43041</v>
      </c>
      <c r="B247" t="s">
        <v>47</v>
      </c>
      <c r="C247" t="s">
        <v>36</v>
      </c>
      <c r="D247">
        <v>7</v>
      </c>
      <c r="E247">
        <v>4</v>
      </c>
      <c r="F247">
        <v>7</v>
      </c>
      <c r="G247">
        <v>6</v>
      </c>
      <c r="H247">
        <v>4</v>
      </c>
      <c r="I247">
        <v>1</v>
      </c>
      <c r="J247">
        <v>9</v>
      </c>
      <c r="K247">
        <v>54</v>
      </c>
      <c r="L247">
        <f>IFERROR(IF(OR(tbl_daily[[#This Row],[RPE]]="",tbl_daily[[#This Row],[Duration]]=""),"",tbl_daily[[#This Row],[RPE]]*tbl_daily[[#This Row],[Duration]]),"")</f>
        <v>486</v>
      </c>
      <c r="M2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247" t="str">
        <f>IFERROR(_xlfn.XLOOKUP(tbl_daily[[#This Row],[Name]],tbl_profile[Name],tbl_profile[Position]),"")</f>
        <v>Forward</v>
      </c>
      <c r="O247">
        <f>IFERROR(IF(tbl_daily[[#This Row],[Injury Status]]="Out","",tbl_daily[[#This Row],[Duration]]),"")</f>
        <v>54</v>
      </c>
      <c r="P247" t="str">
        <f>IFERROR(_xlfn.XLOOKUP(tbl_daily[[#This Row],[Name]],tbl_profile[Name],tbl_profile[Team]),"")</f>
        <v>Toon Squad</v>
      </c>
      <c r="Q247" s="2" t="str">
        <f>IFERROR(AVERAGEIFS(tbl_performance[TrapBar Deadlift 1RM (lbs)],tbl_performance[Name],tbl_daily[[#This Row],[Name]],tbl_performance[Date],tbl_daily[[#This Row],[Date]]),"")</f>
        <v/>
      </c>
      <c r="R247" s="2" t="str">
        <f>IFERROR(AVERAGEIFS(tbl_performance[Bench Press 1RM (lbs)],tbl_performance[Name],tbl_daily[[#This Row],[Name]],tbl_performance[Date],tbl_daily[[#This Row],[Date]]),"")</f>
        <v/>
      </c>
      <c r="S247" s="2" t="str">
        <f>IFERROR(AVERAGEIFS(tbl_performance[Jump Height (in)],tbl_performance[Name],tbl_daily[[#This Row],[Name]],tbl_performance[Date],tbl_daily[[#This Row],[Date]]),"")</f>
        <v/>
      </c>
      <c r="T247" s="2" t="str">
        <f>IFERROR(AVERAGEIFS(tbl_performance[Body Fat (%)],tbl_performance[Name],tbl_daily[[#This Row],[Name]],tbl_performance[Date],tbl_daily[[#This Row],[Date]]),"")</f>
        <v/>
      </c>
      <c r="U247">
        <f>IFERROR(IF(tbl_daily[[#This Row],[Name]]="","",1),"")</f>
        <v>1</v>
      </c>
      <c r="V247" s="9">
        <f>IF(tbl_daily[[#This Row],[Injury Status]]="Full",1,IF(tbl_daily[[#This Row],[Injury Status]]="Limited",2,IF(tbl_daily[[#This Row],[Injury Status]]="Out",3,"")))</f>
        <v>1</v>
      </c>
    </row>
    <row r="248" spans="1:22" ht="18" customHeight="1" x14ac:dyDescent="0.25">
      <c r="A248" s="3">
        <v>43041</v>
      </c>
      <c r="B248" t="s">
        <v>43</v>
      </c>
      <c r="C248" t="s">
        <v>36</v>
      </c>
      <c r="D248">
        <v>7</v>
      </c>
      <c r="E248">
        <v>5</v>
      </c>
      <c r="F248">
        <v>6</v>
      </c>
      <c r="G248">
        <v>4</v>
      </c>
      <c r="H248">
        <v>5</v>
      </c>
      <c r="I248">
        <v>1</v>
      </c>
      <c r="J248">
        <v>7</v>
      </c>
      <c r="K248">
        <v>54</v>
      </c>
      <c r="L248">
        <f>IFERROR(IF(OR(tbl_daily[[#This Row],[RPE]]="",tbl_daily[[#This Row],[Duration]]=""),"",tbl_daily[[#This Row],[RPE]]*tbl_daily[[#This Row],[Duration]]),"")</f>
        <v>378</v>
      </c>
      <c r="M2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48" t="str">
        <f>IFERROR(_xlfn.XLOOKUP(tbl_daily[[#This Row],[Name]],tbl_profile[Name],tbl_profile[Position]),"")</f>
        <v>Forward</v>
      </c>
      <c r="O248">
        <f>IFERROR(IF(tbl_daily[[#This Row],[Injury Status]]="Out","",tbl_daily[[#This Row],[Duration]]),"")</f>
        <v>54</v>
      </c>
      <c r="P248" t="str">
        <f>IFERROR(_xlfn.XLOOKUP(tbl_daily[[#This Row],[Name]],tbl_profile[Name],tbl_profile[Team]),"")</f>
        <v>New Legacy</v>
      </c>
      <c r="Q248" s="2" t="str">
        <f>IFERROR(AVERAGEIFS(tbl_performance[TrapBar Deadlift 1RM (lbs)],tbl_performance[Name],tbl_daily[[#This Row],[Name]],tbl_performance[Date],tbl_daily[[#This Row],[Date]]),"")</f>
        <v/>
      </c>
      <c r="R248" s="2" t="str">
        <f>IFERROR(AVERAGEIFS(tbl_performance[Bench Press 1RM (lbs)],tbl_performance[Name],tbl_daily[[#This Row],[Name]],tbl_performance[Date],tbl_daily[[#This Row],[Date]]),"")</f>
        <v/>
      </c>
      <c r="S248" s="2" t="str">
        <f>IFERROR(AVERAGEIFS(tbl_performance[Jump Height (in)],tbl_performance[Name],tbl_daily[[#This Row],[Name]],tbl_performance[Date],tbl_daily[[#This Row],[Date]]),"")</f>
        <v/>
      </c>
      <c r="T248" s="2" t="str">
        <f>IFERROR(AVERAGEIFS(tbl_performance[Body Fat (%)],tbl_performance[Name],tbl_daily[[#This Row],[Name]],tbl_performance[Date],tbl_daily[[#This Row],[Date]]),"")</f>
        <v/>
      </c>
      <c r="U248">
        <f>IFERROR(IF(tbl_daily[[#This Row],[Name]]="","",1),"")</f>
        <v>1</v>
      </c>
      <c r="V248" s="9">
        <f>IF(tbl_daily[[#This Row],[Injury Status]]="Full",1,IF(tbl_daily[[#This Row],[Injury Status]]="Limited",2,IF(tbl_daily[[#This Row],[Injury Status]]="Out",3,"")))</f>
        <v>1</v>
      </c>
    </row>
    <row r="249" spans="1:22" ht="18" customHeight="1" x14ac:dyDescent="0.25">
      <c r="A249" s="3">
        <v>43041</v>
      </c>
      <c r="B249" t="s">
        <v>46</v>
      </c>
      <c r="C249" t="s">
        <v>36</v>
      </c>
      <c r="D249">
        <v>6</v>
      </c>
      <c r="E249">
        <v>5</v>
      </c>
      <c r="F249">
        <v>7</v>
      </c>
      <c r="G249">
        <v>6</v>
      </c>
      <c r="H249">
        <v>7</v>
      </c>
      <c r="I249">
        <v>1</v>
      </c>
      <c r="J249">
        <v>9</v>
      </c>
      <c r="K249">
        <v>54</v>
      </c>
      <c r="L249">
        <f>IFERROR(IF(OR(tbl_daily[[#This Row],[RPE]]="",tbl_daily[[#This Row],[Duration]]=""),"",tbl_daily[[#This Row],[RPE]]*tbl_daily[[#This Row],[Duration]]),"")</f>
        <v>486</v>
      </c>
      <c r="M2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249" t="str">
        <f>IFERROR(_xlfn.XLOOKUP(tbl_daily[[#This Row],[Name]],tbl_profile[Name],tbl_profile[Position]),"")</f>
        <v>Forward</v>
      </c>
      <c r="O249">
        <f>IFERROR(IF(tbl_daily[[#This Row],[Injury Status]]="Out","",tbl_daily[[#This Row],[Duration]]),"")</f>
        <v>54</v>
      </c>
      <c r="P249" t="str">
        <f>IFERROR(_xlfn.XLOOKUP(tbl_daily[[#This Row],[Name]],tbl_profile[Name],tbl_profile[Team]),"")</f>
        <v>Toon Squad</v>
      </c>
      <c r="Q249" s="2" t="str">
        <f>IFERROR(AVERAGEIFS(tbl_performance[TrapBar Deadlift 1RM (lbs)],tbl_performance[Name],tbl_daily[[#This Row],[Name]],tbl_performance[Date],tbl_daily[[#This Row],[Date]]),"")</f>
        <v/>
      </c>
      <c r="R249" s="2" t="str">
        <f>IFERROR(AVERAGEIFS(tbl_performance[Bench Press 1RM (lbs)],tbl_performance[Name],tbl_daily[[#This Row],[Name]],tbl_performance[Date],tbl_daily[[#This Row],[Date]]),"")</f>
        <v/>
      </c>
      <c r="S249" s="2" t="str">
        <f>IFERROR(AVERAGEIFS(tbl_performance[Jump Height (in)],tbl_performance[Name],tbl_daily[[#This Row],[Name]],tbl_performance[Date],tbl_daily[[#This Row],[Date]]),"")</f>
        <v/>
      </c>
      <c r="T249" s="2" t="str">
        <f>IFERROR(AVERAGEIFS(tbl_performance[Body Fat (%)],tbl_performance[Name],tbl_daily[[#This Row],[Name]],tbl_performance[Date],tbl_daily[[#This Row],[Date]]),"")</f>
        <v/>
      </c>
      <c r="U249">
        <f>IFERROR(IF(tbl_daily[[#This Row],[Name]]="","",1),"")</f>
        <v>1</v>
      </c>
      <c r="V249" s="9">
        <f>IF(tbl_daily[[#This Row],[Injury Status]]="Full",1,IF(tbl_daily[[#This Row],[Injury Status]]="Limited",2,IF(tbl_daily[[#This Row],[Injury Status]]="Out",3,"")))</f>
        <v>1</v>
      </c>
    </row>
    <row r="250" spans="1:22" ht="18" customHeight="1" x14ac:dyDescent="0.25">
      <c r="A250" s="3">
        <v>43041</v>
      </c>
      <c r="B250" t="s">
        <v>49</v>
      </c>
      <c r="C250" t="s">
        <v>38</v>
      </c>
      <c r="D250">
        <v>5</v>
      </c>
      <c r="E250">
        <v>3</v>
      </c>
      <c r="F250">
        <v>3</v>
      </c>
      <c r="G250">
        <v>4</v>
      </c>
      <c r="H250">
        <v>3</v>
      </c>
      <c r="I250">
        <v>1</v>
      </c>
      <c r="J250">
        <v>7</v>
      </c>
      <c r="K250">
        <v>54</v>
      </c>
      <c r="L250">
        <f>IFERROR(IF(OR(tbl_daily[[#This Row],[RPE]]="",tbl_daily[[#This Row],[Duration]]=""),"",tbl_daily[[#This Row],[RPE]]*tbl_daily[[#This Row],[Duration]]),"")</f>
        <v>378</v>
      </c>
      <c r="M2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250" t="str">
        <f>IFERROR(_xlfn.XLOOKUP(tbl_daily[[#This Row],[Name]],tbl_profile[Name],tbl_profile[Position]),"")</f>
        <v>Guard</v>
      </c>
      <c r="O250">
        <f>IFERROR(IF(tbl_daily[[#This Row],[Injury Status]]="Out","",tbl_daily[[#This Row],[Duration]]),"")</f>
        <v>54</v>
      </c>
      <c r="P250" t="str">
        <f>IFERROR(_xlfn.XLOOKUP(tbl_daily[[#This Row],[Name]],tbl_profile[Name],tbl_profile[Team]),"")</f>
        <v>Toon Squad</v>
      </c>
      <c r="Q250" s="2" t="str">
        <f>IFERROR(AVERAGEIFS(tbl_performance[TrapBar Deadlift 1RM (lbs)],tbl_performance[Name],tbl_daily[[#This Row],[Name]],tbl_performance[Date],tbl_daily[[#This Row],[Date]]),"")</f>
        <v/>
      </c>
      <c r="R250" s="2" t="str">
        <f>IFERROR(AVERAGEIFS(tbl_performance[Bench Press 1RM (lbs)],tbl_performance[Name],tbl_daily[[#This Row],[Name]],tbl_performance[Date],tbl_daily[[#This Row],[Date]]),"")</f>
        <v/>
      </c>
      <c r="S250" s="2" t="str">
        <f>IFERROR(AVERAGEIFS(tbl_performance[Jump Height (in)],tbl_performance[Name],tbl_daily[[#This Row],[Name]],tbl_performance[Date],tbl_daily[[#This Row],[Date]]),"")</f>
        <v/>
      </c>
      <c r="T250" s="2" t="str">
        <f>IFERROR(AVERAGEIFS(tbl_performance[Body Fat (%)],tbl_performance[Name],tbl_daily[[#This Row],[Name]],tbl_performance[Date],tbl_daily[[#This Row],[Date]]),"")</f>
        <v/>
      </c>
      <c r="U250">
        <f>IFERROR(IF(tbl_daily[[#This Row],[Name]]="","",1),"")</f>
        <v>1</v>
      </c>
      <c r="V250" s="9">
        <f>IF(tbl_daily[[#This Row],[Injury Status]]="Full",1,IF(tbl_daily[[#This Row],[Injury Status]]="Limited",2,IF(tbl_daily[[#This Row],[Injury Status]]="Out",3,"")))</f>
        <v>2</v>
      </c>
    </row>
    <row r="251" spans="1:22" ht="18" customHeight="1" x14ac:dyDescent="0.25">
      <c r="A251" s="3">
        <v>43041</v>
      </c>
      <c r="B251" t="s">
        <v>14</v>
      </c>
      <c r="C251" t="s">
        <v>36</v>
      </c>
      <c r="D251">
        <v>4</v>
      </c>
      <c r="E251">
        <v>6</v>
      </c>
      <c r="F251">
        <v>6</v>
      </c>
      <c r="G251">
        <v>6</v>
      </c>
      <c r="H251">
        <v>6</v>
      </c>
      <c r="I251">
        <v>1</v>
      </c>
      <c r="J251">
        <v>8</v>
      </c>
      <c r="K251">
        <v>54</v>
      </c>
      <c r="L251">
        <f>IFERROR(IF(OR(tbl_daily[[#This Row],[RPE]]="",tbl_daily[[#This Row],[Duration]]=""),"",tbl_daily[[#This Row],[RPE]]*tbl_daily[[#This Row],[Duration]]),"")</f>
        <v>432</v>
      </c>
      <c r="M2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251" t="str">
        <f>IFERROR(_xlfn.XLOOKUP(tbl_daily[[#This Row],[Name]],tbl_profile[Name],tbl_profile[Position]),"")</f>
        <v>Guard</v>
      </c>
      <c r="O251">
        <f>IFERROR(IF(tbl_daily[[#This Row],[Injury Status]]="Out","",tbl_daily[[#This Row],[Duration]]),"")</f>
        <v>54</v>
      </c>
      <c r="P251" t="str">
        <f>IFERROR(_xlfn.XLOOKUP(tbl_daily[[#This Row],[Name]],tbl_profile[Name],tbl_profile[Team]),"")</f>
        <v>New Legacy</v>
      </c>
      <c r="Q251" s="2" t="str">
        <f>IFERROR(AVERAGEIFS(tbl_performance[TrapBar Deadlift 1RM (lbs)],tbl_performance[Name],tbl_daily[[#This Row],[Name]],tbl_performance[Date],tbl_daily[[#This Row],[Date]]),"")</f>
        <v/>
      </c>
      <c r="R251" s="2" t="str">
        <f>IFERROR(AVERAGEIFS(tbl_performance[Bench Press 1RM (lbs)],tbl_performance[Name],tbl_daily[[#This Row],[Name]],tbl_performance[Date],tbl_daily[[#This Row],[Date]]),"")</f>
        <v/>
      </c>
      <c r="S251" s="2" t="str">
        <f>IFERROR(AVERAGEIFS(tbl_performance[Jump Height (in)],tbl_performance[Name],tbl_daily[[#This Row],[Name]],tbl_performance[Date],tbl_daily[[#This Row],[Date]]),"")</f>
        <v/>
      </c>
      <c r="T251" s="2" t="str">
        <f>IFERROR(AVERAGEIFS(tbl_performance[Body Fat (%)],tbl_performance[Name],tbl_daily[[#This Row],[Name]],tbl_performance[Date],tbl_daily[[#This Row],[Date]]),"")</f>
        <v/>
      </c>
      <c r="U251">
        <f>IFERROR(IF(tbl_daily[[#This Row],[Name]]="","",1),"")</f>
        <v>1</v>
      </c>
      <c r="V251" s="9">
        <f>IF(tbl_daily[[#This Row],[Injury Status]]="Full",1,IF(tbl_daily[[#This Row],[Injury Status]]="Limited",2,IF(tbl_daily[[#This Row],[Injury Status]]="Out",3,"")))</f>
        <v>1</v>
      </c>
    </row>
    <row r="252" spans="1:22" ht="18" customHeight="1" x14ac:dyDescent="0.25">
      <c r="A252" s="3">
        <v>43041</v>
      </c>
      <c r="B252" t="s">
        <v>64</v>
      </c>
      <c r="C252" t="s">
        <v>36</v>
      </c>
      <c r="D252">
        <v>5</v>
      </c>
      <c r="E252">
        <v>6</v>
      </c>
      <c r="F252">
        <v>5</v>
      </c>
      <c r="G252">
        <v>7</v>
      </c>
      <c r="H252">
        <v>6</v>
      </c>
      <c r="I252">
        <v>1</v>
      </c>
      <c r="J252">
        <v>9</v>
      </c>
      <c r="K252">
        <v>54</v>
      </c>
      <c r="L252">
        <f>IFERROR(IF(OR(tbl_daily[[#This Row],[RPE]]="",tbl_daily[[#This Row],[Duration]]=""),"",tbl_daily[[#This Row],[RPE]]*tbl_daily[[#This Row],[Duration]]),"")</f>
        <v>486</v>
      </c>
      <c r="M2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252" t="str">
        <f>IFERROR(_xlfn.XLOOKUP(tbl_daily[[#This Row],[Name]],tbl_profile[Name],tbl_profile[Position]),"")</f>
        <v>Guard</v>
      </c>
      <c r="O252">
        <f>IFERROR(IF(tbl_daily[[#This Row],[Injury Status]]="Out","",tbl_daily[[#This Row],[Duration]]),"")</f>
        <v>54</v>
      </c>
      <c r="P252" t="str">
        <f>IFERROR(_xlfn.XLOOKUP(tbl_daily[[#This Row],[Name]],tbl_profile[Name],tbl_profile[Team]),"")</f>
        <v>New Legacy</v>
      </c>
      <c r="Q252" s="2" t="str">
        <f>IFERROR(AVERAGEIFS(tbl_performance[TrapBar Deadlift 1RM (lbs)],tbl_performance[Name],tbl_daily[[#This Row],[Name]],tbl_performance[Date],tbl_daily[[#This Row],[Date]]),"")</f>
        <v/>
      </c>
      <c r="R252" s="2" t="str">
        <f>IFERROR(AVERAGEIFS(tbl_performance[Bench Press 1RM (lbs)],tbl_performance[Name],tbl_daily[[#This Row],[Name]],tbl_performance[Date],tbl_daily[[#This Row],[Date]]),"")</f>
        <v/>
      </c>
      <c r="S252" s="2" t="str">
        <f>IFERROR(AVERAGEIFS(tbl_performance[Jump Height (in)],tbl_performance[Name],tbl_daily[[#This Row],[Name]],tbl_performance[Date],tbl_daily[[#This Row],[Date]]),"")</f>
        <v/>
      </c>
      <c r="T252" s="2" t="str">
        <f>IFERROR(AVERAGEIFS(tbl_performance[Body Fat (%)],tbl_performance[Name],tbl_daily[[#This Row],[Name]],tbl_performance[Date],tbl_daily[[#This Row],[Date]]),"")</f>
        <v/>
      </c>
      <c r="U252">
        <f>IFERROR(IF(tbl_daily[[#This Row],[Name]]="","",1),"")</f>
        <v>1</v>
      </c>
      <c r="V252" s="9">
        <f>IF(tbl_daily[[#This Row],[Injury Status]]="Full",1,IF(tbl_daily[[#This Row],[Injury Status]]="Limited",2,IF(tbl_daily[[#This Row],[Injury Status]]="Out",3,"")))</f>
        <v>1</v>
      </c>
    </row>
    <row r="253" spans="1:22" ht="18" customHeight="1" x14ac:dyDescent="0.25">
      <c r="A253" s="3">
        <v>43041</v>
      </c>
      <c r="B253" t="s">
        <v>65</v>
      </c>
      <c r="C253" t="s">
        <v>36</v>
      </c>
      <c r="D253">
        <v>7</v>
      </c>
      <c r="E253">
        <v>5</v>
      </c>
      <c r="F253">
        <v>7</v>
      </c>
      <c r="G253">
        <v>4</v>
      </c>
      <c r="H253">
        <v>6</v>
      </c>
      <c r="I253">
        <v>0</v>
      </c>
      <c r="J253">
        <v>0</v>
      </c>
      <c r="K253" t="s">
        <v>39</v>
      </c>
      <c r="L253" t="str">
        <f>IFERROR(IF(OR(tbl_daily[[#This Row],[RPE]]="",tbl_daily[[#This Row],[Duration]]=""),"",tbl_daily[[#This Row],[RPE]]*tbl_daily[[#This Row],[Duration]]),"")</f>
        <v/>
      </c>
      <c r="M2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253" t="str">
        <f>IFERROR(_xlfn.XLOOKUP(tbl_daily[[#This Row],[Name]],tbl_profile[Name],tbl_profile[Position]),"")</f>
        <v>Center</v>
      </c>
      <c r="O253" t="str">
        <f>IFERROR(IF(tbl_daily[[#This Row],[Injury Status]]="Out","",tbl_daily[[#This Row],[Duration]]),"")</f>
        <v/>
      </c>
      <c r="P253" t="str">
        <f>IFERROR(_xlfn.XLOOKUP(tbl_daily[[#This Row],[Name]],tbl_profile[Name],tbl_profile[Team]),"")</f>
        <v>New Legacy</v>
      </c>
      <c r="Q253" s="2" t="str">
        <f>IFERROR(AVERAGEIFS(tbl_performance[TrapBar Deadlift 1RM (lbs)],tbl_performance[Name],tbl_daily[[#This Row],[Name]],tbl_performance[Date],tbl_daily[[#This Row],[Date]]),"")</f>
        <v/>
      </c>
      <c r="R253" s="2" t="str">
        <f>IFERROR(AVERAGEIFS(tbl_performance[Bench Press 1RM (lbs)],tbl_performance[Name],tbl_daily[[#This Row],[Name]],tbl_performance[Date],tbl_daily[[#This Row],[Date]]),"")</f>
        <v/>
      </c>
      <c r="S253" s="2" t="str">
        <f>IFERROR(AVERAGEIFS(tbl_performance[Jump Height (in)],tbl_performance[Name],tbl_daily[[#This Row],[Name]],tbl_performance[Date],tbl_daily[[#This Row],[Date]]),"")</f>
        <v/>
      </c>
      <c r="T253" s="2" t="str">
        <f>IFERROR(AVERAGEIFS(tbl_performance[Body Fat (%)],tbl_performance[Name],tbl_daily[[#This Row],[Name]],tbl_performance[Date],tbl_daily[[#This Row],[Date]]),"")</f>
        <v/>
      </c>
      <c r="U253">
        <f>IFERROR(IF(tbl_daily[[#This Row],[Name]]="","",1),"")</f>
        <v>1</v>
      </c>
      <c r="V253" s="9">
        <f>IF(tbl_daily[[#This Row],[Injury Status]]="Full",1,IF(tbl_daily[[#This Row],[Injury Status]]="Limited",2,IF(tbl_daily[[#This Row],[Injury Status]]="Out",3,"")))</f>
        <v>1</v>
      </c>
    </row>
    <row r="254" spans="1:22" ht="18" customHeight="1" x14ac:dyDescent="0.25">
      <c r="A254" s="3">
        <v>43041</v>
      </c>
      <c r="B254" t="s">
        <v>63</v>
      </c>
      <c r="C254" t="s">
        <v>36</v>
      </c>
      <c r="D254">
        <v>6</v>
      </c>
      <c r="E254">
        <v>4</v>
      </c>
      <c r="F254">
        <v>6</v>
      </c>
      <c r="G254">
        <v>6</v>
      </c>
      <c r="H254">
        <v>6</v>
      </c>
      <c r="I254">
        <v>0</v>
      </c>
      <c r="J254">
        <v>0</v>
      </c>
      <c r="K254" t="s">
        <v>39</v>
      </c>
      <c r="L254" t="str">
        <f>IFERROR(IF(OR(tbl_daily[[#This Row],[RPE]]="",tbl_daily[[#This Row],[Duration]]=""),"",tbl_daily[[#This Row],[RPE]]*tbl_daily[[#This Row],[Duration]]),"")</f>
        <v/>
      </c>
      <c r="M2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254" t="str">
        <f>IFERROR(_xlfn.XLOOKUP(tbl_daily[[#This Row],[Name]],tbl_profile[Name],tbl_profile[Position]),"")</f>
        <v>Center</v>
      </c>
      <c r="O254" t="str">
        <f>IFERROR(IF(tbl_daily[[#This Row],[Injury Status]]="Out","",tbl_daily[[#This Row],[Duration]]),"")</f>
        <v/>
      </c>
      <c r="P254" t="str">
        <f>IFERROR(_xlfn.XLOOKUP(tbl_daily[[#This Row],[Name]],tbl_profile[Name],tbl_profile[Team]),"")</f>
        <v>New Legacy</v>
      </c>
      <c r="Q254" s="2" t="str">
        <f>IFERROR(AVERAGEIFS(tbl_performance[TrapBar Deadlift 1RM (lbs)],tbl_performance[Name],tbl_daily[[#This Row],[Name]],tbl_performance[Date],tbl_daily[[#This Row],[Date]]),"")</f>
        <v/>
      </c>
      <c r="R254" s="2" t="str">
        <f>IFERROR(AVERAGEIFS(tbl_performance[Bench Press 1RM (lbs)],tbl_performance[Name],tbl_daily[[#This Row],[Name]],tbl_performance[Date],tbl_daily[[#This Row],[Date]]),"")</f>
        <v/>
      </c>
      <c r="S254" s="2" t="str">
        <f>IFERROR(AVERAGEIFS(tbl_performance[Jump Height (in)],tbl_performance[Name],tbl_daily[[#This Row],[Name]],tbl_performance[Date],tbl_daily[[#This Row],[Date]]),"")</f>
        <v/>
      </c>
      <c r="T254" s="2" t="str">
        <f>IFERROR(AVERAGEIFS(tbl_performance[Body Fat (%)],tbl_performance[Name],tbl_daily[[#This Row],[Name]],tbl_performance[Date],tbl_daily[[#This Row],[Date]]),"")</f>
        <v/>
      </c>
      <c r="U254">
        <f>IFERROR(IF(tbl_daily[[#This Row],[Name]]="","",1),"")</f>
        <v>1</v>
      </c>
      <c r="V254" s="9">
        <f>IF(tbl_daily[[#This Row],[Injury Status]]="Full",1,IF(tbl_daily[[#This Row],[Injury Status]]="Limited",2,IF(tbl_daily[[#This Row],[Injury Status]]="Out",3,"")))</f>
        <v>1</v>
      </c>
    </row>
    <row r="255" spans="1:22" ht="18" customHeight="1" x14ac:dyDescent="0.25">
      <c r="A255" s="3">
        <v>43041</v>
      </c>
      <c r="B255" t="s">
        <v>146</v>
      </c>
      <c r="C255" t="s">
        <v>36</v>
      </c>
      <c r="D255">
        <v>6</v>
      </c>
      <c r="E255">
        <v>7</v>
      </c>
      <c r="F255">
        <v>6</v>
      </c>
      <c r="G255">
        <v>4</v>
      </c>
      <c r="H255">
        <v>5</v>
      </c>
      <c r="I255">
        <v>0</v>
      </c>
      <c r="J255">
        <v>0</v>
      </c>
      <c r="K255" t="s">
        <v>39</v>
      </c>
      <c r="L255" t="str">
        <f>IFERROR(IF(OR(tbl_daily[[#This Row],[RPE]]="",tbl_daily[[#This Row],[Duration]]=""),"",tbl_daily[[#This Row],[RPE]]*tbl_daily[[#This Row],[Duration]]),"")</f>
        <v/>
      </c>
      <c r="M2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255" t="str">
        <f>IFERROR(_xlfn.XLOOKUP(tbl_daily[[#This Row],[Name]],tbl_profile[Name],tbl_profile[Position]),"")</f>
        <v>Forward</v>
      </c>
      <c r="O255" t="str">
        <f>IFERROR(IF(tbl_daily[[#This Row],[Injury Status]]="Out","",tbl_daily[[#This Row],[Duration]]),"")</f>
        <v/>
      </c>
      <c r="P255" t="str">
        <f>IFERROR(_xlfn.XLOOKUP(tbl_daily[[#This Row],[Name]],tbl_profile[Name],tbl_profile[Team]),"")</f>
        <v>New Legacy</v>
      </c>
      <c r="Q255" s="2" t="str">
        <f>IFERROR(AVERAGEIFS(tbl_performance[TrapBar Deadlift 1RM (lbs)],tbl_performance[Name],tbl_daily[[#This Row],[Name]],tbl_performance[Date],tbl_daily[[#This Row],[Date]]),"")</f>
        <v/>
      </c>
      <c r="R255" s="2" t="str">
        <f>IFERROR(AVERAGEIFS(tbl_performance[Bench Press 1RM (lbs)],tbl_performance[Name],tbl_daily[[#This Row],[Name]],tbl_performance[Date],tbl_daily[[#This Row],[Date]]),"")</f>
        <v/>
      </c>
      <c r="S255" s="2" t="str">
        <f>IFERROR(AVERAGEIFS(tbl_performance[Jump Height (in)],tbl_performance[Name],tbl_daily[[#This Row],[Name]],tbl_performance[Date],tbl_daily[[#This Row],[Date]]),"")</f>
        <v/>
      </c>
      <c r="T255" s="2" t="str">
        <f>IFERROR(AVERAGEIFS(tbl_performance[Body Fat (%)],tbl_performance[Name],tbl_daily[[#This Row],[Name]],tbl_performance[Date],tbl_daily[[#This Row],[Date]]),"")</f>
        <v/>
      </c>
      <c r="U255">
        <f>IFERROR(IF(tbl_daily[[#This Row],[Name]]="","",1),"")</f>
        <v>1</v>
      </c>
      <c r="V255" s="9">
        <f>IF(tbl_daily[[#This Row],[Injury Status]]="Full",1,IF(tbl_daily[[#This Row],[Injury Status]]="Limited",2,IF(tbl_daily[[#This Row],[Injury Status]]="Out",3,"")))</f>
        <v>1</v>
      </c>
    </row>
    <row r="256" spans="1:22" ht="18" customHeight="1" x14ac:dyDescent="0.25">
      <c r="A256" s="3">
        <v>43041</v>
      </c>
      <c r="B256" t="s">
        <v>52</v>
      </c>
      <c r="C256" t="s">
        <v>36</v>
      </c>
      <c r="D256">
        <v>4</v>
      </c>
      <c r="E256">
        <v>7</v>
      </c>
      <c r="F256">
        <v>5</v>
      </c>
      <c r="G256">
        <v>6</v>
      </c>
      <c r="H256">
        <v>5</v>
      </c>
      <c r="I256">
        <v>0</v>
      </c>
      <c r="J256">
        <v>0</v>
      </c>
      <c r="K256" t="s">
        <v>39</v>
      </c>
      <c r="L256" t="str">
        <f>IFERROR(IF(OR(tbl_daily[[#This Row],[RPE]]="",tbl_daily[[#This Row],[Duration]]=""),"",tbl_daily[[#This Row],[RPE]]*tbl_daily[[#This Row],[Duration]]),"")</f>
        <v/>
      </c>
      <c r="M2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56" t="str">
        <f>IFERROR(_xlfn.XLOOKUP(tbl_daily[[#This Row],[Name]],tbl_profile[Name],tbl_profile[Position]),"")</f>
        <v>Forward</v>
      </c>
      <c r="O256" t="str">
        <f>IFERROR(IF(tbl_daily[[#This Row],[Injury Status]]="Out","",tbl_daily[[#This Row],[Duration]]),"")</f>
        <v/>
      </c>
      <c r="P256" t="str">
        <f>IFERROR(_xlfn.XLOOKUP(tbl_daily[[#This Row],[Name]],tbl_profile[Name],tbl_profile[Team]),"")</f>
        <v>Toon Squad</v>
      </c>
      <c r="Q256" s="2" t="str">
        <f>IFERROR(AVERAGEIFS(tbl_performance[TrapBar Deadlift 1RM (lbs)],tbl_performance[Name],tbl_daily[[#This Row],[Name]],tbl_performance[Date],tbl_daily[[#This Row],[Date]]),"")</f>
        <v/>
      </c>
      <c r="R256" s="2" t="str">
        <f>IFERROR(AVERAGEIFS(tbl_performance[Bench Press 1RM (lbs)],tbl_performance[Name],tbl_daily[[#This Row],[Name]],tbl_performance[Date],tbl_daily[[#This Row],[Date]]),"")</f>
        <v/>
      </c>
      <c r="S256" s="2" t="str">
        <f>IFERROR(AVERAGEIFS(tbl_performance[Jump Height (in)],tbl_performance[Name],tbl_daily[[#This Row],[Name]],tbl_performance[Date],tbl_daily[[#This Row],[Date]]),"")</f>
        <v/>
      </c>
      <c r="T256" s="2" t="str">
        <f>IFERROR(AVERAGEIFS(tbl_performance[Body Fat (%)],tbl_performance[Name],tbl_daily[[#This Row],[Name]],tbl_performance[Date],tbl_daily[[#This Row],[Date]]),"")</f>
        <v/>
      </c>
      <c r="U256">
        <f>IFERROR(IF(tbl_daily[[#This Row],[Name]]="","",1),"")</f>
        <v>1</v>
      </c>
      <c r="V256" s="9">
        <f>IF(tbl_daily[[#This Row],[Injury Status]]="Full",1,IF(tbl_daily[[#This Row],[Injury Status]]="Limited",2,IF(tbl_daily[[#This Row],[Injury Status]]="Out",3,"")))</f>
        <v>1</v>
      </c>
    </row>
    <row r="257" spans="1:22" ht="18" customHeight="1" x14ac:dyDescent="0.25">
      <c r="A257" s="3">
        <v>43041</v>
      </c>
      <c r="B257" t="s">
        <v>57</v>
      </c>
      <c r="C257" t="s">
        <v>36</v>
      </c>
      <c r="D257">
        <v>6</v>
      </c>
      <c r="E257">
        <v>4</v>
      </c>
      <c r="F257">
        <v>5</v>
      </c>
      <c r="G257">
        <v>5</v>
      </c>
      <c r="H257">
        <v>5</v>
      </c>
      <c r="I257">
        <v>0</v>
      </c>
      <c r="J257">
        <v>0</v>
      </c>
      <c r="K257" t="s">
        <v>39</v>
      </c>
      <c r="L257" t="str">
        <f>IFERROR(IF(OR(tbl_daily[[#This Row],[RPE]]="",tbl_daily[[#This Row],[Duration]]=""),"",tbl_daily[[#This Row],[RPE]]*tbl_daily[[#This Row],[Duration]]),"")</f>
        <v/>
      </c>
      <c r="M2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257" t="str">
        <f>IFERROR(_xlfn.XLOOKUP(tbl_daily[[#This Row],[Name]],tbl_profile[Name],tbl_profile[Position]),"")</f>
        <v>Guard</v>
      </c>
      <c r="O257" t="str">
        <f>IFERROR(IF(tbl_daily[[#This Row],[Injury Status]]="Out","",tbl_daily[[#This Row],[Duration]]),"")</f>
        <v/>
      </c>
      <c r="P257" t="str">
        <f>IFERROR(_xlfn.XLOOKUP(tbl_daily[[#This Row],[Name]],tbl_profile[Name],tbl_profile[Team]),"")</f>
        <v>Toon Squad</v>
      </c>
      <c r="Q257" s="2" t="str">
        <f>IFERROR(AVERAGEIFS(tbl_performance[TrapBar Deadlift 1RM (lbs)],tbl_performance[Name],tbl_daily[[#This Row],[Name]],tbl_performance[Date],tbl_daily[[#This Row],[Date]]),"")</f>
        <v/>
      </c>
      <c r="R257" s="2" t="str">
        <f>IFERROR(AVERAGEIFS(tbl_performance[Bench Press 1RM (lbs)],tbl_performance[Name],tbl_daily[[#This Row],[Name]],tbl_performance[Date],tbl_daily[[#This Row],[Date]]),"")</f>
        <v/>
      </c>
      <c r="S257" s="2" t="str">
        <f>IFERROR(AVERAGEIFS(tbl_performance[Jump Height (in)],tbl_performance[Name],tbl_daily[[#This Row],[Name]],tbl_performance[Date],tbl_daily[[#This Row],[Date]]),"")</f>
        <v/>
      </c>
      <c r="T257" s="2" t="str">
        <f>IFERROR(AVERAGEIFS(tbl_performance[Body Fat (%)],tbl_performance[Name],tbl_daily[[#This Row],[Name]],tbl_performance[Date],tbl_daily[[#This Row],[Date]]),"")</f>
        <v/>
      </c>
      <c r="U257">
        <f>IFERROR(IF(tbl_daily[[#This Row],[Name]]="","",1),"")</f>
        <v>1</v>
      </c>
      <c r="V257" s="9">
        <f>IF(tbl_daily[[#This Row],[Injury Status]]="Full",1,IF(tbl_daily[[#This Row],[Injury Status]]="Limited",2,IF(tbl_daily[[#This Row],[Injury Status]]="Out",3,"")))</f>
        <v>1</v>
      </c>
    </row>
    <row r="258" spans="1:22" ht="18" customHeight="1" x14ac:dyDescent="0.25">
      <c r="A258" s="3">
        <v>43041</v>
      </c>
      <c r="B258" t="s">
        <v>59</v>
      </c>
      <c r="C258" t="s">
        <v>36</v>
      </c>
      <c r="D258">
        <v>4</v>
      </c>
      <c r="E258">
        <v>5</v>
      </c>
      <c r="F258">
        <v>4</v>
      </c>
      <c r="G258">
        <v>7</v>
      </c>
      <c r="H258">
        <v>5</v>
      </c>
      <c r="I258">
        <v>0</v>
      </c>
      <c r="J258">
        <v>0</v>
      </c>
      <c r="K258" t="s">
        <v>39</v>
      </c>
      <c r="L258" t="str">
        <f>IFERROR(IF(OR(tbl_daily[[#This Row],[RPE]]="",tbl_daily[[#This Row],[Duration]]=""),"",tbl_daily[[#This Row],[RPE]]*tbl_daily[[#This Row],[Duration]]),"")</f>
        <v/>
      </c>
      <c r="M2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258" t="str">
        <f>IFERROR(_xlfn.XLOOKUP(tbl_daily[[#This Row],[Name]],tbl_profile[Name],tbl_profile[Position]),"")</f>
        <v>Forward</v>
      </c>
      <c r="O258" t="str">
        <f>IFERROR(IF(tbl_daily[[#This Row],[Injury Status]]="Out","",tbl_daily[[#This Row],[Duration]]),"")</f>
        <v/>
      </c>
      <c r="P258" t="str">
        <f>IFERROR(_xlfn.XLOOKUP(tbl_daily[[#This Row],[Name]],tbl_profile[Name],tbl_profile[Team]),"")</f>
        <v>Toon Squad</v>
      </c>
      <c r="Q258" s="2" t="str">
        <f>IFERROR(AVERAGEIFS(tbl_performance[TrapBar Deadlift 1RM (lbs)],tbl_performance[Name],tbl_daily[[#This Row],[Name]],tbl_performance[Date],tbl_daily[[#This Row],[Date]]),"")</f>
        <v/>
      </c>
      <c r="R258" s="2" t="str">
        <f>IFERROR(AVERAGEIFS(tbl_performance[Bench Press 1RM (lbs)],tbl_performance[Name],tbl_daily[[#This Row],[Name]],tbl_performance[Date],tbl_daily[[#This Row],[Date]]),"")</f>
        <v/>
      </c>
      <c r="S258" s="2" t="str">
        <f>IFERROR(AVERAGEIFS(tbl_performance[Jump Height (in)],tbl_performance[Name],tbl_daily[[#This Row],[Name]],tbl_performance[Date],tbl_daily[[#This Row],[Date]]),"")</f>
        <v/>
      </c>
      <c r="T258" s="2" t="str">
        <f>IFERROR(AVERAGEIFS(tbl_performance[Body Fat (%)],tbl_performance[Name],tbl_daily[[#This Row],[Name]],tbl_performance[Date],tbl_daily[[#This Row],[Date]]),"")</f>
        <v/>
      </c>
      <c r="U258">
        <f>IFERROR(IF(tbl_daily[[#This Row],[Name]]="","",1),"")</f>
        <v>1</v>
      </c>
      <c r="V258" s="9">
        <f>IF(tbl_daily[[#This Row],[Injury Status]]="Full",1,IF(tbl_daily[[#This Row],[Injury Status]]="Limited",2,IF(tbl_daily[[#This Row],[Injury Status]]="Out",3,"")))</f>
        <v>1</v>
      </c>
    </row>
    <row r="259" spans="1:22" ht="18" customHeight="1" x14ac:dyDescent="0.25">
      <c r="A259" s="3">
        <v>43041</v>
      </c>
      <c r="B259" t="s">
        <v>61</v>
      </c>
      <c r="C259" t="s">
        <v>36</v>
      </c>
      <c r="D259">
        <v>5</v>
      </c>
      <c r="E259">
        <v>4</v>
      </c>
      <c r="F259">
        <v>6</v>
      </c>
      <c r="G259">
        <v>6</v>
      </c>
      <c r="H259">
        <v>4</v>
      </c>
      <c r="I259">
        <v>0</v>
      </c>
      <c r="J259">
        <v>0</v>
      </c>
      <c r="K259" t="s">
        <v>39</v>
      </c>
      <c r="L259" t="str">
        <f>IFERROR(IF(OR(tbl_daily[[#This Row],[RPE]]="",tbl_daily[[#This Row],[Duration]]=""),"",tbl_daily[[#This Row],[RPE]]*tbl_daily[[#This Row],[Duration]]),"")</f>
        <v/>
      </c>
      <c r="M2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259" t="str">
        <f>IFERROR(_xlfn.XLOOKUP(tbl_daily[[#This Row],[Name]],tbl_profile[Name],tbl_profile[Position]),"")</f>
        <v>Forward</v>
      </c>
      <c r="O259" t="str">
        <f>IFERROR(IF(tbl_daily[[#This Row],[Injury Status]]="Out","",tbl_daily[[#This Row],[Duration]]),"")</f>
        <v/>
      </c>
      <c r="P259" t="str">
        <f>IFERROR(_xlfn.XLOOKUP(tbl_daily[[#This Row],[Name]],tbl_profile[Name],tbl_profile[Team]),"")</f>
        <v>Toon Squad</v>
      </c>
      <c r="Q259" s="2" t="str">
        <f>IFERROR(AVERAGEIFS(tbl_performance[TrapBar Deadlift 1RM (lbs)],tbl_performance[Name],tbl_daily[[#This Row],[Name]],tbl_performance[Date],tbl_daily[[#This Row],[Date]]),"")</f>
        <v/>
      </c>
      <c r="R259" s="2" t="str">
        <f>IFERROR(AVERAGEIFS(tbl_performance[Bench Press 1RM (lbs)],tbl_performance[Name],tbl_daily[[#This Row],[Name]],tbl_performance[Date],tbl_daily[[#This Row],[Date]]),"")</f>
        <v/>
      </c>
      <c r="S259" s="2" t="str">
        <f>IFERROR(AVERAGEIFS(tbl_performance[Jump Height (in)],tbl_performance[Name],tbl_daily[[#This Row],[Name]],tbl_performance[Date],tbl_daily[[#This Row],[Date]]),"")</f>
        <v/>
      </c>
      <c r="T259" s="2" t="str">
        <f>IFERROR(AVERAGEIFS(tbl_performance[Body Fat (%)],tbl_performance[Name],tbl_daily[[#This Row],[Name]],tbl_performance[Date],tbl_daily[[#This Row],[Date]]),"")</f>
        <v/>
      </c>
      <c r="U259">
        <f>IFERROR(IF(tbl_daily[[#This Row],[Name]]="","",1),"")</f>
        <v>1</v>
      </c>
      <c r="V259" s="9">
        <f>IF(tbl_daily[[#This Row],[Injury Status]]="Full",1,IF(tbl_daily[[#This Row],[Injury Status]]="Limited",2,IF(tbl_daily[[#This Row],[Injury Status]]="Out",3,"")))</f>
        <v>1</v>
      </c>
    </row>
    <row r="260" spans="1:22" ht="18" customHeight="1" x14ac:dyDescent="0.25">
      <c r="A260" s="3">
        <v>43041</v>
      </c>
      <c r="B260" t="s">
        <v>55</v>
      </c>
      <c r="C260" t="s">
        <v>36</v>
      </c>
      <c r="D260">
        <v>6</v>
      </c>
      <c r="E260">
        <v>7</v>
      </c>
      <c r="F260">
        <v>5</v>
      </c>
      <c r="G260">
        <v>5</v>
      </c>
      <c r="H260">
        <v>7</v>
      </c>
      <c r="I260">
        <v>0</v>
      </c>
      <c r="J260">
        <v>0</v>
      </c>
      <c r="K260" t="s">
        <v>39</v>
      </c>
      <c r="L260" t="str">
        <f>IFERROR(IF(OR(tbl_daily[[#This Row],[RPE]]="",tbl_daily[[#This Row],[Duration]]=""),"",tbl_daily[[#This Row],[RPE]]*tbl_daily[[#This Row],[Duration]]),"")</f>
        <v/>
      </c>
      <c r="M2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260" t="str">
        <f>IFERROR(_xlfn.XLOOKUP(tbl_daily[[#This Row],[Name]],tbl_profile[Name],tbl_profile[Position]),"")</f>
        <v>Guard</v>
      </c>
      <c r="O260" t="str">
        <f>IFERROR(IF(tbl_daily[[#This Row],[Injury Status]]="Out","",tbl_daily[[#This Row],[Duration]]),"")</f>
        <v/>
      </c>
      <c r="P260" t="str">
        <f>IFERROR(_xlfn.XLOOKUP(tbl_daily[[#This Row],[Name]],tbl_profile[Name],tbl_profile[Team]),"")</f>
        <v>Toon Squad</v>
      </c>
      <c r="Q260" s="2" t="str">
        <f>IFERROR(AVERAGEIFS(tbl_performance[TrapBar Deadlift 1RM (lbs)],tbl_performance[Name],tbl_daily[[#This Row],[Name]],tbl_performance[Date],tbl_daily[[#This Row],[Date]]),"")</f>
        <v/>
      </c>
      <c r="R260" s="2" t="str">
        <f>IFERROR(AVERAGEIFS(tbl_performance[Bench Press 1RM (lbs)],tbl_performance[Name],tbl_daily[[#This Row],[Name]],tbl_performance[Date],tbl_daily[[#This Row],[Date]]),"")</f>
        <v/>
      </c>
      <c r="S260" s="2" t="str">
        <f>IFERROR(AVERAGEIFS(tbl_performance[Jump Height (in)],tbl_performance[Name],tbl_daily[[#This Row],[Name]],tbl_performance[Date],tbl_daily[[#This Row],[Date]]),"")</f>
        <v/>
      </c>
      <c r="T260" s="2" t="str">
        <f>IFERROR(AVERAGEIFS(tbl_performance[Body Fat (%)],tbl_performance[Name],tbl_daily[[#This Row],[Name]],tbl_performance[Date],tbl_daily[[#This Row],[Date]]),"")</f>
        <v/>
      </c>
      <c r="U260">
        <f>IFERROR(IF(tbl_daily[[#This Row],[Name]]="","",1),"")</f>
        <v>1</v>
      </c>
      <c r="V260" s="9">
        <f>IF(tbl_daily[[#This Row],[Injury Status]]="Full",1,IF(tbl_daily[[#This Row],[Injury Status]]="Limited",2,IF(tbl_daily[[#This Row],[Injury Status]]="Out",3,"")))</f>
        <v>1</v>
      </c>
    </row>
    <row r="261" spans="1:22" ht="18" customHeight="1" x14ac:dyDescent="0.25">
      <c r="A261" s="6">
        <v>43042</v>
      </c>
      <c r="B261" t="s">
        <v>45</v>
      </c>
      <c r="C261" t="s">
        <v>36</v>
      </c>
      <c r="D261">
        <v>5</v>
      </c>
      <c r="E261">
        <v>5</v>
      </c>
      <c r="F261">
        <v>4</v>
      </c>
      <c r="G261">
        <v>7</v>
      </c>
      <c r="H261">
        <v>7</v>
      </c>
      <c r="I261">
        <v>0</v>
      </c>
      <c r="J261">
        <v>0</v>
      </c>
      <c r="K261" t="s">
        <v>39</v>
      </c>
      <c r="L261" t="str">
        <f>IFERROR(IF(OR(tbl_daily[[#This Row],[RPE]]="",tbl_daily[[#This Row],[Duration]]=""),"",tbl_daily[[#This Row],[RPE]]*tbl_daily[[#This Row],[Duration]]),"")</f>
        <v/>
      </c>
      <c r="M2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261" t="str">
        <f>IFERROR(_xlfn.XLOOKUP(tbl_daily[[#This Row],[Name]],tbl_profile[Name],tbl_profile[Position]),"")</f>
        <v>Forward</v>
      </c>
      <c r="O261" t="str">
        <f>IFERROR(IF(tbl_daily[[#This Row],[Injury Status]]="Out","",tbl_daily[[#This Row],[Duration]]),"")</f>
        <v/>
      </c>
      <c r="P261" t="str">
        <f>IFERROR(_xlfn.XLOOKUP(tbl_daily[[#This Row],[Name]],tbl_profile[Name],tbl_profile[Team]),"")</f>
        <v>New Legacy</v>
      </c>
      <c r="Q261" s="2">
        <f>IFERROR(AVERAGEIFS(tbl_performance[TrapBar Deadlift 1RM (lbs)],tbl_performance[Name],tbl_daily[[#This Row],[Name]],tbl_performance[Date],tbl_daily[[#This Row],[Date]]),"")</f>
        <v>693.84</v>
      </c>
      <c r="R261" s="2">
        <f>IFERROR(AVERAGEIFS(tbl_performance[Bench Press 1RM (lbs)],tbl_performance[Name],tbl_daily[[#This Row],[Name]],tbl_performance[Date],tbl_daily[[#This Row],[Date]]),"")</f>
        <v>212.8</v>
      </c>
      <c r="S261" s="2">
        <f>IFERROR(AVERAGEIFS(tbl_performance[Jump Height (in)],tbl_performance[Name],tbl_daily[[#This Row],[Name]],tbl_performance[Date],tbl_daily[[#This Row],[Date]]),"")</f>
        <v>20.68</v>
      </c>
      <c r="T261" s="2">
        <f>IFERROR(AVERAGEIFS(tbl_performance[Body Fat (%)],tbl_performance[Name],tbl_daily[[#This Row],[Name]],tbl_performance[Date],tbl_daily[[#This Row],[Date]]),"")</f>
        <v>18.564</v>
      </c>
      <c r="U261">
        <f>IFERROR(IF(tbl_daily[[#This Row],[Name]]="","",1),"")</f>
        <v>1</v>
      </c>
      <c r="V261" s="9">
        <f>IF(tbl_daily[[#This Row],[Injury Status]]="Full",1,IF(tbl_daily[[#This Row],[Injury Status]]="Limited",2,IF(tbl_daily[[#This Row],[Injury Status]]="Out",3,"")))</f>
        <v>1</v>
      </c>
    </row>
    <row r="262" spans="1:22" ht="18" customHeight="1" x14ac:dyDescent="0.25">
      <c r="A262" s="3">
        <v>43042</v>
      </c>
      <c r="B262" t="s">
        <v>47</v>
      </c>
      <c r="C262" t="s">
        <v>36</v>
      </c>
      <c r="D262">
        <v>6</v>
      </c>
      <c r="E262">
        <v>4</v>
      </c>
      <c r="F262">
        <v>5</v>
      </c>
      <c r="G262">
        <v>7</v>
      </c>
      <c r="H262">
        <v>5</v>
      </c>
      <c r="I262">
        <v>0</v>
      </c>
      <c r="J262">
        <v>0</v>
      </c>
      <c r="K262" t="s">
        <v>39</v>
      </c>
      <c r="L262" t="str">
        <f>IFERROR(IF(OR(tbl_daily[[#This Row],[RPE]]="",tbl_daily[[#This Row],[Duration]]=""),"",tbl_daily[[#This Row],[RPE]]*tbl_daily[[#This Row],[Duration]]),"")</f>
        <v/>
      </c>
      <c r="M2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62" t="str">
        <f>IFERROR(_xlfn.XLOOKUP(tbl_daily[[#This Row],[Name]],tbl_profile[Name],tbl_profile[Position]),"")</f>
        <v>Forward</v>
      </c>
      <c r="O262" t="str">
        <f>IFERROR(IF(tbl_daily[[#This Row],[Injury Status]]="Out","",tbl_daily[[#This Row],[Duration]]),"")</f>
        <v/>
      </c>
      <c r="P262" t="str">
        <f>IFERROR(_xlfn.XLOOKUP(tbl_daily[[#This Row],[Name]],tbl_profile[Name],tbl_profile[Team]),"")</f>
        <v>Toon Squad</v>
      </c>
      <c r="Q262" s="2">
        <f>IFERROR(AVERAGEIFS(tbl_performance[TrapBar Deadlift 1RM (lbs)],tbl_performance[Name],tbl_daily[[#This Row],[Name]],tbl_performance[Date],tbl_daily[[#This Row],[Date]]),"")</f>
        <v>589.69000000000005</v>
      </c>
      <c r="R262" s="2">
        <f>IFERROR(AVERAGEIFS(tbl_performance[Bench Press 1RM (lbs)],tbl_performance[Name],tbl_daily[[#This Row],[Name]],tbl_performance[Date],tbl_daily[[#This Row],[Date]]),"")</f>
        <v>305.55</v>
      </c>
      <c r="S262" s="2">
        <f>IFERROR(AVERAGEIFS(tbl_performance[Jump Height (in)],tbl_performance[Name],tbl_daily[[#This Row],[Name]],tbl_performance[Date],tbl_daily[[#This Row],[Date]]),"")</f>
        <v>19.78</v>
      </c>
      <c r="T262" s="2">
        <f>IFERROR(AVERAGEIFS(tbl_performance[Body Fat (%)],tbl_performance[Name],tbl_daily[[#This Row],[Name]],tbl_performance[Date],tbl_daily[[#This Row],[Date]]),"")</f>
        <v>14.103999999999999</v>
      </c>
      <c r="U262">
        <f>IFERROR(IF(tbl_daily[[#This Row],[Name]]="","",1),"")</f>
        <v>1</v>
      </c>
      <c r="V262" s="9">
        <f>IF(tbl_daily[[#This Row],[Injury Status]]="Full",1,IF(tbl_daily[[#This Row],[Injury Status]]="Limited",2,IF(tbl_daily[[#This Row],[Injury Status]]="Out",3,"")))</f>
        <v>1</v>
      </c>
    </row>
    <row r="263" spans="1:22" ht="18" customHeight="1" x14ac:dyDescent="0.25">
      <c r="A263" s="3">
        <v>43042</v>
      </c>
      <c r="B263" t="s">
        <v>46</v>
      </c>
      <c r="C263" t="s">
        <v>36</v>
      </c>
      <c r="D263">
        <v>5</v>
      </c>
      <c r="E263">
        <v>7</v>
      </c>
      <c r="F263">
        <v>6</v>
      </c>
      <c r="G263">
        <v>7</v>
      </c>
      <c r="H263">
        <v>4</v>
      </c>
      <c r="I263">
        <v>0</v>
      </c>
      <c r="J263">
        <v>0</v>
      </c>
      <c r="K263" t="s">
        <v>39</v>
      </c>
      <c r="L263" t="str">
        <f>IFERROR(IF(OR(tbl_daily[[#This Row],[RPE]]="",tbl_daily[[#This Row],[Duration]]=""),"",tbl_daily[[#This Row],[RPE]]*tbl_daily[[#This Row],[Duration]]),"")</f>
        <v/>
      </c>
      <c r="M2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263" t="str">
        <f>IFERROR(_xlfn.XLOOKUP(tbl_daily[[#This Row],[Name]],tbl_profile[Name],tbl_profile[Position]),"")</f>
        <v>Forward</v>
      </c>
      <c r="O263" t="str">
        <f>IFERROR(IF(tbl_daily[[#This Row],[Injury Status]]="Out","",tbl_daily[[#This Row],[Duration]]),"")</f>
        <v/>
      </c>
      <c r="P263" t="str">
        <f>IFERROR(_xlfn.XLOOKUP(tbl_daily[[#This Row],[Name]],tbl_profile[Name],tbl_profile[Team]),"")</f>
        <v>Toon Squad</v>
      </c>
      <c r="Q263" s="2">
        <f>IFERROR(AVERAGEIFS(tbl_performance[TrapBar Deadlift 1RM (lbs)],tbl_performance[Name],tbl_daily[[#This Row],[Name]],tbl_performance[Date],tbl_daily[[#This Row],[Date]]),"")</f>
        <v>573.52</v>
      </c>
      <c r="R263" s="2">
        <f>IFERROR(AVERAGEIFS(tbl_performance[Bench Press 1RM (lbs)],tbl_performance[Name],tbl_daily[[#This Row],[Name]],tbl_performance[Date],tbl_daily[[#This Row],[Date]]),"")</f>
        <v>283.5</v>
      </c>
      <c r="S263" s="2">
        <f>IFERROR(AVERAGEIFS(tbl_performance[Jump Height (in)],tbl_performance[Name],tbl_daily[[#This Row],[Name]],tbl_performance[Date],tbl_daily[[#This Row],[Date]]),"")</f>
        <v>31.32</v>
      </c>
      <c r="T263" s="2">
        <f>IFERROR(AVERAGEIFS(tbl_performance[Body Fat (%)],tbl_performance[Name],tbl_daily[[#This Row],[Name]],tbl_performance[Date],tbl_daily[[#This Row],[Date]]),"")</f>
        <v>9.0470000000000006</v>
      </c>
      <c r="U263">
        <f>IFERROR(IF(tbl_daily[[#This Row],[Name]]="","",1),"")</f>
        <v>1</v>
      </c>
      <c r="V263" s="9">
        <f>IF(tbl_daily[[#This Row],[Injury Status]]="Full",1,IF(tbl_daily[[#This Row],[Injury Status]]="Limited",2,IF(tbl_daily[[#This Row],[Injury Status]]="Out",3,"")))</f>
        <v>1</v>
      </c>
    </row>
    <row r="264" spans="1:22" ht="18" customHeight="1" x14ac:dyDescent="0.25">
      <c r="A264" s="3">
        <v>43042</v>
      </c>
      <c r="B264" t="s">
        <v>49</v>
      </c>
      <c r="C264" t="s">
        <v>36</v>
      </c>
      <c r="D264">
        <v>6</v>
      </c>
      <c r="E264">
        <v>4</v>
      </c>
      <c r="F264">
        <v>5</v>
      </c>
      <c r="G264">
        <v>5</v>
      </c>
      <c r="H264">
        <v>7</v>
      </c>
      <c r="I264">
        <v>0</v>
      </c>
      <c r="J264">
        <v>0</v>
      </c>
      <c r="K264" t="s">
        <v>39</v>
      </c>
      <c r="L264" t="str">
        <f>IFERROR(IF(OR(tbl_daily[[#This Row],[RPE]]="",tbl_daily[[#This Row],[Duration]]=""),"",tbl_daily[[#This Row],[RPE]]*tbl_daily[[#This Row],[Duration]]),"")</f>
        <v/>
      </c>
      <c r="M2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64" t="str">
        <f>IFERROR(_xlfn.XLOOKUP(tbl_daily[[#This Row],[Name]],tbl_profile[Name],tbl_profile[Position]),"")</f>
        <v>Guard</v>
      </c>
      <c r="O264" t="str">
        <f>IFERROR(IF(tbl_daily[[#This Row],[Injury Status]]="Out","",tbl_daily[[#This Row],[Duration]]),"")</f>
        <v/>
      </c>
      <c r="P264" t="str">
        <f>IFERROR(_xlfn.XLOOKUP(tbl_daily[[#This Row],[Name]],tbl_profile[Name],tbl_profile[Team]),"")</f>
        <v>Toon Squad</v>
      </c>
      <c r="Q264" s="2">
        <f>IFERROR(AVERAGEIFS(tbl_performance[TrapBar Deadlift 1RM (lbs)],tbl_performance[Name],tbl_daily[[#This Row],[Name]],tbl_performance[Date],tbl_daily[[#This Row],[Date]]),"")</f>
        <v>364.72</v>
      </c>
      <c r="R264" s="2">
        <f>IFERROR(AVERAGEIFS(tbl_performance[Bench Press 1RM (lbs)],tbl_performance[Name],tbl_daily[[#This Row],[Name]],tbl_performance[Date],tbl_daily[[#This Row],[Date]]),"")</f>
        <v>244.72</v>
      </c>
      <c r="S264" s="2">
        <f>IFERROR(AVERAGEIFS(tbl_performance[Jump Height (in)],tbl_performance[Name],tbl_daily[[#This Row],[Name]],tbl_performance[Date],tbl_daily[[#This Row],[Date]]),"")</f>
        <v>17.850000000000001</v>
      </c>
      <c r="T264" s="2">
        <f>IFERROR(AVERAGEIFS(tbl_performance[Body Fat (%)],tbl_performance[Name],tbl_daily[[#This Row],[Name]],tbl_performance[Date],tbl_daily[[#This Row],[Date]]),"")</f>
        <v>12.19</v>
      </c>
      <c r="U264">
        <f>IFERROR(IF(tbl_daily[[#This Row],[Name]]="","",1),"")</f>
        <v>1</v>
      </c>
      <c r="V264" s="9">
        <f>IF(tbl_daily[[#This Row],[Injury Status]]="Full",1,IF(tbl_daily[[#This Row],[Injury Status]]="Limited",2,IF(tbl_daily[[#This Row],[Injury Status]]="Out",3,"")))</f>
        <v>1</v>
      </c>
    </row>
    <row r="265" spans="1:22" ht="18" customHeight="1" x14ac:dyDescent="0.25">
      <c r="A265" s="3">
        <v>43042</v>
      </c>
      <c r="B265" t="s">
        <v>14</v>
      </c>
      <c r="C265" t="s">
        <v>36</v>
      </c>
      <c r="D265">
        <v>4</v>
      </c>
      <c r="E265">
        <v>5</v>
      </c>
      <c r="F265">
        <v>7</v>
      </c>
      <c r="G265">
        <v>7</v>
      </c>
      <c r="H265">
        <v>6</v>
      </c>
      <c r="I265">
        <v>0</v>
      </c>
      <c r="J265">
        <v>0</v>
      </c>
      <c r="K265" t="s">
        <v>39</v>
      </c>
      <c r="L265" t="str">
        <f>IFERROR(IF(OR(tbl_daily[[#This Row],[RPE]]="",tbl_daily[[#This Row],[Duration]]=""),"",tbl_daily[[#This Row],[RPE]]*tbl_daily[[#This Row],[Duration]]),"")</f>
        <v/>
      </c>
      <c r="M2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265" t="str">
        <f>IFERROR(_xlfn.XLOOKUP(tbl_daily[[#This Row],[Name]],tbl_profile[Name],tbl_profile[Position]),"")</f>
        <v>Guard</v>
      </c>
      <c r="O265" t="str">
        <f>IFERROR(IF(tbl_daily[[#This Row],[Injury Status]]="Out","",tbl_daily[[#This Row],[Duration]]),"")</f>
        <v/>
      </c>
      <c r="P265" t="str">
        <f>IFERROR(_xlfn.XLOOKUP(tbl_daily[[#This Row],[Name]],tbl_profile[Name],tbl_profile[Team]),"")</f>
        <v>New Legacy</v>
      </c>
      <c r="Q265" s="2">
        <f>IFERROR(AVERAGEIFS(tbl_performance[TrapBar Deadlift 1RM (lbs)],tbl_performance[Name],tbl_daily[[#This Row],[Name]],tbl_performance[Date],tbl_daily[[#This Row],[Date]]),"")</f>
        <v>382.2</v>
      </c>
      <c r="R265" s="2">
        <f>IFERROR(AVERAGEIFS(tbl_performance[Bench Press 1RM (lbs)],tbl_performance[Name],tbl_daily[[#This Row],[Name]],tbl_performance[Date],tbl_daily[[#This Row],[Date]]),"")</f>
        <v>230.04</v>
      </c>
      <c r="S265" s="2">
        <f>IFERROR(AVERAGEIFS(tbl_performance[Jump Height (in)],tbl_performance[Name],tbl_daily[[#This Row],[Name]],tbl_performance[Date],tbl_daily[[#This Row],[Date]]),"")</f>
        <v>31.64</v>
      </c>
      <c r="T265" s="2">
        <f>IFERROR(AVERAGEIFS(tbl_performance[Body Fat (%)],tbl_performance[Name],tbl_daily[[#This Row],[Name]],tbl_performance[Date],tbl_daily[[#This Row],[Date]]),"")</f>
        <v>23.870999999999999</v>
      </c>
      <c r="U265">
        <f>IFERROR(IF(tbl_daily[[#This Row],[Name]]="","",1),"")</f>
        <v>1</v>
      </c>
      <c r="V265" s="9">
        <f>IF(tbl_daily[[#This Row],[Injury Status]]="Full",1,IF(tbl_daily[[#This Row],[Injury Status]]="Limited",2,IF(tbl_daily[[#This Row],[Injury Status]]="Out",3,"")))</f>
        <v>1</v>
      </c>
    </row>
    <row r="266" spans="1:22" ht="18" customHeight="1" x14ac:dyDescent="0.25">
      <c r="A266" s="3">
        <v>43042</v>
      </c>
      <c r="B266" t="s">
        <v>64</v>
      </c>
      <c r="C266" t="s">
        <v>36</v>
      </c>
      <c r="D266">
        <v>7</v>
      </c>
      <c r="E266">
        <v>6</v>
      </c>
      <c r="F266">
        <v>4</v>
      </c>
      <c r="G266">
        <v>6</v>
      </c>
      <c r="H266">
        <v>5</v>
      </c>
      <c r="I266">
        <v>0</v>
      </c>
      <c r="J266">
        <v>0</v>
      </c>
      <c r="K266" t="s">
        <v>39</v>
      </c>
      <c r="L266" t="str">
        <f>IFERROR(IF(OR(tbl_daily[[#This Row],[RPE]]="",tbl_daily[[#This Row],[Duration]]=""),"",tbl_daily[[#This Row],[RPE]]*tbl_daily[[#This Row],[Duration]]),"")</f>
        <v/>
      </c>
      <c r="M2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266" t="str">
        <f>IFERROR(_xlfn.XLOOKUP(tbl_daily[[#This Row],[Name]],tbl_profile[Name],tbl_profile[Position]),"")</f>
        <v>Guard</v>
      </c>
      <c r="O266" t="str">
        <f>IFERROR(IF(tbl_daily[[#This Row],[Injury Status]]="Out","",tbl_daily[[#This Row],[Duration]]),"")</f>
        <v/>
      </c>
      <c r="P266" t="str">
        <f>IFERROR(_xlfn.XLOOKUP(tbl_daily[[#This Row],[Name]],tbl_profile[Name],tbl_profile[Team]),"")</f>
        <v>New Legacy</v>
      </c>
      <c r="Q266" s="2">
        <f>IFERROR(AVERAGEIFS(tbl_performance[TrapBar Deadlift 1RM (lbs)],tbl_performance[Name],tbl_daily[[#This Row],[Name]],tbl_performance[Date],tbl_daily[[#This Row],[Date]]),"")</f>
        <v>467.28</v>
      </c>
      <c r="R266" s="2">
        <f>IFERROR(AVERAGEIFS(tbl_performance[Bench Press 1RM (lbs)],tbl_performance[Name],tbl_daily[[#This Row],[Name]],tbl_performance[Date],tbl_daily[[#This Row],[Date]]),"")</f>
        <v>336</v>
      </c>
      <c r="S266" s="2">
        <f>IFERROR(AVERAGEIFS(tbl_performance[Jump Height (in)],tbl_performance[Name],tbl_daily[[#This Row],[Name]],tbl_performance[Date],tbl_daily[[#This Row],[Date]]),"")</f>
        <v>13.56</v>
      </c>
      <c r="T266" s="2">
        <f>IFERROR(AVERAGEIFS(tbl_performance[Body Fat (%)],tbl_performance[Name],tbl_daily[[#This Row],[Name]],tbl_performance[Date],tbl_daily[[#This Row],[Date]]),"")</f>
        <v>9.8800000000000008</v>
      </c>
      <c r="U266">
        <f>IFERROR(IF(tbl_daily[[#This Row],[Name]]="","",1),"")</f>
        <v>1</v>
      </c>
      <c r="V266" s="9">
        <f>IF(tbl_daily[[#This Row],[Injury Status]]="Full",1,IF(tbl_daily[[#This Row],[Injury Status]]="Limited",2,IF(tbl_daily[[#This Row],[Injury Status]]="Out",3,"")))</f>
        <v>1</v>
      </c>
    </row>
    <row r="267" spans="1:22" ht="18" customHeight="1" x14ac:dyDescent="0.25">
      <c r="A267" s="3">
        <v>43042</v>
      </c>
      <c r="B267" t="s">
        <v>48</v>
      </c>
      <c r="C267" t="s">
        <v>36</v>
      </c>
      <c r="D267">
        <v>5</v>
      </c>
      <c r="E267">
        <v>4</v>
      </c>
      <c r="F267">
        <v>4</v>
      </c>
      <c r="G267">
        <v>6</v>
      </c>
      <c r="H267">
        <v>5</v>
      </c>
      <c r="I267">
        <v>0</v>
      </c>
      <c r="J267">
        <v>0</v>
      </c>
      <c r="K267" t="s">
        <v>39</v>
      </c>
      <c r="L267" t="str">
        <f>IFERROR(IF(OR(tbl_daily[[#This Row],[RPE]]="",tbl_daily[[#This Row],[Duration]]=""),"",tbl_daily[[#This Row],[RPE]]*tbl_daily[[#This Row],[Duration]]),"")</f>
        <v/>
      </c>
      <c r="M2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267" t="str">
        <f>IFERROR(_xlfn.XLOOKUP(tbl_daily[[#This Row],[Name]],tbl_profile[Name],tbl_profile[Position]),"")</f>
        <v>Guard</v>
      </c>
      <c r="O267" t="str">
        <f>IFERROR(IF(tbl_daily[[#This Row],[Injury Status]]="Out","",tbl_daily[[#This Row],[Duration]]),"")</f>
        <v/>
      </c>
      <c r="P267" t="str">
        <f>IFERROR(_xlfn.XLOOKUP(tbl_daily[[#This Row],[Name]],tbl_profile[Name],tbl_profile[Team]),"")</f>
        <v>New Legacy</v>
      </c>
      <c r="Q267" s="2">
        <f>IFERROR(AVERAGEIFS(tbl_performance[TrapBar Deadlift 1RM (lbs)],tbl_performance[Name],tbl_daily[[#This Row],[Name]],tbl_performance[Date],tbl_daily[[#This Row],[Date]]),"")</f>
        <v>374</v>
      </c>
      <c r="R267" s="2">
        <f>IFERROR(AVERAGEIFS(tbl_performance[Bench Press 1RM (lbs)],tbl_performance[Name],tbl_daily[[#This Row],[Name]],tbl_performance[Date],tbl_daily[[#This Row],[Date]]),"")</f>
        <v>227.85</v>
      </c>
      <c r="S267" s="2">
        <f>IFERROR(AVERAGEIFS(tbl_performance[Jump Height (in)],tbl_performance[Name],tbl_daily[[#This Row],[Name]],tbl_performance[Date],tbl_daily[[#This Row],[Date]]),"")</f>
        <v>33.32</v>
      </c>
      <c r="T267" s="2">
        <f>IFERROR(AVERAGEIFS(tbl_performance[Body Fat (%)],tbl_performance[Name],tbl_daily[[#This Row],[Name]],tbl_performance[Date],tbl_daily[[#This Row],[Date]]),"")</f>
        <v>13.969999999999999</v>
      </c>
      <c r="U267">
        <f>IFERROR(IF(tbl_daily[[#This Row],[Name]]="","",1),"")</f>
        <v>1</v>
      </c>
      <c r="V267" s="9">
        <f>IF(tbl_daily[[#This Row],[Injury Status]]="Full",1,IF(tbl_daily[[#This Row],[Injury Status]]="Limited",2,IF(tbl_daily[[#This Row],[Injury Status]]="Out",3,"")))</f>
        <v>1</v>
      </c>
    </row>
    <row r="268" spans="1:22" ht="18" customHeight="1" x14ac:dyDescent="0.25">
      <c r="A268" s="3">
        <v>43042</v>
      </c>
      <c r="B268" t="s">
        <v>65</v>
      </c>
      <c r="C268" t="s">
        <v>36</v>
      </c>
      <c r="D268">
        <v>6</v>
      </c>
      <c r="E268">
        <v>7</v>
      </c>
      <c r="F268">
        <v>7</v>
      </c>
      <c r="G268">
        <v>7</v>
      </c>
      <c r="H268">
        <v>4</v>
      </c>
      <c r="I268">
        <v>0</v>
      </c>
      <c r="J268">
        <v>0</v>
      </c>
      <c r="K268" t="s">
        <v>39</v>
      </c>
      <c r="L268" t="str">
        <f>IFERROR(IF(OR(tbl_daily[[#This Row],[RPE]]="",tbl_daily[[#This Row],[Duration]]=""),"",tbl_daily[[#This Row],[RPE]]*tbl_daily[[#This Row],[Duration]]),"")</f>
        <v/>
      </c>
      <c r="M2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268" t="str">
        <f>IFERROR(_xlfn.XLOOKUP(tbl_daily[[#This Row],[Name]],tbl_profile[Name],tbl_profile[Position]),"")</f>
        <v>Center</v>
      </c>
      <c r="O268" t="str">
        <f>IFERROR(IF(tbl_daily[[#This Row],[Injury Status]]="Out","",tbl_daily[[#This Row],[Duration]]),"")</f>
        <v/>
      </c>
      <c r="P268" t="str">
        <f>IFERROR(_xlfn.XLOOKUP(tbl_daily[[#This Row],[Name]],tbl_profile[Name],tbl_profile[Team]),"")</f>
        <v>New Legacy</v>
      </c>
      <c r="Q268" s="2">
        <f>IFERROR(AVERAGEIFS(tbl_performance[TrapBar Deadlift 1RM (lbs)],tbl_performance[Name],tbl_daily[[#This Row],[Name]],tbl_performance[Date],tbl_daily[[#This Row],[Date]]),"")</f>
        <v>362.73</v>
      </c>
      <c r="R268" s="2">
        <f>IFERROR(AVERAGEIFS(tbl_performance[Bench Press 1RM (lbs)],tbl_performance[Name],tbl_daily[[#This Row],[Name]],tbl_performance[Date],tbl_daily[[#This Row],[Date]]),"")</f>
        <v>204.6</v>
      </c>
      <c r="S268" s="2">
        <f>IFERROR(AVERAGEIFS(tbl_performance[Jump Height (in)],tbl_performance[Name],tbl_daily[[#This Row],[Name]],tbl_performance[Date],tbl_daily[[#This Row],[Date]]),"")</f>
        <v>25.44</v>
      </c>
      <c r="T268" s="2">
        <f>IFERROR(AVERAGEIFS(tbl_performance[Body Fat (%)],tbl_performance[Name],tbl_daily[[#This Row],[Name]],tbl_performance[Date],tbl_daily[[#This Row],[Date]]),"")</f>
        <v>10.979999999999999</v>
      </c>
      <c r="U268">
        <f>IFERROR(IF(tbl_daily[[#This Row],[Name]]="","",1),"")</f>
        <v>1</v>
      </c>
      <c r="V268" s="9">
        <f>IF(tbl_daily[[#This Row],[Injury Status]]="Full",1,IF(tbl_daily[[#This Row],[Injury Status]]="Limited",2,IF(tbl_daily[[#This Row],[Injury Status]]="Out",3,"")))</f>
        <v>1</v>
      </c>
    </row>
    <row r="269" spans="1:22" ht="18" customHeight="1" x14ac:dyDescent="0.25">
      <c r="A269" s="3">
        <v>43042</v>
      </c>
      <c r="B269" t="s">
        <v>63</v>
      </c>
      <c r="C269" t="s">
        <v>36</v>
      </c>
      <c r="D269">
        <v>5</v>
      </c>
      <c r="E269">
        <v>5</v>
      </c>
      <c r="F269">
        <v>7</v>
      </c>
      <c r="G269">
        <v>6</v>
      </c>
      <c r="H269">
        <v>4</v>
      </c>
      <c r="I269">
        <v>0</v>
      </c>
      <c r="J269">
        <v>0</v>
      </c>
      <c r="K269" t="s">
        <v>39</v>
      </c>
      <c r="L269" t="str">
        <f>IFERROR(IF(OR(tbl_daily[[#This Row],[RPE]]="",tbl_daily[[#This Row],[Duration]]=""),"",tbl_daily[[#This Row],[RPE]]*tbl_daily[[#This Row],[Duration]]),"")</f>
        <v/>
      </c>
      <c r="M2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69" t="str">
        <f>IFERROR(_xlfn.XLOOKUP(tbl_daily[[#This Row],[Name]],tbl_profile[Name],tbl_profile[Position]),"")</f>
        <v>Center</v>
      </c>
      <c r="O269" t="str">
        <f>IFERROR(IF(tbl_daily[[#This Row],[Injury Status]]="Out","",tbl_daily[[#This Row],[Duration]]),"")</f>
        <v/>
      </c>
      <c r="P269" t="str">
        <f>IFERROR(_xlfn.XLOOKUP(tbl_daily[[#This Row],[Name]],tbl_profile[Name],tbl_profile[Team]),"")</f>
        <v>New Legacy</v>
      </c>
      <c r="Q269" s="2">
        <f>IFERROR(AVERAGEIFS(tbl_performance[TrapBar Deadlift 1RM (lbs)],tbl_performance[Name],tbl_daily[[#This Row],[Name]],tbl_performance[Date],tbl_daily[[#This Row],[Date]]),"")</f>
        <v>464.2</v>
      </c>
      <c r="R269" s="2">
        <f>IFERROR(AVERAGEIFS(tbl_performance[Bench Press 1RM (lbs)],tbl_performance[Name],tbl_daily[[#This Row],[Name]],tbl_performance[Date],tbl_daily[[#This Row],[Date]]),"")</f>
        <v>230.49</v>
      </c>
      <c r="S269" s="2">
        <f>IFERROR(AVERAGEIFS(tbl_performance[Jump Height (in)],tbl_performance[Name],tbl_daily[[#This Row],[Name]],tbl_performance[Date],tbl_daily[[#This Row],[Date]]),"")</f>
        <v>22.25</v>
      </c>
      <c r="T269" s="2">
        <f>IFERROR(AVERAGEIFS(tbl_performance[Body Fat (%)],tbl_performance[Name],tbl_daily[[#This Row],[Name]],tbl_performance[Date],tbl_daily[[#This Row],[Date]]),"")</f>
        <v>9.7940000000000005</v>
      </c>
      <c r="U269">
        <f>IFERROR(IF(tbl_daily[[#This Row],[Name]]="","",1),"")</f>
        <v>1</v>
      </c>
      <c r="V269" s="9">
        <f>IF(tbl_daily[[#This Row],[Injury Status]]="Full",1,IF(tbl_daily[[#This Row],[Injury Status]]="Limited",2,IF(tbl_daily[[#This Row],[Injury Status]]="Out",3,"")))</f>
        <v>1</v>
      </c>
    </row>
    <row r="270" spans="1:22" ht="18" customHeight="1" x14ac:dyDescent="0.25">
      <c r="A270" s="3">
        <v>43042</v>
      </c>
      <c r="B270" t="s">
        <v>62</v>
      </c>
      <c r="C270" t="s">
        <v>36</v>
      </c>
      <c r="D270">
        <v>4</v>
      </c>
      <c r="E270">
        <v>4</v>
      </c>
      <c r="F270">
        <v>6</v>
      </c>
      <c r="G270">
        <v>7</v>
      </c>
      <c r="H270">
        <v>6</v>
      </c>
      <c r="I270">
        <v>0</v>
      </c>
      <c r="J270">
        <v>0</v>
      </c>
      <c r="K270" t="s">
        <v>39</v>
      </c>
      <c r="L270" t="str">
        <f>IFERROR(IF(OR(tbl_daily[[#This Row],[RPE]]="",tbl_daily[[#This Row],[Duration]]=""),"",tbl_daily[[#This Row],[RPE]]*tbl_daily[[#This Row],[Duration]]),"")</f>
        <v/>
      </c>
      <c r="M2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270" t="str">
        <f>IFERROR(_xlfn.XLOOKUP(tbl_daily[[#This Row],[Name]],tbl_profile[Name],tbl_profile[Position]),"")</f>
        <v>Center</v>
      </c>
      <c r="O270" t="str">
        <f>IFERROR(IF(tbl_daily[[#This Row],[Injury Status]]="Out","",tbl_daily[[#This Row],[Duration]]),"")</f>
        <v/>
      </c>
      <c r="P270" t="str">
        <f>IFERROR(_xlfn.XLOOKUP(tbl_daily[[#This Row],[Name]],tbl_profile[Name],tbl_profile[Team]),"")</f>
        <v>Toon Squad</v>
      </c>
      <c r="Q270" s="2">
        <f>IFERROR(AVERAGEIFS(tbl_performance[TrapBar Deadlift 1RM (lbs)],tbl_performance[Name],tbl_daily[[#This Row],[Name]],tbl_performance[Date],tbl_daily[[#This Row],[Date]]),"")</f>
        <v>494.96</v>
      </c>
      <c r="R270" s="2" t="str">
        <f>IFERROR(AVERAGEIFS(tbl_performance[Bench Press 1RM (lbs)],tbl_performance[Name],tbl_daily[[#This Row],[Name]],tbl_performance[Date],tbl_daily[[#This Row],[Date]]),"")</f>
        <v/>
      </c>
      <c r="S270" s="2">
        <f>IFERROR(AVERAGEIFS(tbl_performance[Jump Height (in)],tbl_performance[Name],tbl_daily[[#This Row],[Name]],tbl_performance[Date],tbl_daily[[#This Row],[Date]]),"")</f>
        <v>17.100000000000001</v>
      </c>
      <c r="T270" s="2">
        <f>IFERROR(AVERAGEIFS(tbl_performance[Body Fat (%)],tbl_performance[Name],tbl_daily[[#This Row],[Name]],tbl_performance[Date],tbl_daily[[#This Row],[Date]]),"")</f>
        <v>13.216000000000001</v>
      </c>
      <c r="U270">
        <f>IFERROR(IF(tbl_daily[[#This Row],[Name]]="","",1),"")</f>
        <v>1</v>
      </c>
      <c r="V270" s="9">
        <f>IF(tbl_daily[[#This Row],[Injury Status]]="Full",1,IF(tbl_daily[[#This Row],[Injury Status]]="Limited",2,IF(tbl_daily[[#This Row],[Injury Status]]="Out",3,"")))</f>
        <v>1</v>
      </c>
    </row>
    <row r="271" spans="1:22" ht="18" customHeight="1" x14ac:dyDescent="0.25">
      <c r="A271" s="3">
        <v>43042</v>
      </c>
      <c r="B271" t="s">
        <v>146</v>
      </c>
      <c r="C271" t="s">
        <v>36</v>
      </c>
      <c r="D271">
        <v>9</v>
      </c>
      <c r="E271">
        <v>9</v>
      </c>
      <c r="F271">
        <v>9</v>
      </c>
      <c r="G271">
        <v>9</v>
      </c>
      <c r="H271">
        <v>10</v>
      </c>
      <c r="I271">
        <v>1</v>
      </c>
      <c r="J271">
        <v>10</v>
      </c>
      <c r="K271">
        <v>115</v>
      </c>
      <c r="L271">
        <f>IFERROR(IF(OR(tbl_daily[[#This Row],[RPE]]="",tbl_daily[[#This Row],[Duration]]=""),"",tbl_daily[[#This Row],[RPE]]*tbl_daily[[#This Row],[Duration]]),"")</f>
        <v>1150</v>
      </c>
      <c r="M2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271" t="str">
        <f>IFERROR(_xlfn.XLOOKUP(tbl_daily[[#This Row],[Name]],tbl_profile[Name],tbl_profile[Position]),"")</f>
        <v>Forward</v>
      </c>
      <c r="O271">
        <f>IFERROR(IF(tbl_daily[[#This Row],[Injury Status]]="Out","",tbl_daily[[#This Row],[Duration]]),"")</f>
        <v>115</v>
      </c>
      <c r="P271" t="str">
        <f>IFERROR(_xlfn.XLOOKUP(tbl_daily[[#This Row],[Name]],tbl_profile[Name],tbl_profile[Team]),"")</f>
        <v>New Legacy</v>
      </c>
      <c r="Q271" s="2">
        <f>IFERROR(AVERAGEIFS(tbl_performance[TrapBar Deadlift 1RM (lbs)],tbl_performance[Name],tbl_daily[[#This Row],[Name]],tbl_performance[Date],tbl_daily[[#This Row],[Date]]),"")</f>
        <v>556.91999999999996</v>
      </c>
      <c r="R271" s="2">
        <f>IFERROR(AVERAGEIFS(tbl_performance[Bench Press 1RM (lbs)],tbl_performance[Name],tbl_daily[[#This Row],[Name]],tbl_performance[Date],tbl_daily[[#This Row],[Date]]),"")</f>
        <v>313.56</v>
      </c>
      <c r="S271" s="2">
        <f>IFERROR(AVERAGEIFS(tbl_performance[Jump Height (in)],tbl_performance[Name],tbl_daily[[#This Row],[Name]],tbl_performance[Date],tbl_daily[[#This Row],[Date]]),"")</f>
        <v>23.1</v>
      </c>
      <c r="T271" s="2">
        <f>IFERROR(AVERAGEIFS(tbl_performance[Body Fat (%)],tbl_performance[Name],tbl_daily[[#This Row],[Name]],tbl_performance[Date],tbl_daily[[#This Row],[Date]]),"")</f>
        <v>7.8320000000000007</v>
      </c>
      <c r="U271">
        <f>IFERROR(IF(tbl_daily[[#This Row],[Name]]="","",1),"")</f>
        <v>1</v>
      </c>
      <c r="V271" s="9">
        <f>IF(tbl_daily[[#This Row],[Injury Status]]="Full",1,IF(tbl_daily[[#This Row],[Injury Status]]="Limited",2,IF(tbl_daily[[#This Row],[Injury Status]]="Out",3,"")))</f>
        <v>1</v>
      </c>
    </row>
    <row r="272" spans="1:22" ht="18" customHeight="1" x14ac:dyDescent="0.25">
      <c r="A272" s="3">
        <v>43042</v>
      </c>
      <c r="B272" t="s">
        <v>52</v>
      </c>
      <c r="C272" t="s">
        <v>36</v>
      </c>
      <c r="D272">
        <v>7</v>
      </c>
      <c r="E272">
        <v>9</v>
      </c>
      <c r="F272">
        <v>10</v>
      </c>
      <c r="G272">
        <v>8</v>
      </c>
      <c r="H272">
        <v>9</v>
      </c>
      <c r="I272">
        <v>1</v>
      </c>
      <c r="J272">
        <v>8</v>
      </c>
      <c r="K272">
        <v>115</v>
      </c>
      <c r="L272">
        <f>IFERROR(IF(OR(tbl_daily[[#This Row],[RPE]]="",tbl_daily[[#This Row],[Duration]]=""),"",tbl_daily[[#This Row],[RPE]]*tbl_daily[[#This Row],[Duration]]),"")</f>
        <v>920</v>
      </c>
      <c r="M2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272" t="str">
        <f>IFERROR(_xlfn.XLOOKUP(tbl_daily[[#This Row],[Name]],tbl_profile[Name],tbl_profile[Position]),"")</f>
        <v>Forward</v>
      </c>
      <c r="O272">
        <f>IFERROR(IF(tbl_daily[[#This Row],[Injury Status]]="Out","",tbl_daily[[#This Row],[Duration]]),"")</f>
        <v>115</v>
      </c>
      <c r="P272" t="str">
        <f>IFERROR(_xlfn.XLOOKUP(tbl_daily[[#This Row],[Name]],tbl_profile[Name],tbl_profile[Team]),"")</f>
        <v>Toon Squad</v>
      </c>
      <c r="Q272" s="2">
        <f>IFERROR(AVERAGEIFS(tbl_performance[TrapBar Deadlift 1RM (lbs)],tbl_performance[Name],tbl_daily[[#This Row],[Name]],tbl_performance[Date],tbl_daily[[#This Row],[Date]]),"")</f>
        <v>525.98</v>
      </c>
      <c r="R272" s="2">
        <f>IFERROR(AVERAGEIFS(tbl_performance[Bench Press 1RM (lbs)],tbl_performance[Name],tbl_daily[[#This Row],[Name]],tbl_performance[Date],tbl_daily[[#This Row],[Date]]),"")</f>
        <v>139.5</v>
      </c>
      <c r="S272" s="2">
        <f>IFERROR(AVERAGEIFS(tbl_performance[Jump Height (in)],tbl_performance[Name],tbl_daily[[#This Row],[Name]],tbl_performance[Date],tbl_daily[[#This Row],[Date]]),"")</f>
        <v>15.54</v>
      </c>
      <c r="T272" s="2">
        <f>IFERROR(AVERAGEIFS(tbl_performance[Body Fat (%)],tbl_performance[Name],tbl_daily[[#This Row],[Name]],tbl_performance[Date],tbl_daily[[#This Row],[Date]]),"")</f>
        <v>16.416</v>
      </c>
      <c r="U272">
        <f>IFERROR(IF(tbl_daily[[#This Row],[Name]]="","",1),"")</f>
        <v>1</v>
      </c>
      <c r="V272" s="9">
        <f>IF(tbl_daily[[#This Row],[Injury Status]]="Full",1,IF(tbl_daily[[#This Row],[Injury Status]]="Limited",2,IF(tbl_daily[[#This Row],[Injury Status]]="Out",3,"")))</f>
        <v>1</v>
      </c>
    </row>
    <row r="273" spans="1:22" ht="18" customHeight="1" x14ac:dyDescent="0.25">
      <c r="A273" s="3">
        <v>43042</v>
      </c>
      <c r="B273" t="s">
        <v>57</v>
      </c>
      <c r="C273" t="s">
        <v>36</v>
      </c>
      <c r="D273">
        <v>8</v>
      </c>
      <c r="E273">
        <v>10</v>
      </c>
      <c r="F273">
        <v>7</v>
      </c>
      <c r="G273">
        <v>8</v>
      </c>
      <c r="H273">
        <v>8</v>
      </c>
      <c r="I273">
        <v>1</v>
      </c>
      <c r="J273">
        <v>9</v>
      </c>
      <c r="K273">
        <v>115</v>
      </c>
      <c r="L273">
        <f>IFERROR(IF(OR(tbl_daily[[#This Row],[RPE]]="",tbl_daily[[#This Row],[Duration]]=""),"",tbl_daily[[#This Row],[RPE]]*tbl_daily[[#This Row],[Duration]]),"")</f>
        <v>1035</v>
      </c>
      <c r="M2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73" t="str">
        <f>IFERROR(_xlfn.XLOOKUP(tbl_daily[[#This Row],[Name]],tbl_profile[Name],tbl_profile[Position]),"")</f>
        <v>Guard</v>
      </c>
      <c r="O273">
        <f>IFERROR(IF(tbl_daily[[#This Row],[Injury Status]]="Out","",tbl_daily[[#This Row],[Duration]]),"")</f>
        <v>115</v>
      </c>
      <c r="P273" t="str">
        <f>IFERROR(_xlfn.XLOOKUP(tbl_daily[[#This Row],[Name]],tbl_profile[Name],tbl_profile[Team]),"")</f>
        <v>Toon Squad</v>
      </c>
      <c r="Q273" s="2">
        <f>IFERROR(AVERAGEIFS(tbl_performance[TrapBar Deadlift 1RM (lbs)],tbl_performance[Name],tbl_daily[[#This Row],[Name]],tbl_performance[Date],tbl_daily[[#This Row],[Date]]),"")</f>
        <v>678.5</v>
      </c>
      <c r="R273" s="2">
        <f>IFERROR(AVERAGEIFS(tbl_performance[Bench Press 1RM (lbs)],tbl_performance[Name],tbl_daily[[#This Row],[Name]],tbl_performance[Date],tbl_daily[[#This Row],[Date]]),"")</f>
        <v>178.98</v>
      </c>
      <c r="S273" s="2">
        <f>IFERROR(AVERAGEIFS(tbl_performance[Jump Height (in)],tbl_performance[Name],tbl_daily[[#This Row],[Name]],tbl_performance[Date],tbl_daily[[#This Row],[Date]]),"")</f>
        <v>17.440000000000001</v>
      </c>
      <c r="T273" s="2">
        <f>IFERROR(AVERAGEIFS(tbl_performance[Body Fat (%)],tbl_performance[Name],tbl_daily[[#This Row],[Name]],tbl_performance[Date],tbl_daily[[#This Row],[Date]]),"")</f>
        <v>8.9250000000000007</v>
      </c>
      <c r="U273">
        <f>IFERROR(IF(tbl_daily[[#This Row],[Name]]="","",1),"")</f>
        <v>1</v>
      </c>
      <c r="V273" s="9">
        <f>IF(tbl_daily[[#This Row],[Injury Status]]="Full",1,IF(tbl_daily[[#This Row],[Injury Status]]="Limited",2,IF(tbl_daily[[#This Row],[Injury Status]]="Out",3,"")))</f>
        <v>1</v>
      </c>
    </row>
    <row r="274" spans="1:22" ht="18" customHeight="1" x14ac:dyDescent="0.25">
      <c r="A274" s="3">
        <v>43042</v>
      </c>
      <c r="B274" t="s">
        <v>59</v>
      </c>
      <c r="C274" t="s">
        <v>36</v>
      </c>
      <c r="D274">
        <v>10</v>
      </c>
      <c r="E274">
        <v>9</v>
      </c>
      <c r="F274">
        <v>9</v>
      </c>
      <c r="G274">
        <v>9</v>
      </c>
      <c r="H274">
        <v>10</v>
      </c>
      <c r="I274">
        <v>1</v>
      </c>
      <c r="J274">
        <v>9</v>
      </c>
      <c r="K274">
        <v>115</v>
      </c>
      <c r="L274">
        <f>IFERROR(IF(OR(tbl_daily[[#This Row],[RPE]]="",tbl_daily[[#This Row],[Duration]]=""),"",tbl_daily[[#This Row],[RPE]]*tbl_daily[[#This Row],[Duration]]),"")</f>
        <v>1035</v>
      </c>
      <c r="M2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274" t="str">
        <f>IFERROR(_xlfn.XLOOKUP(tbl_daily[[#This Row],[Name]],tbl_profile[Name],tbl_profile[Position]),"")</f>
        <v>Forward</v>
      </c>
      <c r="O274">
        <f>IFERROR(IF(tbl_daily[[#This Row],[Injury Status]]="Out","",tbl_daily[[#This Row],[Duration]]),"")</f>
        <v>115</v>
      </c>
      <c r="P274" t="str">
        <f>IFERROR(_xlfn.XLOOKUP(tbl_daily[[#This Row],[Name]],tbl_profile[Name],tbl_profile[Team]),"")</f>
        <v>Toon Squad</v>
      </c>
      <c r="Q274" s="2">
        <f>IFERROR(AVERAGEIFS(tbl_performance[TrapBar Deadlift 1RM (lbs)],tbl_performance[Name],tbl_daily[[#This Row],[Name]],tbl_performance[Date],tbl_daily[[#This Row],[Date]]),"")</f>
        <v>385.7</v>
      </c>
      <c r="R274" s="2">
        <f>IFERROR(AVERAGEIFS(tbl_performance[Bench Press 1RM (lbs)],tbl_performance[Name],tbl_daily[[#This Row],[Name]],tbl_performance[Date],tbl_daily[[#This Row],[Date]]),"")</f>
        <v>241.58</v>
      </c>
      <c r="S274" s="2">
        <f>IFERROR(AVERAGEIFS(tbl_performance[Jump Height (in)],tbl_performance[Name],tbl_daily[[#This Row],[Name]],tbl_performance[Date],tbl_daily[[#This Row],[Date]]),"")</f>
        <v>26.4</v>
      </c>
      <c r="T274" s="2">
        <f>IFERROR(AVERAGEIFS(tbl_performance[Body Fat (%)],tbl_performance[Name],tbl_daily[[#This Row],[Name]],tbl_performance[Date],tbl_daily[[#This Row],[Date]]),"")</f>
        <v>8.5839999999999996</v>
      </c>
      <c r="U274">
        <f>IFERROR(IF(tbl_daily[[#This Row],[Name]]="","",1),"")</f>
        <v>1</v>
      </c>
      <c r="V274" s="9">
        <f>IF(tbl_daily[[#This Row],[Injury Status]]="Full",1,IF(tbl_daily[[#This Row],[Injury Status]]="Limited",2,IF(tbl_daily[[#This Row],[Injury Status]]="Out",3,"")))</f>
        <v>1</v>
      </c>
    </row>
    <row r="275" spans="1:22" ht="18" customHeight="1" x14ac:dyDescent="0.25">
      <c r="A275" s="3">
        <v>43042</v>
      </c>
      <c r="B275" t="s">
        <v>61</v>
      </c>
      <c r="C275" t="s">
        <v>36</v>
      </c>
      <c r="D275">
        <v>8</v>
      </c>
      <c r="E275">
        <v>8</v>
      </c>
      <c r="F275">
        <v>10</v>
      </c>
      <c r="G275">
        <v>9</v>
      </c>
      <c r="H275">
        <v>8</v>
      </c>
      <c r="I275">
        <v>1</v>
      </c>
      <c r="J275">
        <v>9</v>
      </c>
      <c r="K275">
        <v>115</v>
      </c>
      <c r="L275">
        <f>IFERROR(IF(OR(tbl_daily[[#This Row],[RPE]]="",tbl_daily[[#This Row],[Duration]]=""),"",tbl_daily[[#This Row],[RPE]]*tbl_daily[[#This Row],[Duration]]),"")</f>
        <v>1035</v>
      </c>
      <c r="M2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275" t="str">
        <f>IFERROR(_xlfn.XLOOKUP(tbl_daily[[#This Row],[Name]],tbl_profile[Name],tbl_profile[Position]),"")</f>
        <v>Forward</v>
      </c>
      <c r="O275">
        <f>IFERROR(IF(tbl_daily[[#This Row],[Injury Status]]="Out","",tbl_daily[[#This Row],[Duration]]),"")</f>
        <v>115</v>
      </c>
      <c r="P275" t="str">
        <f>IFERROR(_xlfn.XLOOKUP(tbl_daily[[#This Row],[Name]],tbl_profile[Name],tbl_profile[Team]),"")</f>
        <v>Toon Squad</v>
      </c>
      <c r="Q275" s="2">
        <f>IFERROR(AVERAGEIFS(tbl_performance[TrapBar Deadlift 1RM (lbs)],tbl_performance[Name],tbl_daily[[#This Row],[Name]],tbl_performance[Date],tbl_daily[[#This Row],[Date]]),"")</f>
        <v>436.18</v>
      </c>
      <c r="R275" s="2">
        <f>IFERROR(AVERAGEIFS(tbl_performance[Bench Press 1RM (lbs)],tbl_performance[Name],tbl_daily[[#This Row],[Name]],tbl_performance[Date],tbl_daily[[#This Row],[Date]]),"")</f>
        <v>190.71</v>
      </c>
      <c r="S275" s="2">
        <f>IFERROR(AVERAGEIFS(tbl_performance[Jump Height (in)],tbl_performance[Name],tbl_daily[[#This Row],[Name]],tbl_performance[Date],tbl_daily[[#This Row],[Date]]),"")</f>
        <v>16.05</v>
      </c>
      <c r="T275" s="2">
        <f>IFERROR(AVERAGEIFS(tbl_performance[Body Fat (%)],tbl_performance[Name],tbl_daily[[#This Row],[Name]],tbl_performance[Date],tbl_daily[[#This Row],[Date]]),"")</f>
        <v>17.8</v>
      </c>
      <c r="U275">
        <f>IFERROR(IF(tbl_daily[[#This Row],[Name]]="","",1),"")</f>
        <v>1</v>
      </c>
      <c r="V275" s="9">
        <f>IF(tbl_daily[[#This Row],[Injury Status]]="Full",1,IF(tbl_daily[[#This Row],[Injury Status]]="Limited",2,IF(tbl_daily[[#This Row],[Injury Status]]="Out",3,"")))</f>
        <v>1</v>
      </c>
    </row>
    <row r="276" spans="1:22" ht="18" customHeight="1" x14ac:dyDescent="0.25">
      <c r="A276" s="3">
        <v>43042</v>
      </c>
      <c r="B276" t="s">
        <v>55</v>
      </c>
      <c r="C276" t="s">
        <v>36</v>
      </c>
      <c r="D276">
        <v>9</v>
      </c>
      <c r="E276">
        <v>9</v>
      </c>
      <c r="F276">
        <v>7</v>
      </c>
      <c r="G276">
        <v>9</v>
      </c>
      <c r="H276">
        <v>10</v>
      </c>
      <c r="I276">
        <v>1</v>
      </c>
      <c r="J276">
        <v>8</v>
      </c>
      <c r="K276">
        <v>115</v>
      </c>
      <c r="L276">
        <f>IFERROR(IF(OR(tbl_daily[[#This Row],[RPE]]="",tbl_daily[[#This Row],[Duration]]=""),"",tbl_daily[[#This Row],[RPE]]*tbl_daily[[#This Row],[Duration]]),"")</f>
        <v>920</v>
      </c>
      <c r="M2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276" t="str">
        <f>IFERROR(_xlfn.XLOOKUP(tbl_daily[[#This Row],[Name]],tbl_profile[Name],tbl_profile[Position]),"")</f>
        <v>Guard</v>
      </c>
      <c r="O276">
        <f>IFERROR(IF(tbl_daily[[#This Row],[Injury Status]]="Out","",tbl_daily[[#This Row],[Duration]]),"")</f>
        <v>115</v>
      </c>
      <c r="P276" t="str">
        <f>IFERROR(_xlfn.XLOOKUP(tbl_daily[[#This Row],[Name]],tbl_profile[Name],tbl_profile[Team]),"")</f>
        <v>Toon Squad</v>
      </c>
      <c r="Q276" s="2">
        <f>IFERROR(AVERAGEIFS(tbl_performance[TrapBar Deadlift 1RM (lbs)],tbl_performance[Name],tbl_daily[[#This Row],[Name]],tbl_performance[Date],tbl_daily[[#This Row],[Date]]),"")</f>
        <v>342.72</v>
      </c>
      <c r="R276" s="2">
        <f>IFERROR(AVERAGEIFS(tbl_performance[Bench Press 1RM (lbs)],tbl_performance[Name],tbl_daily[[#This Row],[Name]],tbl_performance[Date],tbl_daily[[#This Row],[Date]]),"")</f>
        <v>216.45</v>
      </c>
      <c r="S276" s="2">
        <f>IFERROR(AVERAGEIFS(tbl_performance[Jump Height (in)],tbl_performance[Name],tbl_daily[[#This Row],[Name]],tbl_performance[Date],tbl_daily[[#This Row],[Date]]),"")</f>
        <v>29.68</v>
      </c>
      <c r="T276" s="2">
        <f>IFERROR(AVERAGEIFS(tbl_performance[Body Fat (%)],tbl_performance[Name],tbl_daily[[#This Row],[Name]],tbl_performance[Date],tbl_daily[[#This Row],[Date]]),"")</f>
        <v>8.58</v>
      </c>
      <c r="U276">
        <f>IFERROR(IF(tbl_daily[[#This Row],[Name]]="","",1),"")</f>
        <v>1</v>
      </c>
      <c r="V276" s="9">
        <f>IF(tbl_daily[[#This Row],[Injury Status]]="Full",1,IF(tbl_daily[[#This Row],[Injury Status]]="Limited",2,IF(tbl_daily[[#This Row],[Injury Status]]="Out",3,"")))</f>
        <v>1</v>
      </c>
    </row>
    <row r="277" spans="1:22" ht="18" customHeight="1" x14ac:dyDescent="0.25">
      <c r="A277" s="3">
        <v>43042</v>
      </c>
      <c r="B277" t="s">
        <v>40</v>
      </c>
      <c r="C277" t="s">
        <v>36</v>
      </c>
      <c r="D277">
        <v>8</v>
      </c>
      <c r="E277">
        <v>9</v>
      </c>
      <c r="F277">
        <v>8</v>
      </c>
      <c r="G277">
        <v>8</v>
      </c>
      <c r="H277">
        <v>9</v>
      </c>
      <c r="I277">
        <v>1</v>
      </c>
      <c r="J277">
        <v>7</v>
      </c>
      <c r="K277">
        <v>115</v>
      </c>
      <c r="L277">
        <f>IFERROR(IF(OR(tbl_daily[[#This Row],[RPE]]="",tbl_daily[[#This Row],[Duration]]=""),"",tbl_daily[[#This Row],[RPE]]*tbl_daily[[#This Row],[Duration]]),"")</f>
        <v>805</v>
      </c>
      <c r="M2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277" t="str">
        <f>IFERROR(_xlfn.XLOOKUP(tbl_daily[[#This Row],[Name]],tbl_profile[Name],tbl_profile[Position]),"")</f>
        <v>Guard</v>
      </c>
      <c r="O277">
        <f>IFERROR(IF(tbl_daily[[#This Row],[Injury Status]]="Out","",tbl_daily[[#This Row],[Duration]]),"")</f>
        <v>115</v>
      </c>
      <c r="P277" t="str">
        <f>IFERROR(_xlfn.XLOOKUP(tbl_daily[[#This Row],[Name]],tbl_profile[Name],tbl_profile[Team]),"")</f>
        <v>New Legacy</v>
      </c>
      <c r="Q277" s="2">
        <f>IFERROR(AVERAGEIFS(tbl_performance[TrapBar Deadlift 1RM (lbs)],tbl_performance[Name],tbl_daily[[#This Row],[Name]],tbl_performance[Date],tbl_daily[[#This Row],[Date]]),"")</f>
        <v>326.35000000000002</v>
      </c>
      <c r="R277" s="2">
        <f>IFERROR(AVERAGEIFS(tbl_performance[Bench Press 1RM (lbs)],tbl_performance[Name],tbl_daily[[#This Row],[Name]],tbl_performance[Date],tbl_daily[[#This Row],[Date]]),"")</f>
        <v>257.24</v>
      </c>
      <c r="S277" s="2">
        <f>IFERROR(AVERAGEIFS(tbl_performance[Jump Height (in)],tbl_performance[Name],tbl_daily[[#This Row],[Name]],tbl_performance[Date],tbl_daily[[#This Row],[Date]]),"")</f>
        <v>20.25</v>
      </c>
      <c r="T277" s="2">
        <f>IFERROR(AVERAGEIFS(tbl_performance[Body Fat (%)],tbl_performance[Name],tbl_daily[[#This Row],[Name]],tbl_performance[Date],tbl_daily[[#This Row],[Date]]),"")</f>
        <v>11.97</v>
      </c>
      <c r="U277">
        <f>IFERROR(IF(tbl_daily[[#This Row],[Name]]="","",1),"")</f>
        <v>1</v>
      </c>
      <c r="V277" s="9">
        <f>IF(tbl_daily[[#This Row],[Injury Status]]="Full",1,IF(tbl_daily[[#This Row],[Injury Status]]="Limited",2,IF(tbl_daily[[#This Row],[Injury Status]]="Out",3,"")))</f>
        <v>1</v>
      </c>
    </row>
    <row r="278" spans="1:22" ht="18" customHeight="1" x14ac:dyDescent="0.25">
      <c r="A278" s="6">
        <v>43043</v>
      </c>
      <c r="B278" t="s">
        <v>45</v>
      </c>
      <c r="C278" t="s">
        <v>38</v>
      </c>
      <c r="D278">
        <v>6</v>
      </c>
      <c r="E278">
        <v>6</v>
      </c>
      <c r="F278">
        <v>7</v>
      </c>
      <c r="G278">
        <v>6</v>
      </c>
      <c r="H278">
        <v>8</v>
      </c>
      <c r="I278">
        <v>1</v>
      </c>
      <c r="J278">
        <v>10</v>
      </c>
      <c r="K278">
        <v>115</v>
      </c>
      <c r="L278">
        <f>IFERROR(IF(OR(tbl_daily[[#This Row],[RPE]]="",tbl_daily[[#This Row],[Duration]]=""),"",tbl_daily[[#This Row],[RPE]]*tbl_daily[[#This Row],[Duration]]),"")</f>
        <v>1150</v>
      </c>
      <c r="M2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278" t="str">
        <f>IFERROR(_xlfn.XLOOKUP(tbl_daily[[#This Row],[Name]],tbl_profile[Name],tbl_profile[Position]),"")</f>
        <v>Forward</v>
      </c>
      <c r="O278">
        <f>IFERROR(IF(tbl_daily[[#This Row],[Injury Status]]="Out","",tbl_daily[[#This Row],[Duration]]),"")</f>
        <v>115</v>
      </c>
      <c r="P278" t="str">
        <f>IFERROR(_xlfn.XLOOKUP(tbl_daily[[#This Row],[Name]],tbl_profile[Name],tbl_profile[Team]),"")</f>
        <v>New Legacy</v>
      </c>
      <c r="Q278" s="2" t="str">
        <f>IFERROR(AVERAGEIFS(tbl_performance[TrapBar Deadlift 1RM (lbs)],tbl_performance[Name],tbl_daily[[#This Row],[Name]],tbl_performance[Date],tbl_daily[[#This Row],[Date]]),"")</f>
        <v/>
      </c>
      <c r="R278" s="2" t="str">
        <f>IFERROR(AVERAGEIFS(tbl_performance[Bench Press 1RM (lbs)],tbl_performance[Name],tbl_daily[[#This Row],[Name]],tbl_performance[Date],tbl_daily[[#This Row],[Date]]),"")</f>
        <v/>
      </c>
      <c r="S278" s="2" t="str">
        <f>IFERROR(AVERAGEIFS(tbl_performance[Jump Height (in)],tbl_performance[Name],tbl_daily[[#This Row],[Name]],tbl_performance[Date],tbl_daily[[#This Row],[Date]]),"")</f>
        <v/>
      </c>
      <c r="T278" s="2" t="str">
        <f>IFERROR(AVERAGEIFS(tbl_performance[Body Fat (%)],tbl_performance[Name],tbl_daily[[#This Row],[Name]],tbl_performance[Date],tbl_daily[[#This Row],[Date]]),"")</f>
        <v/>
      </c>
      <c r="U278">
        <f>IFERROR(IF(tbl_daily[[#This Row],[Name]]="","",1),"")</f>
        <v>1</v>
      </c>
      <c r="V278" s="9">
        <f>IF(tbl_daily[[#This Row],[Injury Status]]="Full",1,IF(tbl_daily[[#This Row],[Injury Status]]="Limited",2,IF(tbl_daily[[#This Row],[Injury Status]]="Out",3,"")))</f>
        <v>2</v>
      </c>
    </row>
    <row r="279" spans="1:22" ht="18" customHeight="1" x14ac:dyDescent="0.25">
      <c r="A279" s="3">
        <v>43043</v>
      </c>
      <c r="B279" t="s">
        <v>47</v>
      </c>
      <c r="C279" t="s">
        <v>36</v>
      </c>
      <c r="D279">
        <v>7</v>
      </c>
      <c r="E279">
        <v>9</v>
      </c>
      <c r="F279">
        <v>10</v>
      </c>
      <c r="G279">
        <v>7</v>
      </c>
      <c r="H279">
        <v>9</v>
      </c>
      <c r="I279">
        <v>1</v>
      </c>
      <c r="J279">
        <v>9</v>
      </c>
      <c r="K279">
        <v>115</v>
      </c>
      <c r="L279">
        <f>IFERROR(IF(OR(tbl_daily[[#This Row],[RPE]]="",tbl_daily[[#This Row],[Duration]]=""),"",tbl_daily[[#This Row],[RPE]]*tbl_daily[[#This Row],[Duration]]),"")</f>
        <v>1035</v>
      </c>
      <c r="M2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279" t="str">
        <f>IFERROR(_xlfn.XLOOKUP(tbl_daily[[#This Row],[Name]],tbl_profile[Name],tbl_profile[Position]),"")</f>
        <v>Forward</v>
      </c>
      <c r="O279">
        <f>IFERROR(IF(tbl_daily[[#This Row],[Injury Status]]="Out","",tbl_daily[[#This Row],[Duration]]),"")</f>
        <v>115</v>
      </c>
      <c r="P279" t="str">
        <f>IFERROR(_xlfn.XLOOKUP(tbl_daily[[#This Row],[Name]],tbl_profile[Name],tbl_profile[Team]),"")</f>
        <v>Toon Squad</v>
      </c>
      <c r="Q279" s="2" t="str">
        <f>IFERROR(AVERAGEIFS(tbl_performance[TrapBar Deadlift 1RM (lbs)],tbl_performance[Name],tbl_daily[[#This Row],[Name]],tbl_performance[Date],tbl_daily[[#This Row],[Date]]),"")</f>
        <v/>
      </c>
      <c r="R279" s="2" t="str">
        <f>IFERROR(AVERAGEIFS(tbl_performance[Bench Press 1RM (lbs)],tbl_performance[Name],tbl_daily[[#This Row],[Name]],tbl_performance[Date],tbl_daily[[#This Row],[Date]]),"")</f>
        <v/>
      </c>
      <c r="S279" s="2" t="str">
        <f>IFERROR(AVERAGEIFS(tbl_performance[Jump Height (in)],tbl_performance[Name],tbl_daily[[#This Row],[Name]],tbl_performance[Date],tbl_daily[[#This Row],[Date]]),"")</f>
        <v/>
      </c>
      <c r="T279" s="2" t="str">
        <f>IFERROR(AVERAGEIFS(tbl_performance[Body Fat (%)],tbl_performance[Name],tbl_daily[[#This Row],[Name]],tbl_performance[Date],tbl_daily[[#This Row],[Date]]),"")</f>
        <v/>
      </c>
      <c r="U279">
        <f>IFERROR(IF(tbl_daily[[#This Row],[Name]]="","",1),"")</f>
        <v>1</v>
      </c>
      <c r="V279" s="9">
        <f>IF(tbl_daily[[#This Row],[Injury Status]]="Full",1,IF(tbl_daily[[#This Row],[Injury Status]]="Limited",2,IF(tbl_daily[[#This Row],[Injury Status]]="Out",3,"")))</f>
        <v>1</v>
      </c>
    </row>
    <row r="280" spans="1:22" ht="18" customHeight="1" x14ac:dyDescent="0.25">
      <c r="A280" s="3">
        <v>43043</v>
      </c>
      <c r="B280" t="s">
        <v>46</v>
      </c>
      <c r="C280" t="s">
        <v>36</v>
      </c>
      <c r="D280">
        <v>7</v>
      </c>
      <c r="E280">
        <v>8</v>
      </c>
      <c r="F280">
        <v>9</v>
      </c>
      <c r="G280">
        <v>10</v>
      </c>
      <c r="H280">
        <v>8</v>
      </c>
      <c r="I280">
        <v>1</v>
      </c>
      <c r="J280">
        <v>7</v>
      </c>
      <c r="K280">
        <v>115</v>
      </c>
      <c r="L280">
        <f>IFERROR(IF(OR(tbl_daily[[#This Row],[RPE]]="",tbl_daily[[#This Row],[Duration]]=""),"",tbl_daily[[#This Row],[RPE]]*tbl_daily[[#This Row],[Duration]]),"")</f>
        <v>805</v>
      </c>
      <c r="M2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280" t="str">
        <f>IFERROR(_xlfn.XLOOKUP(tbl_daily[[#This Row],[Name]],tbl_profile[Name],tbl_profile[Position]),"")</f>
        <v>Forward</v>
      </c>
      <c r="O280">
        <f>IFERROR(IF(tbl_daily[[#This Row],[Injury Status]]="Out","",tbl_daily[[#This Row],[Duration]]),"")</f>
        <v>115</v>
      </c>
      <c r="P280" t="str">
        <f>IFERROR(_xlfn.XLOOKUP(tbl_daily[[#This Row],[Name]],tbl_profile[Name],tbl_profile[Team]),"")</f>
        <v>Toon Squad</v>
      </c>
      <c r="Q280" s="2" t="str">
        <f>IFERROR(AVERAGEIFS(tbl_performance[TrapBar Deadlift 1RM (lbs)],tbl_performance[Name],tbl_daily[[#This Row],[Name]],tbl_performance[Date],tbl_daily[[#This Row],[Date]]),"")</f>
        <v/>
      </c>
      <c r="R280" s="2" t="str">
        <f>IFERROR(AVERAGEIFS(tbl_performance[Bench Press 1RM (lbs)],tbl_performance[Name],tbl_daily[[#This Row],[Name]],tbl_performance[Date],tbl_daily[[#This Row],[Date]]),"")</f>
        <v/>
      </c>
      <c r="S280" s="2" t="str">
        <f>IFERROR(AVERAGEIFS(tbl_performance[Jump Height (in)],tbl_performance[Name],tbl_daily[[#This Row],[Name]],tbl_performance[Date],tbl_daily[[#This Row],[Date]]),"")</f>
        <v/>
      </c>
      <c r="T280" s="2" t="str">
        <f>IFERROR(AVERAGEIFS(tbl_performance[Body Fat (%)],tbl_performance[Name],tbl_daily[[#This Row],[Name]],tbl_performance[Date],tbl_daily[[#This Row],[Date]]),"")</f>
        <v/>
      </c>
      <c r="U280">
        <f>IFERROR(IF(tbl_daily[[#This Row],[Name]]="","",1),"")</f>
        <v>1</v>
      </c>
      <c r="V280" s="9">
        <f>IF(tbl_daily[[#This Row],[Injury Status]]="Full",1,IF(tbl_daily[[#This Row],[Injury Status]]="Limited",2,IF(tbl_daily[[#This Row],[Injury Status]]="Out",3,"")))</f>
        <v>1</v>
      </c>
    </row>
    <row r="281" spans="1:22" ht="18" customHeight="1" x14ac:dyDescent="0.25">
      <c r="A281" s="3">
        <v>43043</v>
      </c>
      <c r="B281" t="s">
        <v>49</v>
      </c>
      <c r="C281" t="s">
        <v>37</v>
      </c>
      <c r="D281">
        <v>5</v>
      </c>
      <c r="E281">
        <v>9</v>
      </c>
      <c r="F281">
        <v>8</v>
      </c>
      <c r="G281">
        <v>7</v>
      </c>
      <c r="H281">
        <v>4</v>
      </c>
      <c r="I281">
        <v>0</v>
      </c>
      <c r="J281">
        <v>0</v>
      </c>
      <c r="K281">
        <v>115</v>
      </c>
      <c r="L281">
        <f>IFERROR(IF(OR(tbl_daily[[#This Row],[RPE]]="",tbl_daily[[#This Row],[Duration]]=""),"",tbl_daily[[#This Row],[RPE]]*tbl_daily[[#This Row],[Duration]]),"")</f>
        <v>0</v>
      </c>
      <c r="M2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281" t="str">
        <f>IFERROR(_xlfn.XLOOKUP(tbl_daily[[#This Row],[Name]],tbl_profile[Name],tbl_profile[Position]),"")</f>
        <v>Guard</v>
      </c>
      <c r="O281" t="str">
        <f>IFERROR(IF(tbl_daily[[#This Row],[Injury Status]]="Out","",tbl_daily[[#This Row],[Duration]]),"")</f>
        <v/>
      </c>
      <c r="P281" t="str">
        <f>IFERROR(_xlfn.XLOOKUP(tbl_daily[[#This Row],[Name]],tbl_profile[Name],tbl_profile[Team]),"")</f>
        <v>Toon Squad</v>
      </c>
      <c r="Q281" s="2" t="str">
        <f>IFERROR(AVERAGEIFS(tbl_performance[TrapBar Deadlift 1RM (lbs)],tbl_performance[Name],tbl_daily[[#This Row],[Name]],tbl_performance[Date],tbl_daily[[#This Row],[Date]]),"")</f>
        <v/>
      </c>
      <c r="R281" s="2" t="str">
        <f>IFERROR(AVERAGEIFS(tbl_performance[Bench Press 1RM (lbs)],tbl_performance[Name],tbl_daily[[#This Row],[Name]],tbl_performance[Date],tbl_daily[[#This Row],[Date]]),"")</f>
        <v/>
      </c>
      <c r="S281" s="2" t="str">
        <f>IFERROR(AVERAGEIFS(tbl_performance[Jump Height (in)],tbl_performance[Name],tbl_daily[[#This Row],[Name]],tbl_performance[Date],tbl_daily[[#This Row],[Date]]),"")</f>
        <v/>
      </c>
      <c r="T281" s="2" t="str">
        <f>IFERROR(AVERAGEIFS(tbl_performance[Body Fat (%)],tbl_performance[Name],tbl_daily[[#This Row],[Name]],tbl_performance[Date],tbl_daily[[#This Row],[Date]]),"")</f>
        <v/>
      </c>
      <c r="U281">
        <f>IFERROR(IF(tbl_daily[[#This Row],[Name]]="","",1),"")</f>
        <v>1</v>
      </c>
      <c r="V281" s="9">
        <f>IF(tbl_daily[[#This Row],[Injury Status]]="Full",1,IF(tbl_daily[[#This Row],[Injury Status]]="Limited",2,IF(tbl_daily[[#This Row],[Injury Status]]="Out",3,"")))</f>
        <v>3</v>
      </c>
    </row>
    <row r="282" spans="1:22" ht="18" customHeight="1" x14ac:dyDescent="0.25">
      <c r="A282" s="3">
        <v>43043</v>
      </c>
      <c r="B282" t="s">
        <v>14</v>
      </c>
      <c r="C282" t="s">
        <v>36</v>
      </c>
      <c r="D282">
        <v>7</v>
      </c>
      <c r="E282">
        <v>8</v>
      </c>
      <c r="F282">
        <v>8</v>
      </c>
      <c r="G282">
        <v>8</v>
      </c>
      <c r="H282">
        <v>8</v>
      </c>
      <c r="I282">
        <v>1</v>
      </c>
      <c r="J282">
        <v>8</v>
      </c>
      <c r="K282">
        <v>115</v>
      </c>
      <c r="L282">
        <f>IFERROR(IF(OR(tbl_daily[[#This Row],[RPE]]="",tbl_daily[[#This Row],[Duration]]=""),"",tbl_daily[[#This Row],[RPE]]*tbl_daily[[#This Row],[Duration]]),"")</f>
        <v>920</v>
      </c>
      <c r="M2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282" t="str">
        <f>IFERROR(_xlfn.XLOOKUP(tbl_daily[[#This Row],[Name]],tbl_profile[Name],tbl_profile[Position]),"")</f>
        <v>Guard</v>
      </c>
      <c r="O282">
        <f>IFERROR(IF(tbl_daily[[#This Row],[Injury Status]]="Out","",tbl_daily[[#This Row],[Duration]]),"")</f>
        <v>115</v>
      </c>
      <c r="P282" t="str">
        <f>IFERROR(_xlfn.XLOOKUP(tbl_daily[[#This Row],[Name]],tbl_profile[Name],tbl_profile[Team]),"")</f>
        <v>New Legacy</v>
      </c>
      <c r="Q282" s="2" t="str">
        <f>IFERROR(AVERAGEIFS(tbl_performance[TrapBar Deadlift 1RM (lbs)],tbl_performance[Name],tbl_daily[[#This Row],[Name]],tbl_performance[Date],tbl_daily[[#This Row],[Date]]),"")</f>
        <v/>
      </c>
      <c r="R282" s="2" t="str">
        <f>IFERROR(AVERAGEIFS(tbl_performance[Bench Press 1RM (lbs)],tbl_performance[Name],tbl_daily[[#This Row],[Name]],tbl_performance[Date],tbl_daily[[#This Row],[Date]]),"")</f>
        <v/>
      </c>
      <c r="S282" s="2" t="str">
        <f>IFERROR(AVERAGEIFS(tbl_performance[Jump Height (in)],tbl_performance[Name],tbl_daily[[#This Row],[Name]],tbl_performance[Date],tbl_daily[[#This Row],[Date]]),"")</f>
        <v/>
      </c>
      <c r="T282" s="2" t="str">
        <f>IFERROR(AVERAGEIFS(tbl_performance[Body Fat (%)],tbl_performance[Name],tbl_daily[[#This Row],[Name]],tbl_performance[Date],tbl_daily[[#This Row],[Date]]),"")</f>
        <v/>
      </c>
      <c r="U282">
        <f>IFERROR(IF(tbl_daily[[#This Row],[Name]]="","",1),"")</f>
        <v>1</v>
      </c>
      <c r="V282" s="9">
        <f>IF(tbl_daily[[#This Row],[Injury Status]]="Full",1,IF(tbl_daily[[#This Row],[Injury Status]]="Limited",2,IF(tbl_daily[[#This Row],[Injury Status]]="Out",3,"")))</f>
        <v>1</v>
      </c>
    </row>
    <row r="283" spans="1:22" ht="18" customHeight="1" x14ac:dyDescent="0.25">
      <c r="A283" s="3">
        <v>43043</v>
      </c>
      <c r="B283" t="s">
        <v>48</v>
      </c>
      <c r="C283" t="s">
        <v>36</v>
      </c>
      <c r="D283">
        <v>8</v>
      </c>
      <c r="E283">
        <v>10</v>
      </c>
      <c r="F283">
        <v>10</v>
      </c>
      <c r="G283">
        <v>8</v>
      </c>
      <c r="H283">
        <v>9</v>
      </c>
      <c r="I283">
        <v>1</v>
      </c>
      <c r="J283">
        <v>10</v>
      </c>
      <c r="K283">
        <v>115</v>
      </c>
      <c r="L283">
        <f>IFERROR(IF(OR(tbl_daily[[#This Row],[RPE]]="",tbl_daily[[#This Row],[Duration]]=""),"",tbl_daily[[#This Row],[RPE]]*tbl_daily[[#This Row],[Duration]]),"")</f>
        <v>1150</v>
      </c>
      <c r="M2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283" t="str">
        <f>IFERROR(_xlfn.XLOOKUP(tbl_daily[[#This Row],[Name]],tbl_profile[Name],tbl_profile[Position]),"")</f>
        <v>Guard</v>
      </c>
      <c r="O283">
        <f>IFERROR(IF(tbl_daily[[#This Row],[Injury Status]]="Out","",tbl_daily[[#This Row],[Duration]]),"")</f>
        <v>115</v>
      </c>
      <c r="P283" t="str">
        <f>IFERROR(_xlfn.XLOOKUP(tbl_daily[[#This Row],[Name]],tbl_profile[Name],tbl_profile[Team]),"")</f>
        <v>New Legacy</v>
      </c>
      <c r="Q283" s="2" t="str">
        <f>IFERROR(AVERAGEIFS(tbl_performance[TrapBar Deadlift 1RM (lbs)],tbl_performance[Name],tbl_daily[[#This Row],[Name]],tbl_performance[Date],tbl_daily[[#This Row],[Date]]),"")</f>
        <v/>
      </c>
      <c r="R283" s="2" t="str">
        <f>IFERROR(AVERAGEIFS(tbl_performance[Bench Press 1RM (lbs)],tbl_performance[Name],tbl_daily[[#This Row],[Name]],tbl_performance[Date],tbl_daily[[#This Row],[Date]]),"")</f>
        <v/>
      </c>
      <c r="S283" s="2" t="str">
        <f>IFERROR(AVERAGEIFS(tbl_performance[Jump Height (in)],tbl_performance[Name],tbl_daily[[#This Row],[Name]],tbl_performance[Date],tbl_daily[[#This Row],[Date]]),"")</f>
        <v/>
      </c>
      <c r="T283" s="2" t="str">
        <f>IFERROR(AVERAGEIFS(tbl_performance[Body Fat (%)],tbl_performance[Name],tbl_daily[[#This Row],[Name]],tbl_performance[Date],tbl_daily[[#This Row],[Date]]),"")</f>
        <v/>
      </c>
      <c r="U283">
        <f>IFERROR(IF(tbl_daily[[#This Row],[Name]]="","",1),"")</f>
        <v>1</v>
      </c>
      <c r="V283" s="9">
        <f>IF(tbl_daily[[#This Row],[Injury Status]]="Full",1,IF(tbl_daily[[#This Row],[Injury Status]]="Limited",2,IF(tbl_daily[[#This Row],[Injury Status]]="Out",3,"")))</f>
        <v>1</v>
      </c>
    </row>
    <row r="284" spans="1:22" ht="18" customHeight="1" x14ac:dyDescent="0.25">
      <c r="A284" s="3">
        <v>43043</v>
      </c>
      <c r="B284" t="s">
        <v>65</v>
      </c>
      <c r="C284" t="s">
        <v>36</v>
      </c>
      <c r="D284">
        <v>8</v>
      </c>
      <c r="E284">
        <v>9</v>
      </c>
      <c r="F284">
        <v>9</v>
      </c>
      <c r="G284">
        <v>9</v>
      </c>
      <c r="H284">
        <v>10</v>
      </c>
      <c r="I284">
        <v>1</v>
      </c>
      <c r="J284">
        <v>9</v>
      </c>
      <c r="K284">
        <v>115</v>
      </c>
      <c r="L284">
        <f>IFERROR(IF(OR(tbl_daily[[#This Row],[RPE]]="",tbl_daily[[#This Row],[Duration]]=""),"",tbl_daily[[#This Row],[RPE]]*tbl_daily[[#This Row],[Duration]]),"")</f>
        <v>1035</v>
      </c>
      <c r="M2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284" t="str">
        <f>IFERROR(_xlfn.XLOOKUP(tbl_daily[[#This Row],[Name]],tbl_profile[Name],tbl_profile[Position]),"")</f>
        <v>Center</v>
      </c>
      <c r="O284">
        <f>IFERROR(IF(tbl_daily[[#This Row],[Injury Status]]="Out","",tbl_daily[[#This Row],[Duration]]),"")</f>
        <v>115</v>
      </c>
      <c r="P284" t="str">
        <f>IFERROR(_xlfn.XLOOKUP(tbl_daily[[#This Row],[Name]],tbl_profile[Name],tbl_profile[Team]),"")</f>
        <v>New Legacy</v>
      </c>
      <c r="Q284" s="2" t="str">
        <f>IFERROR(AVERAGEIFS(tbl_performance[TrapBar Deadlift 1RM (lbs)],tbl_performance[Name],tbl_daily[[#This Row],[Name]],tbl_performance[Date],tbl_daily[[#This Row],[Date]]),"")</f>
        <v/>
      </c>
      <c r="R284" s="2" t="str">
        <f>IFERROR(AVERAGEIFS(tbl_performance[Bench Press 1RM (lbs)],tbl_performance[Name],tbl_daily[[#This Row],[Name]],tbl_performance[Date],tbl_daily[[#This Row],[Date]]),"")</f>
        <v/>
      </c>
      <c r="S284" s="2" t="str">
        <f>IFERROR(AVERAGEIFS(tbl_performance[Jump Height (in)],tbl_performance[Name],tbl_daily[[#This Row],[Name]],tbl_performance[Date],tbl_daily[[#This Row],[Date]]),"")</f>
        <v/>
      </c>
      <c r="T284" s="2" t="str">
        <f>IFERROR(AVERAGEIFS(tbl_performance[Body Fat (%)],tbl_performance[Name],tbl_daily[[#This Row],[Name]],tbl_performance[Date],tbl_daily[[#This Row],[Date]]),"")</f>
        <v/>
      </c>
      <c r="U284">
        <f>IFERROR(IF(tbl_daily[[#This Row],[Name]]="","",1),"")</f>
        <v>1</v>
      </c>
      <c r="V284" s="9">
        <f>IF(tbl_daily[[#This Row],[Injury Status]]="Full",1,IF(tbl_daily[[#This Row],[Injury Status]]="Limited",2,IF(tbl_daily[[#This Row],[Injury Status]]="Out",3,"")))</f>
        <v>1</v>
      </c>
    </row>
    <row r="285" spans="1:22" ht="18" customHeight="1" x14ac:dyDescent="0.25">
      <c r="A285" s="4">
        <v>43043</v>
      </c>
      <c r="B285" t="s">
        <v>63</v>
      </c>
      <c r="C285" t="s">
        <v>36</v>
      </c>
      <c r="D285">
        <v>9</v>
      </c>
      <c r="E285">
        <v>7</v>
      </c>
      <c r="F285">
        <v>8</v>
      </c>
      <c r="G285">
        <v>7</v>
      </c>
      <c r="H285">
        <v>10</v>
      </c>
      <c r="I285">
        <v>1</v>
      </c>
      <c r="J285">
        <v>7</v>
      </c>
      <c r="K285">
        <v>115</v>
      </c>
      <c r="L285">
        <f>IFERROR(IF(OR(tbl_daily[[#This Row],[RPE]]="",tbl_daily[[#This Row],[Duration]]=""),"",tbl_daily[[#This Row],[RPE]]*tbl_daily[[#This Row],[Duration]]),"")</f>
        <v>805</v>
      </c>
      <c r="M2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285" t="str">
        <f>IFERROR(_xlfn.XLOOKUP(tbl_daily[[#This Row],[Name]],tbl_profile[Name],tbl_profile[Position]),"")</f>
        <v>Center</v>
      </c>
      <c r="O285">
        <f>IFERROR(IF(tbl_daily[[#This Row],[Injury Status]]="Out","",tbl_daily[[#This Row],[Duration]]),"")</f>
        <v>115</v>
      </c>
      <c r="P285" t="str">
        <f>IFERROR(_xlfn.XLOOKUP(tbl_daily[[#This Row],[Name]],tbl_profile[Name],tbl_profile[Team]),"")</f>
        <v>New Legacy</v>
      </c>
      <c r="Q285" s="2" t="str">
        <f>IFERROR(AVERAGEIFS(tbl_performance[TrapBar Deadlift 1RM (lbs)],tbl_performance[Name],tbl_daily[[#This Row],[Name]],tbl_performance[Date],tbl_daily[[#This Row],[Date]]),"")</f>
        <v/>
      </c>
      <c r="R285" s="2" t="str">
        <f>IFERROR(AVERAGEIFS(tbl_performance[Bench Press 1RM (lbs)],tbl_performance[Name],tbl_daily[[#This Row],[Name]],tbl_performance[Date],tbl_daily[[#This Row],[Date]]),"")</f>
        <v/>
      </c>
      <c r="S285" s="2" t="str">
        <f>IFERROR(AVERAGEIFS(tbl_performance[Jump Height (in)],tbl_performance[Name],tbl_daily[[#This Row],[Name]],tbl_performance[Date],tbl_daily[[#This Row],[Date]]),"")</f>
        <v/>
      </c>
      <c r="T285" s="2" t="str">
        <f>IFERROR(AVERAGEIFS(tbl_performance[Body Fat (%)],tbl_performance[Name],tbl_daily[[#This Row],[Name]],tbl_performance[Date],tbl_daily[[#This Row],[Date]]),"")</f>
        <v/>
      </c>
      <c r="U285">
        <f>IFERROR(IF(tbl_daily[[#This Row],[Name]]="","",1),"")</f>
        <v>1</v>
      </c>
      <c r="V285" s="9">
        <f>IF(tbl_daily[[#This Row],[Injury Status]]="Full",1,IF(tbl_daily[[#This Row],[Injury Status]]="Limited",2,IF(tbl_daily[[#This Row],[Injury Status]]="Out",3,"")))</f>
        <v>1</v>
      </c>
    </row>
    <row r="286" spans="1:22" ht="18" customHeight="1" x14ac:dyDescent="0.25">
      <c r="A286" s="3">
        <v>43043</v>
      </c>
      <c r="B286" t="s">
        <v>62</v>
      </c>
      <c r="C286" t="s">
        <v>36</v>
      </c>
      <c r="D286">
        <v>10</v>
      </c>
      <c r="E286">
        <v>9</v>
      </c>
      <c r="F286">
        <v>10</v>
      </c>
      <c r="G286">
        <v>7</v>
      </c>
      <c r="H286">
        <v>8</v>
      </c>
      <c r="I286">
        <v>1</v>
      </c>
      <c r="J286">
        <v>8</v>
      </c>
      <c r="K286">
        <v>115</v>
      </c>
      <c r="L286">
        <f>IFERROR(IF(OR(tbl_daily[[#This Row],[RPE]]="",tbl_daily[[#This Row],[Duration]]=""),"",tbl_daily[[#This Row],[RPE]]*tbl_daily[[#This Row],[Duration]]),"")</f>
        <v>920</v>
      </c>
      <c r="M2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286" t="str">
        <f>IFERROR(_xlfn.XLOOKUP(tbl_daily[[#This Row],[Name]],tbl_profile[Name],tbl_profile[Position]),"")</f>
        <v>Center</v>
      </c>
      <c r="O286">
        <f>IFERROR(IF(tbl_daily[[#This Row],[Injury Status]]="Out","",tbl_daily[[#This Row],[Duration]]),"")</f>
        <v>115</v>
      </c>
      <c r="P286" t="str">
        <f>IFERROR(_xlfn.XLOOKUP(tbl_daily[[#This Row],[Name]],tbl_profile[Name],tbl_profile[Team]),"")</f>
        <v>Toon Squad</v>
      </c>
      <c r="Q286" s="2" t="str">
        <f>IFERROR(AVERAGEIFS(tbl_performance[TrapBar Deadlift 1RM (lbs)],tbl_performance[Name],tbl_daily[[#This Row],[Name]],tbl_performance[Date],tbl_daily[[#This Row],[Date]]),"")</f>
        <v/>
      </c>
      <c r="R286" s="2" t="str">
        <f>IFERROR(AVERAGEIFS(tbl_performance[Bench Press 1RM (lbs)],tbl_performance[Name],tbl_daily[[#This Row],[Name]],tbl_performance[Date],tbl_daily[[#This Row],[Date]]),"")</f>
        <v/>
      </c>
      <c r="S286" s="2" t="str">
        <f>IFERROR(AVERAGEIFS(tbl_performance[Jump Height (in)],tbl_performance[Name],tbl_daily[[#This Row],[Name]],tbl_performance[Date],tbl_daily[[#This Row],[Date]]),"")</f>
        <v/>
      </c>
      <c r="T286" s="2" t="str">
        <f>IFERROR(AVERAGEIFS(tbl_performance[Body Fat (%)],tbl_performance[Name],tbl_daily[[#This Row],[Name]],tbl_performance[Date],tbl_daily[[#This Row],[Date]]),"")</f>
        <v/>
      </c>
      <c r="U286">
        <f>IFERROR(IF(tbl_daily[[#This Row],[Name]]="","",1),"")</f>
        <v>1</v>
      </c>
      <c r="V286" s="9">
        <f>IF(tbl_daily[[#This Row],[Injury Status]]="Full",1,IF(tbl_daily[[#This Row],[Injury Status]]="Limited",2,IF(tbl_daily[[#This Row],[Injury Status]]="Out",3,"")))</f>
        <v>1</v>
      </c>
    </row>
    <row r="287" spans="1:22" ht="18" customHeight="1" x14ac:dyDescent="0.25">
      <c r="A287" s="3">
        <v>43043</v>
      </c>
      <c r="B287" t="s">
        <v>52</v>
      </c>
      <c r="C287" t="s">
        <v>36</v>
      </c>
      <c r="D287">
        <v>10</v>
      </c>
      <c r="E287">
        <v>10</v>
      </c>
      <c r="F287">
        <v>9</v>
      </c>
      <c r="G287">
        <v>9</v>
      </c>
      <c r="H287">
        <v>7</v>
      </c>
      <c r="I287">
        <v>1</v>
      </c>
      <c r="J287">
        <v>8</v>
      </c>
      <c r="K287">
        <v>115</v>
      </c>
      <c r="L287">
        <f>IFERROR(IF(OR(tbl_daily[[#This Row],[RPE]]="",tbl_daily[[#This Row],[Duration]]=""),"",tbl_daily[[#This Row],[RPE]]*tbl_daily[[#This Row],[Duration]]),"")</f>
        <v>920</v>
      </c>
      <c r="M2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287" t="str">
        <f>IFERROR(_xlfn.XLOOKUP(tbl_daily[[#This Row],[Name]],tbl_profile[Name],tbl_profile[Position]),"")</f>
        <v>Forward</v>
      </c>
      <c r="O287">
        <f>IFERROR(IF(tbl_daily[[#This Row],[Injury Status]]="Out","",tbl_daily[[#This Row],[Duration]]),"")</f>
        <v>115</v>
      </c>
      <c r="P287" t="str">
        <f>IFERROR(_xlfn.XLOOKUP(tbl_daily[[#This Row],[Name]],tbl_profile[Name],tbl_profile[Team]),"")</f>
        <v>Toon Squad</v>
      </c>
      <c r="Q287" s="2" t="str">
        <f>IFERROR(AVERAGEIFS(tbl_performance[TrapBar Deadlift 1RM (lbs)],tbl_performance[Name],tbl_daily[[#This Row],[Name]],tbl_performance[Date],tbl_daily[[#This Row],[Date]]),"")</f>
        <v/>
      </c>
      <c r="R287" s="2" t="str">
        <f>IFERROR(AVERAGEIFS(tbl_performance[Bench Press 1RM (lbs)],tbl_performance[Name],tbl_daily[[#This Row],[Name]],tbl_performance[Date],tbl_daily[[#This Row],[Date]]),"")</f>
        <v/>
      </c>
      <c r="S287" s="2" t="str">
        <f>IFERROR(AVERAGEIFS(tbl_performance[Jump Height (in)],tbl_performance[Name],tbl_daily[[#This Row],[Name]],tbl_performance[Date],tbl_daily[[#This Row],[Date]]),"")</f>
        <v/>
      </c>
      <c r="T287" s="2" t="str">
        <f>IFERROR(AVERAGEIFS(tbl_performance[Body Fat (%)],tbl_performance[Name],tbl_daily[[#This Row],[Name]],tbl_performance[Date],tbl_daily[[#This Row],[Date]]),"")</f>
        <v/>
      </c>
      <c r="U287">
        <f>IFERROR(IF(tbl_daily[[#This Row],[Name]]="","",1),"")</f>
        <v>1</v>
      </c>
      <c r="V287" s="9">
        <f>IF(tbl_daily[[#This Row],[Injury Status]]="Full",1,IF(tbl_daily[[#This Row],[Injury Status]]="Limited",2,IF(tbl_daily[[#This Row],[Injury Status]]="Out",3,"")))</f>
        <v>1</v>
      </c>
    </row>
    <row r="288" spans="1:22" ht="18" customHeight="1" x14ac:dyDescent="0.25">
      <c r="A288" s="3">
        <v>43043</v>
      </c>
      <c r="B288" t="s">
        <v>57</v>
      </c>
      <c r="C288" t="s">
        <v>38</v>
      </c>
      <c r="D288">
        <v>10</v>
      </c>
      <c r="E288">
        <v>9</v>
      </c>
      <c r="F288">
        <v>7</v>
      </c>
      <c r="G288">
        <v>10</v>
      </c>
      <c r="H288">
        <v>7</v>
      </c>
      <c r="I288">
        <v>1</v>
      </c>
      <c r="J288">
        <v>8</v>
      </c>
      <c r="K288">
        <v>115</v>
      </c>
      <c r="L288">
        <f>IFERROR(IF(OR(tbl_daily[[#This Row],[RPE]]="",tbl_daily[[#This Row],[Duration]]=""),"",tbl_daily[[#This Row],[RPE]]*tbl_daily[[#This Row],[Duration]]),"")</f>
        <v>920</v>
      </c>
      <c r="M2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288" t="str">
        <f>IFERROR(_xlfn.XLOOKUP(tbl_daily[[#This Row],[Name]],tbl_profile[Name],tbl_profile[Position]),"")</f>
        <v>Guard</v>
      </c>
      <c r="O288">
        <f>IFERROR(IF(tbl_daily[[#This Row],[Injury Status]]="Out","",tbl_daily[[#This Row],[Duration]]),"")</f>
        <v>115</v>
      </c>
      <c r="P288" t="str">
        <f>IFERROR(_xlfn.XLOOKUP(tbl_daily[[#This Row],[Name]],tbl_profile[Name],tbl_profile[Team]),"")</f>
        <v>Toon Squad</v>
      </c>
      <c r="Q288" s="2" t="str">
        <f>IFERROR(AVERAGEIFS(tbl_performance[TrapBar Deadlift 1RM (lbs)],tbl_performance[Name],tbl_daily[[#This Row],[Name]],tbl_performance[Date],tbl_daily[[#This Row],[Date]]),"")</f>
        <v/>
      </c>
      <c r="R288" s="2" t="str">
        <f>IFERROR(AVERAGEIFS(tbl_performance[Bench Press 1RM (lbs)],tbl_performance[Name],tbl_daily[[#This Row],[Name]],tbl_performance[Date],tbl_daily[[#This Row],[Date]]),"")</f>
        <v/>
      </c>
      <c r="S288" s="2" t="str">
        <f>IFERROR(AVERAGEIFS(tbl_performance[Jump Height (in)],tbl_performance[Name],tbl_daily[[#This Row],[Name]],tbl_performance[Date],tbl_daily[[#This Row],[Date]]),"")</f>
        <v/>
      </c>
      <c r="T288" s="2" t="str">
        <f>IFERROR(AVERAGEIFS(tbl_performance[Body Fat (%)],tbl_performance[Name],tbl_daily[[#This Row],[Name]],tbl_performance[Date],tbl_daily[[#This Row],[Date]]),"")</f>
        <v/>
      </c>
      <c r="U288">
        <f>IFERROR(IF(tbl_daily[[#This Row],[Name]]="","",1),"")</f>
        <v>1</v>
      </c>
      <c r="V288" s="9">
        <f>IF(tbl_daily[[#This Row],[Injury Status]]="Full",1,IF(tbl_daily[[#This Row],[Injury Status]]="Limited",2,IF(tbl_daily[[#This Row],[Injury Status]]="Out",3,"")))</f>
        <v>2</v>
      </c>
    </row>
    <row r="289" spans="1:22" ht="18" customHeight="1" x14ac:dyDescent="0.25">
      <c r="A289" s="3">
        <v>43043</v>
      </c>
      <c r="B289" t="s">
        <v>59</v>
      </c>
      <c r="C289" t="s">
        <v>36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66</v>
      </c>
      <c r="L289">
        <f>IFERROR(IF(OR(tbl_daily[[#This Row],[RPE]]="",tbl_daily[[#This Row],[Duration]]=""),"",tbl_daily[[#This Row],[RPE]]*tbl_daily[[#This Row],[Duration]]),"")</f>
        <v>396</v>
      </c>
      <c r="M2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5</v>
      </c>
      <c r="N289" t="str">
        <f>IFERROR(_xlfn.XLOOKUP(tbl_daily[[#This Row],[Name]],tbl_profile[Name],tbl_profile[Position]),"")</f>
        <v>Forward</v>
      </c>
      <c r="O289">
        <f>IFERROR(IF(tbl_daily[[#This Row],[Injury Status]]="Out","",tbl_daily[[#This Row],[Duration]]),"")</f>
        <v>66</v>
      </c>
      <c r="P289" t="str">
        <f>IFERROR(_xlfn.XLOOKUP(tbl_daily[[#This Row],[Name]],tbl_profile[Name],tbl_profile[Team]),"")</f>
        <v>Toon Squad</v>
      </c>
      <c r="Q289" s="2" t="str">
        <f>IFERROR(AVERAGEIFS(tbl_performance[TrapBar Deadlift 1RM (lbs)],tbl_performance[Name],tbl_daily[[#This Row],[Name]],tbl_performance[Date],tbl_daily[[#This Row],[Date]]),"")</f>
        <v/>
      </c>
      <c r="R289" s="2" t="str">
        <f>IFERROR(AVERAGEIFS(tbl_performance[Bench Press 1RM (lbs)],tbl_performance[Name],tbl_daily[[#This Row],[Name]],tbl_performance[Date],tbl_daily[[#This Row],[Date]]),"")</f>
        <v/>
      </c>
      <c r="S289" s="2" t="str">
        <f>IFERROR(AVERAGEIFS(tbl_performance[Jump Height (in)],tbl_performance[Name],tbl_daily[[#This Row],[Name]],tbl_performance[Date],tbl_daily[[#This Row],[Date]]),"")</f>
        <v/>
      </c>
      <c r="T289" s="2" t="str">
        <f>IFERROR(AVERAGEIFS(tbl_performance[Body Fat (%)],tbl_performance[Name],tbl_daily[[#This Row],[Name]],tbl_performance[Date],tbl_daily[[#This Row],[Date]]),"")</f>
        <v/>
      </c>
      <c r="U289">
        <f>IFERROR(IF(tbl_daily[[#This Row],[Name]]="","",1),"")</f>
        <v>1</v>
      </c>
      <c r="V289" s="9">
        <f>IF(tbl_daily[[#This Row],[Injury Status]]="Full",1,IF(tbl_daily[[#This Row],[Injury Status]]="Limited",2,IF(tbl_daily[[#This Row],[Injury Status]]="Out",3,"")))</f>
        <v>1</v>
      </c>
    </row>
    <row r="290" spans="1:22" ht="18" customHeight="1" x14ac:dyDescent="0.25">
      <c r="A290" s="3">
        <v>43043</v>
      </c>
      <c r="B290" t="s">
        <v>61</v>
      </c>
      <c r="C290" t="s">
        <v>36</v>
      </c>
      <c r="D290">
        <v>1</v>
      </c>
      <c r="E290">
        <v>2</v>
      </c>
      <c r="F290">
        <v>4</v>
      </c>
      <c r="G290">
        <v>2</v>
      </c>
      <c r="H290">
        <v>3</v>
      </c>
      <c r="I290">
        <v>1</v>
      </c>
      <c r="J290">
        <v>4</v>
      </c>
      <c r="K290">
        <v>66</v>
      </c>
      <c r="L290">
        <f>IFERROR(IF(OR(tbl_daily[[#This Row],[RPE]]="",tbl_daily[[#This Row],[Duration]]=""),"",tbl_daily[[#This Row],[RPE]]*tbl_daily[[#This Row],[Duration]]),"")</f>
        <v>264</v>
      </c>
      <c r="M2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290" t="str">
        <f>IFERROR(_xlfn.XLOOKUP(tbl_daily[[#This Row],[Name]],tbl_profile[Name],tbl_profile[Position]),"")</f>
        <v>Forward</v>
      </c>
      <c r="O290">
        <f>IFERROR(IF(tbl_daily[[#This Row],[Injury Status]]="Out","",tbl_daily[[#This Row],[Duration]]),"")</f>
        <v>66</v>
      </c>
      <c r="P290" t="str">
        <f>IFERROR(_xlfn.XLOOKUP(tbl_daily[[#This Row],[Name]],tbl_profile[Name],tbl_profile[Team]),"")</f>
        <v>Toon Squad</v>
      </c>
      <c r="Q290" s="2" t="str">
        <f>IFERROR(AVERAGEIFS(tbl_performance[TrapBar Deadlift 1RM (lbs)],tbl_performance[Name],tbl_daily[[#This Row],[Name]],tbl_performance[Date],tbl_daily[[#This Row],[Date]]),"")</f>
        <v/>
      </c>
      <c r="R290" s="2" t="str">
        <f>IFERROR(AVERAGEIFS(tbl_performance[Bench Press 1RM (lbs)],tbl_performance[Name],tbl_daily[[#This Row],[Name]],tbl_performance[Date],tbl_daily[[#This Row],[Date]]),"")</f>
        <v/>
      </c>
      <c r="S290" s="2" t="str">
        <f>IFERROR(AVERAGEIFS(tbl_performance[Jump Height (in)],tbl_performance[Name],tbl_daily[[#This Row],[Name]],tbl_performance[Date],tbl_daily[[#This Row],[Date]]),"")</f>
        <v/>
      </c>
      <c r="T290" s="2" t="str">
        <f>IFERROR(AVERAGEIFS(tbl_performance[Body Fat (%)],tbl_performance[Name],tbl_daily[[#This Row],[Name]],tbl_performance[Date],tbl_daily[[#This Row],[Date]]),"")</f>
        <v/>
      </c>
      <c r="U290">
        <f>IFERROR(IF(tbl_daily[[#This Row],[Name]]="","",1),"")</f>
        <v>1</v>
      </c>
      <c r="V290" s="9">
        <f>IF(tbl_daily[[#This Row],[Injury Status]]="Full",1,IF(tbl_daily[[#This Row],[Injury Status]]="Limited",2,IF(tbl_daily[[#This Row],[Injury Status]]="Out",3,"")))</f>
        <v>1</v>
      </c>
    </row>
    <row r="291" spans="1:22" ht="18" customHeight="1" x14ac:dyDescent="0.25">
      <c r="A291" s="3">
        <v>43043</v>
      </c>
      <c r="B291" t="s">
        <v>55</v>
      </c>
      <c r="C291" t="s">
        <v>38</v>
      </c>
      <c r="D291">
        <v>3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5</v>
      </c>
      <c r="K291">
        <v>66</v>
      </c>
      <c r="L291">
        <f>IFERROR(IF(OR(tbl_daily[[#This Row],[RPE]]="",tbl_daily[[#This Row],[Duration]]=""),"",tbl_daily[[#This Row],[RPE]]*tbl_daily[[#This Row],[Duration]]),"")</f>
        <v>330</v>
      </c>
      <c r="M2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291" t="str">
        <f>IFERROR(_xlfn.XLOOKUP(tbl_daily[[#This Row],[Name]],tbl_profile[Name],tbl_profile[Position]),"")</f>
        <v>Guard</v>
      </c>
      <c r="O291">
        <f>IFERROR(IF(tbl_daily[[#This Row],[Injury Status]]="Out","",tbl_daily[[#This Row],[Duration]]),"")</f>
        <v>66</v>
      </c>
      <c r="P291" t="str">
        <f>IFERROR(_xlfn.XLOOKUP(tbl_daily[[#This Row],[Name]],tbl_profile[Name],tbl_profile[Team]),"")</f>
        <v>Toon Squad</v>
      </c>
      <c r="Q291" s="2" t="str">
        <f>IFERROR(AVERAGEIFS(tbl_performance[TrapBar Deadlift 1RM (lbs)],tbl_performance[Name],tbl_daily[[#This Row],[Name]],tbl_performance[Date],tbl_daily[[#This Row],[Date]]),"")</f>
        <v/>
      </c>
      <c r="R291" s="2" t="str">
        <f>IFERROR(AVERAGEIFS(tbl_performance[Bench Press 1RM (lbs)],tbl_performance[Name],tbl_daily[[#This Row],[Name]],tbl_performance[Date],tbl_daily[[#This Row],[Date]]),"")</f>
        <v/>
      </c>
      <c r="S291" s="2" t="str">
        <f>IFERROR(AVERAGEIFS(tbl_performance[Jump Height (in)],tbl_performance[Name],tbl_daily[[#This Row],[Name]],tbl_performance[Date],tbl_daily[[#This Row],[Date]]),"")</f>
        <v/>
      </c>
      <c r="T291" s="2" t="str">
        <f>IFERROR(AVERAGEIFS(tbl_performance[Body Fat (%)],tbl_performance[Name],tbl_daily[[#This Row],[Name]],tbl_performance[Date],tbl_daily[[#This Row],[Date]]),"")</f>
        <v/>
      </c>
      <c r="U291">
        <f>IFERROR(IF(tbl_daily[[#This Row],[Name]]="","",1),"")</f>
        <v>1</v>
      </c>
      <c r="V291" s="9">
        <f>IF(tbl_daily[[#This Row],[Injury Status]]="Full",1,IF(tbl_daily[[#This Row],[Injury Status]]="Limited",2,IF(tbl_daily[[#This Row],[Injury Status]]="Out",3,"")))</f>
        <v>2</v>
      </c>
    </row>
    <row r="292" spans="1:22" ht="18" customHeight="1" x14ac:dyDescent="0.25">
      <c r="A292" s="3">
        <v>43043</v>
      </c>
      <c r="B292" t="s">
        <v>40</v>
      </c>
      <c r="C292" t="s">
        <v>36</v>
      </c>
      <c r="D292">
        <v>1</v>
      </c>
      <c r="E292">
        <v>3</v>
      </c>
      <c r="F292">
        <v>2</v>
      </c>
      <c r="G292">
        <v>2</v>
      </c>
      <c r="H292">
        <v>4</v>
      </c>
      <c r="I292">
        <v>1</v>
      </c>
      <c r="J292">
        <v>4</v>
      </c>
      <c r="K292">
        <v>66</v>
      </c>
      <c r="L292">
        <f>IFERROR(IF(OR(tbl_daily[[#This Row],[RPE]]="",tbl_daily[[#This Row],[Duration]]=""),"",tbl_daily[[#This Row],[RPE]]*tbl_daily[[#This Row],[Duration]]),"")</f>
        <v>264</v>
      </c>
      <c r="M2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292" t="str">
        <f>IFERROR(_xlfn.XLOOKUP(tbl_daily[[#This Row],[Name]],tbl_profile[Name],tbl_profile[Position]),"")</f>
        <v>Guard</v>
      </c>
      <c r="O292">
        <f>IFERROR(IF(tbl_daily[[#This Row],[Injury Status]]="Out","",tbl_daily[[#This Row],[Duration]]),"")</f>
        <v>66</v>
      </c>
      <c r="P292" t="str">
        <f>IFERROR(_xlfn.XLOOKUP(tbl_daily[[#This Row],[Name]],tbl_profile[Name],tbl_profile[Team]),"")</f>
        <v>New Legacy</v>
      </c>
      <c r="Q292" s="2" t="str">
        <f>IFERROR(AVERAGEIFS(tbl_performance[TrapBar Deadlift 1RM (lbs)],tbl_performance[Name],tbl_daily[[#This Row],[Name]],tbl_performance[Date],tbl_daily[[#This Row],[Date]]),"")</f>
        <v/>
      </c>
      <c r="R292" s="2" t="str">
        <f>IFERROR(AVERAGEIFS(tbl_performance[Bench Press 1RM (lbs)],tbl_performance[Name],tbl_daily[[#This Row],[Name]],tbl_performance[Date],tbl_daily[[#This Row],[Date]]),"")</f>
        <v/>
      </c>
      <c r="S292" s="2" t="str">
        <f>IFERROR(AVERAGEIFS(tbl_performance[Jump Height (in)],tbl_performance[Name],tbl_daily[[#This Row],[Name]],tbl_performance[Date],tbl_daily[[#This Row],[Date]]),"")</f>
        <v/>
      </c>
      <c r="T292" s="2" t="str">
        <f>IFERROR(AVERAGEIFS(tbl_performance[Body Fat (%)],tbl_performance[Name],tbl_daily[[#This Row],[Name]],tbl_performance[Date],tbl_daily[[#This Row],[Date]]),"")</f>
        <v/>
      </c>
      <c r="U292">
        <f>IFERROR(IF(tbl_daily[[#This Row],[Name]]="","",1),"")</f>
        <v>1</v>
      </c>
      <c r="V292" s="9">
        <f>IF(tbl_daily[[#This Row],[Injury Status]]="Full",1,IF(tbl_daily[[#This Row],[Injury Status]]="Limited",2,IF(tbl_daily[[#This Row],[Injury Status]]="Out",3,"")))</f>
        <v>1</v>
      </c>
    </row>
    <row r="293" spans="1:22" ht="18" customHeight="1" x14ac:dyDescent="0.25">
      <c r="A293" s="3">
        <v>43044</v>
      </c>
      <c r="B293" t="s">
        <v>43</v>
      </c>
      <c r="C293" t="s">
        <v>36</v>
      </c>
      <c r="D293">
        <v>4</v>
      </c>
      <c r="E293">
        <v>2</v>
      </c>
      <c r="F293">
        <v>3</v>
      </c>
      <c r="G293">
        <v>2</v>
      </c>
      <c r="H293">
        <v>4</v>
      </c>
      <c r="I293">
        <v>1</v>
      </c>
      <c r="J293">
        <v>6</v>
      </c>
      <c r="K293">
        <v>66</v>
      </c>
      <c r="L293">
        <f>IFERROR(IF(OR(tbl_daily[[#This Row],[RPE]]="",tbl_daily[[#This Row],[Duration]]=""),"",tbl_daily[[#This Row],[RPE]]*tbl_daily[[#This Row],[Duration]]),"")</f>
        <v>396</v>
      </c>
      <c r="M2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293" t="str">
        <f>IFERROR(_xlfn.XLOOKUP(tbl_daily[[#This Row],[Name]],tbl_profile[Name],tbl_profile[Position]),"")</f>
        <v>Forward</v>
      </c>
      <c r="O293">
        <f>IFERROR(IF(tbl_daily[[#This Row],[Injury Status]]="Out","",tbl_daily[[#This Row],[Duration]]),"")</f>
        <v>66</v>
      </c>
      <c r="P293" t="str">
        <f>IFERROR(_xlfn.XLOOKUP(tbl_daily[[#This Row],[Name]],tbl_profile[Name],tbl_profile[Team]),"")</f>
        <v>New Legacy</v>
      </c>
      <c r="Q293" s="2" t="str">
        <f>IFERROR(AVERAGEIFS(tbl_performance[TrapBar Deadlift 1RM (lbs)],tbl_performance[Name],tbl_daily[[#This Row],[Name]],tbl_performance[Date],tbl_daily[[#This Row],[Date]]),"")</f>
        <v/>
      </c>
      <c r="R293" s="2" t="str">
        <f>IFERROR(AVERAGEIFS(tbl_performance[Bench Press 1RM (lbs)],tbl_performance[Name],tbl_daily[[#This Row],[Name]],tbl_performance[Date],tbl_daily[[#This Row],[Date]]),"")</f>
        <v/>
      </c>
      <c r="S293" s="2" t="str">
        <f>IFERROR(AVERAGEIFS(tbl_performance[Jump Height (in)],tbl_performance[Name],tbl_daily[[#This Row],[Name]],tbl_performance[Date],tbl_daily[[#This Row],[Date]]),"")</f>
        <v/>
      </c>
      <c r="T293" s="2" t="str">
        <f>IFERROR(AVERAGEIFS(tbl_performance[Body Fat (%)],tbl_performance[Name],tbl_daily[[#This Row],[Name]],tbl_performance[Date],tbl_daily[[#This Row],[Date]]),"")</f>
        <v/>
      </c>
      <c r="U293">
        <f>IFERROR(IF(tbl_daily[[#This Row],[Name]]="","",1),"")</f>
        <v>1</v>
      </c>
      <c r="V293" s="9">
        <f>IF(tbl_daily[[#This Row],[Injury Status]]="Full",1,IF(tbl_daily[[#This Row],[Injury Status]]="Limited",2,IF(tbl_daily[[#This Row],[Injury Status]]="Out",3,"")))</f>
        <v>1</v>
      </c>
    </row>
    <row r="294" spans="1:22" ht="18" customHeight="1" x14ac:dyDescent="0.25">
      <c r="A294" s="3">
        <v>43044</v>
      </c>
      <c r="B294" t="s">
        <v>46</v>
      </c>
      <c r="C294" t="s">
        <v>36</v>
      </c>
      <c r="D294">
        <v>2</v>
      </c>
      <c r="E294">
        <v>1</v>
      </c>
      <c r="F294">
        <v>4</v>
      </c>
      <c r="G294">
        <v>2</v>
      </c>
      <c r="H294">
        <v>2</v>
      </c>
      <c r="I294">
        <v>1</v>
      </c>
      <c r="J294">
        <v>7</v>
      </c>
      <c r="K294">
        <v>66</v>
      </c>
      <c r="L294">
        <f>IFERROR(IF(OR(tbl_daily[[#This Row],[RPE]]="",tbl_daily[[#This Row],[Duration]]=""),"",tbl_daily[[#This Row],[RPE]]*tbl_daily[[#This Row],[Duration]]),"")</f>
        <v>462</v>
      </c>
      <c r="M2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294" t="str">
        <f>IFERROR(_xlfn.XLOOKUP(tbl_daily[[#This Row],[Name]],tbl_profile[Name],tbl_profile[Position]),"")</f>
        <v>Forward</v>
      </c>
      <c r="O294">
        <f>IFERROR(IF(tbl_daily[[#This Row],[Injury Status]]="Out","",tbl_daily[[#This Row],[Duration]]),"")</f>
        <v>66</v>
      </c>
      <c r="P294" t="str">
        <f>IFERROR(_xlfn.XLOOKUP(tbl_daily[[#This Row],[Name]],tbl_profile[Name],tbl_profile[Team]),"")</f>
        <v>Toon Squad</v>
      </c>
      <c r="Q294" s="2" t="str">
        <f>IFERROR(AVERAGEIFS(tbl_performance[TrapBar Deadlift 1RM (lbs)],tbl_performance[Name],tbl_daily[[#This Row],[Name]],tbl_performance[Date],tbl_daily[[#This Row],[Date]]),"")</f>
        <v/>
      </c>
      <c r="R294" s="2" t="str">
        <f>IFERROR(AVERAGEIFS(tbl_performance[Bench Press 1RM (lbs)],tbl_performance[Name],tbl_daily[[#This Row],[Name]],tbl_performance[Date],tbl_daily[[#This Row],[Date]]),"")</f>
        <v/>
      </c>
      <c r="S294" s="2" t="str">
        <f>IFERROR(AVERAGEIFS(tbl_performance[Jump Height (in)],tbl_performance[Name],tbl_daily[[#This Row],[Name]],tbl_performance[Date],tbl_daily[[#This Row],[Date]]),"")</f>
        <v/>
      </c>
      <c r="T294" s="2" t="str">
        <f>IFERROR(AVERAGEIFS(tbl_performance[Body Fat (%)],tbl_performance[Name],tbl_daily[[#This Row],[Name]],tbl_performance[Date],tbl_daily[[#This Row],[Date]]),"")</f>
        <v/>
      </c>
      <c r="U294">
        <f>IFERROR(IF(tbl_daily[[#This Row],[Name]]="","",1),"")</f>
        <v>1</v>
      </c>
      <c r="V294" s="9">
        <f>IF(tbl_daily[[#This Row],[Injury Status]]="Full",1,IF(tbl_daily[[#This Row],[Injury Status]]="Limited",2,IF(tbl_daily[[#This Row],[Injury Status]]="Out",3,"")))</f>
        <v>1</v>
      </c>
    </row>
    <row r="295" spans="1:22" ht="18" customHeight="1" x14ac:dyDescent="0.25">
      <c r="A295" s="3">
        <v>43044</v>
      </c>
      <c r="B295" t="s">
        <v>49</v>
      </c>
      <c r="C295" t="s">
        <v>36</v>
      </c>
      <c r="D295">
        <v>4</v>
      </c>
      <c r="E295">
        <v>4</v>
      </c>
      <c r="F295">
        <v>4</v>
      </c>
      <c r="G295">
        <v>3</v>
      </c>
      <c r="H295">
        <v>4</v>
      </c>
      <c r="I295">
        <v>1</v>
      </c>
      <c r="J295">
        <v>5</v>
      </c>
      <c r="K295">
        <v>66</v>
      </c>
      <c r="L295">
        <f>IFERROR(IF(OR(tbl_daily[[#This Row],[RPE]]="",tbl_daily[[#This Row],[Duration]]=""),"",tbl_daily[[#This Row],[RPE]]*tbl_daily[[#This Row],[Duration]]),"")</f>
        <v>330</v>
      </c>
      <c r="M2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19</v>
      </c>
      <c r="N295" t="str">
        <f>IFERROR(_xlfn.XLOOKUP(tbl_daily[[#This Row],[Name]],tbl_profile[Name],tbl_profile[Position]),"")</f>
        <v>Guard</v>
      </c>
      <c r="O295">
        <f>IFERROR(IF(tbl_daily[[#This Row],[Injury Status]]="Out","",tbl_daily[[#This Row],[Duration]]),"")</f>
        <v>66</v>
      </c>
      <c r="P295" t="str">
        <f>IFERROR(_xlfn.XLOOKUP(tbl_daily[[#This Row],[Name]],tbl_profile[Name],tbl_profile[Team]),"")</f>
        <v>Toon Squad</v>
      </c>
      <c r="Q295" s="2" t="str">
        <f>IFERROR(AVERAGEIFS(tbl_performance[TrapBar Deadlift 1RM (lbs)],tbl_performance[Name],tbl_daily[[#This Row],[Name]],tbl_performance[Date],tbl_daily[[#This Row],[Date]]),"")</f>
        <v/>
      </c>
      <c r="R295" s="2" t="str">
        <f>IFERROR(AVERAGEIFS(tbl_performance[Bench Press 1RM (lbs)],tbl_performance[Name],tbl_daily[[#This Row],[Name]],tbl_performance[Date],tbl_daily[[#This Row],[Date]]),"")</f>
        <v/>
      </c>
      <c r="S295" s="2" t="str">
        <f>IFERROR(AVERAGEIFS(tbl_performance[Jump Height (in)],tbl_performance[Name],tbl_daily[[#This Row],[Name]],tbl_performance[Date],tbl_daily[[#This Row],[Date]]),"")</f>
        <v/>
      </c>
      <c r="T295" s="2" t="str">
        <f>IFERROR(AVERAGEIFS(tbl_performance[Body Fat (%)],tbl_performance[Name],tbl_daily[[#This Row],[Name]],tbl_performance[Date],tbl_daily[[#This Row],[Date]]),"")</f>
        <v/>
      </c>
      <c r="U295">
        <f>IFERROR(IF(tbl_daily[[#This Row],[Name]]="","",1),"")</f>
        <v>1</v>
      </c>
      <c r="V295" s="9">
        <f>IF(tbl_daily[[#This Row],[Injury Status]]="Full",1,IF(tbl_daily[[#This Row],[Injury Status]]="Limited",2,IF(tbl_daily[[#This Row],[Injury Status]]="Out",3,"")))</f>
        <v>1</v>
      </c>
    </row>
    <row r="296" spans="1:22" ht="18" customHeight="1" x14ac:dyDescent="0.25">
      <c r="A296" s="3">
        <v>43044</v>
      </c>
      <c r="B296" t="s">
        <v>14</v>
      </c>
      <c r="C296" t="s">
        <v>36</v>
      </c>
      <c r="D296">
        <v>1</v>
      </c>
      <c r="E296">
        <v>2</v>
      </c>
      <c r="F296">
        <v>3</v>
      </c>
      <c r="G296">
        <v>4</v>
      </c>
      <c r="H296">
        <v>4</v>
      </c>
      <c r="I296">
        <v>1</v>
      </c>
      <c r="J296">
        <v>4</v>
      </c>
      <c r="K296">
        <v>66</v>
      </c>
      <c r="L296">
        <f>IFERROR(IF(OR(tbl_daily[[#This Row],[RPE]]="",tbl_daily[[#This Row],[Duration]]=""),"",tbl_daily[[#This Row],[RPE]]*tbl_daily[[#This Row],[Duration]]),"")</f>
        <v>264</v>
      </c>
      <c r="M2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296" t="str">
        <f>IFERROR(_xlfn.XLOOKUP(tbl_daily[[#This Row],[Name]],tbl_profile[Name],tbl_profile[Position]),"")</f>
        <v>Guard</v>
      </c>
      <c r="O296">
        <f>IFERROR(IF(tbl_daily[[#This Row],[Injury Status]]="Out","",tbl_daily[[#This Row],[Duration]]),"")</f>
        <v>66</v>
      </c>
      <c r="P296" t="str">
        <f>IFERROR(_xlfn.XLOOKUP(tbl_daily[[#This Row],[Name]],tbl_profile[Name],tbl_profile[Team]),"")</f>
        <v>New Legacy</v>
      </c>
      <c r="Q296" s="2" t="str">
        <f>IFERROR(AVERAGEIFS(tbl_performance[TrapBar Deadlift 1RM (lbs)],tbl_performance[Name],tbl_daily[[#This Row],[Name]],tbl_performance[Date],tbl_daily[[#This Row],[Date]]),"")</f>
        <v/>
      </c>
      <c r="R296" s="2" t="str">
        <f>IFERROR(AVERAGEIFS(tbl_performance[Bench Press 1RM (lbs)],tbl_performance[Name],tbl_daily[[#This Row],[Name]],tbl_performance[Date],tbl_daily[[#This Row],[Date]]),"")</f>
        <v/>
      </c>
      <c r="S296" s="2" t="str">
        <f>IFERROR(AVERAGEIFS(tbl_performance[Jump Height (in)],tbl_performance[Name],tbl_daily[[#This Row],[Name]],tbl_performance[Date],tbl_daily[[#This Row],[Date]]),"")</f>
        <v/>
      </c>
      <c r="T296" s="2" t="str">
        <f>IFERROR(AVERAGEIFS(tbl_performance[Body Fat (%)],tbl_performance[Name],tbl_daily[[#This Row],[Name]],tbl_performance[Date],tbl_daily[[#This Row],[Date]]),"")</f>
        <v/>
      </c>
      <c r="U296">
        <f>IFERROR(IF(tbl_daily[[#This Row],[Name]]="","",1),"")</f>
        <v>1</v>
      </c>
      <c r="V296" s="9">
        <f>IF(tbl_daily[[#This Row],[Injury Status]]="Full",1,IF(tbl_daily[[#This Row],[Injury Status]]="Limited",2,IF(tbl_daily[[#This Row],[Injury Status]]="Out",3,"")))</f>
        <v>1</v>
      </c>
    </row>
    <row r="297" spans="1:22" ht="18" customHeight="1" x14ac:dyDescent="0.25">
      <c r="A297" s="3">
        <v>43044</v>
      </c>
      <c r="B297" t="s">
        <v>64</v>
      </c>
      <c r="C297" t="s">
        <v>36</v>
      </c>
      <c r="D297">
        <v>4</v>
      </c>
      <c r="E297">
        <v>2</v>
      </c>
      <c r="F297">
        <v>2</v>
      </c>
      <c r="G297">
        <v>1</v>
      </c>
      <c r="H297">
        <v>3</v>
      </c>
      <c r="I297">
        <v>1</v>
      </c>
      <c r="J297">
        <v>5</v>
      </c>
      <c r="K297">
        <v>66</v>
      </c>
      <c r="L297">
        <f>IFERROR(IF(OR(tbl_daily[[#This Row],[RPE]]="",tbl_daily[[#This Row],[Duration]]=""),"",tbl_daily[[#This Row],[RPE]]*tbl_daily[[#This Row],[Duration]]),"")</f>
        <v>330</v>
      </c>
      <c r="M2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297" t="str">
        <f>IFERROR(_xlfn.XLOOKUP(tbl_daily[[#This Row],[Name]],tbl_profile[Name],tbl_profile[Position]),"")</f>
        <v>Guard</v>
      </c>
      <c r="O297">
        <f>IFERROR(IF(tbl_daily[[#This Row],[Injury Status]]="Out","",tbl_daily[[#This Row],[Duration]]),"")</f>
        <v>66</v>
      </c>
      <c r="P297" t="str">
        <f>IFERROR(_xlfn.XLOOKUP(tbl_daily[[#This Row],[Name]],tbl_profile[Name],tbl_profile[Team]),"")</f>
        <v>New Legacy</v>
      </c>
      <c r="Q297" s="2" t="str">
        <f>IFERROR(AVERAGEIFS(tbl_performance[TrapBar Deadlift 1RM (lbs)],tbl_performance[Name],tbl_daily[[#This Row],[Name]],tbl_performance[Date],tbl_daily[[#This Row],[Date]]),"")</f>
        <v/>
      </c>
      <c r="R297" s="2" t="str">
        <f>IFERROR(AVERAGEIFS(tbl_performance[Bench Press 1RM (lbs)],tbl_performance[Name],tbl_daily[[#This Row],[Name]],tbl_performance[Date],tbl_daily[[#This Row],[Date]]),"")</f>
        <v/>
      </c>
      <c r="S297" s="2" t="str">
        <f>IFERROR(AVERAGEIFS(tbl_performance[Jump Height (in)],tbl_performance[Name],tbl_daily[[#This Row],[Name]],tbl_performance[Date],tbl_daily[[#This Row],[Date]]),"")</f>
        <v/>
      </c>
      <c r="T297" s="2" t="str">
        <f>IFERROR(AVERAGEIFS(tbl_performance[Body Fat (%)],tbl_performance[Name],tbl_daily[[#This Row],[Name]],tbl_performance[Date],tbl_daily[[#This Row],[Date]]),"")</f>
        <v/>
      </c>
      <c r="U297">
        <f>IFERROR(IF(tbl_daily[[#This Row],[Name]]="","",1),"")</f>
        <v>1</v>
      </c>
      <c r="V297" s="9">
        <f>IF(tbl_daily[[#This Row],[Injury Status]]="Full",1,IF(tbl_daily[[#This Row],[Injury Status]]="Limited",2,IF(tbl_daily[[#This Row],[Injury Status]]="Out",3,"")))</f>
        <v>1</v>
      </c>
    </row>
    <row r="298" spans="1:22" ht="18" customHeight="1" x14ac:dyDescent="0.25">
      <c r="A298" s="3">
        <v>43044</v>
      </c>
      <c r="B298" t="s">
        <v>48</v>
      </c>
      <c r="C298" t="s">
        <v>36</v>
      </c>
      <c r="D298">
        <v>1</v>
      </c>
      <c r="E298">
        <v>4</v>
      </c>
      <c r="F298">
        <v>1</v>
      </c>
      <c r="G298">
        <v>2</v>
      </c>
      <c r="H298">
        <v>4</v>
      </c>
      <c r="I298">
        <v>1</v>
      </c>
      <c r="J298">
        <v>7</v>
      </c>
      <c r="K298">
        <v>66</v>
      </c>
      <c r="L298">
        <f>IFERROR(IF(OR(tbl_daily[[#This Row],[RPE]]="",tbl_daily[[#This Row],[Duration]]=""),"",tbl_daily[[#This Row],[RPE]]*tbl_daily[[#This Row],[Duration]]),"")</f>
        <v>462</v>
      </c>
      <c r="M2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298" t="str">
        <f>IFERROR(_xlfn.XLOOKUP(tbl_daily[[#This Row],[Name]],tbl_profile[Name],tbl_profile[Position]),"")</f>
        <v>Guard</v>
      </c>
      <c r="O298">
        <f>IFERROR(IF(tbl_daily[[#This Row],[Injury Status]]="Out","",tbl_daily[[#This Row],[Duration]]),"")</f>
        <v>66</v>
      </c>
      <c r="P298" t="str">
        <f>IFERROR(_xlfn.XLOOKUP(tbl_daily[[#This Row],[Name]],tbl_profile[Name],tbl_profile[Team]),"")</f>
        <v>New Legacy</v>
      </c>
      <c r="Q298" s="2" t="str">
        <f>IFERROR(AVERAGEIFS(tbl_performance[TrapBar Deadlift 1RM (lbs)],tbl_performance[Name],tbl_daily[[#This Row],[Name]],tbl_performance[Date],tbl_daily[[#This Row],[Date]]),"")</f>
        <v/>
      </c>
      <c r="R298" s="2" t="str">
        <f>IFERROR(AVERAGEIFS(tbl_performance[Bench Press 1RM (lbs)],tbl_performance[Name],tbl_daily[[#This Row],[Name]],tbl_performance[Date],tbl_daily[[#This Row],[Date]]),"")</f>
        <v/>
      </c>
      <c r="S298" s="2" t="str">
        <f>IFERROR(AVERAGEIFS(tbl_performance[Jump Height (in)],tbl_performance[Name],tbl_daily[[#This Row],[Name]],tbl_performance[Date],tbl_daily[[#This Row],[Date]]),"")</f>
        <v/>
      </c>
      <c r="T298" s="2" t="str">
        <f>IFERROR(AVERAGEIFS(tbl_performance[Body Fat (%)],tbl_performance[Name],tbl_daily[[#This Row],[Name]],tbl_performance[Date],tbl_daily[[#This Row],[Date]]),"")</f>
        <v/>
      </c>
      <c r="U298">
        <f>IFERROR(IF(tbl_daily[[#This Row],[Name]]="","",1),"")</f>
        <v>1</v>
      </c>
      <c r="V298" s="9">
        <f>IF(tbl_daily[[#This Row],[Injury Status]]="Full",1,IF(tbl_daily[[#This Row],[Injury Status]]="Limited",2,IF(tbl_daily[[#This Row],[Injury Status]]="Out",3,"")))</f>
        <v>1</v>
      </c>
    </row>
    <row r="299" spans="1:22" ht="18" customHeight="1" x14ac:dyDescent="0.25">
      <c r="A299" s="3">
        <v>43044</v>
      </c>
      <c r="B299" t="s">
        <v>65</v>
      </c>
      <c r="C299" t="s">
        <v>36</v>
      </c>
      <c r="D299">
        <v>1</v>
      </c>
      <c r="E299">
        <v>4</v>
      </c>
      <c r="F299">
        <v>3</v>
      </c>
      <c r="G299">
        <v>3</v>
      </c>
      <c r="H299">
        <v>4</v>
      </c>
      <c r="I299">
        <v>1</v>
      </c>
      <c r="J299">
        <v>5</v>
      </c>
      <c r="K299">
        <v>66</v>
      </c>
      <c r="L299">
        <f>IFERROR(IF(OR(tbl_daily[[#This Row],[RPE]]="",tbl_daily[[#This Row],[Duration]]=""),"",tbl_daily[[#This Row],[RPE]]*tbl_daily[[#This Row],[Duration]]),"")</f>
        <v>330</v>
      </c>
      <c r="M2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299" t="str">
        <f>IFERROR(_xlfn.XLOOKUP(tbl_daily[[#This Row],[Name]],tbl_profile[Name],tbl_profile[Position]),"")</f>
        <v>Center</v>
      </c>
      <c r="O299">
        <f>IFERROR(IF(tbl_daily[[#This Row],[Injury Status]]="Out","",tbl_daily[[#This Row],[Duration]]),"")</f>
        <v>66</v>
      </c>
      <c r="P299" t="str">
        <f>IFERROR(_xlfn.XLOOKUP(tbl_daily[[#This Row],[Name]],tbl_profile[Name],tbl_profile[Team]),"")</f>
        <v>New Legacy</v>
      </c>
      <c r="Q299" s="2" t="str">
        <f>IFERROR(AVERAGEIFS(tbl_performance[TrapBar Deadlift 1RM (lbs)],tbl_performance[Name],tbl_daily[[#This Row],[Name]],tbl_performance[Date],tbl_daily[[#This Row],[Date]]),"")</f>
        <v/>
      </c>
      <c r="R299" s="2" t="str">
        <f>IFERROR(AVERAGEIFS(tbl_performance[Bench Press 1RM (lbs)],tbl_performance[Name],tbl_daily[[#This Row],[Name]],tbl_performance[Date],tbl_daily[[#This Row],[Date]]),"")</f>
        <v/>
      </c>
      <c r="S299" s="2" t="str">
        <f>IFERROR(AVERAGEIFS(tbl_performance[Jump Height (in)],tbl_performance[Name],tbl_daily[[#This Row],[Name]],tbl_performance[Date],tbl_daily[[#This Row],[Date]]),"")</f>
        <v/>
      </c>
      <c r="T299" s="2" t="str">
        <f>IFERROR(AVERAGEIFS(tbl_performance[Body Fat (%)],tbl_performance[Name],tbl_daily[[#This Row],[Name]],tbl_performance[Date],tbl_daily[[#This Row],[Date]]),"")</f>
        <v/>
      </c>
      <c r="U299">
        <f>IFERROR(IF(tbl_daily[[#This Row],[Name]]="","",1),"")</f>
        <v>1</v>
      </c>
      <c r="V299" s="9">
        <f>IF(tbl_daily[[#This Row],[Injury Status]]="Full",1,IF(tbl_daily[[#This Row],[Injury Status]]="Limited",2,IF(tbl_daily[[#This Row],[Injury Status]]="Out",3,"")))</f>
        <v>1</v>
      </c>
    </row>
    <row r="300" spans="1:22" ht="18" customHeight="1" x14ac:dyDescent="0.25">
      <c r="A300" s="3">
        <v>43044</v>
      </c>
      <c r="B300" t="s">
        <v>62</v>
      </c>
      <c r="C300" t="s">
        <v>36</v>
      </c>
      <c r="D300">
        <v>4</v>
      </c>
      <c r="E300">
        <v>2</v>
      </c>
      <c r="F300">
        <v>3</v>
      </c>
      <c r="G300">
        <v>3</v>
      </c>
      <c r="H300">
        <v>4</v>
      </c>
      <c r="I300">
        <v>1</v>
      </c>
      <c r="J300">
        <v>4</v>
      </c>
      <c r="K300">
        <v>66</v>
      </c>
      <c r="L300">
        <f>IFERROR(IF(OR(tbl_daily[[#This Row],[RPE]]="",tbl_daily[[#This Row],[Duration]]=""),"",tbl_daily[[#This Row],[RPE]]*tbl_daily[[#This Row],[Duration]]),"")</f>
        <v>264</v>
      </c>
      <c r="M3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300" t="str">
        <f>IFERROR(_xlfn.XLOOKUP(tbl_daily[[#This Row],[Name]],tbl_profile[Name],tbl_profile[Position]),"")</f>
        <v>Center</v>
      </c>
      <c r="O300">
        <f>IFERROR(IF(tbl_daily[[#This Row],[Injury Status]]="Out","",tbl_daily[[#This Row],[Duration]]),"")</f>
        <v>66</v>
      </c>
      <c r="P300" t="str">
        <f>IFERROR(_xlfn.XLOOKUP(tbl_daily[[#This Row],[Name]],tbl_profile[Name],tbl_profile[Team]),"")</f>
        <v>Toon Squad</v>
      </c>
      <c r="Q300" s="2" t="str">
        <f>IFERROR(AVERAGEIFS(tbl_performance[TrapBar Deadlift 1RM (lbs)],tbl_performance[Name],tbl_daily[[#This Row],[Name]],tbl_performance[Date],tbl_daily[[#This Row],[Date]]),"")</f>
        <v/>
      </c>
      <c r="R300" s="2" t="str">
        <f>IFERROR(AVERAGEIFS(tbl_performance[Bench Press 1RM (lbs)],tbl_performance[Name],tbl_daily[[#This Row],[Name]],tbl_performance[Date],tbl_daily[[#This Row],[Date]]),"")</f>
        <v/>
      </c>
      <c r="S300" s="2" t="str">
        <f>IFERROR(AVERAGEIFS(tbl_performance[Jump Height (in)],tbl_performance[Name],tbl_daily[[#This Row],[Name]],tbl_performance[Date],tbl_daily[[#This Row],[Date]]),"")</f>
        <v/>
      </c>
      <c r="T300" s="2" t="str">
        <f>IFERROR(AVERAGEIFS(tbl_performance[Body Fat (%)],tbl_performance[Name],tbl_daily[[#This Row],[Name]],tbl_performance[Date],tbl_daily[[#This Row],[Date]]),"")</f>
        <v/>
      </c>
      <c r="U300">
        <f>IFERROR(IF(tbl_daily[[#This Row],[Name]]="","",1),"")</f>
        <v>1</v>
      </c>
      <c r="V300" s="9">
        <f>IF(tbl_daily[[#This Row],[Injury Status]]="Full",1,IF(tbl_daily[[#This Row],[Injury Status]]="Limited",2,IF(tbl_daily[[#This Row],[Injury Status]]="Out",3,"")))</f>
        <v>1</v>
      </c>
    </row>
    <row r="301" spans="1:22" ht="18" customHeight="1" x14ac:dyDescent="0.25">
      <c r="A301" s="3">
        <v>43044</v>
      </c>
      <c r="B301" t="s">
        <v>52</v>
      </c>
      <c r="C301" t="s">
        <v>36</v>
      </c>
      <c r="D301">
        <v>3</v>
      </c>
      <c r="E301">
        <v>1</v>
      </c>
      <c r="F301">
        <v>1</v>
      </c>
      <c r="G301">
        <v>1</v>
      </c>
      <c r="H301">
        <v>4</v>
      </c>
      <c r="I301">
        <v>1</v>
      </c>
      <c r="J301">
        <v>5</v>
      </c>
      <c r="K301">
        <v>66</v>
      </c>
      <c r="L301">
        <f>IFERROR(IF(OR(tbl_daily[[#This Row],[RPE]]="",tbl_daily[[#This Row],[Duration]]=""),"",tbl_daily[[#This Row],[RPE]]*tbl_daily[[#This Row],[Duration]]),"")</f>
        <v>330</v>
      </c>
      <c r="M3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01" t="str">
        <f>IFERROR(_xlfn.XLOOKUP(tbl_daily[[#This Row],[Name]],tbl_profile[Name],tbl_profile[Position]),"")</f>
        <v>Forward</v>
      </c>
      <c r="O301">
        <f>IFERROR(IF(tbl_daily[[#This Row],[Injury Status]]="Out","",tbl_daily[[#This Row],[Duration]]),"")</f>
        <v>66</v>
      </c>
      <c r="P301" t="str">
        <f>IFERROR(_xlfn.XLOOKUP(tbl_daily[[#This Row],[Name]],tbl_profile[Name],tbl_profile[Team]),"")</f>
        <v>Toon Squad</v>
      </c>
      <c r="Q301" s="2" t="str">
        <f>IFERROR(AVERAGEIFS(tbl_performance[TrapBar Deadlift 1RM (lbs)],tbl_performance[Name],tbl_daily[[#This Row],[Name]],tbl_performance[Date],tbl_daily[[#This Row],[Date]]),"")</f>
        <v/>
      </c>
      <c r="R301" s="2" t="str">
        <f>IFERROR(AVERAGEIFS(tbl_performance[Bench Press 1RM (lbs)],tbl_performance[Name],tbl_daily[[#This Row],[Name]],tbl_performance[Date],tbl_daily[[#This Row],[Date]]),"")</f>
        <v/>
      </c>
      <c r="S301" s="2" t="str">
        <f>IFERROR(AVERAGEIFS(tbl_performance[Jump Height (in)],tbl_performance[Name],tbl_daily[[#This Row],[Name]],tbl_performance[Date],tbl_daily[[#This Row],[Date]]),"")</f>
        <v/>
      </c>
      <c r="T301" s="2" t="str">
        <f>IFERROR(AVERAGEIFS(tbl_performance[Body Fat (%)],tbl_performance[Name],tbl_daily[[#This Row],[Name]],tbl_performance[Date],tbl_daily[[#This Row],[Date]]),"")</f>
        <v/>
      </c>
      <c r="U301">
        <f>IFERROR(IF(tbl_daily[[#This Row],[Name]]="","",1),"")</f>
        <v>1</v>
      </c>
      <c r="V301" s="9">
        <f>IF(tbl_daily[[#This Row],[Injury Status]]="Full",1,IF(tbl_daily[[#This Row],[Injury Status]]="Limited",2,IF(tbl_daily[[#This Row],[Injury Status]]="Out",3,"")))</f>
        <v>1</v>
      </c>
    </row>
    <row r="302" spans="1:22" ht="18" customHeight="1" x14ac:dyDescent="0.25">
      <c r="A302" s="3">
        <v>43044</v>
      </c>
      <c r="B302" t="s">
        <v>57</v>
      </c>
      <c r="C302" t="s">
        <v>36</v>
      </c>
      <c r="D302">
        <v>2</v>
      </c>
      <c r="E302">
        <v>4</v>
      </c>
      <c r="F302">
        <v>2</v>
      </c>
      <c r="G302">
        <v>2</v>
      </c>
      <c r="H302">
        <v>1</v>
      </c>
      <c r="I302">
        <v>1</v>
      </c>
      <c r="J302">
        <v>4</v>
      </c>
      <c r="K302">
        <v>66</v>
      </c>
      <c r="L302">
        <f>IFERROR(IF(OR(tbl_daily[[#This Row],[RPE]]="",tbl_daily[[#This Row],[Duration]]=""),"",tbl_daily[[#This Row],[RPE]]*tbl_daily[[#This Row],[Duration]]),"")</f>
        <v>264</v>
      </c>
      <c r="M3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02" t="str">
        <f>IFERROR(_xlfn.XLOOKUP(tbl_daily[[#This Row],[Name]],tbl_profile[Name],tbl_profile[Position]),"")</f>
        <v>Guard</v>
      </c>
      <c r="O302">
        <f>IFERROR(IF(tbl_daily[[#This Row],[Injury Status]]="Out","",tbl_daily[[#This Row],[Duration]]),"")</f>
        <v>66</v>
      </c>
      <c r="P302" t="str">
        <f>IFERROR(_xlfn.XLOOKUP(tbl_daily[[#This Row],[Name]],tbl_profile[Name],tbl_profile[Team]),"")</f>
        <v>Toon Squad</v>
      </c>
      <c r="Q302" s="2" t="str">
        <f>IFERROR(AVERAGEIFS(tbl_performance[TrapBar Deadlift 1RM (lbs)],tbl_performance[Name],tbl_daily[[#This Row],[Name]],tbl_performance[Date],tbl_daily[[#This Row],[Date]]),"")</f>
        <v/>
      </c>
      <c r="R302" s="2" t="str">
        <f>IFERROR(AVERAGEIFS(tbl_performance[Bench Press 1RM (lbs)],tbl_performance[Name],tbl_daily[[#This Row],[Name]],tbl_performance[Date],tbl_daily[[#This Row],[Date]]),"")</f>
        <v/>
      </c>
      <c r="S302" s="2" t="str">
        <f>IFERROR(AVERAGEIFS(tbl_performance[Jump Height (in)],tbl_performance[Name],tbl_daily[[#This Row],[Name]],tbl_performance[Date],tbl_daily[[#This Row],[Date]]),"")</f>
        <v/>
      </c>
      <c r="T302" s="2" t="str">
        <f>IFERROR(AVERAGEIFS(tbl_performance[Body Fat (%)],tbl_performance[Name],tbl_daily[[#This Row],[Name]],tbl_performance[Date],tbl_daily[[#This Row],[Date]]),"")</f>
        <v/>
      </c>
      <c r="U302">
        <f>IFERROR(IF(tbl_daily[[#This Row],[Name]]="","",1),"")</f>
        <v>1</v>
      </c>
      <c r="V302" s="9">
        <f>IF(tbl_daily[[#This Row],[Injury Status]]="Full",1,IF(tbl_daily[[#This Row],[Injury Status]]="Limited",2,IF(tbl_daily[[#This Row],[Injury Status]]="Out",3,"")))</f>
        <v>1</v>
      </c>
    </row>
    <row r="303" spans="1:22" ht="18" customHeight="1" x14ac:dyDescent="0.25">
      <c r="A303" s="3">
        <v>43044</v>
      </c>
      <c r="B303" t="s">
        <v>59</v>
      </c>
      <c r="C303" t="s">
        <v>36</v>
      </c>
      <c r="D303">
        <v>2</v>
      </c>
      <c r="E303">
        <v>3</v>
      </c>
      <c r="F303">
        <v>2</v>
      </c>
      <c r="G303">
        <v>1</v>
      </c>
      <c r="H303">
        <v>4</v>
      </c>
      <c r="I303">
        <v>1</v>
      </c>
      <c r="J303">
        <v>5</v>
      </c>
      <c r="K303">
        <v>66</v>
      </c>
      <c r="L303">
        <f>IFERROR(IF(OR(tbl_daily[[#This Row],[RPE]]="",tbl_daily[[#This Row],[Duration]]=""),"",tbl_daily[[#This Row],[RPE]]*tbl_daily[[#This Row],[Duration]]),"")</f>
        <v>330</v>
      </c>
      <c r="M3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03" t="str">
        <f>IFERROR(_xlfn.XLOOKUP(tbl_daily[[#This Row],[Name]],tbl_profile[Name],tbl_profile[Position]),"")</f>
        <v>Forward</v>
      </c>
      <c r="O303">
        <f>IFERROR(IF(tbl_daily[[#This Row],[Injury Status]]="Out","",tbl_daily[[#This Row],[Duration]]),"")</f>
        <v>66</v>
      </c>
      <c r="P303" t="str">
        <f>IFERROR(_xlfn.XLOOKUP(tbl_daily[[#This Row],[Name]],tbl_profile[Name],tbl_profile[Team]),"")</f>
        <v>Toon Squad</v>
      </c>
      <c r="Q303" s="2" t="str">
        <f>IFERROR(AVERAGEIFS(tbl_performance[TrapBar Deadlift 1RM (lbs)],tbl_performance[Name],tbl_daily[[#This Row],[Name]],tbl_performance[Date],tbl_daily[[#This Row],[Date]]),"")</f>
        <v/>
      </c>
      <c r="R303" s="2" t="str">
        <f>IFERROR(AVERAGEIFS(tbl_performance[Bench Press 1RM (lbs)],tbl_performance[Name],tbl_daily[[#This Row],[Name]],tbl_performance[Date],tbl_daily[[#This Row],[Date]]),"")</f>
        <v/>
      </c>
      <c r="S303" s="2" t="str">
        <f>IFERROR(AVERAGEIFS(tbl_performance[Jump Height (in)],tbl_performance[Name],tbl_daily[[#This Row],[Name]],tbl_performance[Date],tbl_daily[[#This Row],[Date]]),"")</f>
        <v/>
      </c>
      <c r="T303" s="2" t="str">
        <f>IFERROR(AVERAGEIFS(tbl_performance[Body Fat (%)],tbl_performance[Name],tbl_daily[[#This Row],[Name]],tbl_performance[Date],tbl_daily[[#This Row],[Date]]),"")</f>
        <v/>
      </c>
      <c r="U303">
        <f>IFERROR(IF(tbl_daily[[#This Row],[Name]]="","",1),"")</f>
        <v>1</v>
      </c>
      <c r="V303" s="9">
        <f>IF(tbl_daily[[#This Row],[Injury Status]]="Full",1,IF(tbl_daily[[#This Row],[Injury Status]]="Limited",2,IF(tbl_daily[[#This Row],[Injury Status]]="Out",3,"")))</f>
        <v>1</v>
      </c>
    </row>
    <row r="304" spans="1:22" ht="18" customHeight="1" x14ac:dyDescent="0.25">
      <c r="A304" s="3">
        <v>43044</v>
      </c>
      <c r="B304" t="s">
        <v>61</v>
      </c>
      <c r="C304" t="s">
        <v>36</v>
      </c>
      <c r="D304">
        <v>1</v>
      </c>
      <c r="E304">
        <v>3</v>
      </c>
      <c r="F304">
        <v>4</v>
      </c>
      <c r="G304">
        <v>2</v>
      </c>
      <c r="H304">
        <v>4</v>
      </c>
      <c r="I304">
        <v>1</v>
      </c>
      <c r="J304">
        <v>6</v>
      </c>
      <c r="K304">
        <v>66</v>
      </c>
      <c r="L304">
        <f>IFERROR(IF(OR(tbl_daily[[#This Row],[RPE]]="",tbl_daily[[#This Row],[Duration]]=""),"",tbl_daily[[#This Row],[RPE]]*tbl_daily[[#This Row],[Duration]]),"")</f>
        <v>396</v>
      </c>
      <c r="M3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04" t="str">
        <f>IFERROR(_xlfn.XLOOKUP(tbl_daily[[#This Row],[Name]],tbl_profile[Name],tbl_profile[Position]),"")</f>
        <v>Forward</v>
      </c>
      <c r="O304">
        <f>IFERROR(IF(tbl_daily[[#This Row],[Injury Status]]="Out","",tbl_daily[[#This Row],[Duration]]),"")</f>
        <v>66</v>
      </c>
      <c r="P304" t="str">
        <f>IFERROR(_xlfn.XLOOKUP(tbl_daily[[#This Row],[Name]],tbl_profile[Name],tbl_profile[Team]),"")</f>
        <v>Toon Squad</v>
      </c>
      <c r="Q304" s="2" t="str">
        <f>IFERROR(AVERAGEIFS(tbl_performance[TrapBar Deadlift 1RM (lbs)],tbl_performance[Name],tbl_daily[[#This Row],[Name]],tbl_performance[Date],tbl_daily[[#This Row],[Date]]),"")</f>
        <v/>
      </c>
      <c r="R304" s="2" t="str">
        <f>IFERROR(AVERAGEIFS(tbl_performance[Bench Press 1RM (lbs)],tbl_performance[Name],tbl_daily[[#This Row],[Name]],tbl_performance[Date],tbl_daily[[#This Row],[Date]]),"")</f>
        <v/>
      </c>
      <c r="S304" s="2" t="str">
        <f>IFERROR(AVERAGEIFS(tbl_performance[Jump Height (in)],tbl_performance[Name],tbl_daily[[#This Row],[Name]],tbl_performance[Date],tbl_daily[[#This Row],[Date]]),"")</f>
        <v/>
      </c>
      <c r="T304" s="2" t="str">
        <f>IFERROR(AVERAGEIFS(tbl_performance[Body Fat (%)],tbl_performance[Name],tbl_daily[[#This Row],[Name]],tbl_performance[Date],tbl_daily[[#This Row],[Date]]),"")</f>
        <v/>
      </c>
      <c r="U304">
        <f>IFERROR(IF(tbl_daily[[#This Row],[Name]]="","",1),"")</f>
        <v>1</v>
      </c>
      <c r="V304" s="9">
        <f>IF(tbl_daily[[#This Row],[Injury Status]]="Full",1,IF(tbl_daily[[#This Row],[Injury Status]]="Limited",2,IF(tbl_daily[[#This Row],[Injury Status]]="Out",3,"")))</f>
        <v>1</v>
      </c>
    </row>
    <row r="305" spans="1:22" ht="18" customHeight="1" x14ac:dyDescent="0.25">
      <c r="A305" s="3">
        <v>43044</v>
      </c>
      <c r="B305" t="s">
        <v>55</v>
      </c>
      <c r="C305" t="s">
        <v>36</v>
      </c>
      <c r="D305">
        <v>2</v>
      </c>
      <c r="E305">
        <v>2</v>
      </c>
      <c r="F305">
        <v>2</v>
      </c>
      <c r="G305">
        <v>4</v>
      </c>
      <c r="H305">
        <v>2</v>
      </c>
      <c r="I305">
        <v>1</v>
      </c>
      <c r="J305">
        <v>7</v>
      </c>
      <c r="K305">
        <v>66</v>
      </c>
      <c r="L305">
        <f>IFERROR(IF(OR(tbl_daily[[#This Row],[RPE]]="",tbl_daily[[#This Row],[Duration]]=""),"",tbl_daily[[#This Row],[RPE]]*tbl_daily[[#This Row],[Duration]]),"")</f>
        <v>462</v>
      </c>
      <c r="M3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05" t="str">
        <f>IFERROR(_xlfn.XLOOKUP(tbl_daily[[#This Row],[Name]],tbl_profile[Name],tbl_profile[Position]),"")</f>
        <v>Guard</v>
      </c>
      <c r="O305">
        <f>IFERROR(IF(tbl_daily[[#This Row],[Injury Status]]="Out","",tbl_daily[[#This Row],[Duration]]),"")</f>
        <v>66</v>
      </c>
      <c r="P305" t="str">
        <f>IFERROR(_xlfn.XLOOKUP(tbl_daily[[#This Row],[Name]],tbl_profile[Name],tbl_profile[Team]),"")</f>
        <v>Toon Squad</v>
      </c>
      <c r="Q305" s="2" t="str">
        <f>IFERROR(AVERAGEIFS(tbl_performance[TrapBar Deadlift 1RM (lbs)],tbl_performance[Name],tbl_daily[[#This Row],[Name]],tbl_performance[Date],tbl_daily[[#This Row],[Date]]),"")</f>
        <v/>
      </c>
      <c r="R305" s="2" t="str">
        <f>IFERROR(AVERAGEIFS(tbl_performance[Bench Press 1RM (lbs)],tbl_performance[Name],tbl_daily[[#This Row],[Name]],tbl_performance[Date],tbl_daily[[#This Row],[Date]]),"")</f>
        <v/>
      </c>
      <c r="S305" s="2" t="str">
        <f>IFERROR(AVERAGEIFS(tbl_performance[Jump Height (in)],tbl_performance[Name],tbl_daily[[#This Row],[Name]],tbl_performance[Date],tbl_daily[[#This Row],[Date]]),"")</f>
        <v/>
      </c>
      <c r="T305" s="2" t="str">
        <f>IFERROR(AVERAGEIFS(tbl_performance[Body Fat (%)],tbl_performance[Name],tbl_daily[[#This Row],[Name]],tbl_performance[Date],tbl_daily[[#This Row],[Date]]),"")</f>
        <v/>
      </c>
      <c r="U305">
        <f>IFERROR(IF(tbl_daily[[#This Row],[Name]]="","",1),"")</f>
        <v>1</v>
      </c>
      <c r="V305" s="9">
        <f>IF(tbl_daily[[#This Row],[Injury Status]]="Full",1,IF(tbl_daily[[#This Row],[Injury Status]]="Limited",2,IF(tbl_daily[[#This Row],[Injury Status]]="Out",3,"")))</f>
        <v>1</v>
      </c>
    </row>
    <row r="306" spans="1:22" ht="18" customHeight="1" x14ac:dyDescent="0.25">
      <c r="A306" s="3">
        <v>43044</v>
      </c>
      <c r="B306" t="s">
        <v>40</v>
      </c>
      <c r="C306" t="s">
        <v>36</v>
      </c>
      <c r="D306">
        <v>2</v>
      </c>
      <c r="E306">
        <v>2</v>
      </c>
      <c r="F306">
        <v>2</v>
      </c>
      <c r="G306">
        <v>4</v>
      </c>
      <c r="H306">
        <v>4</v>
      </c>
      <c r="I306">
        <v>1</v>
      </c>
      <c r="J306">
        <v>6</v>
      </c>
      <c r="K306">
        <v>66</v>
      </c>
      <c r="L306">
        <f>IFERROR(IF(OR(tbl_daily[[#This Row],[RPE]]="",tbl_daily[[#This Row],[Duration]]=""),"",tbl_daily[[#This Row],[RPE]]*tbl_daily[[#This Row],[Duration]]),"")</f>
        <v>396</v>
      </c>
      <c r="M3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06" t="str">
        <f>IFERROR(_xlfn.XLOOKUP(tbl_daily[[#This Row],[Name]],tbl_profile[Name],tbl_profile[Position]),"")</f>
        <v>Guard</v>
      </c>
      <c r="O306">
        <f>IFERROR(IF(tbl_daily[[#This Row],[Injury Status]]="Out","",tbl_daily[[#This Row],[Duration]]),"")</f>
        <v>66</v>
      </c>
      <c r="P306" t="str">
        <f>IFERROR(_xlfn.XLOOKUP(tbl_daily[[#This Row],[Name]],tbl_profile[Name],tbl_profile[Team]),"")</f>
        <v>New Legacy</v>
      </c>
      <c r="Q306" s="2" t="str">
        <f>IFERROR(AVERAGEIFS(tbl_performance[TrapBar Deadlift 1RM (lbs)],tbl_performance[Name],tbl_daily[[#This Row],[Name]],tbl_performance[Date],tbl_daily[[#This Row],[Date]]),"")</f>
        <v/>
      </c>
      <c r="R306" s="2" t="str">
        <f>IFERROR(AVERAGEIFS(tbl_performance[Bench Press 1RM (lbs)],tbl_performance[Name],tbl_daily[[#This Row],[Name]],tbl_performance[Date],tbl_daily[[#This Row],[Date]]),"")</f>
        <v/>
      </c>
      <c r="S306" s="2" t="str">
        <f>IFERROR(AVERAGEIFS(tbl_performance[Jump Height (in)],tbl_performance[Name],tbl_daily[[#This Row],[Name]],tbl_performance[Date],tbl_daily[[#This Row],[Date]]),"")</f>
        <v/>
      </c>
      <c r="T306" s="2" t="str">
        <f>IFERROR(AVERAGEIFS(tbl_performance[Body Fat (%)],tbl_performance[Name],tbl_daily[[#This Row],[Name]],tbl_performance[Date],tbl_daily[[#This Row],[Date]]),"")</f>
        <v/>
      </c>
      <c r="U306">
        <f>IFERROR(IF(tbl_daily[[#This Row],[Name]]="","",1),"")</f>
        <v>1</v>
      </c>
      <c r="V306" s="9">
        <f>IF(tbl_daily[[#This Row],[Injury Status]]="Full",1,IF(tbl_daily[[#This Row],[Injury Status]]="Limited",2,IF(tbl_daily[[#This Row],[Injury Status]]="Out",3,"")))</f>
        <v>1</v>
      </c>
    </row>
    <row r="307" spans="1:22" ht="18" customHeight="1" x14ac:dyDescent="0.25">
      <c r="A307" s="6">
        <v>43045</v>
      </c>
      <c r="B307" t="s">
        <v>45</v>
      </c>
      <c r="C307" t="s">
        <v>36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1</v>
      </c>
      <c r="J307">
        <v>9</v>
      </c>
      <c r="K307">
        <v>21</v>
      </c>
      <c r="L307">
        <f>IFERROR(IF(OR(tbl_daily[[#This Row],[RPE]]="",tbl_daily[[#This Row],[Duration]]=""),"",tbl_daily[[#This Row],[RPE]]*tbl_daily[[#This Row],[Duration]]),"")</f>
        <v>189</v>
      </c>
      <c r="M3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307" t="str">
        <f>IFERROR(_xlfn.XLOOKUP(tbl_daily[[#This Row],[Name]],tbl_profile[Name],tbl_profile[Position]),"")</f>
        <v>Forward</v>
      </c>
      <c r="O307">
        <f>IFERROR(IF(tbl_daily[[#This Row],[Injury Status]]="Out","",tbl_daily[[#This Row],[Duration]]),"")</f>
        <v>21</v>
      </c>
      <c r="P307" t="str">
        <f>IFERROR(_xlfn.XLOOKUP(tbl_daily[[#This Row],[Name]],tbl_profile[Name],tbl_profile[Team]),"")</f>
        <v>New Legacy</v>
      </c>
      <c r="Q307" s="2" t="str">
        <f>IFERROR(AVERAGEIFS(tbl_performance[TrapBar Deadlift 1RM (lbs)],tbl_performance[Name],tbl_daily[[#This Row],[Name]],tbl_performance[Date],tbl_daily[[#This Row],[Date]]),"")</f>
        <v/>
      </c>
      <c r="R307" s="2" t="str">
        <f>IFERROR(AVERAGEIFS(tbl_performance[Bench Press 1RM (lbs)],tbl_performance[Name],tbl_daily[[#This Row],[Name]],tbl_performance[Date],tbl_daily[[#This Row],[Date]]),"")</f>
        <v/>
      </c>
      <c r="S307" s="2" t="str">
        <f>IFERROR(AVERAGEIFS(tbl_performance[Jump Height (in)],tbl_performance[Name],tbl_daily[[#This Row],[Name]],tbl_performance[Date],tbl_daily[[#This Row],[Date]]),"")</f>
        <v/>
      </c>
      <c r="T307" s="2" t="str">
        <f>IFERROR(AVERAGEIFS(tbl_performance[Body Fat (%)],tbl_performance[Name],tbl_daily[[#This Row],[Name]],tbl_performance[Date],tbl_daily[[#This Row],[Date]]),"")</f>
        <v/>
      </c>
      <c r="U307">
        <f>IFERROR(IF(tbl_daily[[#This Row],[Name]]="","",1),"")</f>
        <v>1</v>
      </c>
      <c r="V307" s="9">
        <f>IF(tbl_daily[[#This Row],[Injury Status]]="Full",1,IF(tbl_daily[[#This Row],[Injury Status]]="Limited",2,IF(tbl_daily[[#This Row],[Injury Status]]="Out",3,"")))</f>
        <v>1</v>
      </c>
    </row>
    <row r="308" spans="1:22" ht="18" customHeight="1" x14ac:dyDescent="0.25">
      <c r="A308" s="3">
        <v>43045</v>
      </c>
      <c r="B308" t="s">
        <v>47</v>
      </c>
      <c r="C308" t="s">
        <v>36</v>
      </c>
      <c r="D308">
        <v>4</v>
      </c>
      <c r="E308">
        <v>1</v>
      </c>
      <c r="F308">
        <v>4</v>
      </c>
      <c r="G308">
        <v>3</v>
      </c>
      <c r="H308">
        <v>3</v>
      </c>
      <c r="I308">
        <v>1</v>
      </c>
      <c r="J308">
        <v>10</v>
      </c>
      <c r="K308">
        <v>21</v>
      </c>
      <c r="L308">
        <f>IFERROR(IF(OR(tbl_daily[[#This Row],[RPE]]="",tbl_daily[[#This Row],[Duration]]=""),"",tbl_daily[[#This Row],[RPE]]*tbl_daily[[#This Row],[Duration]]),"")</f>
        <v>210</v>
      </c>
      <c r="M3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308" t="str">
        <f>IFERROR(_xlfn.XLOOKUP(tbl_daily[[#This Row],[Name]],tbl_profile[Name],tbl_profile[Position]),"")</f>
        <v>Forward</v>
      </c>
      <c r="O308">
        <f>IFERROR(IF(tbl_daily[[#This Row],[Injury Status]]="Out","",tbl_daily[[#This Row],[Duration]]),"")</f>
        <v>21</v>
      </c>
      <c r="P308" t="str">
        <f>IFERROR(_xlfn.XLOOKUP(tbl_daily[[#This Row],[Name]],tbl_profile[Name],tbl_profile[Team]),"")</f>
        <v>Toon Squad</v>
      </c>
      <c r="Q308" s="2" t="str">
        <f>IFERROR(AVERAGEIFS(tbl_performance[TrapBar Deadlift 1RM (lbs)],tbl_performance[Name],tbl_daily[[#This Row],[Name]],tbl_performance[Date],tbl_daily[[#This Row],[Date]]),"")</f>
        <v/>
      </c>
      <c r="R308" s="2" t="str">
        <f>IFERROR(AVERAGEIFS(tbl_performance[Bench Press 1RM (lbs)],tbl_performance[Name],tbl_daily[[#This Row],[Name]],tbl_performance[Date],tbl_daily[[#This Row],[Date]]),"")</f>
        <v/>
      </c>
      <c r="S308" s="2" t="str">
        <f>IFERROR(AVERAGEIFS(tbl_performance[Jump Height (in)],tbl_performance[Name],tbl_daily[[#This Row],[Name]],tbl_performance[Date],tbl_daily[[#This Row],[Date]]),"")</f>
        <v/>
      </c>
      <c r="T308" s="2" t="str">
        <f>IFERROR(AVERAGEIFS(tbl_performance[Body Fat (%)],tbl_performance[Name],tbl_daily[[#This Row],[Name]],tbl_performance[Date],tbl_daily[[#This Row],[Date]]),"")</f>
        <v/>
      </c>
      <c r="U308">
        <f>IFERROR(IF(tbl_daily[[#This Row],[Name]]="","",1),"")</f>
        <v>1</v>
      </c>
      <c r="V308" s="9">
        <f>IF(tbl_daily[[#This Row],[Injury Status]]="Full",1,IF(tbl_daily[[#This Row],[Injury Status]]="Limited",2,IF(tbl_daily[[#This Row],[Injury Status]]="Out",3,"")))</f>
        <v>1</v>
      </c>
    </row>
    <row r="309" spans="1:22" ht="18" customHeight="1" x14ac:dyDescent="0.25">
      <c r="A309" s="3">
        <v>43045</v>
      </c>
      <c r="B309" t="s">
        <v>43</v>
      </c>
      <c r="C309" t="s">
        <v>38</v>
      </c>
      <c r="D309">
        <v>1</v>
      </c>
      <c r="E309">
        <v>2</v>
      </c>
      <c r="F309">
        <v>3</v>
      </c>
      <c r="G309">
        <v>2</v>
      </c>
      <c r="H309">
        <v>1</v>
      </c>
      <c r="I309">
        <v>1</v>
      </c>
      <c r="J309">
        <v>8</v>
      </c>
      <c r="K309">
        <v>21</v>
      </c>
      <c r="L309">
        <f>IFERROR(IF(OR(tbl_daily[[#This Row],[RPE]]="",tbl_daily[[#This Row],[Duration]]=""),"",tbl_daily[[#This Row],[RPE]]*tbl_daily[[#This Row],[Duration]]),"")</f>
        <v>168</v>
      </c>
      <c r="M3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309" t="str">
        <f>IFERROR(_xlfn.XLOOKUP(tbl_daily[[#This Row],[Name]],tbl_profile[Name],tbl_profile[Position]),"")</f>
        <v>Forward</v>
      </c>
      <c r="O309">
        <f>IFERROR(IF(tbl_daily[[#This Row],[Injury Status]]="Out","",tbl_daily[[#This Row],[Duration]]),"")</f>
        <v>21</v>
      </c>
      <c r="P309" t="str">
        <f>IFERROR(_xlfn.XLOOKUP(tbl_daily[[#This Row],[Name]],tbl_profile[Name],tbl_profile[Team]),"")</f>
        <v>New Legacy</v>
      </c>
      <c r="Q309" s="2" t="str">
        <f>IFERROR(AVERAGEIFS(tbl_performance[TrapBar Deadlift 1RM (lbs)],tbl_performance[Name],tbl_daily[[#This Row],[Name]],tbl_performance[Date],tbl_daily[[#This Row],[Date]]),"")</f>
        <v/>
      </c>
      <c r="R309" s="2" t="str">
        <f>IFERROR(AVERAGEIFS(tbl_performance[Bench Press 1RM (lbs)],tbl_performance[Name],tbl_daily[[#This Row],[Name]],tbl_performance[Date],tbl_daily[[#This Row],[Date]]),"")</f>
        <v/>
      </c>
      <c r="S309" s="2" t="str">
        <f>IFERROR(AVERAGEIFS(tbl_performance[Jump Height (in)],tbl_performance[Name],tbl_daily[[#This Row],[Name]],tbl_performance[Date],tbl_daily[[#This Row],[Date]]),"")</f>
        <v/>
      </c>
      <c r="T309" s="2" t="str">
        <f>IFERROR(AVERAGEIFS(tbl_performance[Body Fat (%)],tbl_performance[Name],tbl_daily[[#This Row],[Name]],tbl_performance[Date],tbl_daily[[#This Row],[Date]]),"")</f>
        <v/>
      </c>
      <c r="U309">
        <f>IFERROR(IF(tbl_daily[[#This Row],[Name]]="","",1),"")</f>
        <v>1</v>
      </c>
      <c r="V309" s="9">
        <f>IF(tbl_daily[[#This Row],[Injury Status]]="Full",1,IF(tbl_daily[[#This Row],[Injury Status]]="Limited",2,IF(tbl_daily[[#This Row],[Injury Status]]="Out",3,"")))</f>
        <v>2</v>
      </c>
    </row>
    <row r="310" spans="1:22" ht="18" customHeight="1" x14ac:dyDescent="0.25">
      <c r="A310" s="3">
        <v>43045</v>
      </c>
      <c r="B310" t="s">
        <v>46</v>
      </c>
      <c r="C310" t="s">
        <v>36</v>
      </c>
      <c r="D310">
        <v>2</v>
      </c>
      <c r="E310">
        <v>1</v>
      </c>
      <c r="F310">
        <v>3</v>
      </c>
      <c r="G310">
        <v>4</v>
      </c>
      <c r="H310">
        <v>3</v>
      </c>
      <c r="I310">
        <v>1</v>
      </c>
      <c r="J310">
        <v>7</v>
      </c>
      <c r="K310">
        <v>21</v>
      </c>
      <c r="L310">
        <f>IFERROR(IF(OR(tbl_daily[[#This Row],[RPE]]="",tbl_daily[[#This Row],[Duration]]=""),"",tbl_daily[[#This Row],[RPE]]*tbl_daily[[#This Row],[Duration]]),"")</f>
        <v>147</v>
      </c>
      <c r="M3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10" t="str">
        <f>IFERROR(_xlfn.XLOOKUP(tbl_daily[[#This Row],[Name]],tbl_profile[Name],tbl_profile[Position]),"")</f>
        <v>Forward</v>
      </c>
      <c r="O310">
        <f>IFERROR(IF(tbl_daily[[#This Row],[Injury Status]]="Out","",tbl_daily[[#This Row],[Duration]]),"")</f>
        <v>21</v>
      </c>
      <c r="P310" t="str">
        <f>IFERROR(_xlfn.XLOOKUP(tbl_daily[[#This Row],[Name]],tbl_profile[Name],tbl_profile[Team]),"")</f>
        <v>Toon Squad</v>
      </c>
      <c r="Q310" s="2" t="str">
        <f>IFERROR(AVERAGEIFS(tbl_performance[TrapBar Deadlift 1RM (lbs)],tbl_performance[Name],tbl_daily[[#This Row],[Name]],tbl_performance[Date],tbl_daily[[#This Row],[Date]]),"")</f>
        <v/>
      </c>
      <c r="R310" s="2" t="str">
        <f>IFERROR(AVERAGEIFS(tbl_performance[Bench Press 1RM (lbs)],tbl_performance[Name],tbl_daily[[#This Row],[Name]],tbl_performance[Date],tbl_daily[[#This Row],[Date]]),"")</f>
        <v/>
      </c>
      <c r="S310" s="2" t="str">
        <f>IFERROR(AVERAGEIFS(tbl_performance[Jump Height (in)],tbl_performance[Name],tbl_daily[[#This Row],[Name]],tbl_performance[Date],tbl_daily[[#This Row],[Date]]),"")</f>
        <v/>
      </c>
      <c r="T310" s="2" t="str">
        <f>IFERROR(AVERAGEIFS(tbl_performance[Body Fat (%)],tbl_performance[Name],tbl_daily[[#This Row],[Name]],tbl_performance[Date],tbl_daily[[#This Row],[Date]]),"")</f>
        <v/>
      </c>
      <c r="U310">
        <f>IFERROR(IF(tbl_daily[[#This Row],[Name]]="","",1),"")</f>
        <v>1</v>
      </c>
      <c r="V310" s="9">
        <f>IF(tbl_daily[[#This Row],[Injury Status]]="Full",1,IF(tbl_daily[[#This Row],[Injury Status]]="Limited",2,IF(tbl_daily[[#This Row],[Injury Status]]="Out",3,"")))</f>
        <v>1</v>
      </c>
    </row>
    <row r="311" spans="1:22" ht="18" customHeight="1" x14ac:dyDescent="0.25">
      <c r="A311" s="3">
        <v>43045</v>
      </c>
      <c r="B311" t="s">
        <v>49</v>
      </c>
      <c r="C311" t="s">
        <v>36</v>
      </c>
      <c r="D311">
        <v>1</v>
      </c>
      <c r="E311">
        <v>3</v>
      </c>
      <c r="F311">
        <v>1</v>
      </c>
      <c r="G311">
        <v>2</v>
      </c>
      <c r="H311">
        <v>3</v>
      </c>
      <c r="I311">
        <v>1</v>
      </c>
      <c r="J311">
        <v>9</v>
      </c>
      <c r="K311">
        <v>21</v>
      </c>
      <c r="L311">
        <f>IFERROR(IF(OR(tbl_daily[[#This Row],[RPE]]="",tbl_daily[[#This Row],[Duration]]=""),"",tbl_daily[[#This Row],[RPE]]*tbl_daily[[#This Row],[Duration]]),"")</f>
        <v>189</v>
      </c>
      <c r="M3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11" t="str">
        <f>IFERROR(_xlfn.XLOOKUP(tbl_daily[[#This Row],[Name]],tbl_profile[Name],tbl_profile[Position]),"")</f>
        <v>Guard</v>
      </c>
      <c r="O311">
        <f>IFERROR(IF(tbl_daily[[#This Row],[Injury Status]]="Out","",tbl_daily[[#This Row],[Duration]]),"")</f>
        <v>21</v>
      </c>
      <c r="P311" t="str">
        <f>IFERROR(_xlfn.XLOOKUP(tbl_daily[[#This Row],[Name]],tbl_profile[Name],tbl_profile[Team]),"")</f>
        <v>Toon Squad</v>
      </c>
      <c r="Q311" s="2" t="str">
        <f>IFERROR(AVERAGEIFS(tbl_performance[TrapBar Deadlift 1RM (lbs)],tbl_performance[Name],tbl_daily[[#This Row],[Name]],tbl_performance[Date],tbl_daily[[#This Row],[Date]]),"")</f>
        <v/>
      </c>
      <c r="R311" s="2" t="str">
        <f>IFERROR(AVERAGEIFS(tbl_performance[Bench Press 1RM (lbs)],tbl_performance[Name],tbl_daily[[#This Row],[Name]],tbl_performance[Date],tbl_daily[[#This Row],[Date]]),"")</f>
        <v/>
      </c>
      <c r="S311" s="2" t="str">
        <f>IFERROR(AVERAGEIFS(tbl_performance[Jump Height (in)],tbl_performance[Name],tbl_daily[[#This Row],[Name]],tbl_performance[Date],tbl_daily[[#This Row],[Date]]),"")</f>
        <v/>
      </c>
      <c r="T311" s="2" t="str">
        <f>IFERROR(AVERAGEIFS(tbl_performance[Body Fat (%)],tbl_performance[Name],tbl_daily[[#This Row],[Name]],tbl_performance[Date],tbl_daily[[#This Row],[Date]]),"")</f>
        <v/>
      </c>
      <c r="U311">
        <f>IFERROR(IF(tbl_daily[[#This Row],[Name]]="","",1),"")</f>
        <v>1</v>
      </c>
      <c r="V311" s="9">
        <f>IF(tbl_daily[[#This Row],[Injury Status]]="Full",1,IF(tbl_daily[[#This Row],[Injury Status]]="Limited",2,IF(tbl_daily[[#This Row],[Injury Status]]="Out",3,"")))</f>
        <v>1</v>
      </c>
    </row>
    <row r="312" spans="1:22" ht="18" customHeight="1" x14ac:dyDescent="0.25">
      <c r="A312" s="3">
        <v>43045</v>
      </c>
      <c r="B312" t="s">
        <v>14</v>
      </c>
      <c r="C312" t="s">
        <v>36</v>
      </c>
      <c r="D312">
        <v>3</v>
      </c>
      <c r="E312">
        <v>3</v>
      </c>
      <c r="F312">
        <v>2</v>
      </c>
      <c r="G312">
        <v>3</v>
      </c>
      <c r="H312">
        <v>1</v>
      </c>
      <c r="I312">
        <v>1</v>
      </c>
      <c r="J312">
        <v>7</v>
      </c>
      <c r="K312">
        <v>21</v>
      </c>
      <c r="L312">
        <f>IFERROR(IF(OR(tbl_daily[[#This Row],[RPE]]="",tbl_daily[[#This Row],[Duration]]=""),"",tbl_daily[[#This Row],[RPE]]*tbl_daily[[#This Row],[Duration]]),"")</f>
        <v>147</v>
      </c>
      <c r="M3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12" t="str">
        <f>IFERROR(_xlfn.XLOOKUP(tbl_daily[[#This Row],[Name]],tbl_profile[Name],tbl_profile[Position]),"")</f>
        <v>Guard</v>
      </c>
      <c r="O312">
        <f>IFERROR(IF(tbl_daily[[#This Row],[Injury Status]]="Out","",tbl_daily[[#This Row],[Duration]]),"")</f>
        <v>21</v>
      </c>
      <c r="P312" t="str">
        <f>IFERROR(_xlfn.XLOOKUP(tbl_daily[[#This Row],[Name]],tbl_profile[Name],tbl_profile[Team]),"")</f>
        <v>New Legacy</v>
      </c>
      <c r="Q312" s="2" t="str">
        <f>IFERROR(AVERAGEIFS(tbl_performance[TrapBar Deadlift 1RM (lbs)],tbl_performance[Name],tbl_daily[[#This Row],[Name]],tbl_performance[Date],tbl_daily[[#This Row],[Date]]),"")</f>
        <v/>
      </c>
      <c r="R312" s="2" t="str">
        <f>IFERROR(AVERAGEIFS(tbl_performance[Bench Press 1RM (lbs)],tbl_performance[Name],tbl_daily[[#This Row],[Name]],tbl_performance[Date],tbl_daily[[#This Row],[Date]]),"")</f>
        <v/>
      </c>
      <c r="S312" s="2" t="str">
        <f>IFERROR(AVERAGEIFS(tbl_performance[Jump Height (in)],tbl_performance[Name],tbl_daily[[#This Row],[Name]],tbl_performance[Date],tbl_daily[[#This Row],[Date]]),"")</f>
        <v/>
      </c>
      <c r="T312" s="2" t="str">
        <f>IFERROR(AVERAGEIFS(tbl_performance[Body Fat (%)],tbl_performance[Name],tbl_daily[[#This Row],[Name]],tbl_performance[Date],tbl_daily[[#This Row],[Date]]),"")</f>
        <v/>
      </c>
      <c r="U312">
        <f>IFERROR(IF(tbl_daily[[#This Row],[Name]]="","",1),"")</f>
        <v>1</v>
      </c>
      <c r="V312" s="9">
        <f>IF(tbl_daily[[#This Row],[Injury Status]]="Full",1,IF(tbl_daily[[#This Row],[Injury Status]]="Limited",2,IF(tbl_daily[[#This Row],[Injury Status]]="Out",3,"")))</f>
        <v>1</v>
      </c>
    </row>
    <row r="313" spans="1:22" ht="18" customHeight="1" x14ac:dyDescent="0.25">
      <c r="A313" s="3">
        <v>43045</v>
      </c>
      <c r="B313" t="s">
        <v>64</v>
      </c>
      <c r="C313" t="s">
        <v>38</v>
      </c>
      <c r="D313">
        <v>1</v>
      </c>
      <c r="E313">
        <v>1</v>
      </c>
      <c r="F313">
        <v>2</v>
      </c>
      <c r="G313">
        <v>3</v>
      </c>
      <c r="H313">
        <v>1</v>
      </c>
      <c r="I313">
        <v>1</v>
      </c>
      <c r="J313">
        <v>6</v>
      </c>
      <c r="K313">
        <v>21</v>
      </c>
      <c r="L313">
        <f>IFERROR(IF(OR(tbl_daily[[#This Row],[RPE]]="",tbl_daily[[#This Row],[Duration]]=""),"",tbl_daily[[#This Row],[RPE]]*tbl_daily[[#This Row],[Duration]]),"")</f>
        <v>126</v>
      </c>
      <c r="M3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313" t="str">
        <f>IFERROR(_xlfn.XLOOKUP(tbl_daily[[#This Row],[Name]],tbl_profile[Name],tbl_profile[Position]),"")</f>
        <v>Guard</v>
      </c>
      <c r="O313">
        <f>IFERROR(IF(tbl_daily[[#This Row],[Injury Status]]="Out","",tbl_daily[[#This Row],[Duration]]),"")</f>
        <v>21</v>
      </c>
      <c r="P313" t="str">
        <f>IFERROR(_xlfn.XLOOKUP(tbl_daily[[#This Row],[Name]],tbl_profile[Name],tbl_profile[Team]),"")</f>
        <v>New Legacy</v>
      </c>
      <c r="Q313" s="2" t="str">
        <f>IFERROR(AVERAGEIFS(tbl_performance[TrapBar Deadlift 1RM (lbs)],tbl_performance[Name],tbl_daily[[#This Row],[Name]],tbl_performance[Date],tbl_daily[[#This Row],[Date]]),"")</f>
        <v/>
      </c>
      <c r="R313" s="2" t="str">
        <f>IFERROR(AVERAGEIFS(tbl_performance[Bench Press 1RM (lbs)],tbl_performance[Name],tbl_daily[[#This Row],[Name]],tbl_performance[Date],tbl_daily[[#This Row],[Date]]),"")</f>
        <v/>
      </c>
      <c r="S313" s="2" t="str">
        <f>IFERROR(AVERAGEIFS(tbl_performance[Jump Height (in)],tbl_performance[Name],tbl_daily[[#This Row],[Name]],tbl_performance[Date],tbl_daily[[#This Row],[Date]]),"")</f>
        <v/>
      </c>
      <c r="T313" s="2" t="str">
        <f>IFERROR(AVERAGEIFS(tbl_performance[Body Fat (%)],tbl_performance[Name],tbl_daily[[#This Row],[Name]],tbl_performance[Date],tbl_daily[[#This Row],[Date]]),"")</f>
        <v/>
      </c>
      <c r="U313">
        <f>IFERROR(IF(tbl_daily[[#This Row],[Name]]="","",1),"")</f>
        <v>1</v>
      </c>
      <c r="V313" s="9">
        <f>IF(tbl_daily[[#This Row],[Injury Status]]="Full",1,IF(tbl_daily[[#This Row],[Injury Status]]="Limited",2,IF(tbl_daily[[#This Row],[Injury Status]]="Out",3,"")))</f>
        <v>2</v>
      </c>
    </row>
    <row r="314" spans="1:22" ht="18" customHeight="1" x14ac:dyDescent="0.25">
      <c r="A314" s="3">
        <v>43045</v>
      </c>
      <c r="B314" t="s">
        <v>48</v>
      </c>
      <c r="C314" t="s">
        <v>36</v>
      </c>
      <c r="D314">
        <v>3</v>
      </c>
      <c r="E314">
        <v>3</v>
      </c>
      <c r="F314">
        <v>4</v>
      </c>
      <c r="G314">
        <v>3</v>
      </c>
      <c r="H314">
        <v>3</v>
      </c>
      <c r="I314">
        <v>1</v>
      </c>
      <c r="J314">
        <v>10</v>
      </c>
      <c r="K314">
        <v>21</v>
      </c>
      <c r="L314">
        <f>IFERROR(IF(OR(tbl_daily[[#This Row],[RPE]]="",tbl_daily[[#This Row],[Duration]]=""),"",tbl_daily[[#This Row],[RPE]]*tbl_daily[[#This Row],[Duration]]),"")</f>
        <v>210</v>
      </c>
      <c r="M3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314" t="str">
        <f>IFERROR(_xlfn.XLOOKUP(tbl_daily[[#This Row],[Name]],tbl_profile[Name],tbl_profile[Position]),"")</f>
        <v>Guard</v>
      </c>
      <c r="O314">
        <f>IFERROR(IF(tbl_daily[[#This Row],[Injury Status]]="Out","",tbl_daily[[#This Row],[Duration]]),"")</f>
        <v>21</v>
      </c>
      <c r="P314" t="str">
        <f>IFERROR(_xlfn.XLOOKUP(tbl_daily[[#This Row],[Name]],tbl_profile[Name],tbl_profile[Team]),"")</f>
        <v>New Legacy</v>
      </c>
      <c r="Q314" s="2" t="str">
        <f>IFERROR(AVERAGEIFS(tbl_performance[TrapBar Deadlift 1RM (lbs)],tbl_performance[Name],tbl_daily[[#This Row],[Name]],tbl_performance[Date],tbl_daily[[#This Row],[Date]]),"")</f>
        <v/>
      </c>
      <c r="R314" s="2" t="str">
        <f>IFERROR(AVERAGEIFS(tbl_performance[Bench Press 1RM (lbs)],tbl_performance[Name],tbl_daily[[#This Row],[Name]],tbl_performance[Date],tbl_daily[[#This Row],[Date]]),"")</f>
        <v/>
      </c>
      <c r="S314" s="2" t="str">
        <f>IFERROR(AVERAGEIFS(tbl_performance[Jump Height (in)],tbl_performance[Name],tbl_daily[[#This Row],[Name]],tbl_performance[Date],tbl_daily[[#This Row],[Date]]),"")</f>
        <v/>
      </c>
      <c r="T314" s="2" t="str">
        <f>IFERROR(AVERAGEIFS(tbl_performance[Body Fat (%)],tbl_performance[Name],tbl_daily[[#This Row],[Name]],tbl_performance[Date],tbl_daily[[#This Row],[Date]]),"")</f>
        <v/>
      </c>
      <c r="U314">
        <f>IFERROR(IF(tbl_daily[[#This Row],[Name]]="","",1),"")</f>
        <v>1</v>
      </c>
      <c r="V314" s="9">
        <f>IF(tbl_daily[[#This Row],[Injury Status]]="Full",1,IF(tbl_daily[[#This Row],[Injury Status]]="Limited",2,IF(tbl_daily[[#This Row],[Injury Status]]="Out",3,"")))</f>
        <v>1</v>
      </c>
    </row>
    <row r="315" spans="1:22" ht="18" customHeight="1" x14ac:dyDescent="0.25">
      <c r="A315" s="3">
        <v>43045</v>
      </c>
      <c r="B315" t="s">
        <v>65</v>
      </c>
      <c r="C315" t="s">
        <v>36</v>
      </c>
      <c r="D315">
        <v>1</v>
      </c>
      <c r="E315">
        <v>1</v>
      </c>
      <c r="F315">
        <v>2</v>
      </c>
      <c r="G315">
        <v>4</v>
      </c>
      <c r="H315">
        <v>2</v>
      </c>
      <c r="I315">
        <v>1</v>
      </c>
      <c r="J315">
        <v>10</v>
      </c>
      <c r="K315">
        <v>21</v>
      </c>
      <c r="L315">
        <f>IFERROR(IF(OR(tbl_daily[[#This Row],[RPE]]="",tbl_daily[[#This Row],[Duration]]=""),"",tbl_daily[[#This Row],[RPE]]*tbl_daily[[#This Row],[Duration]]),"")</f>
        <v>210</v>
      </c>
      <c r="M3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15" t="str">
        <f>IFERROR(_xlfn.XLOOKUP(tbl_daily[[#This Row],[Name]],tbl_profile[Name],tbl_profile[Position]),"")</f>
        <v>Center</v>
      </c>
      <c r="O315">
        <f>IFERROR(IF(tbl_daily[[#This Row],[Injury Status]]="Out","",tbl_daily[[#This Row],[Duration]]),"")</f>
        <v>21</v>
      </c>
      <c r="P315" t="str">
        <f>IFERROR(_xlfn.XLOOKUP(tbl_daily[[#This Row],[Name]],tbl_profile[Name],tbl_profile[Team]),"")</f>
        <v>New Legacy</v>
      </c>
      <c r="Q315" s="2" t="str">
        <f>IFERROR(AVERAGEIFS(tbl_performance[TrapBar Deadlift 1RM (lbs)],tbl_performance[Name],tbl_daily[[#This Row],[Name]],tbl_performance[Date],tbl_daily[[#This Row],[Date]]),"")</f>
        <v/>
      </c>
      <c r="R315" s="2" t="str">
        <f>IFERROR(AVERAGEIFS(tbl_performance[Bench Press 1RM (lbs)],tbl_performance[Name],tbl_daily[[#This Row],[Name]],tbl_performance[Date],tbl_daily[[#This Row],[Date]]),"")</f>
        <v/>
      </c>
      <c r="S315" s="2" t="str">
        <f>IFERROR(AVERAGEIFS(tbl_performance[Jump Height (in)],tbl_performance[Name],tbl_daily[[#This Row],[Name]],tbl_performance[Date],tbl_daily[[#This Row],[Date]]),"")</f>
        <v/>
      </c>
      <c r="T315" s="2" t="str">
        <f>IFERROR(AVERAGEIFS(tbl_performance[Body Fat (%)],tbl_performance[Name],tbl_daily[[#This Row],[Name]],tbl_performance[Date],tbl_daily[[#This Row],[Date]]),"")</f>
        <v/>
      </c>
      <c r="U315">
        <f>IFERROR(IF(tbl_daily[[#This Row],[Name]]="","",1),"")</f>
        <v>1</v>
      </c>
      <c r="V315" s="9">
        <f>IF(tbl_daily[[#This Row],[Injury Status]]="Full",1,IF(tbl_daily[[#This Row],[Injury Status]]="Limited",2,IF(tbl_daily[[#This Row],[Injury Status]]="Out",3,"")))</f>
        <v>1</v>
      </c>
    </row>
    <row r="316" spans="1:22" ht="18" customHeight="1" x14ac:dyDescent="0.25">
      <c r="A316" s="3">
        <v>43045</v>
      </c>
      <c r="B316" t="s">
        <v>63</v>
      </c>
      <c r="C316" t="s">
        <v>36</v>
      </c>
      <c r="D316">
        <v>2</v>
      </c>
      <c r="E316">
        <v>3</v>
      </c>
      <c r="F316">
        <v>1</v>
      </c>
      <c r="G316">
        <v>1</v>
      </c>
      <c r="H316">
        <v>1</v>
      </c>
      <c r="I316">
        <v>1</v>
      </c>
      <c r="J316">
        <v>7</v>
      </c>
      <c r="K316">
        <v>21</v>
      </c>
      <c r="L316">
        <f>IFERROR(IF(OR(tbl_daily[[#This Row],[RPE]]="",tbl_daily[[#This Row],[Duration]]=""),"",tbl_daily[[#This Row],[RPE]]*tbl_daily[[#This Row],[Duration]]),"")</f>
        <v>147</v>
      </c>
      <c r="M3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316" t="str">
        <f>IFERROR(_xlfn.XLOOKUP(tbl_daily[[#This Row],[Name]],tbl_profile[Name],tbl_profile[Position]),"")</f>
        <v>Center</v>
      </c>
      <c r="O316">
        <f>IFERROR(IF(tbl_daily[[#This Row],[Injury Status]]="Out","",tbl_daily[[#This Row],[Duration]]),"")</f>
        <v>21</v>
      </c>
      <c r="P316" t="str">
        <f>IFERROR(_xlfn.XLOOKUP(tbl_daily[[#This Row],[Name]],tbl_profile[Name],tbl_profile[Team]),"")</f>
        <v>New Legacy</v>
      </c>
      <c r="Q316" s="2" t="str">
        <f>IFERROR(AVERAGEIFS(tbl_performance[TrapBar Deadlift 1RM (lbs)],tbl_performance[Name],tbl_daily[[#This Row],[Name]],tbl_performance[Date],tbl_daily[[#This Row],[Date]]),"")</f>
        <v/>
      </c>
      <c r="R316" s="2" t="str">
        <f>IFERROR(AVERAGEIFS(tbl_performance[Bench Press 1RM (lbs)],tbl_performance[Name],tbl_daily[[#This Row],[Name]],tbl_performance[Date],tbl_daily[[#This Row],[Date]]),"")</f>
        <v/>
      </c>
      <c r="S316" s="2" t="str">
        <f>IFERROR(AVERAGEIFS(tbl_performance[Jump Height (in)],tbl_performance[Name],tbl_daily[[#This Row],[Name]],tbl_performance[Date],tbl_daily[[#This Row],[Date]]),"")</f>
        <v/>
      </c>
      <c r="T316" s="2" t="str">
        <f>IFERROR(AVERAGEIFS(tbl_performance[Body Fat (%)],tbl_performance[Name],tbl_daily[[#This Row],[Name]],tbl_performance[Date],tbl_daily[[#This Row],[Date]]),"")</f>
        <v/>
      </c>
      <c r="U316">
        <f>IFERROR(IF(tbl_daily[[#This Row],[Name]]="","",1),"")</f>
        <v>1</v>
      </c>
      <c r="V316" s="9">
        <f>IF(tbl_daily[[#This Row],[Injury Status]]="Full",1,IF(tbl_daily[[#This Row],[Injury Status]]="Limited",2,IF(tbl_daily[[#This Row],[Injury Status]]="Out",3,"")))</f>
        <v>1</v>
      </c>
    </row>
    <row r="317" spans="1:22" ht="18" customHeight="1" x14ac:dyDescent="0.25">
      <c r="A317" s="3">
        <v>43045</v>
      </c>
      <c r="B317" t="s">
        <v>62</v>
      </c>
      <c r="C317" t="s">
        <v>36</v>
      </c>
      <c r="D317">
        <v>4</v>
      </c>
      <c r="E317">
        <v>4</v>
      </c>
      <c r="F317">
        <v>2</v>
      </c>
      <c r="G317">
        <v>1</v>
      </c>
      <c r="H317">
        <v>4</v>
      </c>
      <c r="I317">
        <v>1</v>
      </c>
      <c r="J317">
        <v>9</v>
      </c>
      <c r="K317">
        <v>21</v>
      </c>
      <c r="L317">
        <f>IFERROR(IF(OR(tbl_daily[[#This Row],[RPE]]="",tbl_daily[[#This Row],[Duration]]=""),"",tbl_daily[[#This Row],[RPE]]*tbl_daily[[#This Row],[Duration]]),"")</f>
        <v>189</v>
      </c>
      <c r="M3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317" t="str">
        <f>IFERROR(_xlfn.XLOOKUP(tbl_daily[[#This Row],[Name]],tbl_profile[Name],tbl_profile[Position]),"")</f>
        <v>Center</v>
      </c>
      <c r="O317">
        <f>IFERROR(IF(tbl_daily[[#This Row],[Injury Status]]="Out","",tbl_daily[[#This Row],[Duration]]),"")</f>
        <v>21</v>
      </c>
      <c r="P317" t="str">
        <f>IFERROR(_xlfn.XLOOKUP(tbl_daily[[#This Row],[Name]],tbl_profile[Name],tbl_profile[Team]),"")</f>
        <v>Toon Squad</v>
      </c>
      <c r="Q317" s="2" t="str">
        <f>IFERROR(AVERAGEIFS(tbl_performance[TrapBar Deadlift 1RM (lbs)],tbl_performance[Name],tbl_daily[[#This Row],[Name]],tbl_performance[Date],tbl_daily[[#This Row],[Date]]),"")</f>
        <v/>
      </c>
      <c r="R317" s="2" t="str">
        <f>IFERROR(AVERAGEIFS(tbl_performance[Bench Press 1RM (lbs)],tbl_performance[Name],tbl_daily[[#This Row],[Name]],tbl_performance[Date],tbl_daily[[#This Row],[Date]]),"")</f>
        <v/>
      </c>
      <c r="S317" s="2" t="str">
        <f>IFERROR(AVERAGEIFS(tbl_performance[Jump Height (in)],tbl_performance[Name],tbl_daily[[#This Row],[Name]],tbl_performance[Date],tbl_daily[[#This Row],[Date]]),"")</f>
        <v/>
      </c>
      <c r="T317" s="2" t="str">
        <f>IFERROR(AVERAGEIFS(tbl_performance[Body Fat (%)],tbl_performance[Name],tbl_daily[[#This Row],[Name]],tbl_performance[Date],tbl_daily[[#This Row],[Date]]),"")</f>
        <v/>
      </c>
      <c r="U317">
        <f>IFERROR(IF(tbl_daily[[#This Row],[Name]]="","",1),"")</f>
        <v>1</v>
      </c>
      <c r="V317" s="9">
        <f>IF(tbl_daily[[#This Row],[Injury Status]]="Full",1,IF(tbl_daily[[#This Row],[Injury Status]]="Limited",2,IF(tbl_daily[[#This Row],[Injury Status]]="Out",3,"")))</f>
        <v>1</v>
      </c>
    </row>
    <row r="318" spans="1:22" ht="18" customHeight="1" x14ac:dyDescent="0.25">
      <c r="A318" s="3">
        <v>43045</v>
      </c>
      <c r="B318" t="s">
        <v>146</v>
      </c>
      <c r="C318" t="s">
        <v>37</v>
      </c>
      <c r="D318">
        <v>4</v>
      </c>
      <c r="E318">
        <v>6</v>
      </c>
      <c r="F318">
        <v>7</v>
      </c>
      <c r="G318">
        <v>3</v>
      </c>
      <c r="H318">
        <v>4</v>
      </c>
      <c r="I318">
        <v>0</v>
      </c>
      <c r="J318">
        <v>0</v>
      </c>
      <c r="K318">
        <v>21</v>
      </c>
      <c r="L318">
        <f>IFERROR(IF(OR(tbl_daily[[#This Row],[RPE]]="",tbl_daily[[#This Row],[Duration]]=""),"",tbl_daily[[#This Row],[RPE]]*tbl_daily[[#This Row],[Duration]]),"")</f>
        <v>0</v>
      </c>
      <c r="M3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318" t="str">
        <f>IFERROR(_xlfn.XLOOKUP(tbl_daily[[#This Row],[Name]],tbl_profile[Name],tbl_profile[Position]),"")</f>
        <v>Forward</v>
      </c>
      <c r="O318" t="str">
        <f>IFERROR(IF(tbl_daily[[#This Row],[Injury Status]]="Out","",tbl_daily[[#This Row],[Duration]]),"")</f>
        <v/>
      </c>
      <c r="P318" t="str">
        <f>IFERROR(_xlfn.XLOOKUP(tbl_daily[[#This Row],[Name]],tbl_profile[Name],tbl_profile[Team]),"")</f>
        <v>New Legacy</v>
      </c>
      <c r="Q318" s="2" t="str">
        <f>IFERROR(AVERAGEIFS(tbl_performance[TrapBar Deadlift 1RM (lbs)],tbl_performance[Name],tbl_daily[[#This Row],[Name]],tbl_performance[Date],tbl_daily[[#This Row],[Date]]),"")</f>
        <v/>
      </c>
      <c r="R318" s="2" t="str">
        <f>IFERROR(AVERAGEIFS(tbl_performance[Bench Press 1RM (lbs)],tbl_performance[Name],tbl_daily[[#This Row],[Name]],tbl_performance[Date],tbl_daily[[#This Row],[Date]]),"")</f>
        <v/>
      </c>
      <c r="S318" s="2" t="str">
        <f>IFERROR(AVERAGEIFS(tbl_performance[Jump Height (in)],tbl_performance[Name],tbl_daily[[#This Row],[Name]],tbl_performance[Date],tbl_daily[[#This Row],[Date]]),"")</f>
        <v/>
      </c>
      <c r="T318" s="2" t="str">
        <f>IFERROR(AVERAGEIFS(tbl_performance[Body Fat (%)],tbl_performance[Name],tbl_daily[[#This Row],[Name]],tbl_performance[Date],tbl_daily[[#This Row],[Date]]),"")</f>
        <v/>
      </c>
      <c r="U318">
        <f>IFERROR(IF(tbl_daily[[#This Row],[Name]]="","",1),"")</f>
        <v>1</v>
      </c>
      <c r="V318" s="9">
        <f>IF(tbl_daily[[#This Row],[Injury Status]]="Full",1,IF(tbl_daily[[#This Row],[Injury Status]]="Limited",2,IF(tbl_daily[[#This Row],[Injury Status]]="Out",3,"")))</f>
        <v>3</v>
      </c>
    </row>
    <row r="319" spans="1:22" ht="18" customHeight="1" x14ac:dyDescent="0.25">
      <c r="A319" s="3">
        <v>43045</v>
      </c>
      <c r="B319" t="s">
        <v>52</v>
      </c>
      <c r="C319" t="s">
        <v>36</v>
      </c>
      <c r="D319">
        <v>4</v>
      </c>
      <c r="E319">
        <v>1</v>
      </c>
      <c r="F319">
        <v>3</v>
      </c>
      <c r="G319">
        <v>2</v>
      </c>
      <c r="H319">
        <v>2</v>
      </c>
      <c r="I319">
        <v>1</v>
      </c>
      <c r="J319">
        <v>7</v>
      </c>
      <c r="K319">
        <v>21</v>
      </c>
      <c r="L319">
        <f>IFERROR(IF(OR(tbl_daily[[#This Row],[RPE]]="",tbl_daily[[#This Row],[Duration]]=""),"",tbl_daily[[#This Row],[RPE]]*tbl_daily[[#This Row],[Duration]]),"")</f>
        <v>147</v>
      </c>
      <c r="M3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19" t="str">
        <f>IFERROR(_xlfn.XLOOKUP(tbl_daily[[#This Row],[Name]],tbl_profile[Name],tbl_profile[Position]),"")</f>
        <v>Forward</v>
      </c>
      <c r="O319">
        <f>IFERROR(IF(tbl_daily[[#This Row],[Injury Status]]="Out","",tbl_daily[[#This Row],[Duration]]),"")</f>
        <v>21</v>
      </c>
      <c r="P319" t="str">
        <f>IFERROR(_xlfn.XLOOKUP(tbl_daily[[#This Row],[Name]],tbl_profile[Name],tbl_profile[Team]),"")</f>
        <v>Toon Squad</v>
      </c>
      <c r="Q319" s="2" t="str">
        <f>IFERROR(AVERAGEIFS(tbl_performance[TrapBar Deadlift 1RM (lbs)],tbl_performance[Name],tbl_daily[[#This Row],[Name]],tbl_performance[Date],tbl_daily[[#This Row],[Date]]),"")</f>
        <v/>
      </c>
      <c r="R319" s="2" t="str">
        <f>IFERROR(AVERAGEIFS(tbl_performance[Bench Press 1RM (lbs)],tbl_performance[Name],tbl_daily[[#This Row],[Name]],tbl_performance[Date],tbl_daily[[#This Row],[Date]]),"")</f>
        <v/>
      </c>
      <c r="S319" s="2" t="str">
        <f>IFERROR(AVERAGEIFS(tbl_performance[Jump Height (in)],tbl_performance[Name],tbl_daily[[#This Row],[Name]],tbl_performance[Date],tbl_daily[[#This Row],[Date]]),"")</f>
        <v/>
      </c>
      <c r="T319" s="2" t="str">
        <f>IFERROR(AVERAGEIFS(tbl_performance[Body Fat (%)],tbl_performance[Name],tbl_daily[[#This Row],[Name]],tbl_performance[Date],tbl_daily[[#This Row],[Date]]),"")</f>
        <v/>
      </c>
      <c r="U319">
        <f>IFERROR(IF(tbl_daily[[#This Row],[Name]]="","",1),"")</f>
        <v>1</v>
      </c>
      <c r="V319" s="9">
        <f>IF(tbl_daily[[#This Row],[Injury Status]]="Full",1,IF(tbl_daily[[#This Row],[Injury Status]]="Limited",2,IF(tbl_daily[[#This Row],[Injury Status]]="Out",3,"")))</f>
        <v>1</v>
      </c>
    </row>
    <row r="320" spans="1:22" ht="18" customHeight="1" x14ac:dyDescent="0.25">
      <c r="A320" s="3">
        <v>43045</v>
      </c>
      <c r="B320" t="s">
        <v>57</v>
      </c>
      <c r="C320" t="s">
        <v>36</v>
      </c>
      <c r="D320">
        <v>1</v>
      </c>
      <c r="E320">
        <v>3</v>
      </c>
      <c r="F320">
        <v>1</v>
      </c>
      <c r="G320">
        <v>3</v>
      </c>
      <c r="H320">
        <v>2</v>
      </c>
      <c r="I320">
        <v>1</v>
      </c>
      <c r="J320">
        <v>8</v>
      </c>
      <c r="K320">
        <v>21</v>
      </c>
      <c r="L320">
        <f>IFERROR(IF(OR(tbl_daily[[#This Row],[RPE]]="",tbl_daily[[#This Row],[Duration]]=""),"",tbl_daily[[#This Row],[RPE]]*tbl_daily[[#This Row],[Duration]]),"")</f>
        <v>168</v>
      </c>
      <c r="M3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20" t="str">
        <f>IFERROR(_xlfn.XLOOKUP(tbl_daily[[#This Row],[Name]],tbl_profile[Name],tbl_profile[Position]),"")</f>
        <v>Guard</v>
      </c>
      <c r="O320">
        <f>IFERROR(IF(tbl_daily[[#This Row],[Injury Status]]="Out","",tbl_daily[[#This Row],[Duration]]),"")</f>
        <v>21</v>
      </c>
      <c r="P320" t="str">
        <f>IFERROR(_xlfn.XLOOKUP(tbl_daily[[#This Row],[Name]],tbl_profile[Name],tbl_profile[Team]),"")</f>
        <v>Toon Squad</v>
      </c>
      <c r="Q320" s="2" t="str">
        <f>IFERROR(AVERAGEIFS(tbl_performance[TrapBar Deadlift 1RM (lbs)],tbl_performance[Name],tbl_daily[[#This Row],[Name]],tbl_performance[Date],tbl_daily[[#This Row],[Date]]),"")</f>
        <v/>
      </c>
      <c r="R320" s="2" t="str">
        <f>IFERROR(AVERAGEIFS(tbl_performance[Bench Press 1RM (lbs)],tbl_performance[Name],tbl_daily[[#This Row],[Name]],tbl_performance[Date],tbl_daily[[#This Row],[Date]]),"")</f>
        <v/>
      </c>
      <c r="S320" s="2" t="str">
        <f>IFERROR(AVERAGEIFS(tbl_performance[Jump Height (in)],tbl_performance[Name],tbl_daily[[#This Row],[Name]],tbl_performance[Date],tbl_daily[[#This Row],[Date]]),"")</f>
        <v/>
      </c>
      <c r="T320" s="2" t="str">
        <f>IFERROR(AVERAGEIFS(tbl_performance[Body Fat (%)],tbl_performance[Name],tbl_daily[[#This Row],[Name]],tbl_performance[Date],tbl_daily[[#This Row],[Date]]),"")</f>
        <v/>
      </c>
      <c r="U320">
        <f>IFERROR(IF(tbl_daily[[#This Row],[Name]]="","",1),"")</f>
        <v>1</v>
      </c>
      <c r="V320" s="9">
        <f>IF(tbl_daily[[#This Row],[Injury Status]]="Full",1,IF(tbl_daily[[#This Row],[Injury Status]]="Limited",2,IF(tbl_daily[[#This Row],[Injury Status]]="Out",3,"")))</f>
        <v>1</v>
      </c>
    </row>
    <row r="321" spans="1:22" ht="18" customHeight="1" x14ac:dyDescent="0.25">
      <c r="A321" s="3">
        <v>43045</v>
      </c>
      <c r="B321" t="s">
        <v>59</v>
      </c>
      <c r="C321" t="s">
        <v>36</v>
      </c>
      <c r="D321">
        <v>4</v>
      </c>
      <c r="E321">
        <v>1</v>
      </c>
      <c r="F321">
        <v>2</v>
      </c>
      <c r="G321">
        <v>4</v>
      </c>
      <c r="H321">
        <v>1</v>
      </c>
      <c r="I321">
        <v>1</v>
      </c>
      <c r="J321">
        <v>8</v>
      </c>
      <c r="K321">
        <v>21</v>
      </c>
      <c r="L321">
        <f>IFERROR(IF(OR(tbl_daily[[#This Row],[RPE]]="",tbl_daily[[#This Row],[Duration]]=""),"",tbl_daily[[#This Row],[RPE]]*tbl_daily[[#This Row],[Duration]]),"")</f>
        <v>168</v>
      </c>
      <c r="M3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21" t="str">
        <f>IFERROR(_xlfn.XLOOKUP(tbl_daily[[#This Row],[Name]],tbl_profile[Name],tbl_profile[Position]),"")</f>
        <v>Forward</v>
      </c>
      <c r="O321">
        <f>IFERROR(IF(tbl_daily[[#This Row],[Injury Status]]="Out","",tbl_daily[[#This Row],[Duration]]),"")</f>
        <v>21</v>
      </c>
      <c r="P321" t="str">
        <f>IFERROR(_xlfn.XLOOKUP(tbl_daily[[#This Row],[Name]],tbl_profile[Name],tbl_profile[Team]),"")</f>
        <v>Toon Squad</v>
      </c>
      <c r="Q321" s="2" t="str">
        <f>IFERROR(AVERAGEIFS(tbl_performance[TrapBar Deadlift 1RM (lbs)],tbl_performance[Name],tbl_daily[[#This Row],[Name]],tbl_performance[Date],tbl_daily[[#This Row],[Date]]),"")</f>
        <v/>
      </c>
      <c r="R321" s="2" t="str">
        <f>IFERROR(AVERAGEIFS(tbl_performance[Bench Press 1RM (lbs)],tbl_performance[Name],tbl_daily[[#This Row],[Name]],tbl_performance[Date],tbl_daily[[#This Row],[Date]]),"")</f>
        <v/>
      </c>
      <c r="S321" s="2" t="str">
        <f>IFERROR(AVERAGEIFS(tbl_performance[Jump Height (in)],tbl_performance[Name],tbl_daily[[#This Row],[Name]],tbl_performance[Date],tbl_daily[[#This Row],[Date]]),"")</f>
        <v/>
      </c>
      <c r="T321" s="2" t="str">
        <f>IFERROR(AVERAGEIFS(tbl_performance[Body Fat (%)],tbl_performance[Name],tbl_daily[[#This Row],[Name]],tbl_performance[Date],tbl_daily[[#This Row],[Date]]),"")</f>
        <v/>
      </c>
      <c r="U321">
        <f>IFERROR(IF(tbl_daily[[#This Row],[Name]]="","",1),"")</f>
        <v>1</v>
      </c>
      <c r="V321" s="9">
        <f>IF(tbl_daily[[#This Row],[Injury Status]]="Full",1,IF(tbl_daily[[#This Row],[Injury Status]]="Limited",2,IF(tbl_daily[[#This Row],[Injury Status]]="Out",3,"")))</f>
        <v>1</v>
      </c>
    </row>
    <row r="322" spans="1:22" ht="18" customHeight="1" x14ac:dyDescent="0.25">
      <c r="A322" s="3">
        <v>43045</v>
      </c>
      <c r="B322" t="s">
        <v>61</v>
      </c>
      <c r="C322" t="s">
        <v>36</v>
      </c>
      <c r="D322">
        <v>1</v>
      </c>
      <c r="E322">
        <v>2</v>
      </c>
      <c r="F322">
        <v>4</v>
      </c>
      <c r="G322">
        <v>2</v>
      </c>
      <c r="H322">
        <v>4</v>
      </c>
      <c r="I322">
        <v>1</v>
      </c>
      <c r="J322">
        <v>7</v>
      </c>
      <c r="K322">
        <v>21</v>
      </c>
      <c r="L322">
        <f>IFERROR(IF(OR(tbl_daily[[#This Row],[RPE]]="",tbl_daily[[#This Row],[Duration]]=""),"",tbl_daily[[#This Row],[RPE]]*tbl_daily[[#This Row],[Duration]]),"")</f>
        <v>147</v>
      </c>
      <c r="M3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22" t="str">
        <f>IFERROR(_xlfn.XLOOKUP(tbl_daily[[#This Row],[Name]],tbl_profile[Name],tbl_profile[Position]),"")</f>
        <v>Forward</v>
      </c>
      <c r="O322">
        <f>IFERROR(IF(tbl_daily[[#This Row],[Injury Status]]="Out","",tbl_daily[[#This Row],[Duration]]),"")</f>
        <v>21</v>
      </c>
      <c r="P322" t="str">
        <f>IFERROR(_xlfn.XLOOKUP(tbl_daily[[#This Row],[Name]],tbl_profile[Name],tbl_profile[Team]),"")</f>
        <v>Toon Squad</v>
      </c>
      <c r="Q322" s="2" t="str">
        <f>IFERROR(AVERAGEIFS(tbl_performance[TrapBar Deadlift 1RM (lbs)],tbl_performance[Name],tbl_daily[[#This Row],[Name]],tbl_performance[Date],tbl_daily[[#This Row],[Date]]),"")</f>
        <v/>
      </c>
      <c r="R322" s="2" t="str">
        <f>IFERROR(AVERAGEIFS(tbl_performance[Bench Press 1RM (lbs)],tbl_performance[Name],tbl_daily[[#This Row],[Name]],tbl_performance[Date],tbl_daily[[#This Row],[Date]]),"")</f>
        <v/>
      </c>
      <c r="S322" s="2" t="str">
        <f>IFERROR(AVERAGEIFS(tbl_performance[Jump Height (in)],tbl_performance[Name],tbl_daily[[#This Row],[Name]],tbl_performance[Date],tbl_daily[[#This Row],[Date]]),"")</f>
        <v/>
      </c>
      <c r="T322" s="2" t="str">
        <f>IFERROR(AVERAGEIFS(tbl_performance[Body Fat (%)],tbl_performance[Name],tbl_daily[[#This Row],[Name]],tbl_performance[Date],tbl_daily[[#This Row],[Date]]),"")</f>
        <v/>
      </c>
      <c r="U322">
        <f>IFERROR(IF(tbl_daily[[#This Row],[Name]]="","",1),"")</f>
        <v>1</v>
      </c>
      <c r="V322" s="9">
        <f>IF(tbl_daily[[#This Row],[Injury Status]]="Full",1,IF(tbl_daily[[#This Row],[Injury Status]]="Limited",2,IF(tbl_daily[[#This Row],[Injury Status]]="Out",3,"")))</f>
        <v>1</v>
      </c>
    </row>
    <row r="323" spans="1:22" ht="18" customHeight="1" x14ac:dyDescent="0.25">
      <c r="A323" s="3">
        <v>43045</v>
      </c>
      <c r="B323" t="s">
        <v>55</v>
      </c>
      <c r="C323" t="s">
        <v>36</v>
      </c>
      <c r="D323">
        <v>1</v>
      </c>
      <c r="E323">
        <v>4</v>
      </c>
      <c r="F323">
        <v>4</v>
      </c>
      <c r="G323">
        <v>4</v>
      </c>
      <c r="H323">
        <v>3</v>
      </c>
      <c r="I323">
        <v>1</v>
      </c>
      <c r="J323">
        <v>9</v>
      </c>
      <c r="K323">
        <v>21</v>
      </c>
      <c r="L323">
        <f>IFERROR(IF(OR(tbl_daily[[#This Row],[RPE]]="",tbl_daily[[#This Row],[Duration]]=""),"",tbl_daily[[#This Row],[RPE]]*tbl_daily[[#This Row],[Duration]]),"")</f>
        <v>189</v>
      </c>
      <c r="M3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323" t="str">
        <f>IFERROR(_xlfn.XLOOKUP(tbl_daily[[#This Row],[Name]],tbl_profile[Name],tbl_profile[Position]),"")</f>
        <v>Guard</v>
      </c>
      <c r="O323">
        <f>IFERROR(IF(tbl_daily[[#This Row],[Injury Status]]="Out","",tbl_daily[[#This Row],[Duration]]),"")</f>
        <v>21</v>
      </c>
      <c r="P323" t="str">
        <f>IFERROR(_xlfn.XLOOKUP(tbl_daily[[#This Row],[Name]],tbl_profile[Name],tbl_profile[Team]),"")</f>
        <v>Toon Squad</v>
      </c>
      <c r="Q323" s="2" t="str">
        <f>IFERROR(AVERAGEIFS(tbl_performance[TrapBar Deadlift 1RM (lbs)],tbl_performance[Name],tbl_daily[[#This Row],[Name]],tbl_performance[Date],tbl_daily[[#This Row],[Date]]),"")</f>
        <v/>
      </c>
      <c r="R323" s="2" t="str">
        <f>IFERROR(AVERAGEIFS(tbl_performance[Bench Press 1RM (lbs)],tbl_performance[Name],tbl_daily[[#This Row],[Name]],tbl_performance[Date],tbl_daily[[#This Row],[Date]]),"")</f>
        <v/>
      </c>
      <c r="S323" s="2" t="str">
        <f>IFERROR(AVERAGEIFS(tbl_performance[Jump Height (in)],tbl_performance[Name],tbl_daily[[#This Row],[Name]],tbl_performance[Date],tbl_daily[[#This Row],[Date]]),"")</f>
        <v/>
      </c>
      <c r="T323" s="2" t="str">
        <f>IFERROR(AVERAGEIFS(tbl_performance[Body Fat (%)],tbl_performance[Name],tbl_daily[[#This Row],[Name]],tbl_performance[Date],tbl_daily[[#This Row],[Date]]),"")</f>
        <v/>
      </c>
      <c r="U323">
        <f>IFERROR(IF(tbl_daily[[#This Row],[Name]]="","",1),"")</f>
        <v>1</v>
      </c>
      <c r="V323" s="9">
        <f>IF(tbl_daily[[#This Row],[Injury Status]]="Full",1,IF(tbl_daily[[#This Row],[Injury Status]]="Limited",2,IF(tbl_daily[[#This Row],[Injury Status]]="Out",3,"")))</f>
        <v>1</v>
      </c>
    </row>
    <row r="324" spans="1:22" ht="18" customHeight="1" x14ac:dyDescent="0.25">
      <c r="A324" s="3">
        <v>43045</v>
      </c>
      <c r="B324" t="s">
        <v>40</v>
      </c>
      <c r="C324" t="s">
        <v>36</v>
      </c>
      <c r="D324">
        <v>2</v>
      </c>
      <c r="E324">
        <v>1</v>
      </c>
      <c r="F324">
        <v>4</v>
      </c>
      <c r="G324">
        <v>4</v>
      </c>
      <c r="H324">
        <v>3</v>
      </c>
      <c r="I324">
        <v>1</v>
      </c>
      <c r="J324">
        <v>10</v>
      </c>
      <c r="K324">
        <v>21</v>
      </c>
      <c r="L324">
        <f>IFERROR(IF(OR(tbl_daily[[#This Row],[RPE]]="",tbl_daily[[#This Row],[Duration]]=""),"",tbl_daily[[#This Row],[RPE]]*tbl_daily[[#This Row],[Duration]]),"")</f>
        <v>210</v>
      </c>
      <c r="M3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24" t="str">
        <f>IFERROR(_xlfn.XLOOKUP(tbl_daily[[#This Row],[Name]],tbl_profile[Name],tbl_profile[Position]),"")</f>
        <v>Guard</v>
      </c>
      <c r="O324">
        <f>IFERROR(IF(tbl_daily[[#This Row],[Injury Status]]="Out","",tbl_daily[[#This Row],[Duration]]),"")</f>
        <v>21</v>
      </c>
      <c r="P324" t="str">
        <f>IFERROR(_xlfn.XLOOKUP(tbl_daily[[#This Row],[Name]],tbl_profile[Name],tbl_profile[Team]),"")</f>
        <v>New Legacy</v>
      </c>
      <c r="Q324" s="2" t="str">
        <f>IFERROR(AVERAGEIFS(tbl_performance[TrapBar Deadlift 1RM (lbs)],tbl_performance[Name],tbl_daily[[#This Row],[Name]],tbl_performance[Date],tbl_daily[[#This Row],[Date]]),"")</f>
        <v/>
      </c>
      <c r="R324" s="2" t="str">
        <f>IFERROR(AVERAGEIFS(tbl_performance[Bench Press 1RM (lbs)],tbl_performance[Name],tbl_daily[[#This Row],[Name]],tbl_performance[Date],tbl_daily[[#This Row],[Date]]),"")</f>
        <v/>
      </c>
      <c r="S324" s="2" t="str">
        <f>IFERROR(AVERAGEIFS(tbl_performance[Jump Height (in)],tbl_performance[Name],tbl_daily[[#This Row],[Name]],tbl_performance[Date],tbl_daily[[#This Row],[Date]]),"")</f>
        <v/>
      </c>
      <c r="T324" s="2" t="str">
        <f>IFERROR(AVERAGEIFS(tbl_performance[Body Fat (%)],tbl_performance[Name],tbl_daily[[#This Row],[Name]],tbl_performance[Date],tbl_daily[[#This Row],[Date]]),"")</f>
        <v/>
      </c>
      <c r="U324">
        <f>IFERROR(IF(tbl_daily[[#This Row],[Name]]="","",1),"")</f>
        <v>1</v>
      </c>
      <c r="V324" s="9">
        <f>IF(tbl_daily[[#This Row],[Injury Status]]="Full",1,IF(tbl_daily[[#This Row],[Injury Status]]="Limited",2,IF(tbl_daily[[#This Row],[Injury Status]]="Out",3,"")))</f>
        <v>1</v>
      </c>
    </row>
    <row r="325" spans="1:22" ht="18" customHeight="1" x14ac:dyDescent="0.25">
      <c r="A325" s="6">
        <v>43046</v>
      </c>
      <c r="B325" t="s">
        <v>45</v>
      </c>
      <c r="C325" t="s">
        <v>37</v>
      </c>
      <c r="D325">
        <v>7</v>
      </c>
      <c r="E325">
        <v>9</v>
      </c>
      <c r="F325">
        <v>4</v>
      </c>
      <c r="G325">
        <v>2</v>
      </c>
      <c r="H325">
        <v>2</v>
      </c>
      <c r="I325">
        <v>0</v>
      </c>
      <c r="J325">
        <v>0</v>
      </c>
      <c r="K325">
        <v>28</v>
      </c>
      <c r="L325">
        <f>IFERROR(IF(OR(tbl_daily[[#This Row],[RPE]]="",tbl_daily[[#This Row],[Duration]]=""),"",tbl_daily[[#This Row],[RPE]]*tbl_daily[[#This Row],[Duration]]),"")</f>
        <v>0</v>
      </c>
      <c r="M3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325" t="str">
        <f>IFERROR(_xlfn.XLOOKUP(tbl_daily[[#This Row],[Name]],tbl_profile[Name],tbl_profile[Position]),"")</f>
        <v>Forward</v>
      </c>
      <c r="O325" t="str">
        <f>IFERROR(IF(tbl_daily[[#This Row],[Injury Status]]="Out","",tbl_daily[[#This Row],[Duration]]),"")</f>
        <v/>
      </c>
      <c r="P325" t="str">
        <f>IFERROR(_xlfn.XLOOKUP(tbl_daily[[#This Row],[Name]],tbl_profile[Name],tbl_profile[Team]),"")</f>
        <v>New Legacy</v>
      </c>
      <c r="Q325" s="2" t="str">
        <f>IFERROR(AVERAGEIFS(tbl_performance[TrapBar Deadlift 1RM (lbs)],tbl_performance[Name],tbl_daily[[#This Row],[Name]],tbl_performance[Date],tbl_daily[[#This Row],[Date]]),"")</f>
        <v/>
      </c>
      <c r="R325" s="2" t="str">
        <f>IFERROR(AVERAGEIFS(tbl_performance[Bench Press 1RM (lbs)],tbl_performance[Name],tbl_daily[[#This Row],[Name]],tbl_performance[Date],tbl_daily[[#This Row],[Date]]),"")</f>
        <v/>
      </c>
      <c r="S325" s="2" t="str">
        <f>IFERROR(AVERAGEIFS(tbl_performance[Jump Height (in)],tbl_performance[Name],tbl_daily[[#This Row],[Name]],tbl_performance[Date],tbl_daily[[#This Row],[Date]]),"")</f>
        <v/>
      </c>
      <c r="T325" s="2" t="str">
        <f>IFERROR(AVERAGEIFS(tbl_performance[Body Fat (%)],tbl_performance[Name],tbl_daily[[#This Row],[Name]],tbl_performance[Date],tbl_daily[[#This Row],[Date]]),"")</f>
        <v/>
      </c>
      <c r="U325">
        <f>IFERROR(IF(tbl_daily[[#This Row],[Name]]="","",1),"")</f>
        <v>1</v>
      </c>
      <c r="V325" s="9">
        <f>IF(tbl_daily[[#This Row],[Injury Status]]="Full",1,IF(tbl_daily[[#This Row],[Injury Status]]="Limited",2,IF(tbl_daily[[#This Row],[Injury Status]]="Out",3,"")))</f>
        <v>3</v>
      </c>
    </row>
    <row r="326" spans="1:22" ht="18" customHeight="1" x14ac:dyDescent="0.25">
      <c r="A326" s="3">
        <v>43046</v>
      </c>
      <c r="B326" t="s">
        <v>47</v>
      </c>
      <c r="C326" t="s">
        <v>38</v>
      </c>
      <c r="D326">
        <v>2</v>
      </c>
      <c r="E326">
        <v>2</v>
      </c>
      <c r="F326">
        <v>2</v>
      </c>
      <c r="G326">
        <v>2</v>
      </c>
      <c r="H326">
        <v>3</v>
      </c>
      <c r="I326">
        <v>1</v>
      </c>
      <c r="J326">
        <v>9</v>
      </c>
      <c r="K326">
        <v>28</v>
      </c>
      <c r="L326">
        <f>IFERROR(IF(OR(tbl_daily[[#This Row],[RPE]]="",tbl_daily[[#This Row],[Duration]]=""),"",tbl_daily[[#This Row],[RPE]]*tbl_daily[[#This Row],[Duration]]),"")</f>
        <v>252</v>
      </c>
      <c r="M3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26" t="str">
        <f>IFERROR(_xlfn.XLOOKUP(tbl_daily[[#This Row],[Name]],tbl_profile[Name],tbl_profile[Position]),"")</f>
        <v>Forward</v>
      </c>
      <c r="O326">
        <f>IFERROR(IF(tbl_daily[[#This Row],[Injury Status]]="Out","",tbl_daily[[#This Row],[Duration]]),"")</f>
        <v>28</v>
      </c>
      <c r="P326" t="str">
        <f>IFERROR(_xlfn.XLOOKUP(tbl_daily[[#This Row],[Name]],tbl_profile[Name],tbl_profile[Team]),"")</f>
        <v>Toon Squad</v>
      </c>
      <c r="Q326" s="2" t="str">
        <f>IFERROR(AVERAGEIFS(tbl_performance[TrapBar Deadlift 1RM (lbs)],tbl_performance[Name],tbl_daily[[#This Row],[Name]],tbl_performance[Date],tbl_daily[[#This Row],[Date]]),"")</f>
        <v/>
      </c>
      <c r="R326" s="2" t="str">
        <f>IFERROR(AVERAGEIFS(tbl_performance[Bench Press 1RM (lbs)],tbl_performance[Name],tbl_daily[[#This Row],[Name]],tbl_performance[Date],tbl_daily[[#This Row],[Date]]),"")</f>
        <v/>
      </c>
      <c r="S326" s="2" t="str">
        <f>IFERROR(AVERAGEIFS(tbl_performance[Jump Height (in)],tbl_performance[Name],tbl_daily[[#This Row],[Name]],tbl_performance[Date],tbl_daily[[#This Row],[Date]]),"")</f>
        <v/>
      </c>
      <c r="T326" s="2" t="str">
        <f>IFERROR(AVERAGEIFS(tbl_performance[Body Fat (%)],tbl_performance[Name],tbl_daily[[#This Row],[Name]],tbl_performance[Date],tbl_daily[[#This Row],[Date]]),"")</f>
        <v/>
      </c>
      <c r="U326">
        <f>IFERROR(IF(tbl_daily[[#This Row],[Name]]="","",1),"")</f>
        <v>1</v>
      </c>
      <c r="V326" s="9">
        <f>IF(tbl_daily[[#This Row],[Injury Status]]="Full",1,IF(tbl_daily[[#This Row],[Injury Status]]="Limited",2,IF(tbl_daily[[#This Row],[Injury Status]]="Out",3,"")))</f>
        <v>2</v>
      </c>
    </row>
    <row r="327" spans="1:22" ht="18" customHeight="1" x14ac:dyDescent="0.25">
      <c r="A327" s="3">
        <v>43046</v>
      </c>
      <c r="B327" t="s">
        <v>43</v>
      </c>
      <c r="C327" t="s">
        <v>36</v>
      </c>
      <c r="D327">
        <v>2</v>
      </c>
      <c r="E327">
        <v>4</v>
      </c>
      <c r="F327">
        <v>1</v>
      </c>
      <c r="G327">
        <v>2</v>
      </c>
      <c r="H327">
        <v>4</v>
      </c>
      <c r="I327">
        <v>1</v>
      </c>
      <c r="J327">
        <v>7</v>
      </c>
      <c r="K327">
        <v>28</v>
      </c>
      <c r="L327">
        <f>IFERROR(IF(OR(tbl_daily[[#This Row],[RPE]]="",tbl_daily[[#This Row],[Duration]]=""),"",tbl_daily[[#This Row],[RPE]]*tbl_daily[[#This Row],[Duration]]),"")</f>
        <v>196</v>
      </c>
      <c r="M3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27" t="str">
        <f>IFERROR(_xlfn.XLOOKUP(tbl_daily[[#This Row],[Name]],tbl_profile[Name],tbl_profile[Position]),"")</f>
        <v>Forward</v>
      </c>
      <c r="O327">
        <f>IFERROR(IF(tbl_daily[[#This Row],[Injury Status]]="Out","",tbl_daily[[#This Row],[Duration]]),"")</f>
        <v>28</v>
      </c>
      <c r="P327" t="str">
        <f>IFERROR(_xlfn.XLOOKUP(tbl_daily[[#This Row],[Name]],tbl_profile[Name],tbl_profile[Team]),"")</f>
        <v>New Legacy</v>
      </c>
      <c r="Q327" s="2" t="str">
        <f>IFERROR(AVERAGEIFS(tbl_performance[TrapBar Deadlift 1RM (lbs)],tbl_performance[Name],tbl_daily[[#This Row],[Name]],tbl_performance[Date],tbl_daily[[#This Row],[Date]]),"")</f>
        <v/>
      </c>
      <c r="R327" s="2" t="str">
        <f>IFERROR(AVERAGEIFS(tbl_performance[Bench Press 1RM (lbs)],tbl_performance[Name],tbl_daily[[#This Row],[Name]],tbl_performance[Date],tbl_daily[[#This Row],[Date]]),"")</f>
        <v/>
      </c>
      <c r="S327" s="2" t="str">
        <f>IFERROR(AVERAGEIFS(tbl_performance[Jump Height (in)],tbl_performance[Name],tbl_daily[[#This Row],[Name]],tbl_performance[Date],tbl_daily[[#This Row],[Date]]),"")</f>
        <v/>
      </c>
      <c r="T327" s="2" t="str">
        <f>IFERROR(AVERAGEIFS(tbl_performance[Body Fat (%)],tbl_performance[Name],tbl_daily[[#This Row],[Name]],tbl_performance[Date],tbl_daily[[#This Row],[Date]]),"")</f>
        <v/>
      </c>
      <c r="U327">
        <f>IFERROR(IF(tbl_daily[[#This Row],[Name]]="","",1),"")</f>
        <v>1</v>
      </c>
      <c r="V327" s="9">
        <f>IF(tbl_daily[[#This Row],[Injury Status]]="Full",1,IF(tbl_daily[[#This Row],[Injury Status]]="Limited",2,IF(tbl_daily[[#This Row],[Injury Status]]="Out",3,"")))</f>
        <v>1</v>
      </c>
    </row>
    <row r="328" spans="1:22" ht="18" customHeight="1" x14ac:dyDescent="0.25">
      <c r="A328" s="3">
        <v>43046</v>
      </c>
      <c r="B328" t="s">
        <v>46</v>
      </c>
      <c r="C328" t="s">
        <v>36</v>
      </c>
      <c r="D328">
        <v>3</v>
      </c>
      <c r="E328">
        <v>3</v>
      </c>
      <c r="F328">
        <v>2</v>
      </c>
      <c r="G328">
        <v>3</v>
      </c>
      <c r="H328">
        <v>3</v>
      </c>
      <c r="I328">
        <v>1</v>
      </c>
      <c r="J328">
        <v>10</v>
      </c>
      <c r="K328">
        <v>28</v>
      </c>
      <c r="L328">
        <f>IFERROR(IF(OR(tbl_daily[[#This Row],[RPE]]="",tbl_daily[[#This Row],[Duration]]=""),"",tbl_daily[[#This Row],[RPE]]*tbl_daily[[#This Row],[Duration]]),"")</f>
        <v>280</v>
      </c>
      <c r="M3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28" t="str">
        <f>IFERROR(_xlfn.XLOOKUP(tbl_daily[[#This Row],[Name]],tbl_profile[Name],tbl_profile[Position]),"")</f>
        <v>Forward</v>
      </c>
      <c r="O328">
        <f>IFERROR(IF(tbl_daily[[#This Row],[Injury Status]]="Out","",tbl_daily[[#This Row],[Duration]]),"")</f>
        <v>28</v>
      </c>
      <c r="P328" t="str">
        <f>IFERROR(_xlfn.XLOOKUP(tbl_daily[[#This Row],[Name]],tbl_profile[Name],tbl_profile[Team]),"")</f>
        <v>Toon Squad</v>
      </c>
      <c r="Q328" s="2" t="str">
        <f>IFERROR(AVERAGEIFS(tbl_performance[TrapBar Deadlift 1RM (lbs)],tbl_performance[Name],tbl_daily[[#This Row],[Name]],tbl_performance[Date],tbl_daily[[#This Row],[Date]]),"")</f>
        <v/>
      </c>
      <c r="R328" s="2" t="str">
        <f>IFERROR(AVERAGEIFS(tbl_performance[Bench Press 1RM (lbs)],tbl_performance[Name],tbl_daily[[#This Row],[Name]],tbl_performance[Date],tbl_daily[[#This Row],[Date]]),"")</f>
        <v/>
      </c>
      <c r="S328" s="2" t="str">
        <f>IFERROR(AVERAGEIFS(tbl_performance[Jump Height (in)],tbl_performance[Name],tbl_daily[[#This Row],[Name]],tbl_performance[Date],tbl_daily[[#This Row],[Date]]),"")</f>
        <v/>
      </c>
      <c r="T328" s="2" t="str">
        <f>IFERROR(AVERAGEIFS(tbl_performance[Body Fat (%)],tbl_performance[Name],tbl_daily[[#This Row],[Name]],tbl_performance[Date],tbl_daily[[#This Row],[Date]]),"")</f>
        <v/>
      </c>
      <c r="U328">
        <f>IFERROR(IF(tbl_daily[[#This Row],[Name]]="","",1),"")</f>
        <v>1</v>
      </c>
      <c r="V328" s="9">
        <f>IF(tbl_daily[[#This Row],[Injury Status]]="Full",1,IF(tbl_daily[[#This Row],[Injury Status]]="Limited",2,IF(tbl_daily[[#This Row],[Injury Status]]="Out",3,"")))</f>
        <v>1</v>
      </c>
    </row>
    <row r="329" spans="1:22" ht="18" customHeight="1" x14ac:dyDescent="0.25">
      <c r="A329" s="3">
        <v>43046</v>
      </c>
      <c r="B329" t="s">
        <v>49</v>
      </c>
      <c r="C329" t="s">
        <v>36</v>
      </c>
      <c r="D329">
        <v>2</v>
      </c>
      <c r="E329">
        <v>4</v>
      </c>
      <c r="F329">
        <v>3</v>
      </c>
      <c r="G329">
        <v>3</v>
      </c>
      <c r="H329">
        <v>2</v>
      </c>
      <c r="I329">
        <v>1</v>
      </c>
      <c r="J329">
        <v>9</v>
      </c>
      <c r="K329">
        <v>28</v>
      </c>
      <c r="L329">
        <f>IFERROR(IF(OR(tbl_daily[[#This Row],[RPE]]="",tbl_daily[[#This Row],[Duration]]=""),"",tbl_daily[[#This Row],[RPE]]*tbl_daily[[#This Row],[Duration]]),"")</f>
        <v>252</v>
      </c>
      <c r="M3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29" t="str">
        <f>IFERROR(_xlfn.XLOOKUP(tbl_daily[[#This Row],[Name]],tbl_profile[Name],tbl_profile[Position]),"")</f>
        <v>Guard</v>
      </c>
      <c r="O329">
        <f>IFERROR(IF(tbl_daily[[#This Row],[Injury Status]]="Out","",tbl_daily[[#This Row],[Duration]]),"")</f>
        <v>28</v>
      </c>
      <c r="P329" t="str">
        <f>IFERROR(_xlfn.XLOOKUP(tbl_daily[[#This Row],[Name]],tbl_profile[Name],tbl_profile[Team]),"")</f>
        <v>Toon Squad</v>
      </c>
      <c r="Q329" s="2" t="str">
        <f>IFERROR(AVERAGEIFS(tbl_performance[TrapBar Deadlift 1RM (lbs)],tbl_performance[Name],tbl_daily[[#This Row],[Name]],tbl_performance[Date],tbl_daily[[#This Row],[Date]]),"")</f>
        <v/>
      </c>
      <c r="R329" s="2" t="str">
        <f>IFERROR(AVERAGEIFS(tbl_performance[Bench Press 1RM (lbs)],tbl_performance[Name],tbl_daily[[#This Row],[Name]],tbl_performance[Date],tbl_daily[[#This Row],[Date]]),"")</f>
        <v/>
      </c>
      <c r="S329" s="2" t="str">
        <f>IFERROR(AVERAGEIFS(tbl_performance[Jump Height (in)],tbl_performance[Name],tbl_daily[[#This Row],[Name]],tbl_performance[Date],tbl_daily[[#This Row],[Date]]),"")</f>
        <v/>
      </c>
      <c r="T329" s="2" t="str">
        <f>IFERROR(AVERAGEIFS(tbl_performance[Body Fat (%)],tbl_performance[Name],tbl_daily[[#This Row],[Name]],tbl_performance[Date],tbl_daily[[#This Row],[Date]]),"")</f>
        <v/>
      </c>
      <c r="U329">
        <f>IFERROR(IF(tbl_daily[[#This Row],[Name]]="","",1),"")</f>
        <v>1</v>
      </c>
      <c r="V329" s="9">
        <f>IF(tbl_daily[[#This Row],[Injury Status]]="Full",1,IF(tbl_daily[[#This Row],[Injury Status]]="Limited",2,IF(tbl_daily[[#This Row],[Injury Status]]="Out",3,"")))</f>
        <v>1</v>
      </c>
    </row>
    <row r="330" spans="1:22" ht="18" customHeight="1" x14ac:dyDescent="0.25">
      <c r="A330" s="3">
        <v>43046</v>
      </c>
      <c r="B330" t="s">
        <v>14</v>
      </c>
      <c r="C330" t="s">
        <v>36</v>
      </c>
      <c r="D330">
        <v>4</v>
      </c>
      <c r="E330">
        <v>2</v>
      </c>
      <c r="F330">
        <v>2</v>
      </c>
      <c r="G330">
        <v>3</v>
      </c>
      <c r="H330">
        <v>4</v>
      </c>
      <c r="I330">
        <v>1</v>
      </c>
      <c r="J330">
        <v>8</v>
      </c>
      <c r="K330">
        <v>28</v>
      </c>
      <c r="L330">
        <f>IFERROR(IF(OR(tbl_daily[[#This Row],[RPE]]="",tbl_daily[[#This Row],[Duration]]=""),"",tbl_daily[[#This Row],[RPE]]*tbl_daily[[#This Row],[Duration]]),"")</f>
        <v>224</v>
      </c>
      <c r="M3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330" t="str">
        <f>IFERROR(_xlfn.XLOOKUP(tbl_daily[[#This Row],[Name]],tbl_profile[Name],tbl_profile[Position]),"")</f>
        <v>Guard</v>
      </c>
      <c r="O330">
        <f>IFERROR(IF(tbl_daily[[#This Row],[Injury Status]]="Out","",tbl_daily[[#This Row],[Duration]]),"")</f>
        <v>28</v>
      </c>
      <c r="P330" t="str">
        <f>IFERROR(_xlfn.XLOOKUP(tbl_daily[[#This Row],[Name]],tbl_profile[Name],tbl_profile[Team]),"")</f>
        <v>New Legacy</v>
      </c>
      <c r="Q330" s="2" t="str">
        <f>IFERROR(AVERAGEIFS(tbl_performance[TrapBar Deadlift 1RM (lbs)],tbl_performance[Name],tbl_daily[[#This Row],[Name]],tbl_performance[Date],tbl_daily[[#This Row],[Date]]),"")</f>
        <v/>
      </c>
      <c r="R330" s="2" t="str">
        <f>IFERROR(AVERAGEIFS(tbl_performance[Bench Press 1RM (lbs)],tbl_performance[Name],tbl_daily[[#This Row],[Name]],tbl_performance[Date],tbl_daily[[#This Row],[Date]]),"")</f>
        <v/>
      </c>
      <c r="S330" s="2" t="str">
        <f>IFERROR(AVERAGEIFS(tbl_performance[Jump Height (in)],tbl_performance[Name],tbl_daily[[#This Row],[Name]],tbl_performance[Date],tbl_daily[[#This Row],[Date]]),"")</f>
        <v/>
      </c>
      <c r="T330" s="2" t="str">
        <f>IFERROR(AVERAGEIFS(tbl_performance[Body Fat (%)],tbl_performance[Name],tbl_daily[[#This Row],[Name]],tbl_performance[Date],tbl_daily[[#This Row],[Date]]),"")</f>
        <v/>
      </c>
      <c r="U330">
        <f>IFERROR(IF(tbl_daily[[#This Row],[Name]]="","",1),"")</f>
        <v>1</v>
      </c>
      <c r="V330" s="9">
        <f>IF(tbl_daily[[#This Row],[Injury Status]]="Full",1,IF(tbl_daily[[#This Row],[Injury Status]]="Limited",2,IF(tbl_daily[[#This Row],[Injury Status]]="Out",3,"")))</f>
        <v>1</v>
      </c>
    </row>
    <row r="331" spans="1:22" ht="18" customHeight="1" x14ac:dyDescent="0.25">
      <c r="A331" s="3">
        <v>43046</v>
      </c>
      <c r="B331" t="s">
        <v>48</v>
      </c>
      <c r="C331" t="s">
        <v>36</v>
      </c>
      <c r="D331">
        <v>2</v>
      </c>
      <c r="E331">
        <v>4</v>
      </c>
      <c r="F331">
        <v>4</v>
      </c>
      <c r="G331">
        <v>4</v>
      </c>
      <c r="H331">
        <v>3</v>
      </c>
      <c r="I331">
        <v>1</v>
      </c>
      <c r="J331">
        <v>10</v>
      </c>
      <c r="K331">
        <v>28</v>
      </c>
      <c r="L331">
        <f>IFERROR(IF(OR(tbl_daily[[#This Row],[RPE]]="",tbl_daily[[#This Row],[Duration]]=""),"",tbl_daily[[#This Row],[RPE]]*tbl_daily[[#This Row],[Duration]]),"")</f>
        <v>280</v>
      </c>
      <c r="M3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331" t="str">
        <f>IFERROR(_xlfn.XLOOKUP(tbl_daily[[#This Row],[Name]],tbl_profile[Name],tbl_profile[Position]),"")</f>
        <v>Guard</v>
      </c>
      <c r="O331">
        <f>IFERROR(IF(tbl_daily[[#This Row],[Injury Status]]="Out","",tbl_daily[[#This Row],[Duration]]),"")</f>
        <v>28</v>
      </c>
      <c r="P331" t="str">
        <f>IFERROR(_xlfn.XLOOKUP(tbl_daily[[#This Row],[Name]],tbl_profile[Name],tbl_profile[Team]),"")</f>
        <v>New Legacy</v>
      </c>
      <c r="Q331" s="2" t="str">
        <f>IFERROR(AVERAGEIFS(tbl_performance[TrapBar Deadlift 1RM (lbs)],tbl_performance[Name],tbl_daily[[#This Row],[Name]],tbl_performance[Date],tbl_daily[[#This Row],[Date]]),"")</f>
        <v/>
      </c>
      <c r="R331" s="2" t="str">
        <f>IFERROR(AVERAGEIFS(tbl_performance[Bench Press 1RM (lbs)],tbl_performance[Name],tbl_daily[[#This Row],[Name]],tbl_performance[Date],tbl_daily[[#This Row],[Date]]),"")</f>
        <v/>
      </c>
      <c r="S331" s="2" t="str">
        <f>IFERROR(AVERAGEIFS(tbl_performance[Jump Height (in)],tbl_performance[Name],tbl_daily[[#This Row],[Name]],tbl_performance[Date],tbl_daily[[#This Row],[Date]]),"")</f>
        <v/>
      </c>
      <c r="T331" s="2" t="str">
        <f>IFERROR(AVERAGEIFS(tbl_performance[Body Fat (%)],tbl_performance[Name],tbl_daily[[#This Row],[Name]],tbl_performance[Date],tbl_daily[[#This Row],[Date]]),"")</f>
        <v/>
      </c>
      <c r="U331">
        <f>IFERROR(IF(tbl_daily[[#This Row],[Name]]="","",1),"")</f>
        <v>1</v>
      </c>
      <c r="V331" s="9">
        <f>IF(tbl_daily[[#This Row],[Injury Status]]="Full",1,IF(tbl_daily[[#This Row],[Injury Status]]="Limited",2,IF(tbl_daily[[#This Row],[Injury Status]]="Out",3,"")))</f>
        <v>1</v>
      </c>
    </row>
    <row r="332" spans="1:22" ht="18" customHeight="1" x14ac:dyDescent="0.25">
      <c r="A332" s="3">
        <v>43046</v>
      </c>
      <c r="B332" t="s">
        <v>65</v>
      </c>
      <c r="C332" t="s">
        <v>36</v>
      </c>
      <c r="D332">
        <v>2</v>
      </c>
      <c r="E332">
        <v>4</v>
      </c>
      <c r="F332">
        <v>2</v>
      </c>
      <c r="G332">
        <v>1</v>
      </c>
      <c r="H332">
        <v>4</v>
      </c>
      <c r="I332">
        <v>1</v>
      </c>
      <c r="J332">
        <v>8</v>
      </c>
      <c r="K332">
        <v>28</v>
      </c>
      <c r="L332">
        <f>IFERROR(IF(OR(tbl_daily[[#This Row],[RPE]]="",tbl_daily[[#This Row],[Duration]]=""),"",tbl_daily[[#This Row],[RPE]]*tbl_daily[[#This Row],[Duration]]),"")</f>
        <v>224</v>
      </c>
      <c r="M3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32" t="str">
        <f>IFERROR(_xlfn.XLOOKUP(tbl_daily[[#This Row],[Name]],tbl_profile[Name],tbl_profile[Position]),"")</f>
        <v>Center</v>
      </c>
      <c r="O332">
        <f>IFERROR(IF(tbl_daily[[#This Row],[Injury Status]]="Out","",tbl_daily[[#This Row],[Duration]]),"")</f>
        <v>28</v>
      </c>
      <c r="P332" t="str">
        <f>IFERROR(_xlfn.XLOOKUP(tbl_daily[[#This Row],[Name]],tbl_profile[Name],tbl_profile[Team]),"")</f>
        <v>New Legacy</v>
      </c>
      <c r="Q332" s="2" t="str">
        <f>IFERROR(AVERAGEIFS(tbl_performance[TrapBar Deadlift 1RM (lbs)],tbl_performance[Name],tbl_daily[[#This Row],[Name]],tbl_performance[Date],tbl_daily[[#This Row],[Date]]),"")</f>
        <v/>
      </c>
      <c r="R332" s="2" t="str">
        <f>IFERROR(AVERAGEIFS(tbl_performance[Bench Press 1RM (lbs)],tbl_performance[Name],tbl_daily[[#This Row],[Name]],tbl_performance[Date],tbl_daily[[#This Row],[Date]]),"")</f>
        <v/>
      </c>
      <c r="S332" s="2" t="str">
        <f>IFERROR(AVERAGEIFS(tbl_performance[Jump Height (in)],tbl_performance[Name],tbl_daily[[#This Row],[Name]],tbl_performance[Date],tbl_daily[[#This Row],[Date]]),"")</f>
        <v/>
      </c>
      <c r="T332" s="2" t="str">
        <f>IFERROR(AVERAGEIFS(tbl_performance[Body Fat (%)],tbl_performance[Name],tbl_daily[[#This Row],[Name]],tbl_performance[Date],tbl_daily[[#This Row],[Date]]),"")</f>
        <v/>
      </c>
      <c r="U332">
        <f>IFERROR(IF(tbl_daily[[#This Row],[Name]]="","",1),"")</f>
        <v>1</v>
      </c>
      <c r="V332" s="9">
        <f>IF(tbl_daily[[#This Row],[Injury Status]]="Full",1,IF(tbl_daily[[#This Row],[Injury Status]]="Limited",2,IF(tbl_daily[[#This Row],[Injury Status]]="Out",3,"")))</f>
        <v>1</v>
      </c>
    </row>
    <row r="333" spans="1:22" ht="18" customHeight="1" x14ac:dyDescent="0.25">
      <c r="A333" s="3">
        <v>43046</v>
      </c>
      <c r="B333" t="s">
        <v>63</v>
      </c>
      <c r="C333" t="s">
        <v>36</v>
      </c>
      <c r="D333">
        <v>3</v>
      </c>
      <c r="E333">
        <v>2</v>
      </c>
      <c r="F333">
        <v>1</v>
      </c>
      <c r="G333">
        <v>3</v>
      </c>
      <c r="H333">
        <v>1</v>
      </c>
      <c r="I333">
        <v>1</v>
      </c>
      <c r="J333">
        <v>10</v>
      </c>
      <c r="K333">
        <v>28</v>
      </c>
      <c r="L333">
        <f>IFERROR(IF(OR(tbl_daily[[#This Row],[RPE]]="",tbl_daily[[#This Row],[Duration]]=""),"",tbl_daily[[#This Row],[RPE]]*tbl_daily[[#This Row],[Duration]]),"")</f>
        <v>280</v>
      </c>
      <c r="M3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33" t="str">
        <f>IFERROR(_xlfn.XLOOKUP(tbl_daily[[#This Row],[Name]],tbl_profile[Name],tbl_profile[Position]),"")</f>
        <v>Center</v>
      </c>
      <c r="O333">
        <f>IFERROR(IF(tbl_daily[[#This Row],[Injury Status]]="Out","",tbl_daily[[#This Row],[Duration]]),"")</f>
        <v>28</v>
      </c>
      <c r="P333" t="str">
        <f>IFERROR(_xlfn.XLOOKUP(tbl_daily[[#This Row],[Name]],tbl_profile[Name],tbl_profile[Team]),"")</f>
        <v>New Legacy</v>
      </c>
      <c r="Q333" s="2" t="str">
        <f>IFERROR(AVERAGEIFS(tbl_performance[TrapBar Deadlift 1RM (lbs)],tbl_performance[Name],tbl_daily[[#This Row],[Name]],tbl_performance[Date],tbl_daily[[#This Row],[Date]]),"")</f>
        <v/>
      </c>
      <c r="R333" s="2" t="str">
        <f>IFERROR(AVERAGEIFS(tbl_performance[Bench Press 1RM (lbs)],tbl_performance[Name],tbl_daily[[#This Row],[Name]],tbl_performance[Date],tbl_daily[[#This Row],[Date]]),"")</f>
        <v/>
      </c>
      <c r="S333" s="2" t="str">
        <f>IFERROR(AVERAGEIFS(tbl_performance[Jump Height (in)],tbl_performance[Name],tbl_daily[[#This Row],[Name]],tbl_performance[Date],tbl_daily[[#This Row],[Date]]),"")</f>
        <v/>
      </c>
      <c r="T333" s="2" t="str">
        <f>IFERROR(AVERAGEIFS(tbl_performance[Body Fat (%)],tbl_performance[Name],tbl_daily[[#This Row],[Name]],tbl_performance[Date],tbl_daily[[#This Row],[Date]]),"")</f>
        <v/>
      </c>
      <c r="U333">
        <f>IFERROR(IF(tbl_daily[[#This Row],[Name]]="","",1),"")</f>
        <v>1</v>
      </c>
      <c r="V333" s="9">
        <f>IF(tbl_daily[[#This Row],[Injury Status]]="Full",1,IF(tbl_daily[[#This Row],[Injury Status]]="Limited",2,IF(tbl_daily[[#This Row],[Injury Status]]="Out",3,"")))</f>
        <v>1</v>
      </c>
    </row>
    <row r="334" spans="1:22" ht="18" customHeight="1" x14ac:dyDescent="0.25">
      <c r="A334" s="3">
        <v>43046</v>
      </c>
      <c r="B334" t="s">
        <v>62</v>
      </c>
      <c r="C334" t="s">
        <v>38</v>
      </c>
      <c r="D334">
        <v>1</v>
      </c>
      <c r="E334">
        <v>3</v>
      </c>
      <c r="F334">
        <v>3</v>
      </c>
      <c r="G334">
        <v>2</v>
      </c>
      <c r="H334">
        <v>3</v>
      </c>
      <c r="I334">
        <v>1</v>
      </c>
      <c r="J334">
        <v>8</v>
      </c>
      <c r="K334">
        <v>28</v>
      </c>
      <c r="L334">
        <f>IFERROR(IF(OR(tbl_daily[[#This Row],[RPE]]="",tbl_daily[[#This Row],[Duration]]=""),"",tbl_daily[[#This Row],[RPE]]*tbl_daily[[#This Row],[Duration]]),"")</f>
        <v>224</v>
      </c>
      <c r="M3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34" t="str">
        <f>IFERROR(_xlfn.XLOOKUP(tbl_daily[[#This Row],[Name]],tbl_profile[Name],tbl_profile[Position]),"")</f>
        <v>Center</v>
      </c>
      <c r="O334">
        <f>IFERROR(IF(tbl_daily[[#This Row],[Injury Status]]="Out","",tbl_daily[[#This Row],[Duration]]),"")</f>
        <v>28</v>
      </c>
      <c r="P334" t="str">
        <f>IFERROR(_xlfn.XLOOKUP(tbl_daily[[#This Row],[Name]],tbl_profile[Name],tbl_profile[Team]),"")</f>
        <v>Toon Squad</v>
      </c>
      <c r="Q334" s="2" t="str">
        <f>IFERROR(AVERAGEIFS(tbl_performance[TrapBar Deadlift 1RM (lbs)],tbl_performance[Name],tbl_daily[[#This Row],[Name]],tbl_performance[Date],tbl_daily[[#This Row],[Date]]),"")</f>
        <v/>
      </c>
      <c r="R334" s="2" t="str">
        <f>IFERROR(AVERAGEIFS(tbl_performance[Bench Press 1RM (lbs)],tbl_performance[Name],tbl_daily[[#This Row],[Name]],tbl_performance[Date],tbl_daily[[#This Row],[Date]]),"")</f>
        <v/>
      </c>
      <c r="S334" s="2" t="str">
        <f>IFERROR(AVERAGEIFS(tbl_performance[Jump Height (in)],tbl_performance[Name],tbl_daily[[#This Row],[Name]],tbl_performance[Date],tbl_daily[[#This Row],[Date]]),"")</f>
        <v/>
      </c>
      <c r="T334" s="2" t="str">
        <f>IFERROR(AVERAGEIFS(tbl_performance[Body Fat (%)],tbl_performance[Name],tbl_daily[[#This Row],[Name]],tbl_performance[Date],tbl_daily[[#This Row],[Date]]),"")</f>
        <v/>
      </c>
      <c r="U334">
        <f>IFERROR(IF(tbl_daily[[#This Row],[Name]]="","",1),"")</f>
        <v>1</v>
      </c>
      <c r="V334" s="9">
        <f>IF(tbl_daily[[#This Row],[Injury Status]]="Full",1,IF(tbl_daily[[#This Row],[Injury Status]]="Limited",2,IF(tbl_daily[[#This Row],[Injury Status]]="Out",3,"")))</f>
        <v>2</v>
      </c>
    </row>
    <row r="335" spans="1:22" ht="18" customHeight="1" x14ac:dyDescent="0.25">
      <c r="A335" s="3">
        <v>43046</v>
      </c>
      <c r="B335" t="s">
        <v>52</v>
      </c>
      <c r="C335" t="s">
        <v>36</v>
      </c>
      <c r="D335">
        <v>4</v>
      </c>
      <c r="E335">
        <v>2</v>
      </c>
      <c r="F335">
        <v>3</v>
      </c>
      <c r="G335">
        <v>1</v>
      </c>
      <c r="H335">
        <v>3</v>
      </c>
      <c r="I335">
        <v>1</v>
      </c>
      <c r="J335">
        <v>9</v>
      </c>
      <c r="K335">
        <v>28</v>
      </c>
      <c r="L335">
        <f>IFERROR(IF(OR(tbl_daily[[#This Row],[RPE]]="",tbl_daily[[#This Row],[Duration]]=""),"",tbl_daily[[#This Row],[RPE]]*tbl_daily[[#This Row],[Duration]]),"")</f>
        <v>252</v>
      </c>
      <c r="M3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35" t="str">
        <f>IFERROR(_xlfn.XLOOKUP(tbl_daily[[#This Row],[Name]],tbl_profile[Name],tbl_profile[Position]),"")</f>
        <v>Forward</v>
      </c>
      <c r="O335">
        <f>IFERROR(IF(tbl_daily[[#This Row],[Injury Status]]="Out","",tbl_daily[[#This Row],[Duration]]),"")</f>
        <v>28</v>
      </c>
      <c r="P335" t="str">
        <f>IFERROR(_xlfn.XLOOKUP(tbl_daily[[#This Row],[Name]],tbl_profile[Name],tbl_profile[Team]),"")</f>
        <v>Toon Squad</v>
      </c>
      <c r="Q335" s="2" t="str">
        <f>IFERROR(AVERAGEIFS(tbl_performance[TrapBar Deadlift 1RM (lbs)],tbl_performance[Name],tbl_daily[[#This Row],[Name]],tbl_performance[Date],tbl_daily[[#This Row],[Date]]),"")</f>
        <v/>
      </c>
      <c r="R335" s="2" t="str">
        <f>IFERROR(AVERAGEIFS(tbl_performance[Bench Press 1RM (lbs)],tbl_performance[Name],tbl_daily[[#This Row],[Name]],tbl_performance[Date],tbl_daily[[#This Row],[Date]]),"")</f>
        <v/>
      </c>
      <c r="S335" s="2" t="str">
        <f>IFERROR(AVERAGEIFS(tbl_performance[Jump Height (in)],tbl_performance[Name],tbl_daily[[#This Row],[Name]],tbl_performance[Date],tbl_daily[[#This Row],[Date]]),"")</f>
        <v/>
      </c>
      <c r="T335" s="2" t="str">
        <f>IFERROR(AVERAGEIFS(tbl_performance[Body Fat (%)],tbl_performance[Name],tbl_daily[[#This Row],[Name]],tbl_performance[Date],tbl_daily[[#This Row],[Date]]),"")</f>
        <v/>
      </c>
      <c r="U335">
        <f>IFERROR(IF(tbl_daily[[#This Row],[Name]]="","",1),"")</f>
        <v>1</v>
      </c>
      <c r="V335" s="9">
        <f>IF(tbl_daily[[#This Row],[Injury Status]]="Full",1,IF(tbl_daily[[#This Row],[Injury Status]]="Limited",2,IF(tbl_daily[[#This Row],[Injury Status]]="Out",3,"")))</f>
        <v>1</v>
      </c>
    </row>
    <row r="336" spans="1:22" ht="18" customHeight="1" x14ac:dyDescent="0.25">
      <c r="A336" s="3">
        <v>43046</v>
      </c>
      <c r="B336" t="s">
        <v>57</v>
      </c>
      <c r="C336" t="s">
        <v>37</v>
      </c>
      <c r="D336">
        <v>4</v>
      </c>
      <c r="E336">
        <v>8</v>
      </c>
      <c r="F336">
        <v>8</v>
      </c>
      <c r="G336">
        <v>5</v>
      </c>
      <c r="H336">
        <v>5</v>
      </c>
      <c r="I336">
        <v>0</v>
      </c>
      <c r="J336">
        <v>0</v>
      </c>
      <c r="K336">
        <v>28</v>
      </c>
      <c r="L336">
        <f>IFERROR(IF(OR(tbl_daily[[#This Row],[RPE]]="",tbl_daily[[#This Row],[Duration]]=""),"",tbl_daily[[#This Row],[RPE]]*tbl_daily[[#This Row],[Duration]]),"")</f>
        <v>0</v>
      </c>
      <c r="M3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336" t="str">
        <f>IFERROR(_xlfn.XLOOKUP(tbl_daily[[#This Row],[Name]],tbl_profile[Name],tbl_profile[Position]),"")</f>
        <v>Guard</v>
      </c>
      <c r="O336" t="str">
        <f>IFERROR(IF(tbl_daily[[#This Row],[Injury Status]]="Out","",tbl_daily[[#This Row],[Duration]]),"")</f>
        <v/>
      </c>
      <c r="P336" t="str">
        <f>IFERROR(_xlfn.XLOOKUP(tbl_daily[[#This Row],[Name]],tbl_profile[Name],tbl_profile[Team]),"")</f>
        <v>Toon Squad</v>
      </c>
      <c r="Q336" s="2" t="str">
        <f>IFERROR(AVERAGEIFS(tbl_performance[TrapBar Deadlift 1RM (lbs)],tbl_performance[Name],tbl_daily[[#This Row],[Name]],tbl_performance[Date],tbl_daily[[#This Row],[Date]]),"")</f>
        <v/>
      </c>
      <c r="R336" s="2" t="str">
        <f>IFERROR(AVERAGEIFS(tbl_performance[Bench Press 1RM (lbs)],tbl_performance[Name],tbl_daily[[#This Row],[Name]],tbl_performance[Date],tbl_daily[[#This Row],[Date]]),"")</f>
        <v/>
      </c>
      <c r="S336" s="2" t="str">
        <f>IFERROR(AVERAGEIFS(tbl_performance[Jump Height (in)],tbl_performance[Name],tbl_daily[[#This Row],[Name]],tbl_performance[Date],tbl_daily[[#This Row],[Date]]),"")</f>
        <v/>
      </c>
      <c r="T336" s="2" t="str">
        <f>IFERROR(AVERAGEIFS(tbl_performance[Body Fat (%)],tbl_performance[Name],tbl_daily[[#This Row],[Name]],tbl_performance[Date],tbl_daily[[#This Row],[Date]]),"")</f>
        <v/>
      </c>
      <c r="U336">
        <f>IFERROR(IF(tbl_daily[[#This Row],[Name]]="","",1),"")</f>
        <v>1</v>
      </c>
      <c r="V336" s="9">
        <f>IF(tbl_daily[[#This Row],[Injury Status]]="Full",1,IF(tbl_daily[[#This Row],[Injury Status]]="Limited",2,IF(tbl_daily[[#This Row],[Injury Status]]="Out",3,"")))</f>
        <v>3</v>
      </c>
    </row>
    <row r="337" spans="1:22" ht="18" customHeight="1" x14ac:dyDescent="0.25">
      <c r="A337" s="3">
        <v>43046</v>
      </c>
      <c r="B337" t="s">
        <v>59</v>
      </c>
      <c r="C337" t="s">
        <v>36</v>
      </c>
      <c r="D337">
        <v>2</v>
      </c>
      <c r="E337">
        <v>1</v>
      </c>
      <c r="F337">
        <v>4</v>
      </c>
      <c r="G337">
        <v>3</v>
      </c>
      <c r="H337">
        <v>2</v>
      </c>
      <c r="I337">
        <v>1</v>
      </c>
      <c r="J337">
        <v>8</v>
      </c>
      <c r="K337">
        <v>28</v>
      </c>
      <c r="L337">
        <f>IFERROR(IF(OR(tbl_daily[[#This Row],[RPE]]="",tbl_daily[[#This Row],[Duration]]=""),"",tbl_daily[[#This Row],[RPE]]*tbl_daily[[#This Row],[Duration]]),"")</f>
        <v>224</v>
      </c>
      <c r="M3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37" t="str">
        <f>IFERROR(_xlfn.XLOOKUP(tbl_daily[[#This Row],[Name]],tbl_profile[Name],tbl_profile[Position]),"")</f>
        <v>Forward</v>
      </c>
      <c r="O337">
        <f>IFERROR(IF(tbl_daily[[#This Row],[Injury Status]]="Out","",tbl_daily[[#This Row],[Duration]]),"")</f>
        <v>28</v>
      </c>
      <c r="P337" t="str">
        <f>IFERROR(_xlfn.XLOOKUP(tbl_daily[[#This Row],[Name]],tbl_profile[Name],tbl_profile[Team]),"")</f>
        <v>Toon Squad</v>
      </c>
      <c r="Q337" s="2" t="str">
        <f>IFERROR(AVERAGEIFS(tbl_performance[TrapBar Deadlift 1RM (lbs)],tbl_performance[Name],tbl_daily[[#This Row],[Name]],tbl_performance[Date],tbl_daily[[#This Row],[Date]]),"")</f>
        <v/>
      </c>
      <c r="R337" s="2" t="str">
        <f>IFERROR(AVERAGEIFS(tbl_performance[Bench Press 1RM (lbs)],tbl_performance[Name],tbl_daily[[#This Row],[Name]],tbl_performance[Date],tbl_daily[[#This Row],[Date]]),"")</f>
        <v/>
      </c>
      <c r="S337" s="2" t="str">
        <f>IFERROR(AVERAGEIFS(tbl_performance[Jump Height (in)],tbl_performance[Name],tbl_daily[[#This Row],[Name]],tbl_performance[Date],tbl_daily[[#This Row],[Date]]),"")</f>
        <v/>
      </c>
      <c r="T337" s="2" t="str">
        <f>IFERROR(AVERAGEIFS(tbl_performance[Body Fat (%)],tbl_performance[Name],tbl_daily[[#This Row],[Name]],tbl_performance[Date],tbl_daily[[#This Row],[Date]]),"")</f>
        <v/>
      </c>
      <c r="U337">
        <f>IFERROR(IF(tbl_daily[[#This Row],[Name]]="","",1),"")</f>
        <v>1</v>
      </c>
      <c r="V337" s="9">
        <f>IF(tbl_daily[[#This Row],[Injury Status]]="Full",1,IF(tbl_daily[[#This Row],[Injury Status]]="Limited",2,IF(tbl_daily[[#This Row],[Injury Status]]="Out",3,"")))</f>
        <v>1</v>
      </c>
    </row>
    <row r="338" spans="1:22" ht="18" customHeight="1" x14ac:dyDescent="0.25">
      <c r="A338" s="3">
        <v>43046</v>
      </c>
      <c r="B338" t="s">
        <v>61</v>
      </c>
      <c r="C338" t="s">
        <v>36</v>
      </c>
      <c r="D338">
        <v>2</v>
      </c>
      <c r="E338">
        <v>3</v>
      </c>
      <c r="F338">
        <v>3</v>
      </c>
      <c r="G338">
        <v>2</v>
      </c>
      <c r="H338">
        <v>3</v>
      </c>
      <c r="I338">
        <v>1</v>
      </c>
      <c r="J338">
        <v>8</v>
      </c>
      <c r="K338">
        <v>28</v>
      </c>
      <c r="L338">
        <f>IFERROR(IF(OR(tbl_daily[[#This Row],[RPE]]="",tbl_daily[[#This Row],[Duration]]=""),"",tbl_daily[[#This Row],[RPE]]*tbl_daily[[#This Row],[Duration]]),"")</f>
        <v>224</v>
      </c>
      <c r="M3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38" t="str">
        <f>IFERROR(_xlfn.XLOOKUP(tbl_daily[[#This Row],[Name]],tbl_profile[Name],tbl_profile[Position]),"")</f>
        <v>Forward</v>
      </c>
      <c r="O338">
        <f>IFERROR(IF(tbl_daily[[#This Row],[Injury Status]]="Out","",tbl_daily[[#This Row],[Duration]]),"")</f>
        <v>28</v>
      </c>
      <c r="P338" t="str">
        <f>IFERROR(_xlfn.XLOOKUP(tbl_daily[[#This Row],[Name]],tbl_profile[Name],tbl_profile[Team]),"")</f>
        <v>Toon Squad</v>
      </c>
      <c r="Q338" s="2" t="str">
        <f>IFERROR(AVERAGEIFS(tbl_performance[TrapBar Deadlift 1RM (lbs)],tbl_performance[Name],tbl_daily[[#This Row],[Name]],tbl_performance[Date],tbl_daily[[#This Row],[Date]]),"")</f>
        <v/>
      </c>
      <c r="R338" s="2" t="str">
        <f>IFERROR(AVERAGEIFS(tbl_performance[Bench Press 1RM (lbs)],tbl_performance[Name],tbl_daily[[#This Row],[Name]],tbl_performance[Date],tbl_daily[[#This Row],[Date]]),"")</f>
        <v/>
      </c>
      <c r="S338" s="2" t="str">
        <f>IFERROR(AVERAGEIFS(tbl_performance[Jump Height (in)],tbl_performance[Name],tbl_daily[[#This Row],[Name]],tbl_performance[Date],tbl_daily[[#This Row],[Date]]),"")</f>
        <v/>
      </c>
      <c r="T338" s="2" t="str">
        <f>IFERROR(AVERAGEIFS(tbl_performance[Body Fat (%)],tbl_performance[Name],tbl_daily[[#This Row],[Name]],tbl_performance[Date],tbl_daily[[#This Row],[Date]]),"")</f>
        <v/>
      </c>
      <c r="U338">
        <f>IFERROR(IF(tbl_daily[[#This Row],[Name]]="","",1),"")</f>
        <v>1</v>
      </c>
      <c r="V338" s="9">
        <f>IF(tbl_daily[[#This Row],[Injury Status]]="Full",1,IF(tbl_daily[[#This Row],[Injury Status]]="Limited",2,IF(tbl_daily[[#This Row],[Injury Status]]="Out",3,"")))</f>
        <v>1</v>
      </c>
    </row>
    <row r="339" spans="1:22" ht="18" customHeight="1" x14ac:dyDescent="0.25">
      <c r="A339" s="3">
        <v>43046</v>
      </c>
      <c r="B339" t="s">
        <v>55</v>
      </c>
      <c r="C339" t="s">
        <v>36</v>
      </c>
      <c r="D339">
        <v>1</v>
      </c>
      <c r="E339">
        <v>4</v>
      </c>
      <c r="F339">
        <v>4</v>
      </c>
      <c r="G339">
        <v>4</v>
      </c>
      <c r="H339">
        <v>4</v>
      </c>
      <c r="I339">
        <v>1</v>
      </c>
      <c r="J339">
        <v>10</v>
      </c>
      <c r="K339">
        <v>28</v>
      </c>
      <c r="L339">
        <f>IFERROR(IF(OR(tbl_daily[[#This Row],[RPE]]="",tbl_daily[[#This Row],[Duration]]=""),"",tbl_daily[[#This Row],[RPE]]*tbl_daily[[#This Row],[Duration]]),"")</f>
        <v>280</v>
      </c>
      <c r="M3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339" t="str">
        <f>IFERROR(_xlfn.XLOOKUP(tbl_daily[[#This Row],[Name]],tbl_profile[Name],tbl_profile[Position]),"")</f>
        <v>Guard</v>
      </c>
      <c r="O339">
        <f>IFERROR(IF(tbl_daily[[#This Row],[Injury Status]]="Out","",tbl_daily[[#This Row],[Duration]]),"")</f>
        <v>28</v>
      </c>
      <c r="P339" t="str">
        <f>IFERROR(_xlfn.XLOOKUP(tbl_daily[[#This Row],[Name]],tbl_profile[Name],tbl_profile[Team]),"")</f>
        <v>Toon Squad</v>
      </c>
      <c r="Q339" s="2" t="str">
        <f>IFERROR(AVERAGEIFS(tbl_performance[TrapBar Deadlift 1RM (lbs)],tbl_performance[Name],tbl_daily[[#This Row],[Name]],tbl_performance[Date],tbl_daily[[#This Row],[Date]]),"")</f>
        <v/>
      </c>
      <c r="R339" s="2" t="str">
        <f>IFERROR(AVERAGEIFS(tbl_performance[Bench Press 1RM (lbs)],tbl_performance[Name],tbl_daily[[#This Row],[Name]],tbl_performance[Date],tbl_daily[[#This Row],[Date]]),"")</f>
        <v/>
      </c>
      <c r="S339" s="2" t="str">
        <f>IFERROR(AVERAGEIFS(tbl_performance[Jump Height (in)],tbl_performance[Name],tbl_daily[[#This Row],[Name]],tbl_performance[Date],tbl_daily[[#This Row],[Date]]),"")</f>
        <v/>
      </c>
      <c r="T339" s="2" t="str">
        <f>IFERROR(AVERAGEIFS(tbl_performance[Body Fat (%)],tbl_performance[Name],tbl_daily[[#This Row],[Name]],tbl_performance[Date],tbl_daily[[#This Row],[Date]]),"")</f>
        <v/>
      </c>
      <c r="U339">
        <f>IFERROR(IF(tbl_daily[[#This Row],[Name]]="","",1),"")</f>
        <v>1</v>
      </c>
      <c r="V339" s="9">
        <f>IF(tbl_daily[[#This Row],[Injury Status]]="Full",1,IF(tbl_daily[[#This Row],[Injury Status]]="Limited",2,IF(tbl_daily[[#This Row],[Injury Status]]="Out",3,"")))</f>
        <v>1</v>
      </c>
    </row>
    <row r="340" spans="1:22" ht="18" customHeight="1" x14ac:dyDescent="0.25">
      <c r="A340" s="3">
        <v>43046</v>
      </c>
      <c r="B340" t="s">
        <v>40</v>
      </c>
      <c r="C340" t="s">
        <v>36</v>
      </c>
      <c r="D340">
        <v>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10</v>
      </c>
      <c r="K340">
        <v>28</v>
      </c>
      <c r="L340">
        <f>IFERROR(IF(OR(tbl_daily[[#This Row],[RPE]]="",tbl_daily[[#This Row],[Duration]]=""),"",tbl_daily[[#This Row],[RPE]]*tbl_daily[[#This Row],[Duration]]),"")</f>
        <v>280</v>
      </c>
      <c r="M3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6</v>
      </c>
      <c r="N340" t="str">
        <f>IFERROR(_xlfn.XLOOKUP(tbl_daily[[#This Row],[Name]],tbl_profile[Name],tbl_profile[Position]),"")</f>
        <v>Guard</v>
      </c>
      <c r="O340">
        <f>IFERROR(IF(tbl_daily[[#This Row],[Injury Status]]="Out","",tbl_daily[[#This Row],[Duration]]),"")</f>
        <v>28</v>
      </c>
      <c r="P340" t="str">
        <f>IFERROR(_xlfn.XLOOKUP(tbl_daily[[#This Row],[Name]],tbl_profile[Name],tbl_profile[Team]),"")</f>
        <v>New Legacy</v>
      </c>
      <c r="Q340" s="2" t="str">
        <f>IFERROR(AVERAGEIFS(tbl_performance[TrapBar Deadlift 1RM (lbs)],tbl_performance[Name],tbl_daily[[#This Row],[Name]],tbl_performance[Date],tbl_daily[[#This Row],[Date]]),"")</f>
        <v/>
      </c>
      <c r="R340" s="2" t="str">
        <f>IFERROR(AVERAGEIFS(tbl_performance[Bench Press 1RM (lbs)],tbl_performance[Name],tbl_daily[[#This Row],[Name]],tbl_performance[Date],tbl_daily[[#This Row],[Date]]),"")</f>
        <v/>
      </c>
      <c r="S340" s="2" t="str">
        <f>IFERROR(AVERAGEIFS(tbl_performance[Jump Height (in)],tbl_performance[Name],tbl_daily[[#This Row],[Name]],tbl_performance[Date],tbl_daily[[#This Row],[Date]]),"")</f>
        <v/>
      </c>
      <c r="T340" s="2" t="str">
        <f>IFERROR(AVERAGEIFS(tbl_performance[Body Fat (%)],tbl_performance[Name],tbl_daily[[#This Row],[Name]],tbl_performance[Date],tbl_daily[[#This Row],[Date]]),"")</f>
        <v/>
      </c>
      <c r="U340">
        <f>IFERROR(IF(tbl_daily[[#This Row],[Name]]="","",1),"")</f>
        <v>1</v>
      </c>
      <c r="V340" s="9">
        <f>IF(tbl_daily[[#This Row],[Injury Status]]="Full",1,IF(tbl_daily[[#This Row],[Injury Status]]="Limited",2,IF(tbl_daily[[#This Row],[Injury Status]]="Out",3,"")))</f>
        <v>1</v>
      </c>
    </row>
    <row r="341" spans="1:22" ht="18" customHeight="1" x14ac:dyDescent="0.25">
      <c r="A341" s="6">
        <v>43047</v>
      </c>
      <c r="B341" t="s">
        <v>45</v>
      </c>
      <c r="C341" t="s">
        <v>36</v>
      </c>
      <c r="D341">
        <v>3</v>
      </c>
      <c r="E341">
        <v>4</v>
      </c>
      <c r="F341">
        <v>3</v>
      </c>
      <c r="G341">
        <v>1</v>
      </c>
      <c r="H341">
        <v>2</v>
      </c>
      <c r="I341">
        <v>1</v>
      </c>
      <c r="J341">
        <v>7</v>
      </c>
      <c r="K341">
        <v>28</v>
      </c>
      <c r="L341">
        <f>IFERROR(IF(OR(tbl_daily[[#This Row],[RPE]]="",tbl_daily[[#This Row],[Duration]]=""),"",tbl_daily[[#This Row],[RPE]]*tbl_daily[[#This Row],[Duration]]),"")</f>
        <v>196</v>
      </c>
      <c r="M3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41" t="str">
        <f>IFERROR(_xlfn.XLOOKUP(tbl_daily[[#This Row],[Name]],tbl_profile[Name],tbl_profile[Position]),"")</f>
        <v>Forward</v>
      </c>
      <c r="O341">
        <f>IFERROR(IF(tbl_daily[[#This Row],[Injury Status]]="Out","",tbl_daily[[#This Row],[Duration]]),"")</f>
        <v>28</v>
      </c>
      <c r="P341" t="str">
        <f>IFERROR(_xlfn.XLOOKUP(tbl_daily[[#This Row],[Name]],tbl_profile[Name],tbl_profile[Team]),"")</f>
        <v>New Legacy</v>
      </c>
      <c r="Q341" s="2" t="str">
        <f>IFERROR(AVERAGEIFS(tbl_performance[TrapBar Deadlift 1RM (lbs)],tbl_performance[Name],tbl_daily[[#This Row],[Name]],tbl_performance[Date],tbl_daily[[#This Row],[Date]]),"")</f>
        <v/>
      </c>
      <c r="R341" s="2" t="str">
        <f>IFERROR(AVERAGEIFS(tbl_performance[Bench Press 1RM (lbs)],tbl_performance[Name],tbl_daily[[#This Row],[Name]],tbl_performance[Date],tbl_daily[[#This Row],[Date]]),"")</f>
        <v/>
      </c>
      <c r="S341" s="2" t="str">
        <f>IFERROR(AVERAGEIFS(tbl_performance[Jump Height (in)],tbl_performance[Name],tbl_daily[[#This Row],[Name]],tbl_performance[Date],tbl_daily[[#This Row],[Date]]),"")</f>
        <v/>
      </c>
      <c r="T341" s="2" t="str">
        <f>IFERROR(AVERAGEIFS(tbl_performance[Body Fat (%)],tbl_performance[Name],tbl_daily[[#This Row],[Name]],tbl_performance[Date],tbl_daily[[#This Row],[Date]]),"")</f>
        <v/>
      </c>
      <c r="U341">
        <f>IFERROR(IF(tbl_daily[[#This Row],[Name]]="","",1),"")</f>
        <v>1</v>
      </c>
      <c r="V341" s="9">
        <f>IF(tbl_daily[[#This Row],[Injury Status]]="Full",1,IF(tbl_daily[[#This Row],[Injury Status]]="Limited",2,IF(tbl_daily[[#This Row],[Injury Status]]="Out",3,"")))</f>
        <v>1</v>
      </c>
    </row>
    <row r="342" spans="1:22" ht="18" customHeight="1" x14ac:dyDescent="0.25">
      <c r="A342" s="3">
        <v>43047</v>
      </c>
      <c r="B342" t="s">
        <v>47</v>
      </c>
      <c r="C342" t="s">
        <v>36</v>
      </c>
      <c r="D342">
        <v>2</v>
      </c>
      <c r="E342">
        <v>3</v>
      </c>
      <c r="F342">
        <v>1</v>
      </c>
      <c r="G342">
        <v>3</v>
      </c>
      <c r="H342">
        <v>3</v>
      </c>
      <c r="I342">
        <v>1</v>
      </c>
      <c r="J342">
        <v>7</v>
      </c>
      <c r="K342">
        <v>28</v>
      </c>
      <c r="L342">
        <f>IFERROR(IF(OR(tbl_daily[[#This Row],[RPE]]="",tbl_daily[[#This Row],[Duration]]=""),"",tbl_daily[[#This Row],[RPE]]*tbl_daily[[#This Row],[Duration]]),"")</f>
        <v>196</v>
      </c>
      <c r="M3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42" t="str">
        <f>IFERROR(_xlfn.XLOOKUP(tbl_daily[[#This Row],[Name]],tbl_profile[Name],tbl_profile[Position]),"")</f>
        <v>Forward</v>
      </c>
      <c r="O342">
        <f>IFERROR(IF(tbl_daily[[#This Row],[Injury Status]]="Out","",tbl_daily[[#This Row],[Duration]]),"")</f>
        <v>28</v>
      </c>
      <c r="P342" t="str">
        <f>IFERROR(_xlfn.XLOOKUP(tbl_daily[[#This Row],[Name]],tbl_profile[Name],tbl_profile[Team]),"")</f>
        <v>Toon Squad</v>
      </c>
      <c r="Q342" s="2" t="str">
        <f>IFERROR(AVERAGEIFS(tbl_performance[TrapBar Deadlift 1RM (lbs)],tbl_performance[Name],tbl_daily[[#This Row],[Name]],tbl_performance[Date],tbl_daily[[#This Row],[Date]]),"")</f>
        <v/>
      </c>
      <c r="R342" s="2" t="str">
        <f>IFERROR(AVERAGEIFS(tbl_performance[Bench Press 1RM (lbs)],tbl_performance[Name],tbl_daily[[#This Row],[Name]],tbl_performance[Date],tbl_daily[[#This Row],[Date]]),"")</f>
        <v/>
      </c>
      <c r="S342" s="2" t="str">
        <f>IFERROR(AVERAGEIFS(tbl_performance[Jump Height (in)],tbl_performance[Name],tbl_daily[[#This Row],[Name]],tbl_performance[Date],tbl_daily[[#This Row],[Date]]),"")</f>
        <v/>
      </c>
      <c r="T342" s="2" t="str">
        <f>IFERROR(AVERAGEIFS(tbl_performance[Body Fat (%)],tbl_performance[Name],tbl_daily[[#This Row],[Name]],tbl_performance[Date],tbl_daily[[#This Row],[Date]]),"")</f>
        <v/>
      </c>
      <c r="U342">
        <f>IFERROR(IF(tbl_daily[[#This Row],[Name]]="","",1),"")</f>
        <v>1</v>
      </c>
      <c r="V342" s="9">
        <f>IF(tbl_daily[[#This Row],[Injury Status]]="Full",1,IF(tbl_daily[[#This Row],[Injury Status]]="Limited",2,IF(tbl_daily[[#This Row],[Injury Status]]="Out",3,"")))</f>
        <v>1</v>
      </c>
    </row>
    <row r="343" spans="1:22" ht="18" customHeight="1" x14ac:dyDescent="0.25">
      <c r="A343" s="3">
        <v>43047</v>
      </c>
      <c r="B343" t="s">
        <v>43</v>
      </c>
      <c r="C343" t="s">
        <v>36</v>
      </c>
      <c r="D343">
        <v>3</v>
      </c>
      <c r="E343">
        <v>4</v>
      </c>
      <c r="F343">
        <v>1</v>
      </c>
      <c r="G343">
        <v>2</v>
      </c>
      <c r="H343">
        <v>1</v>
      </c>
      <c r="I343">
        <v>0</v>
      </c>
      <c r="J343">
        <v>0</v>
      </c>
      <c r="K343" t="s">
        <v>39</v>
      </c>
      <c r="L343" t="str">
        <f>IFERROR(IF(OR(tbl_daily[[#This Row],[RPE]]="",tbl_daily[[#This Row],[Duration]]=""),"",tbl_daily[[#This Row],[RPE]]*tbl_daily[[#This Row],[Duration]]),"")</f>
        <v/>
      </c>
      <c r="M3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43" t="str">
        <f>IFERROR(_xlfn.XLOOKUP(tbl_daily[[#This Row],[Name]],tbl_profile[Name],tbl_profile[Position]),"")</f>
        <v>Forward</v>
      </c>
      <c r="O343" t="str">
        <f>IFERROR(IF(tbl_daily[[#This Row],[Injury Status]]="Out","",tbl_daily[[#This Row],[Duration]]),"")</f>
        <v/>
      </c>
      <c r="P343" t="str">
        <f>IFERROR(_xlfn.XLOOKUP(tbl_daily[[#This Row],[Name]],tbl_profile[Name],tbl_profile[Team]),"")</f>
        <v>New Legacy</v>
      </c>
      <c r="Q343" s="2" t="str">
        <f>IFERROR(AVERAGEIFS(tbl_performance[TrapBar Deadlift 1RM (lbs)],tbl_performance[Name],tbl_daily[[#This Row],[Name]],tbl_performance[Date],tbl_daily[[#This Row],[Date]]),"")</f>
        <v/>
      </c>
      <c r="R343" s="2" t="str">
        <f>IFERROR(AVERAGEIFS(tbl_performance[Bench Press 1RM (lbs)],tbl_performance[Name],tbl_daily[[#This Row],[Name]],tbl_performance[Date],tbl_daily[[#This Row],[Date]]),"")</f>
        <v/>
      </c>
      <c r="S343" s="2" t="str">
        <f>IFERROR(AVERAGEIFS(tbl_performance[Jump Height (in)],tbl_performance[Name],tbl_daily[[#This Row],[Name]],tbl_performance[Date],tbl_daily[[#This Row],[Date]]),"")</f>
        <v/>
      </c>
      <c r="T343" s="2" t="str">
        <f>IFERROR(AVERAGEIFS(tbl_performance[Body Fat (%)],tbl_performance[Name],tbl_daily[[#This Row],[Name]],tbl_performance[Date],tbl_daily[[#This Row],[Date]]),"")</f>
        <v/>
      </c>
      <c r="U343">
        <f>IFERROR(IF(tbl_daily[[#This Row],[Name]]="","",1),"")</f>
        <v>1</v>
      </c>
      <c r="V343" s="9">
        <f>IF(tbl_daily[[#This Row],[Injury Status]]="Full",1,IF(tbl_daily[[#This Row],[Injury Status]]="Limited",2,IF(tbl_daily[[#This Row],[Injury Status]]="Out",3,"")))</f>
        <v>1</v>
      </c>
    </row>
    <row r="344" spans="1:22" ht="18" customHeight="1" x14ac:dyDescent="0.25">
      <c r="A344" s="3">
        <v>43047</v>
      </c>
      <c r="B344" t="s">
        <v>46</v>
      </c>
      <c r="C344" t="s">
        <v>36</v>
      </c>
      <c r="D344">
        <v>2</v>
      </c>
      <c r="E344">
        <v>3</v>
      </c>
      <c r="F344">
        <v>2</v>
      </c>
      <c r="G344">
        <v>1</v>
      </c>
      <c r="H344">
        <v>3</v>
      </c>
      <c r="I344">
        <v>0</v>
      </c>
      <c r="J344">
        <v>0</v>
      </c>
      <c r="K344" t="s">
        <v>39</v>
      </c>
      <c r="L344" t="str">
        <f>IFERROR(IF(OR(tbl_daily[[#This Row],[RPE]]="",tbl_daily[[#This Row],[Duration]]=""),"",tbl_daily[[#This Row],[RPE]]*tbl_daily[[#This Row],[Duration]]),"")</f>
        <v/>
      </c>
      <c r="M3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44" t="str">
        <f>IFERROR(_xlfn.XLOOKUP(tbl_daily[[#This Row],[Name]],tbl_profile[Name],tbl_profile[Position]),"")</f>
        <v>Forward</v>
      </c>
      <c r="O344" t="str">
        <f>IFERROR(IF(tbl_daily[[#This Row],[Injury Status]]="Out","",tbl_daily[[#This Row],[Duration]]),"")</f>
        <v/>
      </c>
      <c r="P344" t="str">
        <f>IFERROR(_xlfn.XLOOKUP(tbl_daily[[#This Row],[Name]],tbl_profile[Name],tbl_profile[Team]),"")</f>
        <v>Toon Squad</v>
      </c>
      <c r="Q344" s="2" t="str">
        <f>IFERROR(AVERAGEIFS(tbl_performance[TrapBar Deadlift 1RM (lbs)],tbl_performance[Name],tbl_daily[[#This Row],[Name]],tbl_performance[Date],tbl_daily[[#This Row],[Date]]),"")</f>
        <v/>
      </c>
      <c r="R344" s="2" t="str">
        <f>IFERROR(AVERAGEIFS(tbl_performance[Bench Press 1RM (lbs)],tbl_performance[Name],tbl_daily[[#This Row],[Name]],tbl_performance[Date],tbl_daily[[#This Row],[Date]]),"")</f>
        <v/>
      </c>
      <c r="S344" s="2" t="str">
        <f>IFERROR(AVERAGEIFS(tbl_performance[Jump Height (in)],tbl_performance[Name],tbl_daily[[#This Row],[Name]],tbl_performance[Date],tbl_daily[[#This Row],[Date]]),"")</f>
        <v/>
      </c>
      <c r="T344" s="2" t="str">
        <f>IFERROR(AVERAGEIFS(tbl_performance[Body Fat (%)],tbl_performance[Name],tbl_daily[[#This Row],[Name]],tbl_performance[Date],tbl_daily[[#This Row],[Date]]),"")</f>
        <v/>
      </c>
      <c r="U344">
        <f>IFERROR(IF(tbl_daily[[#This Row],[Name]]="","",1),"")</f>
        <v>1</v>
      </c>
      <c r="V344" s="9">
        <f>IF(tbl_daily[[#This Row],[Injury Status]]="Full",1,IF(tbl_daily[[#This Row],[Injury Status]]="Limited",2,IF(tbl_daily[[#This Row],[Injury Status]]="Out",3,"")))</f>
        <v>1</v>
      </c>
    </row>
    <row r="345" spans="1:22" ht="18" customHeight="1" x14ac:dyDescent="0.25">
      <c r="A345" s="3">
        <v>43047</v>
      </c>
      <c r="B345" t="s">
        <v>49</v>
      </c>
      <c r="C345" t="s">
        <v>36</v>
      </c>
      <c r="D345">
        <v>3</v>
      </c>
      <c r="E345">
        <v>4</v>
      </c>
      <c r="F345">
        <v>1</v>
      </c>
      <c r="G345">
        <v>4</v>
      </c>
      <c r="H345">
        <v>1</v>
      </c>
      <c r="I345">
        <v>0</v>
      </c>
      <c r="J345">
        <v>0</v>
      </c>
      <c r="K345" t="s">
        <v>39</v>
      </c>
      <c r="L345" t="str">
        <f>IFERROR(IF(OR(tbl_daily[[#This Row],[RPE]]="",tbl_daily[[#This Row],[Duration]]=""),"",tbl_daily[[#This Row],[RPE]]*tbl_daily[[#This Row],[Duration]]),"")</f>
        <v/>
      </c>
      <c r="M3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45" t="str">
        <f>IFERROR(_xlfn.XLOOKUP(tbl_daily[[#This Row],[Name]],tbl_profile[Name],tbl_profile[Position]),"")</f>
        <v>Guard</v>
      </c>
      <c r="O345" t="str">
        <f>IFERROR(IF(tbl_daily[[#This Row],[Injury Status]]="Out","",tbl_daily[[#This Row],[Duration]]),"")</f>
        <v/>
      </c>
      <c r="P345" t="str">
        <f>IFERROR(_xlfn.XLOOKUP(tbl_daily[[#This Row],[Name]],tbl_profile[Name],tbl_profile[Team]),"")</f>
        <v>Toon Squad</v>
      </c>
      <c r="Q345" s="2" t="str">
        <f>IFERROR(AVERAGEIFS(tbl_performance[TrapBar Deadlift 1RM (lbs)],tbl_performance[Name],tbl_daily[[#This Row],[Name]],tbl_performance[Date],tbl_daily[[#This Row],[Date]]),"")</f>
        <v/>
      </c>
      <c r="R345" s="2" t="str">
        <f>IFERROR(AVERAGEIFS(tbl_performance[Bench Press 1RM (lbs)],tbl_performance[Name],tbl_daily[[#This Row],[Name]],tbl_performance[Date],tbl_daily[[#This Row],[Date]]),"")</f>
        <v/>
      </c>
      <c r="S345" s="2" t="str">
        <f>IFERROR(AVERAGEIFS(tbl_performance[Jump Height (in)],tbl_performance[Name],tbl_daily[[#This Row],[Name]],tbl_performance[Date],tbl_daily[[#This Row],[Date]]),"")</f>
        <v/>
      </c>
      <c r="T345" s="2" t="str">
        <f>IFERROR(AVERAGEIFS(tbl_performance[Body Fat (%)],tbl_performance[Name],tbl_daily[[#This Row],[Name]],tbl_performance[Date],tbl_daily[[#This Row],[Date]]),"")</f>
        <v/>
      </c>
      <c r="U345">
        <f>IFERROR(IF(tbl_daily[[#This Row],[Name]]="","",1),"")</f>
        <v>1</v>
      </c>
      <c r="V345" s="9">
        <f>IF(tbl_daily[[#This Row],[Injury Status]]="Full",1,IF(tbl_daily[[#This Row],[Injury Status]]="Limited",2,IF(tbl_daily[[#This Row],[Injury Status]]="Out",3,"")))</f>
        <v>1</v>
      </c>
    </row>
    <row r="346" spans="1:22" ht="18" customHeight="1" x14ac:dyDescent="0.25">
      <c r="A346" s="3">
        <v>43047</v>
      </c>
      <c r="B346" t="s">
        <v>14</v>
      </c>
      <c r="C346" t="s">
        <v>36</v>
      </c>
      <c r="D346">
        <v>3</v>
      </c>
      <c r="E346">
        <v>1</v>
      </c>
      <c r="F346">
        <v>2</v>
      </c>
      <c r="G346">
        <v>1</v>
      </c>
      <c r="H346">
        <v>2</v>
      </c>
      <c r="I346">
        <v>0</v>
      </c>
      <c r="J346">
        <v>0</v>
      </c>
      <c r="K346" t="s">
        <v>39</v>
      </c>
      <c r="L346" t="str">
        <f>IFERROR(IF(OR(tbl_daily[[#This Row],[RPE]]="",tbl_daily[[#This Row],[Duration]]=""),"",tbl_daily[[#This Row],[RPE]]*tbl_daily[[#This Row],[Duration]]),"")</f>
        <v/>
      </c>
      <c r="M3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346" t="str">
        <f>IFERROR(_xlfn.XLOOKUP(tbl_daily[[#This Row],[Name]],tbl_profile[Name],tbl_profile[Position]),"")</f>
        <v>Guard</v>
      </c>
      <c r="O346" t="str">
        <f>IFERROR(IF(tbl_daily[[#This Row],[Injury Status]]="Out","",tbl_daily[[#This Row],[Duration]]),"")</f>
        <v/>
      </c>
      <c r="P346" t="str">
        <f>IFERROR(_xlfn.XLOOKUP(tbl_daily[[#This Row],[Name]],tbl_profile[Name],tbl_profile[Team]),"")</f>
        <v>New Legacy</v>
      </c>
      <c r="Q346" s="2" t="str">
        <f>IFERROR(AVERAGEIFS(tbl_performance[TrapBar Deadlift 1RM (lbs)],tbl_performance[Name],tbl_daily[[#This Row],[Name]],tbl_performance[Date],tbl_daily[[#This Row],[Date]]),"")</f>
        <v/>
      </c>
      <c r="R346" s="2" t="str">
        <f>IFERROR(AVERAGEIFS(tbl_performance[Bench Press 1RM (lbs)],tbl_performance[Name],tbl_daily[[#This Row],[Name]],tbl_performance[Date],tbl_daily[[#This Row],[Date]]),"")</f>
        <v/>
      </c>
      <c r="S346" s="2" t="str">
        <f>IFERROR(AVERAGEIFS(tbl_performance[Jump Height (in)],tbl_performance[Name],tbl_daily[[#This Row],[Name]],tbl_performance[Date],tbl_daily[[#This Row],[Date]]),"")</f>
        <v/>
      </c>
      <c r="T346" s="2" t="str">
        <f>IFERROR(AVERAGEIFS(tbl_performance[Body Fat (%)],tbl_performance[Name],tbl_daily[[#This Row],[Name]],tbl_performance[Date],tbl_daily[[#This Row],[Date]]),"")</f>
        <v/>
      </c>
      <c r="U346">
        <f>IFERROR(IF(tbl_daily[[#This Row],[Name]]="","",1),"")</f>
        <v>1</v>
      </c>
      <c r="V346" s="9">
        <f>IF(tbl_daily[[#This Row],[Injury Status]]="Full",1,IF(tbl_daily[[#This Row],[Injury Status]]="Limited",2,IF(tbl_daily[[#This Row],[Injury Status]]="Out",3,"")))</f>
        <v>1</v>
      </c>
    </row>
    <row r="347" spans="1:22" ht="18" customHeight="1" x14ac:dyDescent="0.25">
      <c r="A347" s="3">
        <v>43047</v>
      </c>
      <c r="B347" t="s">
        <v>64</v>
      </c>
      <c r="C347" t="s">
        <v>36</v>
      </c>
      <c r="D347">
        <v>2</v>
      </c>
      <c r="E347">
        <v>1</v>
      </c>
      <c r="F347">
        <v>4</v>
      </c>
      <c r="G347">
        <v>1</v>
      </c>
      <c r="H347">
        <v>3</v>
      </c>
      <c r="I347">
        <v>0</v>
      </c>
      <c r="J347">
        <v>0</v>
      </c>
      <c r="K347" t="s">
        <v>39</v>
      </c>
      <c r="L347" t="str">
        <f>IFERROR(IF(OR(tbl_daily[[#This Row],[RPE]]="",tbl_daily[[#This Row],[Duration]]=""),"",tbl_daily[[#This Row],[RPE]]*tbl_daily[[#This Row],[Duration]]),"")</f>
        <v/>
      </c>
      <c r="M3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47" t="str">
        <f>IFERROR(_xlfn.XLOOKUP(tbl_daily[[#This Row],[Name]],tbl_profile[Name],tbl_profile[Position]),"")</f>
        <v>Guard</v>
      </c>
      <c r="O347" t="str">
        <f>IFERROR(IF(tbl_daily[[#This Row],[Injury Status]]="Out","",tbl_daily[[#This Row],[Duration]]),"")</f>
        <v/>
      </c>
      <c r="P347" t="str">
        <f>IFERROR(_xlfn.XLOOKUP(tbl_daily[[#This Row],[Name]],tbl_profile[Name],tbl_profile[Team]),"")</f>
        <v>New Legacy</v>
      </c>
      <c r="Q347" s="2" t="str">
        <f>IFERROR(AVERAGEIFS(tbl_performance[TrapBar Deadlift 1RM (lbs)],tbl_performance[Name],tbl_daily[[#This Row],[Name]],tbl_performance[Date],tbl_daily[[#This Row],[Date]]),"")</f>
        <v/>
      </c>
      <c r="R347" s="2" t="str">
        <f>IFERROR(AVERAGEIFS(tbl_performance[Bench Press 1RM (lbs)],tbl_performance[Name],tbl_daily[[#This Row],[Name]],tbl_performance[Date],tbl_daily[[#This Row],[Date]]),"")</f>
        <v/>
      </c>
      <c r="S347" s="2" t="str">
        <f>IFERROR(AVERAGEIFS(tbl_performance[Jump Height (in)],tbl_performance[Name],tbl_daily[[#This Row],[Name]],tbl_performance[Date],tbl_daily[[#This Row],[Date]]),"")</f>
        <v/>
      </c>
      <c r="T347" s="2" t="str">
        <f>IFERROR(AVERAGEIFS(tbl_performance[Body Fat (%)],tbl_performance[Name],tbl_daily[[#This Row],[Name]],tbl_performance[Date],tbl_daily[[#This Row],[Date]]),"")</f>
        <v/>
      </c>
      <c r="U347">
        <f>IFERROR(IF(tbl_daily[[#This Row],[Name]]="","",1),"")</f>
        <v>1</v>
      </c>
      <c r="V347" s="9">
        <f>IF(tbl_daily[[#This Row],[Injury Status]]="Full",1,IF(tbl_daily[[#This Row],[Injury Status]]="Limited",2,IF(tbl_daily[[#This Row],[Injury Status]]="Out",3,"")))</f>
        <v>1</v>
      </c>
    </row>
    <row r="348" spans="1:22" ht="18" customHeight="1" x14ac:dyDescent="0.25">
      <c r="A348" s="3">
        <v>43047</v>
      </c>
      <c r="B348" t="s">
        <v>48</v>
      </c>
      <c r="C348" t="s">
        <v>36</v>
      </c>
      <c r="D348">
        <v>3</v>
      </c>
      <c r="E348">
        <v>2</v>
      </c>
      <c r="F348">
        <v>4</v>
      </c>
      <c r="G348">
        <v>3</v>
      </c>
      <c r="H348">
        <v>1</v>
      </c>
      <c r="I348">
        <v>0</v>
      </c>
      <c r="J348">
        <v>0</v>
      </c>
      <c r="K348" t="s">
        <v>39</v>
      </c>
      <c r="L348" t="str">
        <f>IFERROR(IF(OR(tbl_daily[[#This Row],[RPE]]="",tbl_daily[[#This Row],[Duration]]=""),"",tbl_daily[[#This Row],[RPE]]*tbl_daily[[#This Row],[Duration]]),"")</f>
        <v/>
      </c>
      <c r="M3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48" t="str">
        <f>IFERROR(_xlfn.XLOOKUP(tbl_daily[[#This Row],[Name]],tbl_profile[Name],tbl_profile[Position]),"")</f>
        <v>Guard</v>
      </c>
      <c r="O348" t="str">
        <f>IFERROR(IF(tbl_daily[[#This Row],[Injury Status]]="Out","",tbl_daily[[#This Row],[Duration]]),"")</f>
        <v/>
      </c>
      <c r="P348" t="str">
        <f>IFERROR(_xlfn.XLOOKUP(tbl_daily[[#This Row],[Name]],tbl_profile[Name],tbl_profile[Team]),"")</f>
        <v>New Legacy</v>
      </c>
      <c r="Q348" s="2" t="str">
        <f>IFERROR(AVERAGEIFS(tbl_performance[TrapBar Deadlift 1RM (lbs)],tbl_performance[Name],tbl_daily[[#This Row],[Name]],tbl_performance[Date],tbl_daily[[#This Row],[Date]]),"")</f>
        <v/>
      </c>
      <c r="R348" s="2" t="str">
        <f>IFERROR(AVERAGEIFS(tbl_performance[Bench Press 1RM (lbs)],tbl_performance[Name],tbl_daily[[#This Row],[Name]],tbl_performance[Date],tbl_daily[[#This Row],[Date]]),"")</f>
        <v/>
      </c>
      <c r="S348" s="2" t="str">
        <f>IFERROR(AVERAGEIFS(tbl_performance[Jump Height (in)],tbl_performance[Name],tbl_daily[[#This Row],[Name]],tbl_performance[Date],tbl_daily[[#This Row],[Date]]),"")</f>
        <v/>
      </c>
      <c r="T348" s="2" t="str">
        <f>IFERROR(AVERAGEIFS(tbl_performance[Body Fat (%)],tbl_performance[Name],tbl_daily[[#This Row],[Name]],tbl_performance[Date],tbl_daily[[#This Row],[Date]]),"")</f>
        <v/>
      </c>
      <c r="U348">
        <f>IFERROR(IF(tbl_daily[[#This Row],[Name]]="","",1),"")</f>
        <v>1</v>
      </c>
      <c r="V348" s="9">
        <f>IF(tbl_daily[[#This Row],[Injury Status]]="Full",1,IF(tbl_daily[[#This Row],[Injury Status]]="Limited",2,IF(tbl_daily[[#This Row],[Injury Status]]="Out",3,"")))</f>
        <v>1</v>
      </c>
    </row>
    <row r="349" spans="1:22" ht="18" customHeight="1" x14ac:dyDescent="0.25">
      <c r="A349" s="3">
        <v>43047</v>
      </c>
      <c r="B349" t="s">
        <v>65</v>
      </c>
      <c r="C349" t="s">
        <v>36</v>
      </c>
      <c r="D349">
        <v>1</v>
      </c>
      <c r="E349">
        <v>3</v>
      </c>
      <c r="F349">
        <v>2</v>
      </c>
      <c r="G349">
        <v>3</v>
      </c>
      <c r="H349">
        <v>2</v>
      </c>
      <c r="I349">
        <v>0</v>
      </c>
      <c r="J349">
        <v>0</v>
      </c>
      <c r="K349" t="s">
        <v>39</v>
      </c>
      <c r="L349" t="str">
        <f>IFERROR(IF(OR(tbl_daily[[#This Row],[RPE]]="",tbl_daily[[#This Row],[Duration]]=""),"",tbl_daily[[#This Row],[RPE]]*tbl_daily[[#This Row],[Duration]]),"")</f>
        <v/>
      </c>
      <c r="M3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49" t="str">
        <f>IFERROR(_xlfn.XLOOKUP(tbl_daily[[#This Row],[Name]],tbl_profile[Name],tbl_profile[Position]),"")</f>
        <v>Center</v>
      </c>
      <c r="O349" t="str">
        <f>IFERROR(IF(tbl_daily[[#This Row],[Injury Status]]="Out","",tbl_daily[[#This Row],[Duration]]),"")</f>
        <v/>
      </c>
      <c r="P349" t="str">
        <f>IFERROR(_xlfn.XLOOKUP(tbl_daily[[#This Row],[Name]],tbl_profile[Name],tbl_profile[Team]),"")</f>
        <v>New Legacy</v>
      </c>
      <c r="Q349" s="2" t="str">
        <f>IFERROR(AVERAGEIFS(tbl_performance[TrapBar Deadlift 1RM (lbs)],tbl_performance[Name],tbl_daily[[#This Row],[Name]],tbl_performance[Date],tbl_daily[[#This Row],[Date]]),"")</f>
        <v/>
      </c>
      <c r="R349" s="2" t="str">
        <f>IFERROR(AVERAGEIFS(tbl_performance[Bench Press 1RM (lbs)],tbl_performance[Name],tbl_daily[[#This Row],[Name]],tbl_performance[Date],tbl_daily[[#This Row],[Date]]),"")</f>
        <v/>
      </c>
      <c r="S349" s="2" t="str">
        <f>IFERROR(AVERAGEIFS(tbl_performance[Jump Height (in)],tbl_performance[Name],tbl_daily[[#This Row],[Name]],tbl_performance[Date],tbl_daily[[#This Row],[Date]]),"")</f>
        <v/>
      </c>
      <c r="T349" s="2" t="str">
        <f>IFERROR(AVERAGEIFS(tbl_performance[Body Fat (%)],tbl_performance[Name],tbl_daily[[#This Row],[Name]],tbl_performance[Date],tbl_daily[[#This Row],[Date]]),"")</f>
        <v/>
      </c>
      <c r="U349">
        <f>IFERROR(IF(tbl_daily[[#This Row],[Name]]="","",1),"")</f>
        <v>1</v>
      </c>
      <c r="V349" s="9">
        <f>IF(tbl_daily[[#This Row],[Injury Status]]="Full",1,IF(tbl_daily[[#This Row],[Injury Status]]="Limited",2,IF(tbl_daily[[#This Row],[Injury Status]]="Out",3,"")))</f>
        <v>1</v>
      </c>
    </row>
    <row r="350" spans="1:22" ht="18" customHeight="1" x14ac:dyDescent="0.25">
      <c r="A350" s="3">
        <v>43047</v>
      </c>
      <c r="B350" t="s">
        <v>63</v>
      </c>
      <c r="C350" t="s">
        <v>36</v>
      </c>
      <c r="D350">
        <v>3</v>
      </c>
      <c r="E350">
        <v>3</v>
      </c>
      <c r="F350">
        <v>1</v>
      </c>
      <c r="G350">
        <v>1</v>
      </c>
      <c r="H350">
        <v>2</v>
      </c>
      <c r="I350">
        <v>0</v>
      </c>
      <c r="J350">
        <v>0</v>
      </c>
      <c r="K350" t="s">
        <v>39</v>
      </c>
      <c r="L350" t="str">
        <f>IFERROR(IF(OR(tbl_daily[[#This Row],[RPE]]="",tbl_daily[[#This Row],[Duration]]=""),"",tbl_daily[[#This Row],[RPE]]*tbl_daily[[#This Row],[Duration]]),"")</f>
        <v/>
      </c>
      <c r="M3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50" t="str">
        <f>IFERROR(_xlfn.XLOOKUP(tbl_daily[[#This Row],[Name]],tbl_profile[Name],tbl_profile[Position]),"")</f>
        <v>Center</v>
      </c>
      <c r="O350" t="str">
        <f>IFERROR(IF(tbl_daily[[#This Row],[Injury Status]]="Out","",tbl_daily[[#This Row],[Duration]]),"")</f>
        <v/>
      </c>
      <c r="P350" t="str">
        <f>IFERROR(_xlfn.XLOOKUP(tbl_daily[[#This Row],[Name]],tbl_profile[Name],tbl_profile[Team]),"")</f>
        <v>New Legacy</v>
      </c>
      <c r="Q350" s="2" t="str">
        <f>IFERROR(AVERAGEIFS(tbl_performance[TrapBar Deadlift 1RM (lbs)],tbl_performance[Name],tbl_daily[[#This Row],[Name]],tbl_performance[Date],tbl_daily[[#This Row],[Date]]),"")</f>
        <v/>
      </c>
      <c r="R350" s="2" t="str">
        <f>IFERROR(AVERAGEIFS(tbl_performance[Bench Press 1RM (lbs)],tbl_performance[Name],tbl_daily[[#This Row],[Name]],tbl_performance[Date],tbl_daily[[#This Row],[Date]]),"")</f>
        <v/>
      </c>
      <c r="S350" s="2" t="str">
        <f>IFERROR(AVERAGEIFS(tbl_performance[Jump Height (in)],tbl_performance[Name],tbl_daily[[#This Row],[Name]],tbl_performance[Date],tbl_daily[[#This Row],[Date]]),"")</f>
        <v/>
      </c>
      <c r="T350" s="2" t="str">
        <f>IFERROR(AVERAGEIFS(tbl_performance[Body Fat (%)],tbl_performance[Name],tbl_daily[[#This Row],[Name]],tbl_performance[Date],tbl_daily[[#This Row],[Date]]),"")</f>
        <v/>
      </c>
      <c r="U350">
        <f>IFERROR(IF(tbl_daily[[#This Row],[Name]]="","",1),"")</f>
        <v>1</v>
      </c>
      <c r="V350" s="9">
        <f>IF(tbl_daily[[#This Row],[Injury Status]]="Full",1,IF(tbl_daily[[#This Row],[Injury Status]]="Limited",2,IF(tbl_daily[[#This Row],[Injury Status]]="Out",3,"")))</f>
        <v>1</v>
      </c>
    </row>
    <row r="351" spans="1:22" ht="18" customHeight="1" x14ac:dyDescent="0.25">
      <c r="A351" s="3">
        <v>43047</v>
      </c>
      <c r="B351" t="s">
        <v>62</v>
      </c>
      <c r="C351" t="s">
        <v>36</v>
      </c>
      <c r="D351">
        <v>4</v>
      </c>
      <c r="E351">
        <v>3</v>
      </c>
      <c r="F351">
        <v>1</v>
      </c>
      <c r="G351">
        <v>3</v>
      </c>
      <c r="H351">
        <v>4</v>
      </c>
      <c r="I351">
        <v>0</v>
      </c>
      <c r="J351">
        <v>0</v>
      </c>
      <c r="K351" t="s">
        <v>39</v>
      </c>
      <c r="L351" t="str">
        <f>IFERROR(IF(OR(tbl_daily[[#This Row],[RPE]]="",tbl_daily[[#This Row],[Duration]]=""),"",tbl_daily[[#This Row],[RPE]]*tbl_daily[[#This Row],[Duration]]),"")</f>
        <v/>
      </c>
      <c r="M3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351" t="str">
        <f>IFERROR(_xlfn.XLOOKUP(tbl_daily[[#This Row],[Name]],tbl_profile[Name],tbl_profile[Position]),"")</f>
        <v>Center</v>
      </c>
      <c r="O351" t="str">
        <f>IFERROR(IF(tbl_daily[[#This Row],[Injury Status]]="Out","",tbl_daily[[#This Row],[Duration]]),"")</f>
        <v/>
      </c>
      <c r="P351" t="str">
        <f>IFERROR(_xlfn.XLOOKUP(tbl_daily[[#This Row],[Name]],tbl_profile[Name],tbl_profile[Team]),"")</f>
        <v>Toon Squad</v>
      </c>
      <c r="Q351" s="2" t="str">
        <f>IFERROR(AVERAGEIFS(tbl_performance[TrapBar Deadlift 1RM (lbs)],tbl_performance[Name],tbl_daily[[#This Row],[Name]],tbl_performance[Date],tbl_daily[[#This Row],[Date]]),"")</f>
        <v/>
      </c>
      <c r="R351" s="2" t="str">
        <f>IFERROR(AVERAGEIFS(tbl_performance[Bench Press 1RM (lbs)],tbl_performance[Name],tbl_daily[[#This Row],[Name]],tbl_performance[Date],tbl_daily[[#This Row],[Date]]),"")</f>
        <v/>
      </c>
      <c r="S351" s="2" t="str">
        <f>IFERROR(AVERAGEIFS(tbl_performance[Jump Height (in)],tbl_performance[Name],tbl_daily[[#This Row],[Name]],tbl_performance[Date],tbl_daily[[#This Row],[Date]]),"")</f>
        <v/>
      </c>
      <c r="T351" s="2" t="str">
        <f>IFERROR(AVERAGEIFS(tbl_performance[Body Fat (%)],tbl_performance[Name],tbl_daily[[#This Row],[Name]],tbl_performance[Date],tbl_daily[[#This Row],[Date]]),"")</f>
        <v/>
      </c>
      <c r="U351">
        <f>IFERROR(IF(tbl_daily[[#This Row],[Name]]="","",1),"")</f>
        <v>1</v>
      </c>
      <c r="V351" s="9">
        <f>IF(tbl_daily[[#This Row],[Injury Status]]="Full",1,IF(tbl_daily[[#This Row],[Injury Status]]="Limited",2,IF(tbl_daily[[#This Row],[Injury Status]]="Out",3,"")))</f>
        <v>1</v>
      </c>
    </row>
    <row r="352" spans="1:22" ht="18" customHeight="1" x14ac:dyDescent="0.25">
      <c r="A352" s="3">
        <v>43047</v>
      </c>
      <c r="B352" t="s">
        <v>52</v>
      </c>
      <c r="C352" t="s">
        <v>36</v>
      </c>
      <c r="D352">
        <v>3</v>
      </c>
      <c r="E352">
        <v>1</v>
      </c>
      <c r="F352">
        <v>1</v>
      </c>
      <c r="G352">
        <v>1</v>
      </c>
      <c r="H352">
        <v>4</v>
      </c>
      <c r="I352">
        <v>0</v>
      </c>
      <c r="J352">
        <v>0</v>
      </c>
      <c r="K352" t="s">
        <v>39</v>
      </c>
      <c r="L352" t="str">
        <f>IFERROR(IF(OR(tbl_daily[[#This Row],[RPE]]="",tbl_daily[[#This Row],[Duration]]=""),"",tbl_daily[[#This Row],[RPE]]*tbl_daily[[#This Row],[Duration]]),"")</f>
        <v/>
      </c>
      <c r="M3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352" t="str">
        <f>IFERROR(_xlfn.XLOOKUP(tbl_daily[[#This Row],[Name]],tbl_profile[Name],tbl_profile[Position]),"")</f>
        <v>Forward</v>
      </c>
      <c r="O352" t="str">
        <f>IFERROR(IF(tbl_daily[[#This Row],[Injury Status]]="Out","",tbl_daily[[#This Row],[Duration]]),"")</f>
        <v/>
      </c>
      <c r="P352" t="str">
        <f>IFERROR(_xlfn.XLOOKUP(tbl_daily[[#This Row],[Name]],tbl_profile[Name],tbl_profile[Team]),"")</f>
        <v>Toon Squad</v>
      </c>
      <c r="Q352" s="2" t="str">
        <f>IFERROR(AVERAGEIFS(tbl_performance[TrapBar Deadlift 1RM (lbs)],tbl_performance[Name],tbl_daily[[#This Row],[Name]],tbl_performance[Date],tbl_daily[[#This Row],[Date]]),"")</f>
        <v/>
      </c>
      <c r="R352" s="2" t="str">
        <f>IFERROR(AVERAGEIFS(tbl_performance[Bench Press 1RM (lbs)],tbl_performance[Name],tbl_daily[[#This Row],[Name]],tbl_performance[Date],tbl_daily[[#This Row],[Date]]),"")</f>
        <v/>
      </c>
      <c r="S352" s="2" t="str">
        <f>IFERROR(AVERAGEIFS(tbl_performance[Jump Height (in)],tbl_performance[Name],tbl_daily[[#This Row],[Name]],tbl_performance[Date],tbl_daily[[#This Row],[Date]]),"")</f>
        <v/>
      </c>
      <c r="T352" s="2" t="str">
        <f>IFERROR(AVERAGEIFS(tbl_performance[Body Fat (%)],tbl_performance[Name],tbl_daily[[#This Row],[Name]],tbl_performance[Date],tbl_daily[[#This Row],[Date]]),"")</f>
        <v/>
      </c>
      <c r="U352">
        <f>IFERROR(IF(tbl_daily[[#This Row],[Name]]="","",1),"")</f>
        <v>1</v>
      </c>
      <c r="V352" s="9">
        <f>IF(tbl_daily[[#This Row],[Injury Status]]="Full",1,IF(tbl_daily[[#This Row],[Injury Status]]="Limited",2,IF(tbl_daily[[#This Row],[Injury Status]]="Out",3,"")))</f>
        <v>1</v>
      </c>
    </row>
    <row r="353" spans="1:22" ht="18" customHeight="1" x14ac:dyDescent="0.25">
      <c r="A353" s="3">
        <v>43047</v>
      </c>
      <c r="B353" t="s">
        <v>57</v>
      </c>
      <c r="C353" t="s">
        <v>36</v>
      </c>
      <c r="D353">
        <v>1</v>
      </c>
      <c r="E353">
        <v>3</v>
      </c>
      <c r="F353">
        <v>1</v>
      </c>
      <c r="G353">
        <v>4</v>
      </c>
      <c r="H353">
        <v>2</v>
      </c>
      <c r="I353">
        <v>0</v>
      </c>
      <c r="J353">
        <v>0</v>
      </c>
      <c r="K353" t="s">
        <v>39</v>
      </c>
      <c r="L353" t="str">
        <f>IFERROR(IF(OR(tbl_daily[[#This Row],[RPE]]="",tbl_daily[[#This Row],[Duration]]=""),"",tbl_daily[[#This Row],[RPE]]*tbl_daily[[#This Row],[Duration]]),"")</f>
        <v/>
      </c>
      <c r="M3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353" t="str">
        <f>IFERROR(_xlfn.XLOOKUP(tbl_daily[[#This Row],[Name]],tbl_profile[Name],tbl_profile[Position]),"")</f>
        <v>Guard</v>
      </c>
      <c r="O353" t="str">
        <f>IFERROR(IF(tbl_daily[[#This Row],[Injury Status]]="Out","",tbl_daily[[#This Row],[Duration]]),"")</f>
        <v/>
      </c>
      <c r="P353" t="str">
        <f>IFERROR(_xlfn.XLOOKUP(tbl_daily[[#This Row],[Name]],tbl_profile[Name],tbl_profile[Team]),"")</f>
        <v>Toon Squad</v>
      </c>
      <c r="Q353" s="2" t="str">
        <f>IFERROR(AVERAGEIFS(tbl_performance[TrapBar Deadlift 1RM (lbs)],tbl_performance[Name],tbl_daily[[#This Row],[Name]],tbl_performance[Date],tbl_daily[[#This Row],[Date]]),"")</f>
        <v/>
      </c>
      <c r="R353" s="2" t="str">
        <f>IFERROR(AVERAGEIFS(tbl_performance[Bench Press 1RM (lbs)],tbl_performance[Name],tbl_daily[[#This Row],[Name]],tbl_performance[Date],tbl_daily[[#This Row],[Date]]),"")</f>
        <v/>
      </c>
      <c r="S353" s="2" t="str">
        <f>IFERROR(AVERAGEIFS(tbl_performance[Jump Height (in)],tbl_performance[Name],tbl_daily[[#This Row],[Name]],tbl_performance[Date],tbl_daily[[#This Row],[Date]]),"")</f>
        <v/>
      </c>
      <c r="T353" s="2" t="str">
        <f>IFERROR(AVERAGEIFS(tbl_performance[Body Fat (%)],tbl_performance[Name],tbl_daily[[#This Row],[Name]],tbl_performance[Date],tbl_daily[[#This Row],[Date]]),"")</f>
        <v/>
      </c>
      <c r="U353">
        <f>IFERROR(IF(tbl_daily[[#This Row],[Name]]="","",1),"")</f>
        <v>1</v>
      </c>
      <c r="V353" s="9">
        <f>IF(tbl_daily[[#This Row],[Injury Status]]="Full",1,IF(tbl_daily[[#This Row],[Injury Status]]="Limited",2,IF(tbl_daily[[#This Row],[Injury Status]]="Out",3,"")))</f>
        <v>1</v>
      </c>
    </row>
    <row r="354" spans="1:22" ht="18" customHeight="1" x14ac:dyDescent="0.25">
      <c r="A354" s="3">
        <v>43047</v>
      </c>
      <c r="B354" t="s">
        <v>59</v>
      </c>
      <c r="C354" t="s">
        <v>36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0</v>
      </c>
      <c r="J354">
        <v>0</v>
      </c>
      <c r="K354" t="s">
        <v>39</v>
      </c>
      <c r="L354" t="str">
        <f>IFERROR(IF(OR(tbl_daily[[#This Row],[RPE]]="",tbl_daily[[#This Row],[Duration]]=""),"",tbl_daily[[#This Row],[RPE]]*tbl_daily[[#This Row],[Duration]]),"")</f>
        <v/>
      </c>
      <c r="M3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7</v>
      </c>
      <c r="N354" t="str">
        <f>IFERROR(_xlfn.XLOOKUP(tbl_daily[[#This Row],[Name]],tbl_profile[Name],tbl_profile[Position]),"")</f>
        <v>Forward</v>
      </c>
      <c r="O354" t="str">
        <f>IFERROR(IF(tbl_daily[[#This Row],[Injury Status]]="Out","",tbl_daily[[#This Row],[Duration]]),"")</f>
        <v/>
      </c>
      <c r="P354" t="str">
        <f>IFERROR(_xlfn.XLOOKUP(tbl_daily[[#This Row],[Name]],tbl_profile[Name],tbl_profile[Team]),"")</f>
        <v>Toon Squad</v>
      </c>
      <c r="Q354" s="2" t="str">
        <f>IFERROR(AVERAGEIFS(tbl_performance[TrapBar Deadlift 1RM (lbs)],tbl_performance[Name],tbl_daily[[#This Row],[Name]],tbl_performance[Date],tbl_daily[[#This Row],[Date]]),"")</f>
        <v/>
      </c>
      <c r="R354" s="2" t="str">
        <f>IFERROR(AVERAGEIFS(tbl_performance[Bench Press 1RM (lbs)],tbl_performance[Name],tbl_daily[[#This Row],[Name]],tbl_performance[Date],tbl_daily[[#This Row],[Date]]),"")</f>
        <v/>
      </c>
      <c r="S354" s="2" t="str">
        <f>IFERROR(AVERAGEIFS(tbl_performance[Jump Height (in)],tbl_performance[Name],tbl_daily[[#This Row],[Name]],tbl_performance[Date],tbl_daily[[#This Row],[Date]]),"")</f>
        <v/>
      </c>
      <c r="T354" s="2" t="str">
        <f>IFERROR(AVERAGEIFS(tbl_performance[Body Fat (%)],tbl_performance[Name],tbl_daily[[#This Row],[Name]],tbl_performance[Date],tbl_daily[[#This Row],[Date]]),"")</f>
        <v/>
      </c>
      <c r="U354">
        <f>IFERROR(IF(tbl_daily[[#This Row],[Name]]="","",1),"")</f>
        <v>1</v>
      </c>
      <c r="V354" s="9">
        <f>IF(tbl_daily[[#This Row],[Injury Status]]="Full",1,IF(tbl_daily[[#This Row],[Injury Status]]="Limited",2,IF(tbl_daily[[#This Row],[Injury Status]]="Out",3,"")))</f>
        <v>1</v>
      </c>
    </row>
    <row r="355" spans="1:22" ht="18" customHeight="1" x14ac:dyDescent="0.25">
      <c r="A355" s="3">
        <v>43047</v>
      </c>
      <c r="B355" t="s">
        <v>61</v>
      </c>
      <c r="C355" t="s">
        <v>36</v>
      </c>
      <c r="D355">
        <v>2</v>
      </c>
      <c r="E355">
        <v>3</v>
      </c>
      <c r="F355">
        <v>3</v>
      </c>
      <c r="G355">
        <v>2</v>
      </c>
      <c r="H355">
        <v>3</v>
      </c>
      <c r="I355">
        <v>0</v>
      </c>
      <c r="J355">
        <v>0</v>
      </c>
      <c r="K355" t="s">
        <v>39</v>
      </c>
      <c r="L355" t="str">
        <f>IFERROR(IF(OR(tbl_daily[[#This Row],[RPE]]="",tbl_daily[[#This Row],[Duration]]=""),"",tbl_daily[[#This Row],[RPE]]*tbl_daily[[#This Row],[Duration]]),"")</f>
        <v/>
      </c>
      <c r="M3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355" t="str">
        <f>IFERROR(_xlfn.XLOOKUP(tbl_daily[[#This Row],[Name]],tbl_profile[Name],tbl_profile[Position]),"")</f>
        <v>Forward</v>
      </c>
      <c r="O355" t="str">
        <f>IFERROR(IF(tbl_daily[[#This Row],[Injury Status]]="Out","",tbl_daily[[#This Row],[Duration]]),"")</f>
        <v/>
      </c>
      <c r="P355" t="str">
        <f>IFERROR(_xlfn.XLOOKUP(tbl_daily[[#This Row],[Name]],tbl_profile[Name],tbl_profile[Team]),"")</f>
        <v>Toon Squad</v>
      </c>
      <c r="Q355" s="2" t="str">
        <f>IFERROR(AVERAGEIFS(tbl_performance[TrapBar Deadlift 1RM (lbs)],tbl_performance[Name],tbl_daily[[#This Row],[Name]],tbl_performance[Date],tbl_daily[[#This Row],[Date]]),"")</f>
        <v/>
      </c>
      <c r="R355" s="2" t="str">
        <f>IFERROR(AVERAGEIFS(tbl_performance[Bench Press 1RM (lbs)],tbl_performance[Name],tbl_daily[[#This Row],[Name]],tbl_performance[Date],tbl_daily[[#This Row],[Date]]),"")</f>
        <v/>
      </c>
      <c r="S355" s="2" t="str">
        <f>IFERROR(AVERAGEIFS(tbl_performance[Jump Height (in)],tbl_performance[Name],tbl_daily[[#This Row],[Name]],tbl_performance[Date],tbl_daily[[#This Row],[Date]]),"")</f>
        <v/>
      </c>
      <c r="T355" s="2" t="str">
        <f>IFERROR(AVERAGEIFS(tbl_performance[Body Fat (%)],tbl_performance[Name],tbl_daily[[#This Row],[Name]],tbl_performance[Date],tbl_daily[[#This Row],[Date]]),"")</f>
        <v/>
      </c>
      <c r="U355">
        <f>IFERROR(IF(tbl_daily[[#This Row],[Name]]="","",1),"")</f>
        <v>1</v>
      </c>
      <c r="V355" s="9">
        <f>IF(tbl_daily[[#This Row],[Injury Status]]="Full",1,IF(tbl_daily[[#This Row],[Injury Status]]="Limited",2,IF(tbl_daily[[#This Row],[Injury Status]]="Out",3,"")))</f>
        <v>1</v>
      </c>
    </row>
    <row r="356" spans="1:22" ht="18" customHeight="1" x14ac:dyDescent="0.25">
      <c r="A356" s="3">
        <v>43047</v>
      </c>
      <c r="B356" t="s">
        <v>55</v>
      </c>
      <c r="C356" t="s">
        <v>36</v>
      </c>
      <c r="D356">
        <v>3</v>
      </c>
      <c r="E356">
        <v>2</v>
      </c>
      <c r="F356">
        <v>3</v>
      </c>
      <c r="G356">
        <v>2</v>
      </c>
      <c r="H356">
        <v>2</v>
      </c>
      <c r="I356">
        <v>0</v>
      </c>
      <c r="J356">
        <v>0</v>
      </c>
      <c r="K356" t="s">
        <v>39</v>
      </c>
      <c r="L356" t="str">
        <f>IFERROR(IF(OR(tbl_daily[[#This Row],[RPE]]="",tbl_daily[[#This Row],[Duration]]=""),"",tbl_daily[[#This Row],[RPE]]*tbl_daily[[#This Row],[Duration]]),"")</f>
        <v/>
      </c>
      <c r="M3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356" t="str">
        <f>IFERROR(_xlfn.XLOOKUP(tbl_daily[[#This Row],[Name]],tbl_profile[Name],tbl_profile[Position]),"")</f>
        <v>Guard</v>
      </c>
      <c r="O356" t="str">
        <f>IFERROR(IF(tbl_daily[[#This Row],[Injury Status]]="Out","",tbl_daily[[#This Row],[Duration]]),"")</f>
        <v/>
      </c>
      <c r="P356" t="str">
        <f>IFERROR(_xlfn.XLOOKUP(tbl_daily[[#This Row],[Name]],tbl_profile[Name],tbl_profile[Team]),"")</f>
        <v>Toon Squad</v>
      </c>
      <c r="Q356" s="2" t="str">
        <f>IFERROR(AVERAGEIFS(tbl_performance[TrapBar Deadlift 1RM (lbs)],tbl_performance[Name],tbl_daily[[#This Row],[Name]],tbl_performance[Date],tbl_daily[[#This Row],[Date]]),"")</f>
        <v/>
      </c>
      <c r="R356" s="2" t="str">
        <f>IFERROR(AVERAGEIFS(tbl_performance[Bench Press 1RM (lbs)],tbl_performance[Name],tbl_daily[[#This Row],[Name]],tbl_performance[Date],tbl_daily[[#This Row],[Date]]),"")</f>
        <v/>
      </c>
      <c r="S356" s="2" t="str">
        <f>IFERROR(AVERAGEIFS(tbl_performance[Jump Height (in)],tbl_performance[Name],tbl_daily[[#This Row],[Name]],tbl_performance[Date],tbl_daily[[#This Row],[Date]]),"")</f>
        <v/>
      </c>
      <c r="T356" s="2" t="str">
        <f>IFERROR(AVERAGEIFS(tbl_performance[Body Fat (%)],tbl_performance[Name],tbl_daily[[#This Row],[Name]],tbl_performance[Date],tbl_daily[[#This Row],[Date]]),"")</f>
        <v/>
      </c>
      <c r="U356">
        <f>IFERROR(IF(tbl_daily[[#This Row],[Name]]="","",1),"")</f>
        <v>1</v>
      </c>
      <c r="V356" s="9">
        <f>IF(tbl_daily[[#This Row],[Injury Status]]="Full",1,IF(tbl_daily[[#This Row],[Injury Status]]="Limited",2,IF(tbl_daily[[#This Row],[Injury Status]]="Out",3,"")))</f>
        <v>1</v>
      </c>
    </row>
    <row r="357" spans="1:22" ht="18" customHeight="1" x14ac:dyDescent="0.25">
      <c r="A357" s="3">
        <v>43047</v>
      </c>
      <c r="B357" t="s">
        <v>40</v>
      </c>
      <c r="C357" t="s">
        <v>36</v>
      </c>
      <c r="D357">
        <v>1</v>
      </c>
      <c r="E357">
        <v>2</v>
      </c>
      <c r="F357">
        <v>3</v>
      </c>
      <c r="G357">
        <v>1</v>
      </c>
      <c r="H357">
        <v>1</v>
      </c>
      <c r="I357">
        <v>0</v>
      </c>
      <c r="J357">
        <v>0</v>
      </c>
      <c r="K357" t="s">
        <v>39</v>
      </c>
      <c r="L357" t="str">
        <f>IFERROR(IF(OR(tbl_daily[[#This Row],[RPE]]="",tbl_daily[[#This Row],[Duration]]=""),"",tbl_daily[[#This Row],[RPE]]*tbl_daily[[#This Row],[Duration]]),"")</f>
        <v/>
      </c>
      <c r="M3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357" t="str">
        <f>IFERROR(_xlfn.XLOOKUP(tbl_daily[[#This Row],[Name]],tbl_profile[Name],tbl_profile[Position]),"")</f>
        <v>Guard</v>
      </c>
      <c r="O357" t="str">
        <f>IFERROR(IF(tbl_daily[[#This Row],[Injury Status]]="Out","",tbl_daily[[#This Row],[Duration]]),"")</f>
        <v/>
      </c>
      <c r="P357" t="str">
        <f>IFERROR(_xlfn.XLOOKUP(tbl_daily[[#This Row],[Name]],tbl_profile[Name],tbl_profile[Team]),"")</f>
        <v>New Legacy</v>
      </c>
      <c r="Q357" s="2" t="str">
        <f>IFERROR(AVERAGEIFS(tbl_performance[TrapBar Deadlift 1RM (lbs)],tbl_performance[Name],tbl_daily[[#This Row],[Name]],tbl_performance[Date],tbl_daily[[#This Row],[Date]]),"")</f>
        <v/>
      </c>
      <c r="R357" s="2" t="str">
        <f>IFERROR(AVERAGEIFS(tbl_performance[Bench Press 1RM (lbs)],tbl_performance[Name],tbl_daily[[#This Row],[Name]],tbl_performance[Date],tbl_daily[[#This Row],[Date]]),"")</f>
        <v/>
      </c>
      <c r="S357" s="2" t="str">
        <f>IFERROR(AVERAGEIFS(tbl_performance[Jump Height (in)],tbl_performance[Name],tbl_daily[[#This Row],[Name]],tbl_performance[Date],tbl_daily[[#This Row],[Date]]),"")</f>
        <v/>
      </c>
      <c r="T357" s="2" t="str">
        <f>IFERROR(AVERAGEIFS(tbl_performance[Body Fat (%)],tbl_performance[Name],tbl_daily[[#This Row],[Name]],tbl_performance[Date],tbl_daily[[#This Row],[Date]]),"")</f>
        <v/>
      </c>
      <c r="U357">
        <f>IFERROR(IF(tbl_daily[[#This Row],[Name]]="","",1),"")</f>
        <v>1</v>
      </c>
      <c r="V357" s="9">
        <f>IF(tbl_daily[[#This Row],[Injury Status]]="Full",1,IF(tbl_daily[[#This Row],[Injury Status]]="Limited",2,IF(tbl_daily[[#This Row],[Injury Status]]="Out",3,"")))</f>
        <v>1</v>
      </c>
    </row>
    <row r="358" spans="1:22" ht="18" customHeight="1" x14ac:dyDescent="0.25">
      <c r="A358" s="6">
        <v>43048</v>
      </c>
      <c r="B358" t="s">
        <v>45</v>
      </c>
      <c r="C358" t="s">
        <v>36</v>
      </c>
      <c r="D358">
        <v>4</v>
      </c>
      <c r="E358">
        <v>4</v>
      </c>
      <c r="F358">
        <v>3</v>
      </c>
      <c r="G358">
        <v>1</v>
      </c>
      <c r="H358">
        <v>2</v>
      </c>
      <c r="I358">
        <v>0</v>
      </c>
      <c r="J358">
        <v>0</v>
      </c>
      <c r="K358" t="s">
        <v>39</v>
      </c>
      <c r="L358" t="str">
        <f>IFERROR(IF(OR(tbl_daily[[#This Row],[RPE]]="",tbl_daily[[#This Row],[Duration]]=""),"",tbl_daily[[#This Row],[RPE]]*tbl_daily[[#This Row],[Duration]]),"")</f>
        <v/>
      </c>
      <c r="M3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58" t="str">
        <f>IFERROR(_xlfn.XLOOKUP(tbl_daily[[#This Row],[Name]],tbl_profile[Name],tbl_profile[Position]),"")</f>
        <v>Forward</v>
      </c>
      <c r="O358" t="str">
        <f>IFERROR(IF(tbl_daily[[#This Row],[Injury Status]]="Out","",tbl_daily[[#This Row],[Duration]]),"")</f>
        <v/>
      </c>
      <c r="P358" t="str">
        <f>IFERROR(_xlfn.XLOOKUP(tbl_daily[[#This Row],[Name]],tbl_profile[Name],tbl_profile[Team]),"")</f>
        <v>New Legacy</v>
      </c>
      <c r="Q358" s="2" t="str">
        <f>IFERROR(AVERAGEIFS(tbl_performance[TrapBar Deadlift 1RM (lbs)],tbl_performance[Name],tbl_daily[[#This Row],[Name]],tbl_performance[Date],tbl_daily[[#This Row],[Date]]),"")</f>
        <v/>
      </c>
      <c r="R358" s="2" t="str">
        <f>IFERROR(AVERAGEIFS(tbl_performance[Bench Press 1RM (lbs)],tbl_performance[Name],tbl_daily[[#This Row],[Name]],tbl_performance[Date],tbl_daily[[#This Row],[Date]]),"")</f>
        <v/>
      </c>
      <c r="S358" s="2" t="str">
        <f>IFERROR(AVERAGEIFS(tbl_performance[Jump Height (in)],tbl_performance[Name],tbl_daily[[#This Row],[Name]],tbl_performance[Date],tbl_daily[[#This Row],[Date]]),"")</f>
        <v/>
      </c>
      <c r="T358" s="2" t="str">
        <f>IFERROR(AVERAGEIFS(tbl_performance[Body Fat (%)],tbl_performance[Name],tbl_daily[[#This Row],[Name]],tbl_performance[Date],tbl_daily[[#This Row],[Date]]),"")</f>
        <v/>
      </c>
      <c r="U358">
        <f>IFERROR(IF(tbl_daily[[#This Row],[Name]]="","",1),"")</f>
        <v>1</v>
      </c>
      <c r="V358" s="9">
        <f>IF(tbl_daily[[#This Row],[Injury Status]]="Full",1,IF(tbl_daily[[#This Row],[Injury Status]]="Limited",2,IF(tbl_daily[[#This Row],[Injury Status]]="Out",3,"")))</f>
        <v>1</v>
      </c>
    </row>
    <row r="359" spans="1:22" ht="18" customHeight="1" x14ac:dyDescent="0.25">
      <c r="A359" s="3">
        <v>43048</v>
      </c>
      <c r="B359" t="s">
        <v>47</v>
      </c>
      <c r="C359" t="s">
        <v>36</v>
      </c>
      <c r="D359">
        <v>2</v>
      </c>
      <c r="E359">
        <v>1</v>
      </c>
      <c r="F359">
        <v>4</v>
      </c>
      <c r="G359">
        <v>4</v>
      </c>
      <c r="H359">
        <v>3</v>
      </c>
      <c r="I359">
        <v>0</v>
      </c>
      <c r="J359">
        <v>0</v>
      </c>
      <c r="K359" t="s">
        <v>39</v>
      </c>
      <c r="L359" t="str">
        <f>IFERROR(IF(OR(tbl_daily[[#This Row],[RPE]]="",tbl_daily[[#This Row],[Duration]]=""),"",tbl_daily[[#This Row],[RPE]]*tbl_daily[[#This Row],[Duration]]),"")</f>
        <v/>
      </c>
      <c r="M3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59" t="str">
        <f>IFERROR(_xlfn.XLOOKUP(tbl_daily[[#This Row],[Name]],tbl_profile[Name],tbl_profile[Position]),"")</f>
        <v>Forward</v>
      </c>
      <c r="O359" t="str">
        <f>IFERROR(IF(tbl_daily[[#This Row],[Injury Status]]="Out","",tbl_daily[[#This Row],[Duration]]),"")</f>
        <v/>
      </c>
      <c r="P359" t="str">
        <f>IFERROR(_xlfn.XLOOKUP(tbl_daily[[#This Row],[Name]],tbl_profile[Name],tbl_profile[Team]),"")</f>
        <v>Toon Squad</v>
      </c>
      <c r="Q359" s="2" t="str">
        <f>IFERROR(AVERAGEIFS(tbl_performance[TrapBar Deadlift 1RM (lbs)],tbl_performance[Name],tbl_daily[[#This Row],[Name]],tbl_performance[Date],tbl_daily[[#This Row],[Date]]),"")</f>
        <v/>
      </c>
      <c r="R359" s="2" t="str">
        <f>IFERROR(AVERAGEIFS(tbl_performance[Bench Press 1RM (lbs)],tbl_performance[Name],tbl_daily[[#This Row],[Name]],tbl_performance[Date],tbl_daily[[#This Row],[Date]]),"")</f>
        <v/>
      </c>
      <c r="S359" s="2" t="str">
        <f>IFERROR(AVERAGEIFS(tbl_performance[Jump Height (in)],tbl_performance[Name],tbl_daily[[#This Row],[Name]],tbl_performance[Date],tbl_daily[[#This Row],[Date]]),"")</f>
        <v/>
      </c>
      <c r="T359" s="2" t="str">
        <f>IFERROR(AVERAGEIFS(tbl_performance[Body Fat (%)],tbl_performance[Name],tbl_daily[[#This Row],[Name]],tbl_performance[Date],tbl_daily[[#This Row],[Date]]),"")</f>
        <v/>
      </c>
      <c r="U359">
        <f>IFERROR(IF(tbl_daily[[#This Row],[Name]]="","",1),"")</f>
        <v>1</v>
      </c>
      <c r="V359" s="9">
        <f>IF(tbl_daily[[#This Row],[Injury Status]]="Full",1,IF(tbl_daily[[#This Row],[Injury Status]]="Limited",2,IF(tbl_daily[[#This Row],[Injury Status]]="Out",3,"")))</f>
        <v>1</v>
      </c>
    </row>
    <row r="360" spans="1:22" ht="18" customHeight="1" x14ac:dyDescent="0.25">
      <c r="A360" s="3">
        <v>43048</v>
      </c>
      <c r="B360" t="s">
        <v>43</v>
      </c>
      <c r="C360" t="s">
        <v>36</v>
      </c>
      <c r="D360">
        <v>3</v>
      </c>
      <c r="E360">
        <v>2</v>
      </c>
      <c r="F360">
        <v>1</v>
      </c>
      <c r="G360">
        <v>4</v>
      </c>
      <c r="H360">
        <v>4</v>
      </c>
      <c r="I360">
        <v>0</v>
      </c>
      <c r="J360">
        <v>0</v>
      </c>
      <c r="K360" t="s">
        <v>39</v>
      </c>
      <c r="L360" t="str">
        <f>IFERROR(IF(OR(tbl_daily[[#This Row],[RPE]]="",tbl_daily[[#This Row],[Duration]]=""),"",tbl_daily[[#This Row],[RPE]]*tbl_daily[[#This Row],[Duration]]),"")</f>
        <v/>
      </c>
      <c r="M3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360" t="str">
        <f>IFERROR(_xlfn.XLOOKUP(tbl_daily[[#This Row],[Name]],tbl_profile[Name],tbl_profile[Position]),"")</f>
        <v>Forward</v>
      </c>
      <c r="O360" t="str">
        <f>IFERROR(IF(tbl_daily[[#This Row],[Injury Status]]="Out","",tbl_daily[[#This Row],[Duration]]),"")</f>
        <v/>
      </c>
      <c r="P360" t="str">
        <f>IFERROR(_xlfn.XLOOKUP(tbl_daily[[#This Row],[Name]],tbl_profile[Name],tbl_profile[Team]),"")</f>
        <v>New Legacy</v>
      </c>
      <c r="Q360" s="2" t="str">
        <f>IFERROR(AVERAGEIFS(tbl_performance[TrapBar Deadlift 1RM (lbs)],tbl_performance[Name],tbl_daily[[#This Row],[Name]],tbl_performance[Date],tbl_daily[[#This Row],[Date]]),"")</f>
        <v/>
      </c>
      <c r="R360" s="2" t="str">
        <f>IFERROR(AVERAGEIFS(tbl_performance[Bench Press 1RM (lbs)],tbl_performance[Name],tbl_daily[[#This Row],[Name]],tbl_performance[Date],tbl_daily[[#This Row],[Date]]),"")</f>
        <v/>
      </c>
      <c r="S360" s="2" t="str">
        <f>IFERROR(AVERAGEIFS(tbl_performance[Jump Height (in)],tbl_performance[Name],tbl_daily[[#This Row],[Name]],tbl_performance[Date],tbl_daily[[#This Row],[Date]]),"")</f>
        <v/>
      </c>
      <c r="T360" s="2" t="str">
        <f>IFERROR(AVERAGEIFS(tbl_performance[Body Fat (%)],tbl_performance[Name],tbl_daily[[#This Row],[Name]],tbl_performance[Date],tbl_daily[[#This Row],[Date]]),"")</f>
        <v/>
      </c>
      <c r="U360">
        <f>IFERROR(IF(tbl_daily[[#This Row],[Name]]="","",1),"")</f>
        <v>1</v>
      </c>
      <c r="V360" s="9">
        <f>IF(tbl_daily[[#This Row],[Injury Status]]="Full",1,IF(tbl_daily[[#This Row],[Injury Status]]="Limited",2,IF(tbl_daily[[#This Row],[Injury Status]]="Out",3,"")))</f>
        <v>1</v>
      </c>
    </row>
    <row r="361" spans="1:22" ht="18" customHeight="1" x14ac:dyDescent="0.25">
      <c r="A361" s="3">
        <v>43048</v>
      </c>
      <c r="B361" t="s">
        <v>46</v>
      </c>
      <c r="C361" t="s">
        <v>36</v>
      </c>
      <c r="D361">
        <v>4</v>
      </c>
      <c r="E361">
        <v>5</v>
      </c>
      <c r="F361">
        <v>5</v>
      </c>
      <c r="G361">
        <v>6</v>
      </c>
      <c r="H361">
        <v>4</v>
      </c>
      <c r="I361">
        <v>1</v>
      </c>
      <c r="J361">
        <v>6</v>
      </c>
      <c r="K361">
        <v>94</v>
      </c>
      <c r="L361">
        <f>IFERROR(IF(OR(tbl_daily[[#This Row],[RPE]]="",tbl_daily[[#This Row],[Duration]]=""),"",tbl_daily[[#This Row],[RPE]]*tbl_daily[[#This Row],[Duration]]),"")</f>
        <v>564</v>
      </c>
      <c r="M3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361" t="str">
        <f>IFERROR(_xlfn.XLOOKUP(tbl_daily[[#This Row],[Name]],tbl_profile[Name],tbl_profile[Position]),"")</f>
        <v>Forward</v>
      </c>
      <c r="O361">
        <f>IFERROR(IF(tbl_daily[[#This Row],[Injury Status]]="Out","",tbl_daily[[#This Row],[Duration]]),"")</f>
        <v>94</v>
      </c>
      <c r="P361" t="str">
        <f>IFERROR(_xlfn.XLOOKUP(tbl_daily[[#This Row],[Name]],tbl_profile[Name],tbl_profile[Team]),"")</f>
        <v>Toon Squad</v>
      </c>
      <c r="Q361" s="2" t="str">
        <f>IFERROR(AVERAGEIFS(tbl_performance[TrapBar Deadlift 1RM (lbs)],tbl_performance[Name],tbl_daily[[#This Row],[Name]],tbl_performance[Date],tbl_daily[[#This Row],[Date]]),"")</f>
        <v/>
      </c>
      <c r="R361" s="2" t="str">
        <f>IFERROR(AVERAGEIFS(tbl_performance[Bench Press 1RM (lbs)],tbl_performance[Name],tbl_daily[[#This Row],[Name]],tbl_performance[Date],tbl_daily[[#This Row],[Date]]),"")</f>
        <v/>
      </c>
      <c r="S361" s="2" t="str">
        <f>IFERROR(AVERAGEIFS(tbl_performance[Jump Height (in)],tbl_performance[Name],tbl_daily[[#This Row],[Name]],tbl_performance[Date],tbl_daily[[#This Row],[Date]]),"")</f>
        <v/>
      </c>
      <c r="T361" s="2" t="str">
        <f>IFERROR(AVERAGEIFS(tbl_performance[Body Fat (%)],tbl_performance[Name],tbl_daily[[#This Row],[Name]],tbl_performance[Date],tbl_daily[[#This Row],[Date]]),"")</f>
        <v/>
      </c>
      <c r="U361">
        <f>IFERROR(IF(tbl_daily[[#This Row],[Name]]="","",1),"")</f>
        <v>1</v>
      </c>
      <c r="V361" s="9">
        <f>IF(tbl_daily[[#This Row],[Injury Status]]="Full",1,IF(tbl_daily[[#This Row],[Injury Status]]="Limited",2,IF(tbl_daily[[#This Row],[Injury Status]]="Out",3,"")))</f>
        <v>1</v>
      </c>
    </row>
    <row r="362" spans="1:22" ht="18" customHeight="1" x14ac:dyDescent="0.25">
      <c r="A362" s="3">
        <v>43048</v>
      </c>
      <c r="B362" t="s">
        <v>49</v>
      </c>
      <c r="C362" t="s">
        <v>36</v>
      </c>
      <c r="D362">
        <v>6</v>
      </c>
      <c r="E362">
        <v>4</v>
      </c>
      <c r="F362">
        <v>5</v>
      </c>
      <c r="G362">
        <v>7</v>
      </c>
      <c r="H362">
        <v>7</v>
      </c>
      <c r="I362">
        <v>1</v>
      </c>
      <c r="J362">
        <v>7</v>
      </c>
      <c r="K362">
        <v>94</v>
      </c>
      <c r="L362">
        <f>IFERROR(IF(OR(tbl_daily[[#This Row],[RPE]]="",tbl_daily[[#This Row],[Duration]]=""),"",tbl_daily[[#This Row],[RPE]]*tbl_daily[[#This Row],[Duration]]),"")</f>
        <v>658</v>
      </c>
      <c r="M3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362" t="str">
        <f>IFERROR(_xlfn.XLOOKUP(tbl_daily[[#This Row],[Name]],tbl_profile[Name],tbl_profile[Position]),"")</f>
        <v>Guard</v>
      </c>
      <c r="O362">
        <f>IFERROR(IF(tbl_daily[[#This Row],[Injury Status]]="Out","",tbl_daily[[#This Row],[Duration]]),"")</f>
        <v>94</v>
      </c>
      <c r="P362" t="str">
        <f>IFERROR(_xlfn.XLOOKUP(tbl_daily[[#This Row],[Name]],tbl_profile[Name],tbl_profile[Team]),"")</f>
        <v>Toon Squad</v>
      </c>
      <c r="Q362" s="2" t="str">
        <f>IFERROR(AVERAGEIFS(tbl_performance[TrapBar Deadlift 1RM (lbs)],tbl_performance[Name],tbl_daily[[#This Row],[Name]],tbl_performance[Date],tbl_daily[[#This Row],[Date]]),"")</f>
        <v/>
      </c>
      <c r="R362" s="2" t="str">
        <f>IFERROR(AVERAGEIFS(tbl_performance[Bench Press 1RM (lbs)],tbl_performance[Name],tbl_daily[[#This Row],[Name]],tbl_performance[Date],tbl_daily[[#This Row],[Date]]),"")</f>
        <v/>
      </c>
      <c r="S362" s="2" t="str">
        <f>IFERROR(AVERAGEIFS(tbl_performance[Jump Height (in)],tbl_performance[Name],tbl_daily[[#This Row],[Name]],tbl_performance[Date],tbl_daily[[#This Row],[Date]]),"")</f>
        <v/>
      </c>
      <c r="T362" s="2" t="str">
        <f>IFERROR(AVERAGEIFS(tbl_performance[Body Fat (%)],tbl_performance[Name],tbl_daily[[#This Row],[Name]],tbl_performance[Date],tbl_daily[[#This Row],[Date]]),"")</f>
        <v/>
      </c>
      <c r="U362">
        <f>IFERROR(IF(tbl_daily[[#This Row],[Name]]="","",1),"")</f>
        <v>1</v>
      </c>
      <c r="V362" s="9">
        <f>IF(tbl_daily[[#This Row],[Injury Status]]="Full",1,IF(tbl_daily[[#This Row],[Injury Status]]="Limited",2,IF(tbl_daily[[#This Row],[Injury Status]]="Out",3,"")))</f>
        <v>1</v>
      </c>
    </row>
    <row r="363" spans="1:22" ht="18" customHeight="1" x14ac:dyDescent="0.25">
      <c r="A363" s="3">
        <v>43048</v>
      </c>
      <c r="B363" t="s">
        <v>14</v>
      </c>
      <c r="C363" t="s">
        <v>36</v>
      </c>
      <c r="D363">
        <v>5</v>
      </c>
      <c r="E363">
        <v>6</v>
      </c>
      <c r="F363">
        <v>4</v>
      </c>
      <c r="G363">
        <v>4</v>
      </c>
      <c r="H363">
        <v>5</v>
      </c>
      <c r="I363">
        <v>1</v>
      </c>
      <c r="J363">
        <v>4</v>
      </c>
      <c r="K363">
        <v>94</v>
      </c>
      <c r="L363">
        <f>IFERROR(IF(OR(tbl_daily[[#This Row],[RPE]]="",tbl_daily[[#This Row],[Duration]]=""),"",tbl_daily[[#This Row],[RPE]]*tbl_daily[[#This Row],[Duration]]),"")</f>
        <v>376</v>
      </c>
      <c r="M3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363" t="str">
        <f>IFERROR(_xlfn.XLOOKUP(tbl_daily[[#This Row],[Name]],tbl_profile[Name],tbl_profile[Position]),"")</f>
        <v>Guard</v>
      </c>
      <c r="O363">
        <f>IFERROR(IF(tbl_daily[[#This Row],[Injury Status]]="Out","",tbl_daily[[#This Row],[Duration]]),"")</f>
        <v>94</v>
      </c>
      <c r="P363" t="str">
        <f>IFERROR(_xlfn.XLOOKUP(tbl_daily[[#This Row],[Name]],tbl_profile[Name],tbl_profile[Team]),"")</f>
        <v>New Legacy</v>
      </c>
      <c r="Q363" s="2" t="str">
        <f>IFERROR(AVERAGEIFS(tbl_performance[TrapBar Deadlift 1RM (lbs)],tbl_performance[Name],tbl_daily[[#This Row],[Name]],tbl_performance[Date],tbl_daily[[#This Row],[Date]]),"")</f>
        <v/>
      </c>
      <c r="R363" s="2" t="str">
        <f>IFERROR(AVERAGEIFS(tbl_performance[Bench Press 1RM (lbs)],tbl_performance[Name],tbl_daily[[#This Row],[Name]],tbl_performance[Date],tbl_daily[[#This Row],[Date]]),"")</f>
        <v/>
      </c>
      <c r="S363" s="2" t="str">
        <f>IFERROR(AVERAGEIFS(tbl_performance[Jump Height (in)],tbl_performance[Name],tbl_daily[[#This Row],[Name]],tbl_performance[Date],tbl_daily[[#This Row],[Date]]),"")</f>
        <v/>
      </c>
      <c r="T363" s="2" t="str">
        <f>IFERROR(AVERAGEIFS(tbl_performance[Body Fat (%)],tbl_performance[Name],tbl_daily[[#This Row],[Name]],tbl_performance[Date],tbl_daily[[#This Row],[Date]]),"")</f>
        <v/>
      </c>
      <c r="U363">
        <f>IFERROR(IF(tbl_daily[[#This Row],[Name]]="","",1),"")</f>
        <v>1</v>
      </c>
      <c r="V363" s="9">
        <f>IF(tbl_daily[[#This Row],[Injury Status]]="Full",1,IF(tbl_daily[[#This Row],[Injury Status]]="Limited",2,IF(tbl_daily[[#This Row],[Injury Status]]="Out",3,"")))</f>
        <v>1</v>
      </c>
    </row>
    <row r="364" spans="1:22" ht="18" customHeight="1" x14ac:dyDescent="0.25">
      <c r="A364" s="3">
        <v>43048</v>
      </c>
      <c r="B364" t="s">
        <v>64</v>
      </c>
      <c r="C364" t="s">
        <v>36</v>
      </c>
      <c r="D364">
        <v>6</v>
      </c>
      <c r="E364">
        <v>5</v>
      </c>
      <c r="F364">
        <v>5</v>
      </c>
      <c r="G364">
        <v>4</v>
      </c>
      <c r="H364">
        <v>5</v>
      </c>
      <c r="I364">
        <v>1</v>
      </c>
      <c r="J364">
        <v>5</v>
      </c>
      <c r="K364">
        <v>94</v>
      </c>
      <c r="L364">
        <f>IFERROR(IF(OR(tbl_daily[[#This Row],[RPE]]="",tbl_daily[[#This Row],[Duration]]=""),"",tbl_daily[[#This Row],[RPE]]*tbl_daily[[#This Row],[Duration]]),"")</f>
        <v>470</v>
      </c>
      <c r="M3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364" t="str">
        <f>IFERROR(_xlfn.XLOOKUP(tbl_daily[[#This Row],[Name]],tbl_profile[Name],tbl_profile[Position]),"")</f>
        <v>Guard</v>
      </c>
      <c r="O364">
        <f>IFERROR(IF(tbl_daily[[#This Row],[Injury Status]]="Out","",tbl_daily[[#This Row],[Duration]]),"")</f>
        <v>94</v>
      </c>
      <c r="P364" t="str">
        <f>IFERROR(_xlfn.XLOOKUP(tbl_daily[[#This Row],[Name]],tbl_profile[Name],tbl_profile[Team]),"")</f>
        <v>New Legacy</v>
      </c>
      <c r="Q364" s="2" t="str">
        <f>IFERROR(AVERAGEIFS(tbl_performance[TrapBar Deadlift 1RM (lbs)],tbl_performance[Name],tbl_daily[[#This Row],[Name]],tbl_performance[Date],tbl_daily[[#This Row],[Date]]),"")</f>
        <v/>
      </c>
      <c r="R364" s="2" t="str">
        <f>IFERROR(AVERAGEIFS(tbl_performance[Bench Press 1RM (lbs)],tbl_performance[Name],tbl_daily[[#This Row],[Name]],tbl_performance[Date],tbl_daily[[#This Row],[Date]]),"")</f>
        <v/>
      </c>
      <c r="S364" s="2" t="str">
        <f>IFERROR(AVERAGEIFS(tbl_performance[Jump Height (in)],tbl_performance[Name],tbl_daily[[#This Row],[Name]],tbl_performance[Date],tbl_daily[[#This Row],[Date]]),"")</f>
        <v/>
      </c>
      <c r="T364" s="2" t="str">
        <f>IFERROR(AVERAGEIFS(tbl_performance[Body Fat (%)],tbl_performance[Name],tbl_daily[[#This Row],[Name]],tbl_performance[Date],tbl_daily[[#This Row],[Date]]),"")</f>
        <v/>
      </c>
      <c r="U364">
        <f>IFERROR(IF(tbl_daily[[#This Row],[Name]]="","",1),"")</f>
        <v>1</v>
      </c>
      <c r="V364" s="9">
        <f>IF(tbl_daily[[#This Row],[Injury Status]]="Full",1,IF(tbl_daily[[#This Row],[Injury Status]]="Limited",2,IF(tbl_daily[[#This Row],[Injury Status]]="Out",3,"")))</f>
        <v>1</v>
      </c>
    </row>
    <row r="365" spans="1:22" ht="18" customHeight="1" x14ac:dyDescent="0.25">
      <c r="A365" s="3">
        <v>43048</v>
      </c>
      <c r="B365" t="s">
        <v>48</v>
      </c>
      <c r="C365" t="s">
        <v>36</v>
      </c>
      <c r="D365">
        <v>7</v>
      </c>
      <c r="E365">
        <v>6</v>
      </c>
      <c r="F365">
        <v>6</v>
      </c>
      <c r="G365">
        <v>7</v>
      </c>
      <c r="H365">
        <v>6</v>
      </c>
      <c r="I365">
        <v>1</v>
      </c>
      <c r="J365">
        <v>4</v>
      </c>
      <c r="K365">
        <v>94</v>
      </c>
      <c r="L365">
        <f>IFERROR(IF(OR(tbl_daily[[#This Row],[RPE]]="",tbl_daily[[#This Row],[Duration]]=""),"",tbl_daily[[#This Row],[RPE]]*tbl_daily[[#This Row],[Duration]]),"")</f>
        <v>376</v>
      </c>
      <c r="M3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32</v>
      </c>
      <c r="N365" t="str">
        <f>IFERROR(_xlfn.XLOOKUP(tbl_daily[[#This Row],[Name]],tbl_profile[Name],tbl_profile[Position]),"")</f>
        <v>Guard</v>
      </c>
      <c r="O365">
        <f>IFERROR(IF(tbl_daily[[#This Row],[Injury Status]]="Out","",tbl_daily[[#This Row],[Duration]]),"")</f>
        <v>94</v>
      </c>
      <c r="P365" t="str">
        <f>IFERROR(_xlfn.XLOOKUP(tbl_daily[[#This Row],[Name]],tbl_profile[Name],tbl_profile[Team]),"")</f>
        <v>New Legacy</v>
      </c>
      <c r="Q365" s="2" t="str">
        <f>IFERROR(AVERAGEIFS(tbl_performance[TrapBar Deadlift 1RM (lbs)],tbl_performance[Name],tbl_daily[[#This Row],[Name]],tbl_performance[Date],tbl_daily[[#This Row],[Date]]),"")</f>
        <v/>
      </c>
      <c r="R365" s="2" t="str">
        <f>IFERROR(AVERAGEIFS(tbl_performance[Bench Press 1RM (lbs)],tbl_performance[Name],tbl_daily[[#This Row],[Name]],tbl_performance[Date],tbl_daily[[#This Row],[Date]]),"")</f>
        <v/>
      </c>
      <c r="S365" s="2" t="str">
        <f>IFERROR(AVERAGEIFS(tbl_performance[Jump Height (in)],tbl_performance[Name],tbl_daily[[#This Row],[Name]],tbl_performance[Date],tbl_daily[[#This Row],[Date]]),"")</f>
        <v/>
      </c>
      <c r="T365" s="2" t="str">
        <f>IFERROR(AVERAGEIFS(tbl_performance[Body Fat (%)],tbl_performance[Name],tbl_daily[[#This Row],[Name]],tbl_performance[Date],tbl_daily[[#This Row],[Date]]),"")</f>
        <v/>
      </c>
      <c r="U365">
        <f>IFERROR(IF(tbl_daily[[#This Row],[Name]]="","",1),"")</f>
        <v>1</v>
      </c>
      <c r="V365" s="9">
        <f>IF(tbl_daily[[#This Row],[Injury Status]]="Full",1,IF(tbl_daily[[#This Row],[Injury Status]]="Limited",2,IF(tbl_daily[[#This Row],[Injury Status]]="Out",3,"")))</f>
        <v>1</v>
      </c>
    </row>
    <row r="366" spans="1:22" ht="18" customHeight="1" x14ac:dyDescent="0.25">
      <c r="A366" s="3">
        <v>43048</v>
      </c>
      <c r="B366" t="s">
        <v>65</v>
      </c>
      <c r="C366" t="s">
        <v>36</v>
      </c>
      <c r="D366">
        <v>5</v>
      </c>
      <c r="E366">
        <v>5</v>
      </c>
      <c r="F366">
        <v>5</v>
      </c>
      <c r="G366">
        <v>4</v>
      </c>
      <c r="H366">
        <v>4</v>
      </c>
      <c r="I366">
        <v>1</v>
      </c>
      <c r="J366">
        <v>5</v>
      </c>
      <c r="K366">
        <v>94</v>
      </c>
      <c r="L366">
        <f>IFERROR(IF(OR(tbl_daily[[#This Row],[RPE]]="",tbl_daily[[#This Row],[Duration]]=""),"",tbl_daily[[#This Row],[RPE]]*tbl_daily[[#This Row],[Duration]]),"")</f>
        <v>470</v>
      </c>
      <c r="M3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366" t="str">
        <f>IFERROR(_xlfn.XLOOKUP(tbl_daily[[#This Row],[Name]],tbl_profile[Name],tbl_profile[Position]),"")</f>
        <v>Center</v>
      </c>
      <c r="O366">
        <f>IFERROR(IF(tbl_daily[[#This Row],[Injury Status]]="Out","",tbl_daily[[#This Row],[Duration]]),"")</f>
        <v>94</v>
      </c>
      <c r="P366" t="str">
        <f>IFERROR(_xlfn.XLOOKUP(tbl_daily[[#This Row],[Name]],tbl_profile[Name],tbl_profile[Team]),"")</f>
        <v>New Legacy</v>
      </c>
      <c r="Q366" s="2" t="str">
        <f>IFERROR(AVERAGEIFS(tbl_performance[TrapBar Deadlift 1RM (lbs)],tbl_performance[Name],tbl_daily[[#This Row],[Name]],tbl_performance[Date],tbl_daily[[#This Row],[Date]]),"")</f>
        <v/>
      </c>
      <c r="R366" s="2" t="str">
        <f>IFERROR(AVERAGEIFS(tbl_performance[Bench Press 1RM (lbs)],tbl_performance[Name],tbl_daily[[#This Row],[Name]],tbl_performance[Date],tbl_daily[[#This Row],[Date]]),"")</f>
        <v/>
      </c>
      <c r="S366" s="2" t="str">
        <f>IFERROR(AVERAGEIFS(tbl_performance[Jump Height (in)],tbl_performance[Name],tbl_daily[[#This Row],[Name]],tbl_performance[Date],tbl_daily[[#This Row],[Date]]),"")</f>
        <v/>
      </c>
      <c r="T366" s="2" t="str">
        <f>IFERROR(AVERAGEIFS(tbl_performance[Body Fat (%)],tbl_performance[Name],tbl_daily[[#This Row],[Name]],tbl_performance[Date],tbl_daily[[#This Row],[Date]]),"")</f>
        <v/>
      </c>
      <c r="U366">
        <f>IFERROR(IF(tbl_daily[[#This Row],[Name]]="","",1),"")</f>
        <v>1</v>
      </c>
      <c r="V366" s="9">
        <f>IF(tbl_daily[[#This Row],[Injury Status]]="Full",1,IF(tbl_daily[[#This Row],[Injury Status]]="Limited",2,IF(tbl_daily[[#This Row],[Injury Status]]="Out",3,"")))</f>
        <v>1</v>
      </c>
    </row>
    <row r="367" spans="1:22" ht="18" customHeight="1" x14ac:dyDescent="0.25">
      <c r="A367" s="3">
        <v>43048</v>
      </c>
      <c r="B367" t="s">
        <v>63</v>
      </c>
      <c r="C367" t="s">
        <v>37</v>
      </c>
      <c r="D367">
        <v>6</v>
      </c>
      <c r="E367">
        <v>4</v>
      </c>
      <c r="F367">
        <v>6</v>
      </c>
      <c r="G367">
        <v>8</v>
      </c>
      <c r="H367">
        <v>9</v>
      </c>
      <c r="I367">
        <v>0</v>
      </c>
      <c r="J367">
        <v>0</v>
      </c>
      <c r="K367">
        <v>94</v>
      </c>
      <c r="L367">
        <f>IFERROR(IF(OR(tbl_daily[[#This Row],[RPE]]="",tbl_daily[[#This Row],[Duration]]=""),"",tbl_daily[[#This Row],[RPE]]*tbl_daily[[#This Row],[Duration]]),"")</f>
        <v>0</v>
      </c>
      <c r="M3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367" t="str">
        <f>IFERROR(_xlfn.XLOOKUP(tbl_daily[[#This Row],[Name]],tbl_profile[Name],tbl_profile[Position]),"")</f>
        <v>Center</v>
      </c>
      <c r="O367" t="str">
        <f>IFERROR(IF(tbl_daily[[#This Row],[Injury Status]]="Out","",tbl_daily[[#This Row],[Duration]]),"")</f>
        <v/>
      </c>
      <c r="P367" t="str">
        <f>IFERROR(_xlfn.XLOOKUP(tbl_daily[[#This Row],[Name]],tbl_profile[Name],tbl_profile[Team]),"")</f>
        <v>New Legacy</v>
      </c>
      <c r="Q367" s="2" t="str">
        <f>IFERROR(AVERAGEIFS(tbl_performance[TrapBar Deadlift 1RM (lbs)],tbl_performance[Name],tbl_daily[[#This Row],[Name]],tbl_performance[Date],tbl_daily[[#This Row],[Date]]),"")</f>
        <v/>
      </c>
      <c r="R367" s="2" t="str">
        <f>IFERROR(AVERAGEIFS(tbl_performance[Bench Press 1RM (lbs)],tbl_performance[Name],tbl_daily[[#This Row],[Name]],tbl_performance[Date],tbl_daily[[#This Row],[Date]]),"")</f>
        <v/>
      </c>
      <c r="S367" s="2" t="str">
        <f>IFERROR(AVERAGEIFS(tbl_performance[Jump Height (in)],tbl_performance[Name],tbl_daily[[#This Row],[Name]],tbl_performance[Date],tbl_daily[[#This Row],[Date]]),"")</f>
        <v/>
      </c>
      <c r="T367" s="2" t="str">
        <f>IFERROR(AVERAGEIFS(tbl_performance[Body Fat (%)],tbl_performance[Name],tbl_daily[[#This Row],[Name]],tbl_performance[Date],tbl_daily[[#This Row],[Date]]),"")</f>
        <v/>
      </c>
      <c r="U367">
        <f>IFERROR(IF(tbl_daily[[#This Row],[Name]]="","",1),"")</f>
        <v>1</v>
      </c>
      <c r="V367" s="9">
        <f>IF(tbl_daily[[#This Row],[Injury Status]]="Full",1,IF(tbl_daily[[#This Row],[Injury Status]]="Limited",2,IF(tbl_daily[[#This Row],[Injury Status]]="Out",3,"")))</f>
        <v>3</v>
      </c>
    </row>
    <row r="368" spans="1:22" ht="18" customHeight="1" x14ac:dyDescent="0.25">
      <c r="A368" s="3">
        <v>43048</v>
      </c>
      <c r="B368" t="s">
        <v>62</v>
      </c>
      <c r="C368" t="s">
        <v>36</v>
      </c>
      <c r="D368">
        <v>5</v>
      </c>
      <c r="E368">
        <v>5</v>
      </c>
      <c r="F368">
        <v>5</v>
      </c>
      <c r="G368">
        <v>6</v>
      </c>
      <c r="H368">
        <v>5</v>
      </c>
      <c r="I368">
        <v>1</v>
      </c>
      <c r="J368">
        <v>7</v>
      </c>
      <c r="K368">
        <v>94</v>
      </c>
      <c r="L368">
        <f>IFERROR(IF(OR(tbl_daily[[#This Row],[RPE]]="",tbl_daily[[#This Row],[Duration]]=""),"",tbl_daily[[#This Row],[RPE]]*tbl_daily[[#This Row],[Duration]]),"")</f>
        <v>658</v>
      </c>
      <c r="M3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368" t="str">
        <f>IFERROR(_xlfn.XLOOKUP(tbl_daily[[#This Row],[Name]],tbl_profile[Name],tbl_profile[Position]),"")</f>
        <v>Center</v>
      </c>
      <c r="O368">
        <f>IFERROR(IF(tbl_daily[[#This Row],[Injury Status]]="Out","",tbl_daily[[#This Row],[Duration]]),"")</f>
        <v>94</v>
      </c>
      <c r="P368" t="str">
        <f>IFERROR(_xlfn.XLOOKUP(tbl_daily[[#This Row],[Name]],tbl_profile[Name],tbl_profile[Team]),"")</f>
        <v>Toon Squad</v>
      </c>
      <c r="Q368" s="2" t="str">
        <f>IFERROR(AVERAGEIFS(tbl_performance[TrapBar Deadlift 1RM (lbs)],tbl_performance[Name],tbl_daily[[#This Row],[Name]],tbl_performance[Date],tbl_daily[[#This Row],[Date]]),"")</f>
        <v/>
      </c>
      <c r="R368" s="2" t="str">
        <f>IFERROR(AVERAGEIFS(tbl_performance[Bench Press 1RM (lbs)],tbl_performance[Name],tbl_daily[[#This Row],[Name]],tbl_performance[Date],tbl_daily[[#This Row],[Date]]),"")</f>
        <v/>
      </c>
      <c r="S368" s="2" t="str">
        <f>IFERROR(AVERAGEIFS(tbl_performance[Jump Height (in)],tbl_performance[Name],tbl_daily[[#This Row],[Name]],tbl_performance[Date],tbl_daily[[#This Row],[Date]]),"")</f>
        <v/>
      </c>
      <c r="T368" s="2" t="str">
        <f>IFERROR(AVERAGEIFS(tbl_performance[Body Fat (%)],tbl_performance[Name],tbl_daily[[#This Row],[Name]],tbl_performance[Date],tbl_daily[[#This Row],[Date]]),"")</f>
        <v/>
      </c>
      <c r="U368">
        <f>IFERROR(IF(tbl_daily[[#This Row],[Name]]="","",1),"")</f>
        <v>1</v>
      </c>
      <c r="V368" s="9">
        <f>IF(tbl_daily[[#This Row],[Injury Status]]="Full",1,IF(tbl_daily[[#This Row],[Injury Status]]="Limited",2,IF(tbl_daily[[#This Row],[Injury Status]]="Out",3,"")))</f>
        <v>1</v>
      </c>
    </row>
    <row r="369" spans="1:22" ht="18" customHeight="1" x14ac:dyDescent="0.25">
      <c r="A369" s="3">
        <v>43048</v>
      </c>
      <c r="B369" t="s">
        <v>146</v>
      </c>
      <c r="C369" t="s">
        <v>36</v>
      </c>
      <c r="D369">
        <v>5</v>
      </c>
      <c r="E369">
        <v>4</v>
      </c>
      <c r="F369">
        <v>5</v>
      </c>
      <c r="G369">
        <v>6</v>
      </c>
      <c r="H369">
        <v>5</v>
      </c>
      <c r="I369">
        <v>1</v>
      </c>
      <c r="J369">
        <v>4</v>
      </c>
      <c r="K369">
        <v>94</v>
      </c>
      <c r="L369">
        <f>IFERROR(IF(OR(tbl_daily[[#This Row],[RPE]]="",tbl_daily[[#This Row],[Duration]]=""),"",tbl_daily[[#This Row],[RPE]]*tbl_daily[[#This Row],[Duration]]),"")</f>
        <v>376</v>
      </c>
      <c r="M3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369" t="str">
        <f>IFERROR(_xlfn.XLOOKUP(tbl_daily[[#This Row],[Name]],tbl_profile[Name],tbl_profile[Position]),"")</f>
        <v>Forward</v>
      </c>
      <c r="O369">
        <f>IFERROR(IF(tbl_daily[[#This Row],[Injury Status]]="Out","",tbl_daily[[#This Row],[Duration]]),"")</f>
        <v>94</v>
      </c>
      <c r="P369" t="str">
        <f>IFERROR(_xlfn.XLOOKUP(tbl_daily[[#This Row],[Name]],tbl_profile[Name],tbl_profile[Team]),"")</f>
        <v>New Legacy</v>
      </c>
      <c r="Q369" s="2" t="str">
        <f>IFERROR(AVERAGEIFS(tbl_performance[TrapBar Deadlift 1RM (lbs)],tbl_performance[Name],tbl_daily[[#This Row],[Name]],tbl_performance[Date],tbl_daily[[#This Row],[Date]]),"")</f>
        <v/>
      </c>
      <c r="R369" s="2" t="str">
        <f>IFERROR(AVERAGEIFS(tbl_performance[Bench Press 1RM (lbs)],tbl_performance[Name],tbl_daily[[#This Row],[Name]],tbl_performance[Date],tbl_daily[[#This Row],[Date]]),"")</f>
        <v/>
      </c>
      <c r="S369" s="2" t="str">
        <f>IFERROR(AVERAGEIFS(tbl_performance[Jump Height (in)],tbl_performance[Name],tbl_daily[[#This Row],[Name]],tbl_performance[Date],tbl_daily[[#This Row],[Date]]),"")</f>
        <v/>
      </c>
      <c r="T369" s="2" t="str">
        <f>IFERROR(AVERAGEIFS(tbl_performance[Body Fat (%)],tbl_performance[Name],tbl_daily[[#This Row],[Name]],tbl_performance[Date],tbl_daily[[#This Row],[Date]]),"")</f>
        <v/>
      </c>
      <c r="U369">
        <f>IFERROR(IF(tbl_daily[[#This Row],[Name]]="","",1),"")</f>
        <v>1</v>
      </c>
      <c r="V369" s="9">
        <f>IF(tbl_daily[[#This Row],[Injury Status]]="Full",1,IF(tbl_daily[[#This Row],[Injury Status]]="Limited",2,IF(tbl_daily[[#This Row],[Injury Status]]="Out",3,"")))</f>
        <v>1</v>
      </c>
    </row>
    <row r="370" spans="1:22" ht="18" customHeight="1" x14ac:dyDescent="0.25">
      <c r="A370" s="3">
        <v>43048</v>
      </c>
      <c r="B370" t="s">
        <v>52</v>
      </c>
      <c r="C370" t="s">
        <v>36</v>
      </c>
      <c r="D370">
        <v>4</v>
      </c>
      <c r="E370">
        <v>5</v>
      </c>
      <c r="F370">
        <v>4</v>
      </c>
      <c r="G370">
        <v>5</v>
      </c>
      <c r="H370">
        <v>6</v>
      </c>
      <c r="I370">
        <v>1</v>
      </c>
      <c r="J370">
        <v>4</v>
      </c>
      <c r="K370">
        <v>94</v>
      </c>
      <c r="L370">
        <f>IFERROR(IF(OR(tbl_daily[[#This Row],[RPE]]="",tbl_daily[[#This Row],[Duration]]=""),"",tbl_daily[[#This Row],[RPE]]*tbl_daily[[#This Row],[Duration]]),"")</f>
        <v>376</v>
      </c>
      <c r="M3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370" t="str">
        <f>IFERROR(_xlfn.XLOOKUP(tbl_daily[[#This Row],[Name]],tbl_profile[Name],tbl_profile[Position]),"")</f>
        <v>Forward</v>
      </c>
      <c r="O370">
        <f>IFERROR(IF(tbl_daily[[#This Row],[Injury Status]]="Out","",tbl_daily[[#This Row],[Duration]]),"")</f>
        <v>94</v>
      </c>
      <c r="P370" t="str">
        <f>IFERROR(_xlfn.XLOOKUP(tbl_daily[[#This Row],[Name]],tbl_profile[Name],tbl_profile[Team]),"")</f>
        <v>Toon Squad</v>
      </c>
      <c r="Q370" s="2" t="str">
        <f>IFERROR(AVERAGEIFS(tbl_performance[TrapBar Deadlift 1RM (lbs)],tbl_performance[Name],tbl_daily[[#This Row],[Name]],tbl_performance[Date],tbl_daily[[#This Row],[Date]]),"")</f>
        <v/>
      </c>
      <c r="R370" s="2" t="str">
        <f>IFERROR(AVERAGEIFS(tbl_performance[Bench Press 1RM (lbs)],tbl_performance[Name],tbl_daily[[#This Row],[Name]],tbl_performance[Date],tbl_daily[[#This Row],[Date]]),"")</f>
        <v/>
      </c>
      <c r="S370" s="2" t="str">
        <f>IFERROR(AVERAGEIFS(tbl_performance[Jump Height (in)],tbl_performance[Name],tbl_daily[[#This Row],[Name]],tbl_performance[Date],tbl_daily[[#This Row],[Date]]),"")</f>
        <v/>
      </c>
      <c r="T370" s="2" t="str">
        <f>IFERROR(AVERAGEIFS(tbl_performance[Body Fat (%)],tbl_performance[Name],tbl_daily[[#This Row],[Name]],tbl_performance[Date],tbl_daily[[#This Row],[Date]]),"")</f>
        <v/>
      </c>
      <c r="U370">
        <f>IFERROR(IF(tbl_daily[[#This Row],[Name]]="","",1),"")</f>
        <v>1</v>
      </c>
      <c r="V370" s="9">
        <f>IF(tbl_daily[[#This Row],[Injury Status]]="Full",1,IF(tbl_daily[[#This Row],[Injury Status]]="Limited",2,IF(tbl_daily[[#This Row],[Injury Status]]="Out",3,"")))</f>
        <v>1</v>
      </c>
    </row>
    <row r="371" spans="1:22" ht="18" customHeight="1" x14ac:dyDescent="0.25">
      <c r="A371" s="3">
        <v>43048</v>
      </c>
      <c r="B371" t="s">
        <v>57</v>
      </c>
      <c r="C371" t="s">
        <v>36</v>
      </c>
      <c r="D371">
        <v>7</v>
      </c>
      <c r="E371">
        <v>7</v>
      </c>
      <c r="F371">
        <v>6</v>
      </c>
      <c r="G371">
        <v>5</v>
      </c>
      <c r="H371">
        <v>5</v>
      </c>
      <c r="I371">
        <v>1</v>
      </c>
      <c r="J371">
        <v>5</v>
      </c>
      <c r="K371">
        <v>94</v>
      </c>
      <c r="L371">
        <f>IFERROR(IF(OR(tbl_daily[[#This Row],[RPE]]="",tbl_daily[[#This Row],[Duration]]=""),"",tbl_daily[[#This Row],[RPE]]*tbl_daily[[#This Row],[Duration]]),"")</f>
        <v>470</v>
      </c>
      <c r="M3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371" t="str">
        <f>IFERROR(_xlfn.XLOOKUP(tbl_daily[[#This Row],[Name]],tbl_profile[Name],tbl_profile[Position]),"")</f>
        <v>Guard</v>
      </c>
      <c r="O371">
        <f>IFERROR(IF(tbl_daily[[#This Row],[Injury Status]]="Out","",tbl_daily[[#This Row],[Duration]]),"")</f>
        <v>94</v>
      </c>
      <c r="P371" t="str">
        <f>IFERROR(_xlfn.XLOOKUP(tbl_daily[[#This Row],[Name]],tbl_profile[Name],tbl_profile[Team]),"")</f>
        <v>Toon Squad</v>
      </c>
      <c r="Q371" s="2" t="str">
        <f>IFERROR(AVERAGEIFS(tbl_performance[TrapBar Deadlift 1RM (lbs)],tbl_performance[Name],tbl_daily[[#This Row],[Name]],tbl_performance[Date],tbl_daily[[#This Row],[Date]]),"")</f>
        <v/>
      </c>
      <c r="R371" s="2" t="str">
        <f>IFERROR(AVERAGEIFS(tbl_performance[Bench Press 1RM (lbs)],tbl_performance[Name],tbl_daily[[#This Row],[Name]],tbl_performance[Date],tbl_daily[[#This Row],[Date]]),"")</f>
        <v/>
      </c>
      <c r="S371" s="2" t="str">
        <f>IFERROR(AVERAGEIFS(tbl_performance[Jump Height (in)],tbl_performance[Name],tbl_daily[[#This Row],[Name]],tbl_performance[Date],tbl_daily[[#This Row],[Date]]),"")</f>
        <v/>
      </c>
      <c r="T371" s="2" t="str">
        <f>IFERROR(AVERAGEIFS(tbl_performance[Body Fat (%)],tbl_performance[Name],tbl_daily[[#This Row],[Name]],tbl_performance[Date],tbl_daily[[#This Row],[Date]]),"")</f>
        <v/>
      </c>
      <c r="U371">
        <f>IFERROR(IF(tbl_daily[[#This Row],[Name]]="","",1),"")</f>
        <v>1</v>
      </c>
      <c r="V371" s="9">
        <f>IF(tbl_daily[[#This Row],[Injury Status]]="Full",1,IF(tbl_daily[[#This Row],[Injury Status]]="Limited",2,IF(tbl_daily[[#This Row],[Injury Status]]="Out",3,"")))</f>
        <v>1</v>
      </c>
    </row>
    <row r="372" spans="1:22" ht="18" customHeight="1" x14ac:dyDescent="0.25">
      <c r="A372" s="3">
        <v>43048</v>
      </c>
      <c r="B372" t="s">
        <v>59</v>
      </c>
      <c r="C372" t="s">
        <v>37</v>
      </c>
      <c r="D372">
        <v>7</v>
      </c>
      <c r="E372">
        <v>9</v>
      </c>
      <c r="F372">
        <v>8</v>
      </c>
      <c r="G372">
        <v>8</v>
      </c>
      <c r="H372">
        <v>2</v>
      </c>
      <c r="I372">
        <v>0</v>
      </c>
      <c r="J372">
        <v>0</v>
      </c>
      <c r="K372">
        <v>94</v>
      </c>
      <c r="L372">
        <f>IFERROR(IF(OR(tbl_daily[[#This Row],[RPE]]="",tbl_daily[[#This Row],[Duration]]=""),"",tbl_daily[[#This Row],[RPE]]*tbl_daily[[#This Row],[Duration]]),"")</f>
        <v>0</v>
      </c>
      <c r="M3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34</v>
      </c>
      <c r="N372" t="str">
        <f>IFERROR(_xlfn.XLOOKUP(tbl_daily[[#This Row],[Name]],tbl_profile[Name],tbl_profile[Position]),"")</f>
        <v>Forward</v>
      </c>
      <c r="O372" t="str">
        <f>IFERROR(IF(tbl_daily[[#This Row],[Injury Status]]="Out","",tbl_daily[[#This Row],[Duration]]),"")</f>
        <v/>
      </c>
      <c r="P372" t="str">
        <f>IFERROR(_xlfn.XLOOKUP(tbl_daily[[#This Row],[Name]],tbl_profile[Name],tbl_profile[Team]),"")</f>
        <v>Toon Squad</v>
      </c>
      <c r="Q372" s="2" t="str">
        <f>IFERROR(AVERAGEIFS(tbl_performance[TrapBar Deadlift 1RM (lbs)],tbl_performance[Name],tbl_daily[[#This Row],[Name]],tbl_performance[Date],tbl_daily[[#This Row],[Date]]),"")</f>
        <v/>
      </c>
      <c r="R372" s="2" t="str">
        <f>IFERROR(AVERAGEIFS(tbl_performance[Bench Press 1RM (lbs)],tbl_performance[Name],tbl_daily[[#This Row],[Name]],tbl_performance[Date],tbl_daily[[#This Row],[Date]]),"")</f>
        <v/>
      </c>
      <c r="S372" s="2" t="str">
        <f>IFERROR(AVERAGEIFS(tbl_performance[Jump Height (in)],tbl_performance[Name],tbl_daily[[#This Row],[Name]],tbl_performance[Date],tbl_daily[[#This Row],[Date]]),"")</f>
        <v/>
      </c>
      <c r="T372" s="2" t="str">
        <f>IFERROR(AVERAGEIFS(tbl_performance[Body Fat (%)],tbl_performance[Name],tbl_daily[[#This Row],[Name]],tbl_performance[Date],tbl_daily[[#This Row],[Date]]),"")</f>
        <v/>
      </c>
      <c r="U372">
        <f>IFERROR(IF(tbl_daily[[#This Row],[Name]]="","",1),"")</f>
        <v>1</v>
      </c>
      <c r="V372" s="9">
        <f>IF(tbl_daily[[#This Row],[Injury Status]]="Full",1,IF(tbl_daily[[#This Row],[Injury Status]]="Limited",2,IF(tbl_daily[[#This Row],[Injury Status]]="Out",3,"")))</f>
        <v>3</v>
      </c>
    </row>
    <row r="373" spans="1:22" ht="18" customHeight="1" x14ac:dyDescent="0.25">
      <c r="A373" s="3">
        <v>43048</v>
      </c>
      <c r="B373" t="s">
        <v>61</v>
      </c>
      <c r="C373" t="s">
        <v>36</v>
      </c>
      <c r="D373">
        <v>7</v>
      </c>
      <c r="E373">
        <v>5</v>
      </c>
      <c r="F373">
        <v>7</v>
      </c>
      <c r="G373">
        <v>5</v>
      </c>
      <c r="H373">
        <v>4</v>
      </c>
      <c r="I373">
        <v>1</v>
      </c>
      <c r="J373">
        <v>4</v>
      </c>
      <c r="K373">
        <v>94</v>
      </c>
      <c r="L373">
        <f>IFERROR(IF(OR(tbl_daily[[#This Row],[RPE]]="",tbl_daily[[#This Row],[Duration]]=""),"",tbl_daily[[#This Row],[RPE]]*tbl_daily[[#This Row],[Duration]]),"")</f>
        <v>376</v>
      </c>
      <c r="M3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373" t="str">
        <f>IFERROR(_xlfn.XLOOKUP(tbl_daily[[#This Row],[Name]],tbl_profile[Name],tbl_profile[Position]),"")</f>
        <v>Forward</v>
      </c>
      <c r="O373">
        <f>IFERROR(IF(tbl_daily[[#This Row],[Injury Status]]="Out","",tbl_daily[[#This Row],[Duration]]),"")</f>
        <v>94</v>
      </c>
      <c r="P373" t="str">
        <f>IFERROR(_xlfn.XLOOKUP(tbl_daily[[#This Row],[Name]],tbl_profile[Name],tbl_profile[Team]),"")</f>
        <v>Toon Squad</v>
      </c>
      <c r="Q373" s="2" t="str">
        <f>IFERROR(AVERAGEIFS(tbl_performance[TrapBar Deadlift 1RM (lbs)],tbl_performance[Name],tbl_daily[[#This Row],[Name]],tbl_performance[Date],tbl_daily[[#This Row],[Date]]),"")</f>
        <v/>
      </c>
      <c r="R373" s="2" t="str">
        <f>IFERROR(AVERAGEIFS(tbl_performance[Bench Press 1RM (lbs)],tbl_performance[Name],tbl_daily[[#This Row],[Name]],tbl_performance[Date],tbl_daily[[#This Row],[Date]]),"")</f>
        <v/>
      </c>
      <c r="S373" s="2" t="str">
        <f>IFERROR(AVERAGEIFS(tbl_performance[Jump Height (in)],tbl_performance[Name],tbl_daily[[#This Row],[Name]],tbl_performance[Date],tbl_daily[[#This Row],[Date]]),"")</f>
        <v/>
      </c>
      <c r="T373" s="2" t="str">
        <f>IFERROR(AVERAGEIFS(tbl_performance[Body Fat (%)],tbl_performance[Name],tbl_daily[[#This Row],[Name]],tbl_performance[Date],tbl_daily[[#This Row],[Date]]),"")</f>
        <v/>
      </c>
      <c r="U373">
        <f>IFERROR(IF(tbl_daily[[#This Row],[Name]]="","",1),"")</f>
        <v>1</v>
      </c>
      <c r="V373" s="9">
        <f>IF(tbl_daily[[#This Row],[Injury Status]]="Full",1,IF(tbl_daily[[#This Row],[Injury Status]]="Limited",2,IF(tbl_daily[[#This Row],[Injury Status]]="Out",3,"")))</f>
        <v>1</v>
      </c>
    </row>
    <row r="374" spans="1:22" ht="18" customHeight="1" x14ac:dyDescent="0.25">
      <c r="A374" s="3">
        <v>43048</v>
      </c>
      <c r="B374" t="s">
        <v>55</v>
      </c>
      <c r="C374" t="s">
        <v>36</v>
      </c>
      <c r="D374">
        <v>4</v>
      </c>
      <c r="E374">
        <v>4</v>
      </c>
      <c r="F374">
        <v>7</v>
      </c>
      <c r="G374">
        <v>4</v>
      </c>
      <c r="H374">
        <v>5</v>
      </c>
      <c r="I374">
        <v>1</v>
      </c>
      <c r="J374">
        <v>4</v>
      </c>
      <c r="K374">
        <v>94</v>
      </c>
      <c r="L374">
        <f>IFERROR(IF(OR(tbl_daily[[#This Row],[RPE]]="",tbl_daily[[#This Row],[Duration]]=""),"",tbl_daily[[#This Row],[RPE]]*tbl_daily[[#This Row],[Duration]]),"")</f>
        <v>376</v>
      </c>
      <c r="M3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374" t="str">
        <f>IFERROR(_xlfn.XLOOKUP(tbl_daily[[#This Row],[Name]],tbl_profile[Name],tbl_profile[Position]),"")</f>
        <v>Guard</v>
      </c>
      <c r="O374">
        <f>IFERROR(IF(tbl_daily[[#This Row],[Injury Status]]="Out","",tbl_daily[[#This Row],[Duration]]),"")</f>
        <v>94</v>
      </c>
      <c r="P374" t="str">
        <f>IFERROR(_xlfn.XLOOKUP(tbl_daily[[#This Row],[Name]],tbl_profile[Name],tbl_profile[Team]),"")</f>
        <v>Toon Squad</v>
      </c>
      <c r="Q374" s="2" t="str">
        <f>IFERROR(AVERAGEIFS(tbl_performance[TrapBar Deadlift 1RM (lbs)],tbl_performance[Name],tbl_daily[[#This Row],[Name]],tbl_performance[Date],tbl_daily[[#This Row],[Date]]),"")</f>
        <v/>
      </c>
      <c r="R374" s="2" t="str">
        <f>IFERROR(AVERAGEIFS(tbl_performance[Bench Press 1RM (lbs)],tbl_performance[Name],tbl_daily[[#This Row],[Name]],tbl_performance[Date],tbl_daily[[#This Row],[Date]]),"")</f>
        <v/>
      </c>
      <c r="S374" s="2" t="str">
        <f>IFERROR(AVERAGEIFS(tbl_performance[Jump Height (in)],tbl_performance[Name],tbl_daily[[#This Row],[Name]],tbl_performance[Date],tbl_daily[[#This Row],[Date]]),"")</f>
        <v/>
      </c>
      <c r="T374" s="2" t="str">
        <f>IFERROR(AVERAGEIFS(tbl_performance[Body Fat (%)],tbl_performance[Name],tbl_daily[[#This Row],[Name]],tbl_performance[Date],tbl_daily[[#This Row],[Date]]),"")</f>
        <v/>
      </c>
      <c r="U374">
        <f>IFERROR(IF(tbl_daily[[#This Row],[Name]]="","",1),"")</f>
        <v>1</v>
      </c>
      <c r="V374" s="9">
        <f>IF(tbl_daily[[#This Row],[Injury Status]]="Full",1,IF(tbl_daily[[#This Row],[Injury Status]]="Limited",2,IF(tbl_daily[[#This Row],[Injury Status]]="Out",3,"")))</f>
        <v>1</v>
      </c>
    </row>
    <row r="375" spans="1:22" ht="18" customHeight="1" x14ac:dyDescent="0.25">
      <c r="A375" s="3">
        <v>43048</v>
      </c>
      <c r="B375" t="s">
        <v>40</v>
      </c>
      <c r="C375" t="s">
        <v>36</v>
      </c>
      <c r="D375">
        <v>7</v>
      </c>
      <c r="E375">
        <v>4</v>
      </c>
      <c r="F375">
        <v>5</v>
      </c>
      <c r="G375">
        <v>5</v>
      </c>
      <c r="H375">
        <v>7</v>
      </c>
      <c r="I375">
        <v>1</v>
      </c>
      <c r="J375">
        <v>5</v>
      </c>
      <c r="K375">
        <v>94</v>
      </c>
      <c r="L375">
        <f>IFERROR(IF(OR(tbl_daily[[#This Row],[RPE]]="",tbl_daily[[#This Row],[Duration]]=""),"",tbl_daily[[#This Row],[RPE]]*tbl_daily[[#This Row],[Duration]]),"")</f>
        <v>470</v>
      </c>
      <c r="M3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375" t="str">
        <f>IFERROR(_xlfn.XLOOKUP(tbl_daily[[#This Row],[Name]],tbl_profile[Name],tbl_profile[Position]),"")</f>
        <v>Guard</v>
      </c>
      <c r="O375">
        <f>IFERROR(IF(tbl_daily[[#This Row],[Injury Status]]="Out","",tbl_daily[[#This Row],[Duration]]),"")</f>
        <v>94</v>
      </c>
      <c r="P375" t="str">
        <f>IFERROR(_xlfn.XLOOKUP(tbl_daily[[#This Row],[Name]],tbl_profile[Name],tbl_profile[Team]),"")</f>
        <v>New Legacy</v>
      </c>
      <c r="Q375" s="2" t="str">
        <f>IFERROR(AVERAGEIFS(tbl_performance[TrapBar Deadlift 1RM (lbs)],tbl_performance[Name],tbl_daily[[#This Row],[Name]],tbl_performance[Date],tbl_daily[[#This Row],[Date]]),"")</f>
        <v/>
      </c>
      <c r="R375" s="2" t="str">
        <f>IFERROR(AVERAGEIFS(tbl_performance[Bench Press 1RM (lbs)],tbl_performance[Name],tbl_daily[[#This Row],[Name]],tbl_performance[Date],tbl_daily[[#This Row],[Date]]),"")</f>
        <v/>
      </c>
      <c r="S375" s="2" t="str">
        <f>IFERROR(AVERAGEIFS(tbl_performance[Jump Height (in)],tbl_performance[Name],tbl_daily[[#This Row],[Name]],tbl_performance[Date],tbl_daily[[#This Row],[Date]]),"")</f>
        <v/>
      </c>
      <c r="T375" s="2" t="str">
        <f>IFERROR(AVERAGEIFS(tbl_performance[Body Fat (%)],tbl_performance[Name],tbl_daily[[#This Row],[Name]],tbl_performance[Date],tbl_daily[[#This Row],[Date]]),"")</f>
        <v/>
      </c>
      <c r="U375">
        <f>IFERROR(IF(tbl_daily[[#This Row],[Name]]="","",1),"")</f>
        <v>1</v>
      </c>
      <c r="V375" s="9">
        <f>IF(tbl_daily[[#This Row],[Injury Status]]="Full",1,IF(tbl_daily[[#This Row],[Injury Status]]="Limited",2,IF(tbl_daily[[#This Row],[Injury Status]]="Out",3,"")))</f>
        <v>1</v>
      </c>
    </row>
    <row r="376" spans="1:22" ht="18" customHeight="1" x14ac:dyDescent="0.25">
      <c r="A376" s="6">
        <v>43049</v>
      </c>
      <c r="B376" t="s">
        <v>45</v>
      </c>
      <c r="C376" t="s">
        <v>36</v>
      </c>
      <c r="D376">
        <v>7</v>
      </c>
      <c r="E376">
        <v>7</v>
      </c>
      <c r="F376">
        <v>5</v>
      </c>
      <c r="G376">
        <v>4</v>
      </c>
      <c r="H376">
        <v>4</v>
      </c>
      <c r="I376">
        <v>1</v>
      </c>
      <c r="J376">
        <v>6</v>
      </c>
      <c r="K376">
        <v>94</v>
      </c>
      <c r="L376">
        <f>IFERROR(IF(OR(tbl_daily[[#This Row],[RPE]]="",tbl_daily[[#This Row],[Duration]]=""),"",tbl_daily[[#This Row],[RPE]]*tbl_daily[[#This Row],[Duration]]),"")</f>
        <v>564</v>
      </c>
      <c r="M3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376" t="str">
        <f>IFERROR(_xlfn.XLOOKUP(tbl_daily[[#This Row],[Name]],tbl_profile[Name],tbl_profile[Position]),"")</f>
        <v>Forward</v>
      </c>
      <c r="O376">
        <f>IFERROR(IF(tbl_daily[[#This Row],[Injury Status]]="Out","",tbl_daily[[#This Row],[Duration]]),"")</f>
        <v>94</v>
      </c>
      <c r="P376" t="str">
        <f>IFERROR(_xlfn.XLOOKUP(tbl_daily[[#This Row],[Name]],tbl_profile[Name],tbl_profile[Team]),"")</f>
        <v>New Legacy</v>
      </c>
      <c r="Q376" s="2" t="str">
        <f>IFERROR(AVERAGEIFS(tbl_performance[TrapBar Deadlift 1RM (lbs)],tbl_performance[Name],tbl_daily[[#This Row],[Name]],tbl_performance[Date],tbl_daily[[#This Row],[Date]]),"")</f>
        <v/>
      </c>
      <c r="R376" s="2" t="str">
        <f>IFERROR(AVERAGEIFS(tbl_performance[Bench Press 1RM (lbs)],tbl_performance[Name],tbl_daily[[#This Row],[Name]],tbl_performance[Date],tbl_daily[[#This Row],[Date]]),"")</f>
        <v/>
      </c>
      <c r="S376" s="2" t="str">
        <f>IFERROR(AVERAGEIFS(tbl_performance[Jump Height (in)],tbl_performance[Name],tbl_daily[[#This Row],[Name]],tbl_performance[Date],tbl_daily[[#This Row],[Date]]),"")</f>
        <v/>
      </c>
      <c r="T376" s="2" t="str">
        <f>IFERROR(AVERAGEIFS(tbl_performance[Body Fat (%)],tbl_performance[Name],tbl_daily[[#This Row],[Name]],tbl_performance[Date],tbl_daily[[#This Row],[Date]]),"")</f>
        <v/>
      </c>
      <c r="U376">
        <f>IFERROR(IF(tbl_daily[[#This Row],[Name]]="","",1),"")</f>
        <v>1</v>
      </c>
      <c r="V376" s="9">
        <f>IF(tbl_daily[[#This Row],[Injury Status]]="Full",1,IF(tbl_daily[[#This Row],[Injury Status]]="Limited",2,IF(tbl_daily[[#This Row],[Injury Status]]="Out",3,"")))</f>
        <v>1</v>
      </c>
    </row>
    <row r="377" spans="1:22" ht="18" customHeight="1" x14ac:dyDescent="0.25">
      <c r="A377" s="3">
        <v>43049</v>
      </c>
      <c r="B377" t="s">
        <v>47</v>
      </c>
      <c r="C377" t="s">
        <v>36</v>
      </c>
      <c r="D377">
        <v>6</v>
      </c>
      <c r="E377">
        <v>5</v>
      </c>
      <c r="F377">
        <v>5</v>
      </c>
      <c r="G377">
        <v>4</v>
      </c>
      <c r="H377">
        <v>4</v>
      </c>
      <c r="I377">
        <v>1</v>
      </c>
      <c r="J377">
        <v>5</v>
      </c>
      <c r="K377">
        <v>94</v>
      </c>
      <c r="L377">
        <f>IFERROR(IF(OR(tbl_daily[[#This Row],[RPE]]="",tbl_daily[[#This Row],[Duration]]=""),"",tbl_daily[[#This Row],[RPE]]*tbl_daily[[#This Row],[Duration]]),"")</f>
        <v>470</v>
      </c>
      <c r="M3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377" t="str">
        <f>IFERROR(_xlfn.XLOOKUP(tbl_daily[[#This Row],[Name]],tbl_profile[Name],tbl_profile[Position]),"")</f>
        <v>Forward</v>
      </c>
      <c r="O377">
        <f>IFERROR(IF(tbl_daily[[#This Row],[Injury Status]]="Out","",tbl_daily[[#This Row],[Duration]]),"")</f>
        <v>94</v>
      </c>
      <c r="P377" t="str">
        <f>IFERROR(_xlfn.XLOOKUP(tbl_daily[[#This Row],[Name]],tbl_profile[Name],tbl_profile[Team]),"")</f>
        <v>Toon Squad</v>
      </c>
      <c r="Q377" s="2" t="str">
        <f>IFERROR(AVERAGEIFS(tbl_performance[TrapBar Deadlift 1RM (lbs)],tbl_performance[Name],tbl_daily[[#This Row],[Name]],tbl_performance[Date],tbl_daily[[#This Row],[Date]]),"")</f>
        <v/>
      </c>
      <c r="R377" s="2" t="str">
        <f>IFERROR(AVERAGEIFS(tbl_performance[Bench Press 1RM (lbs)],tbl_performance[Name],tbl_daily[[#This Row],[Name]],tbl_performance[Date],tbl_daily[[#This Row],[Date]]),"")</f>
        <v/>
      </c>
      <c r="S377" s="2" t="str">
        <f>IFERROR(AVERAGEIFS(tbl_performance[Jump Height (in)],tbl_performance[Name],tbl_daily[[#This Row],[Name]],tbl_performance[Date],tbl_daily[[#This Row],[Date]]),"")</f>
        <v/>
      </c>
      <c r="T377" s="2" t="str">
        <f>IFERROR(AVERAGEIFS(tbl_performance[Body Fat (%)],tbl_performance[Name],tbl_daily[[#This Row],[Name]],tbl_performance[Date],tbl_daily[[#This Row],[Date]]),"")</f>
        <v/>
      </c>
      <c r="U377">
        <f>IFERROR(IF(tbl_daily[[#This Row],[Name]]="","",1),"")</f>
        <v>1</v>
      </c>
      <c r="V377" s="9">
        <f>IF(tbl_daily[[#This Row],[Injury Status]]="Full",1,IF(tbl_daily[[#This Row],[Injury Status]]="Limited",2,IF(tbl_daily[[#This Row],[Injury Status]]="Out",3,"")))</f>
        <v>1</v>
      </c>
    </row>
    <row r="378" spans="1:22" ht="18" customHeight="1" x14ac:dyDescent="0.25">
      <c r="A378" s="3">
        <v>43049</v>
      </c>
      <c r="B378" t="s">
        <v>43</v>
      </c>
      <c r="C378" t="s">
        <v>36</v>
      </c>
      <c r="D378">
        <v>6</v>
      </c>
      <c r="E378">
        <v>7</v>
      </c>
      <c r="F378">
        <v>5</v>
      </c>
      <c r="G378">
        <v>5</v>
      </c>
      <c r="H378">
        <v>5</v>
      </c>
      <c r="I378">
        <v>1</v>
      </c>
      <c r="J378">
        <v>6</v>
      </c>
      <c r="K378">
        <v>94</v>
      </c>
      <c r="L378">
        <f>IFERROR(IF(OR(tbl_daily[[#This Row],[RPE]]="",tbl_daily[[#This Row],[Duration]]=""),"",tbl_daily[[#This Row],[RPE]]*tbl_daily[[#This Row],[Duration]]),"")</f>
        <v>564</v>
      </c>
      <c r="M3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378" t="str">
        <f>IFERROR(_xlfn.XLOOKUP(tbl_daily[[#This Row],[Name]],tbl_profile[Name],tbl_profile[Position]),"")</f>
        <v>Forward</v>
      </c>
      <c r="O378">
        <f>IFERROR(IF(tbl_daily[[#This Row],[Injury Status]]="Out","",tbl_daily[[#This Row],[Duration]]),"")</f>
        <v>94</v>
      </c>
      <c r="P378" t="str">
        <f>IFERROR(_xlfn.XLOOKUP(tbl_daily[[#This Row],[Name]],tbl_profile[Name],tbl_profile[Team]),"")</f>
        <v>New Legacy</v>
      </c>
      <c r="Q378" s="2" t="str">
        <f>IFERROR(AVERAGEIFS(tbl_performance[TrapBar Deadlift 1RM (lbs)],tbl_performance[Name],tbl_daily[[#This Row],[Name]],tbl_performance[Date],tbl_daily[[#This Row],[Date]]),"")</f>
        <v/>
      </c>
      <c r="R378" s="2" t="str">
        <f>IFERROR(AVERAGEIFS(tbl_performance[Bench Press 1RM (lbs)],tbl_performance[Name],tbl_daily[[#This Row],[Name]],tbl_performance[Date],tbl_daily[[#This Row],[Date]]),"")</f>
        <v/>
      </c>
      <c r="S378" s="2" t="str">
        <f>IFERROR(AVERAGEIFS(tbl_performance[Jump Height (in)],tbl_performance[Name],tbl_daily[[#This Row],[Name]],tbl_performance[Date],tbl_daily[[#This Row],[Date]]),"")</f>
        <v/>
      </c>
      <c r="T378" s="2" t="str">
        <f>IFERROR(AVERAGEIFS(tbl_performance[Body Fat (%)],tbl_performance[Name],tbl_daily[[#This Row],[Name]],tbl_performance[Date],tbl_daily[[#This Row],[Date]]),"")</f>
        <v/>
      </c>
      <c r="U378">
        <f>IFERROR(IF(tbl_daily[[#This Row],[Name]]="","",1),"")</f>
        <v>1</v>
      </c>
      <c r="V378" s="9">
        <f>IF(tbl_daily[[#This Row],[Injury Status]]="Full",1,IF(tbl_daily[[#This Row],[Injury Status]]="Limited",2,IF(tbl_daily[[#This Row],[Injury Status]]="Out",3,"")))</f>
        <v>1</v>
      </c>
    </row>
    <row r="379" spans="1:22" ht="18" customHeight="1" x14ac:dyDescent="0.25">
      <c r="A379" s="3">
        <v>43049</v>
      </c>
      <c r="B379" t="s">
        <v>46</v>
      </c>
      <c r="C379" t="s">
        <v>36</v>
      </c>
      <c r="D379">
        <v>9</v>
      </c>
      <c r="E379">
        <v>8</v>
      </c>
      <c r="F379">
        <v>9</v>
      </c>
      <c r="G379">
        <v>10</v>
      </c>
      <c r="H379">
        <v>10</v>
      </c>
      <c r="I379">
        <v>1</v>
      </c>
      <c r="J379">
        <v>4</v>
      </c>
      <c r="K379">
        <v>107</v>
      </c>
      <c r="L379">
        <f>IFERROR(IF(OR(tbl_daily[[#This Row],[RPE]]="",tbl_daily[[#This Row],[Duration]]=""),"",tbl_daily[[#This Row],[RPE]]*tbl_daily[[#This Row],[Duration]]),"")</f>
        <v>428</v>
      </c>
      <c r="M3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379" t="str">
        <f>IFERROR(_xlfn.XLOOKUP(tbl_daily[[#This Row],[Name]],tbl_profile[Name],tbl_profile[Position]),"")</f>
        <v>Forward</v>
      </c>
      <c r="O379">
        <f>IFERROR(IF(tbl_daily[[#This Row],[Injury Status]]="Out","",tbl_daily[[#This Row],[Duration]]),"")</f>
        <v>107</v>
      </c>
      <c r="P379" t="str">
        <f>IFERROR(_xlfn.XLOOKUP(tbl_daily[[#This Row],[Name]],tbl_profile[Name],tbl_profile[Team]),"")</f>
        <v>Toon Squad</v>
      </c>
      <c r="Q379" s="2" t="str">
        <f>IFERROR(AVERAGEIFS(tbl_performance[TrapBar Deadlift 1RM (lbs)],tbl_performance[Name],tbl_daily[[#This Row],[Name]],tbl_performance[Date],tbl_daily[[#This Row],[Date]]),"")</f>
        <v/>
      </c>
      <c r="R379" s="2" t="str">
        <f>IFERROR(AVERAGEIFS(tbl_performance[Bench Press 1RM (lbs)],tbl_performance[Name],tbl_daily[[#This Row],[Name]],tbl_performance[Date],tbl_daily[[#This Row],[Date]]),"")</f>
        <v/>
      </c>
      <c r="S379" s="2" t="str">
        <f>IFERROR(AVERAGEIFS(tbl_performance[Jump Height (in)],tbl_performance[Name],tbl_daily[[#This Row],[Name]],tbl_performance[Date],tbl_daily[[#This Row],[Date]]),"")</f>
        <v/>
      </c>
      <c r="T379" s="2" t="str">
        <f>IFERROR(AVERAGEIFS(tbl_performance[Body Fat (%)],tbl_performance[Name],tbl_daily[[#This Row],[Name]],tbl_performance[Date],tbl_daily[[#This Row],[Date]]),"")</f>
        <v/>
      </c>
      <c r="U379">
        <f>IFERROR(IF(tbl_daily[[#This Row],[Name]]="","",1),"")</f>
        <v>1</v>
      </c>
      <c r="V379" s="9">
        <f>IF(tbl_daily[[#This Row],[Injury Status]]="Full",1,IF(tbl_daily[[#This Row],[Injury Status]]="Limited",2,IF(tbl_daily[[#This Row],[Injury Status]]="Out",3,"")))</f>
        <v>1</v>
      </c>
    </row>
    <row r="380" spans="1:22" ht="18" customHeight="1" x14ac:dyDescent="0.25">
      <c r="A380" s="3">
        <v>43049</v>
      </c>
      <c r="B380" t="s">
        <v>49</v>
      </c>
      <c r="C380" t="s">
        <v>36</v>
      </c>
      <c r="D380">
        <v>8</v>
      </c>
      <c r="E380">
        <v>9</v>
      </c>
      <c r="F380">
        <v>7</v>
      </c>
      <c r="G380">
        <v>8</v>
      </c>
      <c r="H380">
        <v>9</v>
      </c>
      <c r="I380">
        <v>1</v>
      </c>
      <c r="J380">
        <v>7</v>
      </c>
      <c r="K380">
        <v>107</v>
      </c>
      <c r="L380">
        <f>IFERROR(IF(OR(tbl_daily[[#This Row],[RPE]]="",tbl_daily[[#This Row],[Duration]]=""),"",tbl_daily[[#This Row],[RPE]]*tbl_daily[[#This Row],[Duration]]),"")</f>
        <v>749</v>
      </c>
      <c r="M3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380" t="str">
        <f>IFERROR(_xlfn.XLOOKUP(tbl_daily[[#This Row],[Name]],tbl_profile[Name],tbl_profile[Position]),"")</f>
        <v>Guard</v>
      </c>
      <c r="O380">
        <f>IFERROR(IF(tbl_daily[[#This Row],[Injury Status]]="Out","",tbl_daily[[#This Row],[Duration]]),"")</f>
        <v>107</v>
      </c>
      <c r="P380" t="str">
        <f>IFERROR(_xlfn.XLOOKUP(tbl_daily[[#This Row],[Name]],tbl_profile[Name],tbl_profile[Team]),"")</f>
        <v>Toon Squad</v>
      </c>
      <c r="Q380" s="2" t="str">
        <f>IFERROR(AVERAGEIFS(tbl_performance[TrapBar Deadlift 1RM (lbs)],tbl_performance[Name],tbl_daily[[#This Row],[Name]],tbl_performance[Date],tbl_daily[[#This Row],[Date]]),"")</f>
        <v/>
      </c>
      <c r="R380" s="2" t="str">
        <f>IFERROR(AVERAGEIFS(tbl_performance[Bench Press 1RM (lbs)],tbl_performance[Name],tbl_daily[[#This Row],[Name]],tbl_performance[Date],tbl_daily[[#This Row],[Date]]),"")</f>
        <v/>
      </c>
      <c r="S380" s="2" t="str">
        <f>IFERROR(AVERAGEIFS(tbl_performance[Jump Height (in)],tbl_performance[Name],tbl_daily[[#This Row],[Name]],tbl_performance[Date],tbl_daily[[#This Row],[Date]]),"")</f>
        <v/>
      </c>
      <c r="T380" s="2" t="str">
        <f>IFERROR(AVERAGEIFS(tbl_performance[Body Fat (%)],tbl_performance[Name],tbl_daily[[#This Row],[Name]],tbl_performance[Date],tbl_daily[[#This Row],[Date]]),"")</f>
        <v/>
      </c>
      <c r="U380">
        <f>IFERROR(IF(tbl_daily[[#This Row],[Name]]="","",1),"")</f>
        <v>1</v>
      </c>
      <c r="V380" s="9">
        <f>IF(tbl_daily[[#This Row],[Injury Status]]="Full",1,IF(tbl_daily[[#This Row],[Injury Status]]="Limited",2,IF(tbl_daily[[#This Row],[Injury Status]]="Out",3,"")))</f>
        <v>1</v>
      </c>
    </row>
    <row r="381" spans="1:22" ht="18" customHeight="1" x14ac:dyDescent="0.25">
      <c r="A381" s="3">
        <v>43049</v>
      </c>
      <c r="B381" t="s">
        <v>14</v>
      </c>
      <c r="C381" t="s">
        <v>36</v>
      </c>
      <c r="D381">
        <v>10</v>
      </c>
      <c r="E381">
        <v>8</v>
      </c>
      <c r="F381">
        <v>10</v>
      </c>
      <c r="G381">
        <v>7</v>
      </c>
      <c r="H381">
        <v>9</v>
      </c>
      <c r="I381">
        <v>1</v>
      </c>
      <c r="J381">
        <v>7</v>
      </c>
      <c r="K381">
        <v>107</v>
      </c>
      <c r="L381">
        <f>IFERROR(IF(OR(tbl_daily[[#This Row],[RPE]]="",tbl_daily[[#This Row],[Duration]]=""),"",tbl_daily[[#This Row],[RPE]]*tbl_daily[[#This Row],[Duration]]),"")</f>
        <v>749</v>
      </c>
      <c r="M3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381" t="str">
        <f>IFERROR(_xlfn.XLOOKUP(tbl_daily[[#This Row],[Name]],tbl_profile[Name],tbl_profile[Position]),"")</f>
        <v>Guard</v>
      </c>
      <c r="O381">
        <f>IFERROR(IF(tbl_daily[[#This Row],[Injury Status]]="Out","",tbl_daily[[#This Row],[Duration]]),"")</f>
        <v>107</v>
      </c>
      <c r="P381" t="str">
        <f>IFERROR(_xlfn.XLOOKUP(tbl_daily[[#This Row],[Name]],tbl_profile[Name],tbl_profile[Team]),"")</f>
        <v>New Legacy</v>
      </c>
      <c r="Q381" s="2" t="str">
        <f>IFERROR(AVERAGEIFS(tbl_performance[TrapBar Deadlift 1RM (lbs)],tbl_performance[Name],tbl_daily[[#This Row],[Name]],tbl_performance[Date],tbl_daily[[#This Row],[Date]]),"")</f>
        <v/>
      </c>
      <c r="R381" s="2" t="str">
        <f>IFERROR(AVERAGEIFS(tbl_performance[Bench Press 1RM (lbs)],tbl_performance[Name],tbl_daily[[#This Row],[Name]],tbl_performance[Date],tbl_daily[[#This Row],[Date]]),"")</f>
        <v/>
      </c>
      <c r="S381" s="2" t="str">
        <f>IFERROR(AVERAGEIFS(tbl_performance[Jump Height (in)],tbl_performance[Name],tbl_daily[[#This Row],[Name]],tbl_performance[Date],tbl_daily[[#This Row],[Date]]),"")</f>
        <v/>
      </c>
      <c r="T381" s="2" t="str">
        <f>IFERROR(AVERAGEIFS(tbl_performance[Body Fat (%)],tbl_performance[Name],tbl_daily[[#This Row],[Name]],tbl_performance[Date],tbl_daily[[#This Row],[Date]]),"")</f>
        <v/>
      </c>
      <c r="U381">
        <f>IFERROR(IF(tbl_daily[[#This Row],[Name]]="","",1),"")</f>
        <v>1</v>
      </c>
      <c r="V381" s="9">
        <f>IF(tbl_daily[[#This Row],[Injury Status]]="Full",1,IF(tbl_daily[[#This Row],[Injury Status]]="Limited",2,IF(tbl_daily[[#This Row],[Injury Status]]="Out",3,"")))</f>
        <v>1</v>
      </c>
    </row>
    <row r="382" spans="1:22" ht="18" customHeight="1" x14ac:dyDescent="0.25">
      <c r="A382" s="3">
        <v>43049</v>
      </c>
      <c r="B382" t="s">
        <v>64</v>
      </c>
      <c r="C382" t="s">
        <v>36</v>
      </c>
      <c r="D382">
        <v>10</v>
      </c>
      <c r="E382">
        <v>10</v>
      </c>
      <c r="F382">
        <v>7</v>
      </c>
      <c r="G382">
        <v>8</v>
      </c>
      <c r="H382">
        <v>9</v>
      </c>
      <c r="I382">
        <v>1</v>
      </c>
      <c r="J382">
        <v>7</v>
      </c>
      <c r="K382">
        <v>107</v>
      </c>
      <c r="L382">
        <f>IFERROR(IF(OR(tbl_daily[[#This Row],[RPE]]="",tbl_daily[[#This Row],[Duration]]=""),"",tbl_daily[[#This Row],[RPE]]*tbl_daily[[#This Row],[Duration]]),"")</f>
        <v>749</v>
      </c>
      <c r="M3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382" t="str">
        <f>IFERROR(_xlfn.XLOOKUP(tbl_daily[[#This Row],[Name]],tbl_profile[Name],tbl_profile[Position]),"")</f>
        <v>Guard</v>
      </c>
      <c r="O382">
        <f>IFERROR(IF(tbl_daily[[#This Row],[Injury Status]]="Out","",tbl_daily[[#This Row],[Duration]]),"")</f>
        <v>107</v>
      </c>
      <c r="P382" t="str">
        <f>IFERROR(_xlfn.XLOOKUP(tbl_daily[[#This Row],[Name]],tbl_profile[Name],tbl_profile[Team]),"")</f>
        <v>New Legacy</v>
      </c>
      <c r="Q382" s="2" t="str">
        <f>IFERROR(AVERAGEIFS(tbl_performance[TrapBar Deadlift 1RM (lbs)],tbl_performance[Name],tbl_daily[[#This Row],[Name]],tbl_performance[Date],tbl_daily[[#This Row],[Date]]),"")</f>
        <v/>
      </c>
      <c r="R382" s="2" t="str">
        <f>IFERROR(AVERAGEIFS(tbl_performance[Bench Press 1RM (lbs)],tbl_performance[Name],tbl_daily[[#This Row],[Name]],tbl_performance[Date],tbl_daily[[#This Row],[Date]]),"")</f>
        <v/>
      </c>
      <c r="S382" s="2" t="str">
        <f>IFERROR(AVERAGEIFS(tbl_performance[Jump Height (in)],tbl_performance[Name],tbl_daily[[#This Row],[Name]],tbl_performance[Date],tbl_daily[[#This Row],[Date]]),"")</f>
        <v/>
      </c>
      <c r="T382" s="2" t="str">
        <f>IFERROR(AVERAGEIFS(tbl_performance[Body Fat (%)],tbl_performance[Name],tbl_daily[[#This Row],[Name]],tbl_performance[Date],tbl_daily[[#This Row],[Date]]),"")</f>
        <v/>
      </c>
      <c r="U382">
        <f>IFERROR(IF(tbl_daily[[#This Row],[Name]]="","",1),"")</f>
        <v>1</v>
      </c>
      <c r="V382" s="9">
        <f>IF(tbl_daily[[#This Row],[Injury Status]]="Full",1,IF(tbl_daily[[#This Row],[Injury Status]]="Limited",2,IF(tbl_daily[[#This Row],[Injury Status]]="Out",3,"")))</f>
        <v>1</v>
      </c>
    </row>
    <row r="383" spans="1:22" ht="18" customHeight="1" x14ac:dyDescent="0.25">
      <c r="A383" s="3">
        <v>43049</v>
      </c>
      <c r="B383" t="s">
        <v>48</v>
      </c>
      <c r="C383" t="s">
        <v>36</v>
      </c>
      <c r="D383">
        <v>10</v>
      </c>
      <c r="E383">
        <v>10</v>
      </c>
      <c r="F383">
        <v>7</v>
      </c>
      <c r="G383">
        <v>9</v>
      </c>
      <c r="H383">
        <v>9</v>
      </c>
      <c r="I383">
        <v>1</v>
      </c>
      <c r="J383">
        <v>7</v>
      </c>
      <c r="K383">
        <v>107</v>
      </c>
      <c r="L383">
        <f>IFERROR(IF(OR(tbl_daily[[#This Row],[RPE]]="",tbl_daily[[#This Row],[Duration]]=""),"",tbl_daily[[#This Row],[RPE]]*tbl_daily[[#This Row],[Duration]]),"")</f>
        <v>749</v>
      </c>
      <c r="M3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383" t="str">
        <f>IFERROR(_xlfn.XLOOKUP(tbl_daily[[#This Row],[Name]],tbl_profile[Name],tbl_profile[Position]),"")</f>
        <v>Guard</v>
      </c>
      <c r="O383">
        <f>IFERROR(IF(tbl_daily[[#This Row],[Injury Status]]="Out","",tbl_daily[[#This Row],[Duration]]),"")</f>
        <v>107</v>
      </c>
      <c r="P383" t="str">
        <f>IFERROR(_xlfn.XLOOKUP(tbl_daily[[#This Row],[Name]],tbl_profile[Name],tbl_profile[Team]),"")</f>
        <v>New Legacy</v>
      </c>
      <c r="Q383" s="2" t="str">
        <f>IFERROR(AVERAGEIFS(tbl_performance[TrapBar Deadlift 1RM (lbs)],tbl_performance[Name],tbl_daily[[#This Row],[Name]],tbl_performance[Date],tbl_daily[[#This Row],[Date]]),"")</f>
        <v/>
      </c>
      <c r="R383" s="2" t="str">
        <f>IFERROR(AVERAGEIFS(tbl_performance[Bench Press 1RM (lbs)],tbl_performance[Name],tbl_daily[[#This Row],[Name]],tbl_performance[Date],tbl_daily[[#This Row],[Date]]),"")</f>
        <v/>
      </c>
      <c r="S383" s="2" t="str">
        <f>IFERROR(AVERAGEIFS(tbl_performance[Jump Height (in)],tbl_performance[Name],tbl_daily[[#This Row],[Name]],tbl_performance[Date],tbl_daily[[#This Row],[Date]]),"")</f>
        <v/>
      </c>
      <c r="T383" s="2" t="str">
        <f>IFERROR(AVERAGEIFS(tbl_performance[Body Fat (%)],tbl_performance[Name],tbl_daily[[#This Row],[Name]],tbl_performance[Date],tbl_daily[[#This Row],[Date]]),"")</f>
        <v/>
      </c>
      <c r="U383">
        <f>IFERROR(IF(tbl_daily[[#This Row],[Name]]="","",1),"")</f>
        <v>1</v>
      </c>
      <c r="V383" s="9">
        <f>IF(tbl_daily[[#This Row],[Injury Status]]="Full",1,IF(tbl_daily[[#This Row],[Injury Status]]="Limited",2,IF(tbl_daily[[#This Row],[Injury Status]]="Out",3,"")))</f>
        <v>1</v>
      </c>
    </row>
    <row r="384" spans="1:22" ht="18" customHeight="1" x14ac:dyDescent="0.25">
      <c r="A384" s="3">
        <v>43049</v>
      </c>
      <c r="B384" t="s">
        <v>65</v>
      </c>
      <c r="C384" t="s">
        <v>36</v>
      </c>
      <c r="D384">
        <v>9</v>
      </c>
      <c r="E384">
        <v>7</v>
      </c>
      <c r="F384">
        <v>7</v>
      </c>
      <c r="G384">
        <v>8</v>
      </c>
      <c r="H384">
        <v>8</v>
      </c>
      <c r="I384">
        <v>1</v>
      </c>
      <c r="J384">
        <v>7</v>
      </c>
      <c r="K384">
        <v>107</v>
      </c>
      <c r="L384">
        <f>IFERROR(IF(OR(tbl_daily[[#This Row],[RPE]]="",tbl_daily[[#This Row],[Duration]]=""),"",tbl_daily[[#This Row],[RPE]]*tbl_daily[[#This Row],[Duration]]),"")</f>
        <v>749</v>
      </c>
      <c r="M3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384" t="str">
        <f>IFERROR(_xlfn.XLOOKUP(tbl_daily[[#This Row],[Name]],tbl_profile[Name],tbl_profile[Position]),"")</f>
        <v>Center</v>
      </c>
      <c r="O384">
        <f>IFERROR(IF(tbl_daily[[#This Row],[Injury Status]]="Out","",tbl_daily[[#This Row],[Duration]]),"")</f>
        <v>107</v>
      </c>
      <c r="P384" t="str">
        <f>IFERROR(_xlfn.XLOOKUP(tbl_daily[[#This Row],[Name]],tbl_profile[Name],tbl_profile[Team]),"")</f>
        <v>New Legacy</v>
      </c>
      <c r="Q384" s="2" t="str">
        <f>IFERROR(AVERAGEIFS(tbl_performance[TrapBar Deadlift 1RM (lbs)],tbl_performance[Name],tbl_daily[[#This Row],[Name]],tbl_performance[Date],tbl_daily[[#This Row],[Date]]),"")</f>
        <v/>
      </c>
      <c r="R384" s="2" t="str">
        <f>IFERROR(AVERAGEIFS(tbl_performance[Bench Press 1RM (lbs)],tbl_performance[Name],tbl_daily[[#This Row],[Name]],tbl_performance[Date],tbl_daily[[#This Row],[Date]]),"")</f>
        <v/>
      </c>
      <c r="S384" s="2" t="str">
        <f>IFERROR(AVERAGEIFS(tbl_performance[Jump Height (in)],tbl_performance[Name],tbl_daily[[#This Row],[Name]],tbl_performance[Date],tbl_daily[[#This Row],[Date]]),"")</f>
        <v/>
      </c>
      <c r="T384" s="2" t="str">
        <f>IFERROR(AVERAGEIFS(tbl_performance[Body Fat (%)],tbl_performance[Name],tbl_daily[[#This Row],[Name]],tbl_performance[Date],tbl_daily[[#This Row],[Date]]),"")</f>
        <v/>
      </c>
      <c r="U384">
        <f>IFERROR(IF(tbl_daily[[#This Row],[Name]]="","",1),"")</f>
        <v>1</v>
      </c>
      <c r="V384" s="9">
        <f>IF(tbl_daily[[#This Row],[Injury Status]]="Full",1,IF(tbl_daily[[#This Row],[Injury Status]]="Limited",2,IF(tbl_daily[[#This Row],[Injury Status]]="Out",3,"")))</f>
        <v>1</v>
      </c>
    </row>
    <row r="385" spans="1:22" ht="18" customHeight="1" x14ac:dyDescent="0.25">
      <c r="A385" s="3">
        <v>43049</v>
      </c>
      <c r="B385" t="s">
        <v>63</v>
      </c>
      <c r="C385" t="s">
        <v>36</v>
      </c>
      <c r="D385">
        <v>8</v>
      </c>
      <c r="E385">
        <v>9</v>
      </c>
      <c r="F385">
        <v>7</v>
      </c>
      <c r="G385">
        <v>10</v>
      </c>
      <c r="H385">
        <v>9</v>
      </c>
      <c r="I385">
        <v>1</v>
      </c>
      <c r="J385">
        <v>7</v>
      </c>
      <c r="K385">
        <v>107</v>
      </c>
      <c r="L385">
        <f>IFERROR(IF(OR(tbl_daily[[#This Row],[RPE]]="",tbl_daily[[#This Row],[Duration]]=""),"",tbl_daily[[#This Row],[RPE]]*tbl_daily[[#This Row],[Duration]]),"")</f>
        <v>749</v>
      </c>
      <c r="M3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385" t="str">
        <f>IFERROR(_xlfn.XLOOKUP(tbl_daily[[#This Row],[Name]],tbl_profile[Name],tbl_profile[Position]),"")</f>
        <v>Center</v>
      </c>
      <c r="O385">
        <f>IFERROR(IF(tbl_daily[[#This Row],[Injury Status]]="Out","",tbl_daily[[#This Row],[Duration]]),"")</f>
        <v>107</v>
      </c>
      <c r="P385" t="str">
        <f>IFERROR(_xlfn.XLOOKUP(tbl_daily[[#This Row],[Name]],tbl_profile[Name],tbl_profile[Team]),"")</f>
        <v>New Legacy</v>
      </c>
      <c r="Q385" s="2" t="str">
        <f>IFERROR(AVERAGEIFS(tbl_performance[TrapBar Deadlift 1RM (lbs)],tbl_performance[Name],tbl_daily[[#This Row],[Name]],tbl_performance[Date],tbl_daily[[#This Row],[Date]]),"")</f>
        <v/>
      </c>
      <c r="R385" s="2" t="str">
        <f>IFERROR(AVERAGEIFS(tbl_performance[Bench Press 1RM (lbs)],tbl_performance[Name],tbl_daily[[#This Row],[Name]],tbl_performance[Date],tbl_daily[[#This Row],[Date]]),"")</f>
        <v/>
      </c>
      <c r="S385" s="2" t="str">
        <f>IFERROR(AVERAGEIFS(tbl_performance[Jump Height (in)],tbl_performance[Name],tbl_daily[[#This Row],[Name]],tbl_performance[Date],tbl_daily[[#This Row],[Date]]),"")</f>
        <v/>
      </c>
      <c r="T385" s="2" t="str">
        <f>IFERROR(AVERAGEIFS(tbl_performance[Body Fat (%)],tbl_performance[Name],tbl_daily[[#This Row],[Name]],tbl_performance[Date],tbl_daily[[#This Row],[Date]]),"")</f>
        <v/>
      </c>
      <c r="U385">
        <f>IFERROR(IF(tbl_daily[[#This Row],[Name]]="","",1),"")</f>
        <v>1</v>
      </c>
      <c r="V385" s="9">
        <f>IF(tbl_daily[[#This Row],[Injury Status]]="Full",1,IF(tbl_daily[[#This Row],[Injury Status]]="Limited",2,IF(tbl_daily[[#This Row],[Injury Status]]="Out",3,"")))</f>
        <v>1</v>
      </c>
    </row>
    <row r="386" spans="1:22" ht="18" customHeight="1" x14ac:dyDescent="0.25">
      <c r="A386" s="3">
        <v>43049</v>
      </c>
      <c r="B386" t="s">
        <v>62</v>
      </c>
      <c r="C386" t="s">
        <v>36</v>
      </c>
      <c r="D386">
        <v>10</v>
      </c>
      <c r="E386">
        <v>9</v>
      </c>
      <c r="F386">
        <v>10</v>
      </c>
      <c r="G386">
        <v>10</v>
      </c>
      <c r="H386">
        <v>9</v>
      </c>
      <c r="I386">
        <v>1</v>
      </c>
      <c r="J386">
        <v>4</v>
      </c>
      <c r="K386">
        <v>107</v>
      </c>
      <c r="L386">
        <f>IFERROR(IF(OR(tbl_daily[[#This Row],[RPE]]="",tbl_daily[[#This Row],[Duration]]=""),"",tbl_daily[[#This Row],[RPE]]*tbl_daily[[#This Row],[Duration]]),"")</f>
        <v>428</v>
      </c>
      <c r="M3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48</v>
      </c>
      <c r="N386" t="str">
        <f>IFERROR(_xlfn.XLOOKUP(tbl_daily[[#This Row],[Name]],tbl_profile[Name],tbl_profile[Position]),"")</f>
        <v>Center</v>
      </c>
      <c r="O386">
        <f>IFERROR(IF(tbl_daily[[#This Row],[Injury Status]]="Out","",tbl_daily[[#This Row],[Duration]]),"")</f>
        <v>107</v>
      </c>
      <c r="P386" t="str">
        <f>IFERROR(_xlfn.XLOOKUP(tbl_daily[[#This Row],[Name]],tbl_profile[Name],tbl_profile[Team]),"")</f>
        <v>Toon Squad</v>
      </c>
      <c r="Q386" s="2" t="str">
        <f>IFERROR(AVERAGEIFS(tbl_performance[TrapBar Deadlift 1RM (lbs)],tbl_performance[Name],tbl_daily[[#This Row],[Name]],tbl_performance[Date],tbl_daily[[#This Row],[Date]]),"")</f>
        <v/>
      </c>
      <c r="R386" s="2" t="str">
        <f>IFERROR(AVERAGEIFS(tbl_performance[Bench Press 1RM (lbs)],tbl_performance[Name],tbl_daily[[#This Row],[Name]],tbl_performance[Date],tbl_daily[[#This Row],[Date]]),"")</f>
        <v/>
      </c>
      <c r="S386" s="2" t="str">
        <f>IFERROR(AVERAGEIFS(tbl_performance[Jump Height (in)],tbl_performance[Name],tbl_daily[[#This Row],[Name]],tbl_performance[Date],tbl_daily[[#This Row],[Date]]),"")</f>
        <v/>
      </c>
      <c r="T386" s="2" t="str">
        <f>IFERROR(AVERAGEIFS(tbl_performance[Body Fat (%)],tbl_performance[Name],tbl_daily[[#This Row],[Name]],tbl_performance[Date],tbl_daily[[#This Row],[Date]]),"")</f>
        <v/>
      </c>
      <c r="U386">
        <f>IFERROR(IF(tbl_daily[[#This Row],[Name]]="","",1),"")</f>
        <v>1</v>
      </c>
      <c r="V386" s="9">
        <f>IF(tbl_daily[[#This Row],[Injury Status]]="Full",1,IF(tbl_daily[[#This Row],[Injury Status]]="Limited",2,IF(tbl_daily[[#This Row],[Injury Status]]="Out",3,"")))</f>
        <v>1</v>
      </c>
    </row>
    <row r="387" spans="1:22" ht="18" customHeight="1" x14ac:dyDescent="0.25">
      <c r="A387" s="3">
        <v>43049</v>
      </c>
      <c r="B387" t="s">
        <v>52</v>
      </c>
      <c r="C387" t="s">
        <v>36</v>
      </c>
      <c r="D387">
        <v>8</v>
      </c>
      <c r="E387">
        <v>10</v>
      </c>
      <c r="F387">
        <v>10</v>
      </c>
      <c r="G387">
        <v>9</v>
      </c>
      <c r="H387">
        <v>8</v>
      </c>
      <c r="I387">
        <v>1</v>
      </c>
      <c r="J387">
        <v>7</v>
      </c>
      <c r="K387">
        <v>107</v>
      </c>
      <c r="L387">
        <f>IFERROR(IF(OR(tbl_daily[[#This Row],[RPE]]="",tbl_daily[[#This Row],[Duration]]=""),"",tbl_daily[[#This Row],[RPE]]*tbl_daily[[#This Row],[Duration]]),"")</f>
        <v>749</v>
      </c>
      <c r="M3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387" t="str">
        <f>IFERROR(_xlfn.XLOOKUP(tbl_daily[[#This Row],[Name]],tbl_profile[Name],tbl_profile[Position]),"")</f>
        <v>Forward</v>
      </c>
      <c r="O387">
        <f>IFERROR(IF(tbl_daily[[#This Row],[Injury Status]]="Out","",tbl_daily[[#This Row],[Duration]]),"")</f>
        <v>107</v>
      </c>
      <c r="P387" t="str">
        <f>IFERROR(_xlfn.XLOOKUP(tbl_daily[[#This Row],[Name]],tbl_profile[Name],tbl_profile[Team]),"")</f>
        <v>Toon Squad</v>
      </c>
      <c r="Q387" s="2" t="str">
        <f>IFERROR(AVERAGEIFS(tbl_performance[TrapBar Deadlift 1RM (lbs)],tbl_performance[Name],tbl_daily[[#This Row],[Name]],tbl_performance[Date],tbl_daily[[#This Row],[Date]]),"")</f>
        <v/>
      </c>
      <c r="R387" s="2" t="str">
        <f>IFERROR(AVERAGEIFS(tbl_performance[Bench Press 1RM (lbs)],tbl_performance[Name],tbl_daily[[#This Row],[Name]],tbl_performance[Date],tbl_daily[[#This Row],[Date]]),"")</f>
        <v/>
      </c>
      <c r="S387" s="2" t="str">
        <f>IFERROR(AVERAGEIFS(tbl_performance[Jump Height (in)],tbl_performance[Name],tbl_daily[[#This Row],[Name]],tbl_performance[Date],tbl_daily[[#This Row],[Date]]),"")</f>
        <v/>
      </c>
      <c r="T387" s="2" t="str">
        <f>IFERROR(AVERAGEIFS(tbl_performance[Body Fat (%)],tbl_performance[Name],tbl_daily[[#This Row],[Name]],tbl_performance[Date],tbl_daily[[#This Row],[Date]]),"")</f>
        <v/>
      </c>
      <c r="U387">
        <f>IFERROR(IF(tbl_daily[[#This Row],[Name]]="","",1),"")</f>
        <v>1</v>
      </c>
      <c r="V387" s="9">
        <f>IF(tbl_daily[[#This Row],[Injury Status]]="Full",1,IF(tbl_daily[[#This Row],[Injury Status]]="Limited",2,IF(tbl_daily[[#This Row],[Injury Status]]="Out",3,"")))</f>
        <v>1</v>
      </c>
    </row>
    <row r="388" spans="1:22" ht="18" customHeight="1" x14ac:dyDescent="0.25">
      <c r="A388" s="3">
        <v>43049</v>
      </c>
      <c r="B388" t="s">
        <v>57</v>
      </c>
      <c r="C388" t="s">
        <v>36</v>
      </c>
      <c r="D388">
        <v>7</v>
      </c>
      <c r="E388">
        <v>7</v>
      </c>
      <c r="F388">
        <v>9</v>
      </c>
      <c r="G388">
        <v>9</v>
      </c>
      <c r="H388">
        <v>9</v>
      </c>
      <c r="I388">
        <v>1</v>
      </c>
      <c r="J388">
        <v>6</v>
      </c>
      <c r="K388">
        <v>107</v>
      </c>
      <c r="L388">
        <f>IFERROR(IF(OR(tbl_daily[[#This Row],[RPE]]="",tbl_daily[[#This Row],[Duration]]=""),"",tbl_daily[[#This Row],[RPE]]*tbl_daily[[#This Row],[Duration]]),"")</f>
        <v>642</v>
      </c>
      <c r="M3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388" t="str">
        <f>IFERROR(_xlfn.XLOOKUP(tbl_daily[[#This Row],[Name]],tbl_profile[Name],tbl_profile[Position]),"")</f>
        <v>Guard</v>
      </c>
      <c r="O388">
        <f>IFERROR(IF(tbl_daily[[#This Row],[Injury Status]]="Out","",tbl_daily[[#This Row],[Duration]]),"")</f>
        <v>107</v>
      </c>
      <c r="P388" t="str">
        <f>IFERROR(_xlfn.XLOOKUP(tbl_daily[[#This Row],[Name]],tbl_profile[Name],tbl_profile[Team]),"")</f>
        <v>Toon Squad</v>
      </c>
      <c r="Q388" s="2" t="str">
        <f>IFERROR(AVERAGEIFS(tbl_performance[TrapBar Deadlift 1RM (lbs)],tbl_performance[Name],tbl_daily[[#This Row],[Name]],tbl_performance[Date],tbl_daily[[#This Row],[Date]]),"")</f>
        <v/>
      </c>
      <c r="R388" s="2" t="str">
        <f>IFERROR(AVERAGEIFS(tbl_performance[Bench Press 1RM (lbs)],tbl_performance[Name],tbl_daily[[#This Row],[Name]],tbl_performance[Date],tbl_daily[[#This Row],[Date]]),"")</f>
        <v/>
      </c>
      <c r="S388" s="2" t="str">
        <f>IFERROR(AVERAGEIFS(tbl_performance[Jump Height (in)],tbl_performance[Name],tbl_daily[[#This Row],[Name]],tbl_performance[Date],tbl_daily[[#This Row],[Date]]),"")</f>
        <v/>
      </c>
      <c r="T388" s="2" t="str">
        <f>IFERROR(AVERAGEIFS(tbl_performance[Body Fat (%)],tbl_performance[Name],tbl_daily[[#This Row],[Name]],tbl_performance[Date],tbl_daily[[#This Row],[Date]]),"")</f>
        <v/>
      </c>
      <c r="U388">
        <f>IFERROR(IF(tbl_daily[[#This Row],[Name]]="","",1),"")</f>
        <v>1</v>
      </c>
      <c r="V388" s="9">
        <f>IF(tbl_daily[[#This Row],[Injury Status]]="Full",1,IF(tbl_daily[[#This Row],[Injury Status]]="Limited",2,IF(tbl_daily[[#This Row],[Injury Status]]="Out",3,"")))</f>
        <v>1</v>
      </c>
    </row>
    <row r="389" spans="1:22" ht="18" customHeight="1" x14ac:dyDescent="0.25">
      <c r="A389" s="3">
        <v>43049</v>
      </c>
      <c r="B389" t="s">
        <v>59</v>
      </c>
      <c r="C389" t="s">
        <v>36</v>
      </c>
      <c r="D389">
        <v>10</v>
      </c>
      <c r="E389">
        <v>7</v>
      </c>
      <c r="F389">
        <v>7</v>
      </c>
      <c r="G389">
        <v>7</v>
      </c>
      <c r="H389">
        <v>8</v>
      </c>
      <c r="I389">
        <v>1</v>
      </c>
      <c r="J389">
        <v>4</v>
      </c>
      <c r="K389">
        <v>107</v>
      </c>
      <c r="L389">
        <f>IFERROR(IF(OR(tbl_daily[[#This Row],[RPE]]="",tbl_daily[[#This Row],[Duration]]=""),"",tbl_daily[[#This Row],[RPE]]*tbl_daily[[#This Row],[Duration]]),"")</f>
        <v>428</v>
      </c>
      <c r="M3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389" t="str">
        <f>IFERROR(_xlfn.XLOOKUP(tbl_daily[[#This Row],[Name]],tbl_profile[Name],tbl_profile[Position]),"")</f>
        <v>Forward</v>
      </c>
      <c r="O389">
        <f>IFERROR(IF(tbl_daily[[#This Row],[Injury Status]]="Out","",tbl_daily[[#This Row],[Duration]]),"")</f>
        <v>107</v>
      </c>
      <c r="P389" t="str">
        <f>IFERROR(_xlfn.XLOOKUP(tbl_daily[[#This Row],[Name]],tbl_profile[Name],tbl_profile[Team]),"")</f>
        <v>Toon Squad</v>
      </c>
      <c r="Q389" s="2" t="str">
        <f>IFERROR(AVERAGEIFS(tbl_performance[TrapBar Deadlift 1RM (lbs)],tbl_performance[Name],tbl_daily[[#This Row],[Name]],tbl_performance[Date],tbl_daily[[#This Row],[Date]]),"")</f>
        <v/>
      </c>
      <c r="R389" s="2" t="str">
        <f>IFERROR(AVERAGEIFS(tbl_performance[Bench Press 1RM (lbs)],tbl_performance[Name],tbl_daily[[#This Row],[Name]],tbl_performance[Date],tbl_daily[[#This Row],[Date]]),"")</f>
        <v/>
      </c>
      <c r="S389" s="2" t="str">
        <f>IFERROR(AVERAGEIFS(tbl_performance[Jump Height (in)],tbl_performance[Name],tbl_daily[[#This Row],[Name]],tbl_performance[Date],tbl_daily[[#This Row],[Date]]),"")</f>
        <v/>
      </c>
      <c r="T389" s="2" t="str">
        <f>IFERROR(AVERAGEIFS(tbl_performance[Body Fat (%)],tbl_performance[Name],tbl_daily[[#This Row],[Name]],tbl_performance[Date],tbl_daily[[#This Row],[Date]]),"")</f>
        <v/>
      </c>
      <c r="U389">
        <f>IFERROR(IF(tbl_daily[[#This Row],[Name]]="","",1),"")</f>
        <v>1</v>
      </c>
      <c r="V389" s="9">
        <f>IF(tbl_daily[[#This Row],[Injury Status]]="Full",1,IF(tbl_daily[[#This Row],[Injury Status]]="Limited",2,IF(tbl_daily[[#This Row],[Injury Status]]="Out",3,"")))</f>
        <v>1</v>
      </c>
    </row>
    <row r="390" spans="1:22" ht="18" customHeight="1" x14ac:dyDescent="0.25">
      <c r="A390" s="3">
        <v>43049</v>
      </c>
      <c r="B390" t="s">
        <v>61</v>
      </c>
      <c r="C390" t="s">
        <v>37</v>
      </c>
      <c r="D390">
        <v>3</v>
      </c>
      <c r="E390">
        <v>7</v>
      </c>
      <c r="F390">
        <v>4</v>
      </c>
      <c r="G390">
        <v>9</v>
      </c>
      <c r="H390">
        <v>6</v>
      </c>
      <c r="I390">
        <v>0</v>
      </c>
      <c r="J390">
        <v>0</v>
      </c>
      <c r="K390">
        <v>107</v>
      </c>
      <c r="L390">
        <f>IFERROR(IF(OR(tbl_daily[[#This Row],[RPE]]="",tbl_daily[[#This Row],[Duration]]=""),"",tbl_daily[[#This Row],[RPE]]*tbl_daily[[#This Row],[Duration]]),"")</f>
        <v>0</v>
      </c>
      <c r="M3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390" t="str">
        <f>IFERROR(_xlfn.XLOOKUP(tbl_daily[[#This Row],[Name]],tbl_profile[Name],tbl_profile[Position]),"")</f>
        <v>Forward</v>
      </c>
      <c r="O390" t="str">
        <f>IFERROR(IF(tbl_daily[[#This Row],[Injury Status]]="Out","",tbl_daily[[#This Row],[Duration]]),"")</f>
        <v/>
      </c>
      <c r="P390" t="str">
        <f>IFERROR(_xlfn.XLOOKUP(tbl_daily[[#This Row],[Name]],tbl_profile[Name],tbl_profile[Team]),"")</f>
        <v>Toon Squad</v>
      </c>
      <c r="Q390" s="2" t="str">
        <f>IFERROR(AVERAGEIFS(tbl_performance[TrapBar Deadlift 1RM (lbs)],tbl_performance[Name],tbl_daily[[#This Row],[Name]],tbl_performance[Date],tbl_daily[[#This Row],[Date]]),"")</f>
        <v/>
      </c>
      <c r="R390" s="2" t="str">
        <f>IFERROR(AVERAGEIFS(tbl_performance[Bench Press 1RM (lbs)],tbl_performance[Name],tbl_daily[[#This Row],[Name]],tbl_performance[Date],tbl_daily[[#This Row],[Date]]),"")</f>
        <v/>
      </c>
      <c r="S390" s="2" t="str">
        <f>IFERROR(AVERAGEIFS(tbl_performance[Jump Height (in)],tbl_performance[Name],tbl_daily[[#This Row],[Name]],tbl_performance[Date],tbl_daily[[#This Row],[Date]]),"")</f>
        <v/>
      </c>
      <c r="T390" s="2" t="str">
        <f>IFERROR(AVERAGEIFS(tbl_performance[Body Fat (%)],tbl_performance[Name],tbl_daily[[#This Row],[Name]],tbl_performance[Date],tbl_daily[[#This Row],[Date]]),"")</f>
        <v/>
      </c>
      <c r="U390">
        <f>IFERROR(IF(tbl_daily[[#This Row],[Name]]="","",1),"")</f>
        <v>1</v>
      </c>
      <c r="V390" s="9">
        <f>IF(tbl_daily[[#This Row],[Injury Status]]="Full",1,IF(tbl_daily[[#This Row],[Injury Status]]="Limited",2,IF(tbl_daily[[#This Row],[Injury Status]]="Out",3,"")))</f>
        <v>3</v>
      </c>
    </row>
    <row r="391" spans="1:22" ht="18" customHeight="1" x14ac:dyDescent="0.25">
      <c r="A391" s="3">
        <v>43049</v>
      </c>
      <c r="B391" t="s">
        <v>55</v>
      </c>
      <c r="C391" t="s">
        <v>36</v>
      </c>
      <c r="D391">
        <v>8</v>
      </c>
      <c r="E391">
        <v>7</v>
      </c>
      <c r="F391">
        <v>10</v>
      </c>
      <c r="G391">
        <v>7</v>
      </c>
      <c r="H391">
        <v>8</v>
      </c>
      <c r="I391">
        <v>1</v>
      </c>
      <c r="J391">
        <v>6</v>
      </c>
      <c r="K391">
        <v>107</v>
      </c>
      <c r="L391">
        <f>IFERROR(IF(OR(tbl_daily[[#This Row],[RPE]]="",tbl_daily[[#This Row],[Duration]]=""),"",tbl_daily[[#This Row],[RPE]]*tbl_daily[[#This Row],[Duration]]),"")</f>
        <v>642</v>
      </c>
      <c r="M3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391" t="str">
        <f>IFERROR(_xlfn.XLOOKUP(tbl_daily[[#This Row],[Name]],tbl_profile[Name],tbl_profile[Position]),"")</f>
        <v>Guard</v>
      </c>
      <c r="O391">
        <f>IFERROR(IF(tbl_daily[[#This Row],[Injury Status]]="Out","",tbl_daily[[#This Row],[Duration]]),"")</f>
        <v>107</v>
      </c>
      <c r="P391" t="str">
        <f>IFERROR(_xlfn.XLOOKUP(tbl_daily[[#This Row],[Name]],tbl_profile[Name],tbl_profile[Team]),"")</f>
        <v>Toon Squad</v>
      </c>
      <c r="Q391" s="2" t="str">
        <f>IFERROR(AVERAGEIFS(tbl_performance[TrapBar Deadlift 1RM (lbs)],tbl_performance[Name],tbl_daily[[#This Row],[Name]],tbl_performance[Date],tbl_daily[[#This Row],[Date]]),"")</f>
        <v/>
      </c>
      <c r="R391" s="2" t="str">
        <f>IFERROR(AVERAGEIFS(tbl_performance[Bench Press 1RM (lbs)],tbl_performance[Name],tbl_daily[[#This Row],[Name]],tbl_performance[Date],tbl_daily[[#This Row],[Date]]),"")</f>
        <v/>
      </c>
      <c r="S391" s="2" t="str">
        <f>IFERROR(AVERAGEIFS(tbl_performance[Jump Height (in)],tbl_performance[Name],tbl_daily[[#This Row],[Name]],tbl_performance[Date],tbl_daily[[#This Row],[Date]]),"")</f>
        <v/>
      </c>
      <c r="T391" s="2" t="str">
        <f>IFERROR(AVERAGEIFS(tbl_performance[Body Fat (%)],tbl_performance[Name],tbl_daily[[#This Row],[Name]],tbl_performance[Date],tbl_daily[[#This Row],[Date]]),"")</f>
        <v/>
      </c>
      <c r="U391">
        <f>IFERROR(IF(tbl_daily[[#This Row],[Name]]="","",1),"")</f>
        <v>1</v>
      </c>
      <c r="V391" s="9">
        <f>IF(tbl_daily[[#This Row],[Injury Status]]="Full",1,IF(tbl_daily[[#This Row],[Injury Status]]="Limited",2,IF(tbl_daily[[#This Row],[Injury Status]]="Out",3,"")))</f>
        <v>1</v>
      </c>
    </row>
    <row r="392" spans="1:22" ht="18" customHeight="1" x14ac:dyDescent="0.25">
      <c r="A392" s="3">
        <v>43049</v>
      </c>
      <c r="B392" t="s">
        <v>40</v>
      </c>
      <c r="C392" t="s">
        <v>36</v>
      </c>
      <c r="D392">
        <v>10</v>
      </c>
      <c r="E392">
        <v>9</v>
      </c>
      <c r="F392">
        <v>8</v>
      </c>
      <c r="G392">
        <v>10</v>
      </c>
      <c r="H392">
        <v>9</v>
      </c>
      <c r="I392">
        <v>1</v>
      </c>
      <c r="J392">
        <v>6</v>
      </c>
      <c r="K392">
        <v>107</v>
      </c>
      <c r="L392">
        <f>IFERROR(IF(OR(tbl_daily[[#This Row],[RPE]]="",tbl_daily[[#This Row],[Duration]]=""),"",tbl_daily[[#This Row],[RPE]]*tbl_daily[[#This Row],[Duration]]),"")</f>
        <v>642</v>
      </c>
      <c r="M3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392" t="str">
        <f>IFERROR(_xlfn.XLOOKUP(tbl_daily[[#This Row],[Name]],tbl_profile[Name],tbl_profile[Position]),"")</f>
        <v>Guard</v>
      </c>
      <c r="O392">
        <f>IFERROR(IF(tbl_daily[[#This Row],[Injury Status]]="Out","",tbl_daily[[#This Row],[Duration]]),"")</f>
        <v>107</v>
      </c>
      <c r="P392" t="str">
        <f>IFERROR(_xlfn.XLOOKUP(tbl_daily[[#This Row],[Name]],tbl_profile[Name],tbl_profile[Team]),"")</f>
        <v>New Legacy</v>
      </c>
      <c r="Q392" s="2" t="str">
        <f>IFERROR(AVERAGEIFS(tbl_performance[TrapBar Deadlift 1RM (lbs)],tbl_performance[Name],tbl_daily[[#This Row],[Name]],tbl_performance[Date],tbl_daily[[#This Row],[Date]]),"")</f>
        <v/>
      </c>
      <c r="R392" s="2" t="str">
        <f>IFERROR(AVERAGEIFS(tbl_performance[Bench Press 1RM (lbs)],tbl_performance[Name],tbl_daily[[#This Row],[Name]],tbl_performance[Date],tbl_daily[[#This Row],[Date]]),"")</f>
        <v/>
      </c>
      <c r="S392" s="2" t="str">
        <f>IFERROR(AVERAGEIFS(tbl_performance[Jump Height (in)],tbl_performance[Name],tbl_daily[[#This Row],[Name]],tbl_performance[Date],tbl_daily[[#This Row],[Date]]),"")</f>
        <v/>
      </c>
      <c r="T392" s="2" t="str">
        <f>IFERROR(AVERAGEIFS(tbl_performance[Body Fat (%)],tbl_performance[Name],tbl_daily[[#This Row],[Name]],tbl_performance[Date],tbl_daily[[#This Row],[Date]]),"")</f>
        <v/>
      </c>
      <c r="U392">
        <f>IFERROR(IF(tbl_daily[[#This Row],[Name]]="","",1),"")</f>
        <v>1</v>
      </c>
      <c r="V392" s="9">
        <f>IF(tbl_daily[[#This Row],[Injury Status]]="Full",1,IF(tbl_daily[[#This Row],[Injury Status]]="Limited",2,IF(tbl_daily[[#This Row],[Injury Status]]="Out",3,"")))</f>
        <v>1</v>
      </c>
    </row>
    <row r="393" spans="1:22" ht="18" customHeight="1" x14ac:dyDescent="0.25">
      <c r="A393" s="6">
        <v>43050</v>
      </c>
      <c r="B393" t="s">
        <v>45</v>
      </c>
      <c r="C393" t="s">
        <v>36</v>
      </c>
      <c r="D393">
        <v>7</v>
      </c>
      <c r="E393">
        <v>8</v>
      </c>
      <c r="F393">
        <v>10</v>
      </c>
      <c r="G393">
        <v>9</v>
      </c>
      <c r="H393">
        <v>9</v>
      </c>
      <c r="I393">
        <v>1</v>
      </c>
      <c r="J393">
        <v>4</v>
      </c>
      <c r="K393">
        <v>107</v>
      </c>
      <c r="L393">
        <f>IFERROR(IF(OR(tbl_daily[[#This Row],[RPE]]="",tbl_daily[[#This Row],[Duration]]=""),"",tbl_daily[[#This Row],[RPE]]*tbl_daily[[#This Row],[Duration]]),"")</f>
        <v>428</v>
      </c>
      <c r="M3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393" t="str">
        <f>IFERROR(_xlfn.XLOOKUP(tbl_daily[[#This Row],[Name]],tbl_profile[Name],tbl_profile[Position]),"")</f>
        <v>Forward</v>
      </c>
      <c r="O393">
        <f>IFERROR(IF(tbl_daily[[#This Row],[Injury Status]]="Out","",tbl_daily[[#This Row],[Duration]]),"")</f>
        <v>107</v>
      </c>
      <c r="P393" t="str">
        <f>IFERROR(_xlfn.XLOOKUP(tbl_daily[[#This Row],[Name]],tbl_profile[Name],tbl_profile[Team]),"")</f>
        <v>New Legacy</v>
      </c>
      <c r="Q393" s="2" t="str">
        <f>IFERROR(AVERAGEIFS(tbl_performance[TrapBar Deadlift 1RM (lbs)],tbl_performance[Name],tbl_daily[[#This Row],[Name]],tbl_performance[Date],tbl_daily[[#This Row],[Date]]),"")</f>
        <v/>
      </c>
      <c r="R393" s="2" t="str">
        <f>IFERROR(AVERAGEIFS(tbl_performance[Bench Press 1RM (lbs)],tbl_performance[Name],tbl_daily[[#This Row],[Name]],tbl_performance[Date],tbl_daily[[#This Row],[Date]]),"")</f>
        <v/>
      </c>
      <c r="S393" s="2" t="str">
        <f>IFERROR(AVERAGEIFS(tbl_performance[Jump Height (in)],tbl_performance[Name],tbl_daily[[#This Row],[Name]],tbl_performance[Date],tbl_daily[[#This Row],[Date]]),"")</f>
        <v/>
      </c>
      <c r="T393" s="2" t="str">
        <f>IFERROR(AVERAGEIFS(tbl_performance[Body Fat (%)],tbl_performance[Name],tbl_daily[[#This Row],[Name]],tbl_performance[Date],tbl_daily[[#This Row],[Date]]),"")</f>
        <v/>
      </c>
      <c r="U393">
        <f>IFERROR(IF(tbl_daily[[#This Row],[Name]]="","",1),"")</f>
        <v>1</v>
      </c>
      <c r="V393" s="9">
        <f>IF(tbl_daily[[#This Row],[Injury Status]]="Full",1,IF(tbl_daily[[#This Row],[Injury Status]]="Limited",2,IF(tbl_daily[[#This Row],[Injury Status]]="Out",3,"")))</f>
        <v>1</v>
      </c>
    </row>
    <row r="394" spans="1:22" ht="18" customHeight="1" x14ac:dyDescent="0.25">
      <c r="A394" s="3">
        <v>43050</v>
      </c>
      <c r="B394" t="s">
        <v>47</v>
      </c>
      <c r="C394" t="s">
        <v>36</v>
      </c>
      <c r="D394">
        <v>9</v>
      </c>
      <c r="E394">
        <v>10</v>
      </c>
      <c r="F394">
        <v>8</v>
      </c>
      <c r="G394">
        <v>10</v>
      </c>
      <c r="H394">
        <v>10</v>
      </c>
      <c r="I394">
        <v>1</v>
      </c>
      <c r="J394">
        <v>6</v>
      </c>
      <c r="K394">
        <v>107</v>
      </c>
      <c r="L394">
        <f>IFERROR(IF(OR(tbl_daily[[#This Row],[RPE]]="",tbl_daily[[#This Row],[Duration]]=""),"",tbl_daily[[#This Row],[RPE]]*tbl_daily[[#This Row],[Duration]]),"")</f>
        <v>642</v>
      </c>
      <c r="M3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394" t="str">
        <f>IFERROR(_xlfn.XLOOKUP(tbl_daily[[#This Row],[Name]],tbl_profile[Name],tbl_profile[Position]),"")</f>
        <v>Forward</v>
      </c>
      <c r="O394">
        <f>IFERROR(IF(tbl_daily[[#This Row],[Injury Status]]="Out","",tbl_daily[[#This Row],[Duration]]),"")</f>
        <v>107</v>
      </c>
      <c r="P394" t="str">
        <f>IFERROR(_xlfn.XLOOKUP(tbl_daily[[#This Row],[Name]],tbl_profile[Name],tbl_profile[Team]),"")</f>
        <v>Toon Squad</v>
      </c>
      <c r="Q394" s="2" t="str">
        <f>IFERROR(AVERAGEIFS(tbl_performance[TrapBar Deadlift 1RM (lbs)],tbl_performance[Name],tbl_daily[[#This Row],[Name]],tbl_performance[Date],tbl_daily[[#This Row],[Date]]),"")</f>
        <v/>
      </c>
      <c r="R394" s="2" t="str">
        <f>IFERROR(AVERAGEIFS(tbl_performance[Bench Press 1RM (lbs)],tbl_performance[Name],tbl_daily[[#This Row],[Name]],tbl_performance[Date],tbl_daily[[#This Row],[Date]]),"")</f>
        <v/>
      </c>
      <c r="S394" s="2" t="str">
        <f>IFERROR(AVERAGEIFS(tbl_performance[Jump Height (in)],tbl_performance[Name],tbl_daily[[#This Row],[Name]],tbl_performance[Date],tbl_daily[[#This Row],[Date]]),"")</f>
        <v/>
      </c>
      <c r="T394" s="2" t="str">
        <f>IFERROR(AVERAGEIFS(tbl_performance[Body Fat (%)],tbl_performance[Name],tbl_daily[[#This Row],[Name]],tbl_performance[Date],tbl_daily[[#This Row],[Date]]),"")</f>
        <v/>
      </c>
      <c r="U394">
        <f>IFERROR(IF(tbl_daily[[#This Row],[Name]]="","",1),"")</f>
        <v>1</v>
      </c>
      <c r="V394" s="9">
        <f>IF(tbl_daily[[#This Row],[Injury Status]]="Full",1,IF(tbl_daily[[#This Row],[Injury Status]]="Limited",2,IF(tbl_daily[[#This Row],[Injury Status]]="Out",3,"")))</f>
        <v>1</v>
      </c>
    </row>
    <row r="395" spans="1:22" ht="18" customHeight="1" x14ac:dyDescent="0.25">
      <c r="A395" s="3">
        <v>43050</v>
      </c>
      <c r="B395" t="s">
        <v>43</v>
      </c>
      <c r="C395" t="s">
        <v>36</v>
      </c>
      <c r="D395">
        <v>7</v>
      </c>
      <c r="E395">
        <v>7</v>
      </c>
      <c r="F395">
        <v>8</v>
      </c>
      <c r="G395">
        <v>7</v>
      </c>
      <c r="H395">
        <v>9</v>
      </c>
      <c r="I395">
        <v>1</v>
      </c>
      <c r="J395">
        <v>6</v>
      </c>
      <c r="K395">
        <v>107</v>
      </c>
      <c r="L395">
        <f>IFERROR(IF(OR(tbl_daily[[#This Row],[RPE]]="",tbl_daily[[#This Row],[Duration]]=""),"",tbl_daily[[#This Row],[RPE]]*tbl_daily[[#This Row],[Duration]]),"")</f>
        <v>642</v>
      </c>
      <c r="M3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395" t="str">
        <f>IFERROR(_xlfn.XLOOKUP(tbl_daily[[#This Row],[Name]],tbl_profile[Name],tbl_profile[Position]),"")</f>
        <v>Forward</v>
      </c>
      <c r="O395">
        <f>IFERROR(IF(tbl_daily[[#This Row],[Injury Status]]="Out","",tbl_daily[[#This Row],[Duration]]),"")</f>
        <v>107</v>
      </c>
      <c r="P395" t="str">
        <f>IFERROR(_xlfn.XLOOKUP(tbl_daily[[#This Row],[Name]],tbl_profile[Name],tbl_profile[Team]),"")</f>
        <v>New Legacy</v>
      </c>
      <c r="Q395" s="2" t="str">
        <f>IFERROR(AVERAGEIFS(tbl_performance[TrapBar Deadlift 1RM (lbs)],tbl_performance[Name],tbl_daily[[#This Row],[Name]],tbl_performance[Date],tbl_daily[[#This Row],[Date]]),"")</f>
        <v/>
      </c>
      <c r="R395" s="2" t="str">
        <f>IFERROR(AVERAGEIFS(tbl_performance[Bench Press 1RM (lbs)],tbl_performance[Name],tbl_daily[[#This Row],[Name]],tbl_performance[Date],tbl_daily[[#This Row],[Date]]),"")</f>
        <v/>
      </c>
      <c r="S395" s="2" t="str">
        <f>IFERROR(AVERAGEIFS(tbl_performance[Jump Height (in)],tbl_performance[Name],tbl_daily[[#This Row],[Name]],tbl_performance[Date],tbl_daily[[#This Row],[Date]]),"")</f>
        <v/>
      </c>
      <c r="T395" s="2" t="str">
        <f>IFERROR(AVERAGEIFS(tbl_performance[Body Fat (%)],tbl_performance[Name],tbl_daily[[#This Row],[Name]],tbl_performance[Date],tbl_daily[[#This Row],[Date]]),"")</f>
        <v/>
      </c>
      <c r="U395">
        <f>IFERROR(IF(tbl_daily[[#This Row],[Name]]="","",1),"")</f>
        <v>1</v>
      </c>
      <c r="V395" s="9">
        <f>IF(tbl_daily[[#This Row],[Injury Status]]="Full",1,IF(tbl_daily[[#This Row],[Injury Status]]="Limited",2,IF(tbl_daily[[#This Row],[Injury Status]]="Out",3,"")))</f>
        <v>1</v>
      </c>
    </row>
    <row r="396" spans="1:22" ht="18" customHeight="1" x14ac:dyDescent="0.25">
      <c r="A396" s="3">
        <v>43050</v>
      </c>
      <c r="B396" t="s">
        <v>46</v>
      </c>
      <c r="C396" t="s">
        <v>36</v>
      </c>
      <c r="D396">
        <v>8</v>
      </c>
      <c r="E396">
        <v>7</v>
      </c>
      <c r="F396">
        <v>8</v>
      </c>
      <c r="G396">
        <v>7</v>
      </c>
      <c r="H396">
        <v>8</v>
      </c>
      <c r="I396">
        <v>1</v>
      </c>
      <c r="J396">
        <v>5</v>
      </c>
      <c r="K396">
        <v>107</v>
      </c>
      <c r="L396">
        <f>IFERROR(IF(OR(tbl_daily[[#This Row],[RPE]]="",tbl_daily[[#This Row],[Duration]]=""),"",tbl_daily[[#This Row],[RPE]]*tbl_daily[[#This Row],[Duration]]),"")</f>
        <v>535</v>
      </c>
      <c r="M3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396" t="str">
        <f>IFERROR(_xlfn.XLOOKUP(tbl_daily[[#This Row],[Name]],tbl_profile[Name],tbl_profile[Position]),"")</f>
        <v>Forward</v>
      </c>
      <c r="O396">
        <f>IFERROR(IF(tbl_daily[[#This Row],[Injury Status]]="Out","",tbl_daily[[#This Row],[Duration]]),"")</f>
        <v>107</v>
      </c>
      <c r="P396" t="str">
        <f>IFERROR(_xlfn.XLOOKUP(tbl_daily[[#This Row],[Name]],tbl_profile[Name],tbl_profile[Team]),"")</f>
        <v>Toon Squad</v>
      </c>
      <c r="Q396" s="2" t="str">
        <f>IFERROR(AVERAGEIFS(tbl_performance[TrapBar Deadlift 1RM (lbs)],tbl_performance[Name],tbl_daily[[#This Row],[Name]],tbl_performance[Date],tbl_daily[[#This Row],[Date]]),"")</f>
        <v/>
      </c>
      <c r="R396" s="2" t="str">
        <f>IFERROR(AVERAGEIFS(tbl_performance[Bench Press 1RM (lbs)],tbl_performance[Name],tbl_daily[[#This Row],[Name]],tbl_performance[Date],tbl_daily[[#This Row],[Date]]),"")</f>
        <v/>
      </c>
      <c r="S396" s="2" t="str">
        <f>IFERROR(AVERAGEIFS(tbl_performance[Jump Height (in)],tbl_performance[Name],tbl_daily[[#This Row],[Name]],tbl_performance[Date],tbl_daily[[#This Row],[Date]]),"")</f>
        <v/>
      </c>
      <c r="T396" s="2" t="str">
        <f>IFERROR(AVERAGEIFS(tbl_performance[Body Fat (%)],tbl_performance[Name],tbl_daily[[#This Row],[Name]],tbl_performance[Date],tbl_daily[[#This Row],[Date]]),"")</f>
        <v/>
      </c>
      <c r="U396">
        <f>IFERROR(IF(tbl_daily[[#This Row],[Name]]="","",1),"")</f>
        <v>1</v>
      </c>
      <c r="V396" s="9">
        <f>IF(tbl_daily[[#This Row],[Injury Status]]="Full",1,IF(tbl_daily[[#This Row],[Injury Status]]="Limited",2,IF(tbl_daily[[#This Row],[Injury Status]]="Out",3,"")))</f>
        <v>1</v>
      </c>
    </row>
    <row r="397" spans="1:22" ht="18" customHeight="1" x14ac:dyDescent="0.25">
      <c r="A397" s="3">
        <v>43050</v>
      </c>
      <c r="B397" t="s">
        <v>49</v>
      </c>
      <c r="C397" t="s">
        <v>36</v>
      </c>
      <c r="D397">
        <v>10</v>
      </c>
      <c r="E397">
        <v>9</v>
      </c>
      <c r="F397">
        <v>8</v>
      </c>
      <c r="G397">
        <v>9</v>
      </c>
      <c r="H397">
        <v>7</v>
      </c>
      <c r="I397">
        <v>0</v>
      </c>
      <c r="J397">
        <v>0</v>
      </c>
      <c r="K397" t="s">
        <v>39</v>
      </c>
      <c r="L397" t="str">
        <f>IFERROR(IF(OR(tbl_daily[[#This Row],[RPE]]="",tbl_daily[[#This Row],[Duration]]=""),"",tbl_daily[[#This Row],[RPE]]*tbl_daily[[#This Row],[Duration]]),"")</f>
        <v/>
      </c>
      <c r="M3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397" t="str">
        <f>IFERROR(_xlfn.XLOOKUP(tbl_daily[[#This Row],[Name]],tbl_profile[Name],tbl_profile[Position]),"")</f>
        <v>Guard</v>
      </c>
      <c r="O397" t="str">
        <f>IFERROR(IF(tbl_daily[[#This Row],[Injury Status]]="Out","",tbl_daily[[#This Row],[Duration]]),"")</f>
        <v/>
      </c>
      <c r="P397" t="str">
        <f>IFERROR(_xlfn.XLOOKUP(tbl_daily[[#This Row],[Name]],tbl_profile[Name],tbl_profile[Team]),"")</f>
        <v>Toon Squad</v>
      </c>
      <c r="Q397" s="2" t="str">
        <f>IFERROR(AVERAGEIFS(tbl_performance[TrapBar Deadlift 1RM (lbs)],tbl_performance[Name],tbl_daily[[#This Row],[Name]],tbl_performance[Date],tbl_daily[[#This Row],[Date]]),"")</f>
        <v/>
      </c>
      <c r="R397" s="2" t="str">
        <f>IFERROR(AVERAGEIFS(tbl_performance[Bench Press 1RM (lbs)],tbl_performance[Name],tbl_daily[[#This Row],[Name]],tbl_performance[Date],tbl_daily[[#This Row],[Date]]),"")</f>
        <v/>
      </c>
      <c r="S397" s="2" t="str">
        <f>IFERROR(AVERAGEIFS(tbl_performance[Jump Height (in)],tbl_performance[Name],tbl_daily[[#This Row],[Name]],tbl_performance[Date],tbl_daily[[#This Row],[Date]]),"")</f>
        <v/>
      </c>
      <c r="T397" s="2" t="str">
        <f>IFERROR(AVERAGEIFS(tbl_performance[Body Fat (%)],tbl_performance[Name],tbl_daily[[#This Row],[Name]],tbl_performance[Date],tbl_daily[[#This Row],[Date]]),"")</f>
        <v/>
      </c>
      <c r="U397">
        <f>IFERROR(IF(tbl_daily[[#This Row],[Name]]="","",1),"")</f>
        <v>1</v>
      </c>
      <c r="V397" s="9">
        <f>IF(tbl_daily[[#This Row],[Injury Status]]="Full",1,IF(tbl_daily[[#This Row],[Injury Status]]="Limited",2,IF(tbl_daily[[#This Row],[Injury Status]]="Out",3,"")))</f>
        <v>1</v>
      </c>
    </row>
    <row r="398" spans="1:22" ht="18" customHeight="1" x14ac:dyDescent="0.25">
      <c r="A398" s="3">
        <v>43050</v>
      </c>
      <c r="B398" t="s">
        <v>14</v>
      </c>
      <c r="C398" t="s">
        <v>36</v>
      </c>
      <c r="D398">
        <v>10</v>
      </c>
      <c r="E398">
        <v>9</v>
      </c>
      <c r="F398">
        <v>8</v>
      </c>
      <c r="G398">
        <v>9</v>
      </c>
      <c r="H398">
        <v>8</v>
      </c>
      <c r="I398">
        <v>0</v>
      </c>
      <c r="J398">
        <v>0</v>
      </c>
      <c r="K398" t="s">
        <v>39</v>
      </c>
      <c r="L398" t="str">
        <f>IFERROR(IF(OR(tbl_daily[[#This Row],[RPE]]="",tbl_daily[[#This Row],[Duration]]=""),"",tbl_daily[[#This Row],[RPE]]*tbl_daily[[#This Row],[Duration]]),"")</f>
        <v/>
      </c>
      <c r="M3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398" t="str">
        <f>IFERROR(_xlfn.XLOOKUP(tbl_daily[[#This Row],[Name]],tbl_profile[Name],tbl_profile[Position]),"")</f>
        <v>Guard</v>
      </c>
      <c r="O398" t="str">
        <f>IFERROR(IF(tbl_daily[[#This Row],[Injury Status]]="Out","",tbl_daily[[#This Row],[Duration]]),"")</f>
        <v/>
      </c>
      <c r="P398" t="str">
        <f>IFERROR(_xlfn.XLOOKUP(tbl_daily[[#This Row],[Name]],tbl_profile[Name],tbl_profile[Team]),"")</f>
        <v>New Legacy</v>
      </c>
      <c r="Q398" s="2" t="str">
        <f>IFERROR(AVERAGEIFS(tbl_performance[TrapBar Deadlift 1RM (lbs)],tbl_performance[Name],tbl_daily[[#This Row],[Name]],tbl_performance[Date],tbl_daily[[#This Row],[Date]]),"")</f>
        <v/>
      </c>
      <c r="R398" s="2" t="str">
        <f>IFERROR(AVERAGEIFS(tbl_performance[Bench Press 1RM (lbs)],tbl_performance[Name],tbl_daily[[#This Row],[Name]],tbl_performance[Date],tbl_daily[[#This Row],[Date]]),"")</f>
        <v/>
      </c>
      <c r="S398" s="2" t="str">
        <f>IFERROR(AVERAGEIFS(tbl_performance[Jump Height (in)],tbl_performance[Name],tbl_daily[[#This Row],[Name]],tbl_performance[Date],tbl_daily[[#This Row],[Date]]),"")</f>
        <v/>
      </c>
      <c r="T398" s="2" t="str">
        <f>IFERROR(AVERAGEIFS(tbl_performance[Body Fat (%)],tbl_performance[Name],tbl_daily[[#This Row],[Name]],tbl_performance[Date],tbl_daily[[#This Row],[Date]]),"")</f>
        <v/>
      </c>
      <c r="U398">
        <f>IFERROR(IF(tbl_daily[[#This Row],[Name]]="","",1),"")</f>
        <v>1</v>
      </c>
      <c r="V398" s="9">
        <f>IF(tbl_daily[[#This Row],[Injury Status]]="Full",1,IF(tbl_daily[[#This Row],[Injury Status]]="Limited",2,IF(tbl_daily[[#This Row],[Injury Status]]="Out",3,"")))</f>
        <v>1</v>
      </c>
    </row>
    <row r="399" spans="1:22" ht="18" customHeight="1" x14ac:dyDescent="0.25">
      <c r="A399" s="3">
        <v>43050</v>
      </c>
      <c r="B399" t="s">
        <v>64</v>
      </c>
      <c r="C399" t="s">
        <v>36</v>
      </c>
      <c r="D399">
        <v>7</v>
      </c>
      <c r="E399">
        <v>9</v>
      </c>
      <c r="F399">
        <v>7</v>
      </c>
      <c r="G399">
        <v>7</v>
      </c>
      <c r="H399">
        <v>7</v>
      </c>
      <c r="I399">
        <v>0</v>
      </c>
      <c r="J399">
        <v>0</v>
      </c>
      <c r="K399" t="s">
        <v>39</v>
      </c>
      <c r="L399" t="str">
        <f>IFERROR(IF(OR(tbl_daily[[#This Row],[RPE]]="",tbl_daily[[#This Row],[Duration]]=""),"",tbl_daily[[#This Row],[RPE]]*tbl_daily[[#This Row],[Duration]]),"")</f>
        <v/>
      </c>
      <c r="M3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399" t="str">
        <f>IFERROR(_xlfn.XLOOKUP(tbl_daily[[#This Row],[Name]],tbl_profile[Name],tbl_profile[Position]),"")</f>
        <v>Guard</v>
      </c>
      <c r="O399" t="str">
        <f>IFERROR(IF(tbl_daily[[#This Row],[Injury Status]]="Out","",tbl_daily[[#This Row],[Duration]]),"")</f>
        <v/>
      </c>
      <c r="P399" t="str">
        <f>IFERROR(_xlfn.XLOOKUP(tbl_daily[[#This Row],[Name]],tbl_profile[Name],tbl_profile[Team]),"")</f>
        <v>New Legacy</v>
      </c>
      <c r="Q399" s="2" t="str">
        <f>IFERROR(AVERAGEIFS(tbl_performance[TrapBar Deadlift 1RM (lbs)],tbl_performance[Name],tbl_daily[[#This Row],[Name]],tbl_performance[Date],tbl_daily[[#This Row],[Date]]),"")</f>
        <v/>
      </c>
      <c r="R399" s="2" t="str">
        <f>IFERROR(AVERAGEIFS(tbl_performance[Bench Press 1RM (lbs)],tbl_performance[Name],tbl_daily[[#This Row],[Name]],tbl_performance[Date],tbl_daily[[#This Row],[Date]]),"")</f>
        <v/>
      </c>
      <c r="S399" s="2" t="str">
        <f>IFERROR(AVERAGEIFS(tbl_performance[Jump Height (in)],tbl_performance[Name],tbl_daily[[#This Row],[Name]],tbl_performance[Date],tbl_daily[[#This Row],[Date]]),"")</f>
        <v/>
      </c>
      <c r="T399" s="2" t="str">
        <f>IFERROR(AVERAGEIFS(tbl_performance[Body Fat (%)],tbl_performance[Name],tbl_daily[[#This Row],[Name]],tbl_performance[Date],tbl_daily[[#This Row],[Date]]),"")</f>
        <v/>
      </c>
      <c r="U399">
        <f>IFERROR(IF(tbl_daily[[#This Row],[Name]]="","",1),"")</f>
        <v>1</v>
      </c>
      <c r="V399" s="9">
        <f>IF(tbl_daily[[#This Row],[Injury Status]]="Full",1,IF(tbl_daily[[#This Row],[Injury Status]]="Limited",2,IF(tbl_daily[[#This Row],[Injury Status]]="Out",3,"")))</f>
        <v>1</v>
      </c>
    </row>
    <row r="400" spans="1:22" ht="18" customHeight="1" x14ac:dyDescent="0.25">
      <c r="A400" s="3">
        <v>43050</v>
      </c>
      <c r="B400" t="s">
        <v>48</v>
      </c>
      <c r="C400" t="s">
        <v>36</v>
      </c>
      <c r="D400">
        <v>10</v>
      </c>
      <c r="E400">
        <v>8</v>
      </c>
      <c r="F400">
        <v>9</v>
      </c>
      <c r="G400">
        <v>7</v>
      </c>
      <c r="H400">
        <v>8</v>
      </c>
      <c r="I400">
        <v>0</v>
      </c>
      <c r="J400">
        <v>0</v>
      </c>
      <c r="K400" t="s">
        <v>39</v>
      </c>
      <c r="L400" t="str">
        <f>IFERROR(IF(OR(tbl_daily[[#This Row],[RPE]]="",tbl_daily[[#This Row],[Duration]]=""),"",tbl_daily[[#This Row],[RPE]]*tbl_daily[[#This Row],[Duration]]),"")</f>
        <v/>
      </c>
      <c r="M4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00" t="str">
        <f>IFERROR(_xlfn.XLOOKUP(tbl_daily[[#This Row],[Name]],tbl_profile[Name],tbl_profile[Position]),"")</f>
        <v>Guard</v>
      </c>
      <c r="O400" t="str">
        <f>IFERROR(IF(tbl_daily[[#This Row],[Injury Status]]="Out","",tbl_daily[[#This Row],[Duration]]),"")</f>
        <v/>
      </c>
      <c r="P400" t="str">
        <f>IFERROR(_xlfn.XLOOKUP(tbl_daily[[#This Row],[Name]],tbl_profile[Name],tbl_profile[Team]),"")</f>
        <v>New Legacy</v>
      </c>
      <c r="Q400" s="2" t="str">
        <f>IFERROR(AVERAGEIFS(tbl_performance[TrapBar Deadlift 1RM (lbs)],tbl_performance[Name],tbl_daily[[#This Row],[Name]],tbl_performance[Date],tbl_daily[[#This Row],[Date]]),"")</f>
        <v/>
      </c>
      <c r="R400" s="2" t="str">
        <f>IFERROR(AVERAGEIFS(tbl_performance[Bench Press 1RM (lbs)],tbl_performance[Name],tbl_daily[[#This Row],[Name]],tbl_performance[Date],tbl_daily[[#This Row],[Date]]),"")</f>
        <v/>
      </c>
      <c r="S400" s="2" t="str">
        <f>IFERROR(AVERAGEIFS(tbl_performance[Jump Height (in)],tbl_performance[Name],tbl_daily[[#This Row],[Name]],tbl_performance[Date],tbl_daily[[#This Row],[Date]]),"")</f>
        <v/>
      </c>
      <c r="T400" s="2" t="str">
        <f>IFERROR(AVERAGEIFS(tbl_performance[Body Fat (%)],tbl_performance[Name],tbl_daily[[#This Row],[Name]],tbl_performance[Date],tbl_daily[[#This Row],[Date]]),"")</f>
        <v/>
      </c>
      <c r="U400">
        <f>IFERROR(IF(tbl_daily[[#This Row],[Name]]="","",1),"")</f>
        <v>1</v>
      </c>
      <c r="V400" s="9">
        <f>IF(tbl_daily[[#This Row],[Injury Status]]="Full",1,IF(tbl_daily[[#This Row],[Injury Status]]="Limited",2,IF(tbl_daily[[#This Row],[Injury Status]]="Out",3,"")))</f>
        <v>1</v>
      </c>
    </row>
    <row r="401" spans="1:22" ht="18" customHeight="1" x14ac:dyDescent="0.25">
      <c r="A401" s="3">
        <v>43050</v>
      </c>
      <c r="B401" t="s">
        <v>65</v>
      </c>
      <c r="C401" t="s">
        <v>36</v>
      </c>
      <c r="D401">
        <v>8</v>
      </c>
      <c r="E401">
        <v>8</v>
      </c>
      <c r="F401">
        <v>9</v>
      </c>
      <c r="G401">
        <v>9</v>
      </c>
      <c r="H401">
        <v>8</v>
      </c>
      <c r="I401">
        <v>0</v>
      </c>
      <c r="J401">
        <v>0</v>
      </c>
      <c r="K401" t="s">
        <v>39</v>
      </c>
      <c r="L401" t="str">
        <f>IFERROR(IF(OR(tbl_daily[[#This Row],[RPE]]="",tbl_daily[[#This Row],[Duration]]=""),"",tbl_daily[[#This Row],[RPE]]*tbl_daily[[#This Row],[Duration]]),"")</f>
        <v/>
      </c>
      <c r="M4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01" t="str">
        <f>IFERROR(_xlfn.XLOOKUP(tbl_daily[[#This Row],[Name]],tbl_profile[Name],tbl_profile[Position]),"")</f>
        <v>Center</v>
      </c>
      <c r="O401" t="str">
        <f>IFERROR(IF(tbl_daily[[#This Row],[Injury Status]]="Out","",tbl_daily[[#This Row],[Duration]]),"")</f>
        <v/>
      </c>
      <c r="P401" t="str">
        <f>IFERROR(_xlfn.XLOOKUP(tbl_daily[[#This Row],[Name]],tbl_profile[Name],tbl_profile[Team]),"")</f>
        <v>New Legacy</v>
      </c>
      <c r="Q401" s="2" t="str">
        <f>IFERROR(AVERAGEIFS(tbl_performance[TrapBar Deadlift 1RM (lbs)],tbl_performance[Name],tbl_daily[[#This Row],[Name]],tbl_performance[Date],tbl_daily[[#This Row],[Date]]),"")</f>
        <v/>
      </c>
      <c r="R401" s="2" t="str">
        <f>IFERROR(AVERAGEIFS(tbl_performance[Bench Press 1RM (lbs)],tbl_performance[Name],tbl_daily[[#This Row],[Name]],tbl_performance[Date],tbl_daily[[#This Row],[Date]]),"")</f>
        <v/>
      </c>
      <c r="S401" s="2" t="str">
        <f>IFERROR(AVERAGEIFS(tbl_performance[Jump Height (in)],tbl_performance[Name],tbl_daily[[#This Row],[Name]],tbl_performance[Date],tbl_daily[[#This Row],[Date]]),"")</f>
        <v/>
      </c>
      <c r="T401" s="2" t="str">
        <f>IFERROR(AVERAGEIFS(tbl_performance[Body Fat (%)],tbl_performance[Name],tbl_daily[[#This Row],[Name]],tbl_performance[Date],tbl_daily[[#This Row],[Date]]),"")</f>
        <v/>
      </c>
      <c r="U401">
        <f>IFERROR(IF(tbl_daily[[#This Row],[Name]]="","",1),"")</f>
        <v>1</v>
      </c>
      <c r="V401" s="9">
        <f>IF(tbl_daily[[#This Row],[Injury Status]]="Full",1,IF(tbl_daily[[#This Row],[Injury Status]]="Limited",2,IF(tbl_daily[[#This Row],[Injury Status]]="Out",3,"")))</f>
        <v>1</v>
      </c>
    </row>
    <row r="402" spans="1:22" ht="18" customHeight="1" x14ac:dyDescent="0.25">
      <c r="A402" s="3">
        <v>43050</v>
      </c>
      <c r="B402" t="s">
        <v>63</v>
      </c>
      <c r="C402" t="s">
        <v>36</v>
      </c>
      <c r="D402">
        <v>9</v>
      </c>
      <c r="E402">
        <v>9</v>
      </c>
      <c r="F402">
        <v>9</v>
      </c>
      <c r="G402">
        <v>8</v>
      </c>
      <c r="H402">
        <v>10</v>
      </c>
      <c r="I402">
        <v>0</v>
      </c>
      <c r="J402">
        <v>0</v>
      </c>
      <c r="K402" t="s">
        <v>39</v>
      </c>
      <c r="L402" t="str">
        <f>IFERROR(IF(OR(tbl_daily[[#This Row],[RPE]]="",tbl_daily[[#This Row],[Duration]]=""),"",tbl_daily[[#This Row],[RPE]]*tbl_daily[[#This Row],[Duration]]),"")</f>
        <v/>
      </c>
      <c r="M4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02" t="str">
        <f>IFERROR(_xlfn.XLOOKUP(tbl_daily[[#This Row],[Name]],tbl_profile[Name],tbl_profile[Position]),"")</f>
        <v>Center</v>
      </c>
      <c r="O402" t="str">
        <f>IFERROR(IF(tbl_daily[[#This Row],[Injury Status]]="Out","",tbl_daily[[#This Row],[Duration]]),"")</f>
        <v/>
      </c>
      <c r="P402" t="str">
        <f>IFERROR(_xlfn.XLOOKUP(tbl_daily[[#This Row],[Name]],tbl_profile[Name],tbl_profile[Team]),"")</f>
        <v>New Legacy</v>
      </c>
      <c r="Q402" s="2" t="str">
        <f>IFERROR(AVERAGEIFS(tbl_performance[TrapBar Deadlift 1RM (lbs)],tbl_performance[Name],tbl_daily[[#This Row],[Name]],tbl_performance[Date],tbl_daily[[#This Row],[Date]]),"")</f>
        <v/>
      </c>
      <c r="R402" s="2" t="str">
        <f>IFERROR(AVERAGEIFS(tbl_performance[Bench Press 1RM (lbs)],tbl_performance[Name],tbl_daily[[#This Row],[Name]],tbl_performance[Date],tbl_daily[[#This Row],[Date]]),"")</f>
        <v/>
      </c>
      <c r="S402" s="2" t="str">
        <f>IFERROR(AVERAGEIFS(tbl_performance[Jump Height (in)],tbl_performance[Name],tbl_daily[[#This Row],[Name]],tbl_performance[Date],tbl_daily[[#This Row],[Date]]),"")</f>
        <v/>
      </c>
      <c r="T402" s="2" t="str">
        <f>IFERROR(AVERAGEIFS(tbl_performance[Body Fat (%)],tbl_performance[Name],tbl_daily[[#This Row],[Name]],tbl_performance[Date],tbl_daily[[#This Row],[Date]]),"")</f>
        <v/>
      </c>
      <c r="U402">
        <f>IFERROR(IF(tbl_daily[[#This Row],[Name]]="","",1),"")</f>
        <v>1</v>
      </c>
      <c r="V402" s="9">
        <f>IF(tbl_daily[[#This Row],[Injury Status]]="Full",1,IF(tbl_daily[[#This Row],[Injury Status]]="Limited",2,IF(tbl_daily[[#This Row],[Injury Status]]="Out",3,"")))</f>
        <v>1</v>
      </c>
    </row>
    <row r="403" spans="1:22" ht="18" customHeight="1" x14ac:dyDescent="0.25">
      <c r="A403" s="3">
        <v>43050</v>
      </c>
      <c r="B403" t="s">
        <v>62</v>
      </c>
      <c r="C403" t="s">
        <v>36</v>
      </c>
      <c r="D403">
        <v>7</v>
      </c>
      <c r="E403">
        <v>9</v>
      </c>
      <c r="F403">
        <v>8</v>
      </c>
      <c r="G403">
        <v>9</v>
      </c>
      <c r="H403">
        <v>10</v>
      </c>
      <c r="I403">
        <v>0</v>
      </c>
      <c r="J403">
        <v>0</v>
      </c>
      <c r="K403" t="s">
        <v>39</v>
      </c>
      <c r="L403" t="str">
        <f>IFERROR(IF(OR(tbl_daily[[#This Row],[RPE]]="",tbl_daily[[#This Row],[Duration]]=""),"",tbl_daily[[#This Row],[RPE]]*tbl_daily[[#This Row],[Duration]]),"")</f>
        <v/>
      </c>
      <c r="M4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03" t="str">
        <f>IFERROR(_xlfn.XLOOKUP(tbl_daily[[#This Row],[Name]],tbl_profile[Name],tbl_profile[Position]),"")</f>
        <v>Center</v>
      </c>
      <c r="O403" t="str">
        <f>IFERROR(IF(tbl_daily[[#This Row],[Injury Status]]="Out","",tbl_daily[[#This Row],[Duration]]),"")</f>
        <v/>
      </c>
      <c r="P403" t="str">
        <f>IFERROR(_xlfn.XLOOKUP(tbl_daily[[#This Row],[Name]],tbl_profile[Name],tbl_profile[Team]),"")</f>
        <v>Toon Squad</v>
      </c>
      <c r="Q403" s="2" t="str">
        <f>IFERROR(AVERAGEIFS(tbl_performance[TrapBar Deadlift 1RM (lbs)],tbl_performance[Name],tbl_daily[[#This Row],[Name]],tbl_performance[Date],tbl_daily[[#This Row],[Date]]),"")</f>
        <v/>
      </c>
      <c r="R403" s="2" t="str">
        <f>IFERROR(AVERAGEIFS(tbl_performance[Bench Press 1RM (lbs)],tbl_performance[Name],tbl_daily[[#This Row],[Name]],tbl_performance[Date],tbl_daily[[#This Row],[Date]]),"")</f>
        <v/>
      </c>
      <c r="S403" s="2" t="str">
        <f>IFERROR(AVERAGEIFS(tbl_performance[Jump Height (in)],tbl_performance[Name],tbl_daily[[#This Row],[Name]],tbl_performance[Date],tbl_daily[[#This Row],[Date]]),"")</f>
        <v/>
      </c>
      <c r="T403" s="2" t="str">
        <f>IFERROR(AVERAGEIFS(tbl_performance[Body Fat (%)],tbl_performance[Name],tbl_daily[[#This Row],[Name]],tbl_performance[Date],tbl_daily[[#This Row],[Date]]),"")</f>
        <v/>
      </c>
      <c r="U403">
        <f>IFERROR(IF(tbl_daily[[#This Row],[Name]]="","",1),"")</f>
        <v>1</v>
      </c>
      <c r="V403" s="9">
        <f>IF(tbl_daily[[#This Row],[Injury Status]]="Full",1,IF(tbl_daily[[#This Row],[Injury Status]]="Limited",2,IF(tbl_daily[[#This Row],[Injury Status]]="Out",3,"")))</f>
        <v>1</v>
      </c>
    </row>
    <row r="404" spans="1:22" ht="18" customHeight="1" x14ac:dyDescent="0.25">
      <c r="A404" s="3">
        <v>43050</v>
      </c>
      <c r="B404" t="s">
        <v>52</v>
      </c>
      <c r="C404" t="s">
        <v>36</v>
      </c>
      <c r="D404">
        <v>9</v>
      </c>
      <c r="E404">
        <v>8</v>
      </c>
      <c r="F404">
        <v>8</v>
      </c>
      <c r="G404">
        <v>7</v>
      </c>
      <c r="H404">
        <v>10</v>
      </c>
      <c r="I404">
        <v>0</v>
      </c>
      <c r="J404">
        <v>0</v>
      </c>
      <c r="K404" t="s">
        <v>39</v>
      </c>
      <c r="L404" t="str">
        <f>IFERROR(IF(OR(tbl_daily[[#This Row],[RPE]]="",tbl_daily[[#This Row],[Duration]]=""),"",tbl_daily[[#This Row],[RPE]]*tbl_daily[[#This Row],[Duration]]),"")</f>
        <v/>
      </c>
      <c r="M4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04" t="str">
        <f>IFERROR(_xlfn.XLOOKUP(tbl_daily[[#This Row],[Name]],tbl_profile[Name],tbl_profile[Position]),"")</f>
        <v>Forward</v>
      </c>
      <c r="O404" t="str">
        <f>IFERROR(IF(tbl_daily[[#This Row],[Injury Status]]="Out","",tbl_daily[[#This Row],[Duration]]),"")</f>
        <v/>
      </c>
      <c r="P404" t="str">
        <f>IFERROR(_xlfn.XLOOKUP(tbl_daily[[#This Row],[Name]],tbl_profile[Name],tbl_profile[Team]),"")</f>
        <v>Toon Squad</v>
      </c>
      <c r="Q404" s="2" t="str">
        <f>IFERROR(AVERAGEIFS(tbl_performance[TrapBar Deadlift 1RM (lbs)],tbl_performance[Name],tbl_daily[[#This Row],[Name]],tbl_performance[Date],tbl_daily[[#This Row],[Date]]),"")</f>
        <v/>
      </c>
      <c r="R404" s="2" t="str">
        <f>IFERROR(AVERAGEIFS(tbl_performance[Bench Press 1RM (lbs)],tbl_performance[Name],tbl_daily[[#This Row],[Name]],tbl_performance[Date],tbl_daily[[#This Row],[Date]]),"")</f>
        <v/>
      </c>
      <c r="S404" s="2" t="str">
        <f>IFERROR(AVERAGEIFS(tbl_performance[Jump Height (in)],tbl_performance[Name],tbl_daily[[#This Row],[Name]],tbl_performance[Date],tbl_daily[[#This Row],[Date]]),"")</f>
        <v/>
      </c>
      <c r="T404" s="2" t="str">
        <f>IFERROR(AVERAGEIFS(tbl_performance[Body Fat (%)],tbl_performance[Name],tbl_daily[[#This Row],[Name]],tbl_performance[Date],tbl_daily[[#This Row],[Date]]),"")</f>
        <v/>
      </c>
      <c r="U404">
        <f>IFERROR(IF(tbl_daily[[#This Row],[Name]]="","",1),"")</f>
        <v>1</v>
      </c>
      <c r="V404" s="9">
        <f>IF(tbl_daily[[#This Row],[Injury Status]]="Full",1,IF(tbl_daily[[#This Row],[Injury Status]]="Limited",2,IF(tbl_daily[[#This Row],[Injury Status]]="Out",3,"")))</f>
        <v>1</v>
      </c>
    </row>
    <row r="405" spans="1:22" ht="18" customHeight="1" x14ac:dyDescent="0.25">
      <c r="A405" s="3">
        <v>43050</v>
      </c>
      <c r="B405" t="s">
        <v>57</v>
      </c>
      <c r="C405" t="s">
        <v>36</v>
      </c>
      <c r="D405">
        <v>9</v>
      </c>
      <c r="E405">
        <v>7</v>
      </c>
      <c r="F405">
        <v>10</v>
      </c>
      <c r="G405">
        <v>8</v>
      </c>
      <c r="H405">
        <v>9</v>
      </c>
      <c r="I405">
        <v>0</v>
      </c>
      <c r="J405">
        <v>0</v>
      </c>
      <c r="K405" t="s">
        <v>39</v>
      </c>
      <c r="L405" t="str">
        <f>IFERROR(IF(OR(tbl_daily[[#This Row],[RPE]]="",tbl_daily[[#This Row],[Duration]]=""),"",tbl_daily[[#This Row],[RPE]]*tbl_daily[[#This Row],[Duration]]),"")</f>
        <v/>
      </c>
      <c r="M4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05" t="str">
        <f>IFERROR(_xlfn.XLOOKUP(tbl_daily[[#This Row],[Name]],tbl_profile[Name],tbl_profile[Position]),"")</f>
        <v>Guard</v>
      </c>
      <c r="O405" t="str">
        <f>IFERROR(IF(tbl_daily[[#This Row],[Injury Status]]="Out","",tbl_daily[[#This Row],[Duration]]),"")</f>
        <v/>
      </c>
      <c r="P405" t="str">
        <f>IFERROR(_xlfn.XLOOKUP(tbl_daily[[#This Row],[Name]],tbl_profile[Name],tbl_profile[Team]),"")</f>
        <v>Toon Squad</v>
      </c>
      <c r="Q405" s="2" t="str">
        <f>IFERROR(AVERAGEIFS(tbl_performance[TrapBar Deadlift 1RM (lbs)],tbl_performance[Name],tbl_daily[[#This Row],[Name]],tbl_performance[Date],tbl_daily[[#This Row],[Date]]),"")</f>
        <v/>
      </c>
      <c r="R405" s="2" t="str">
        <f>IFERROR(AVERAGEIFS(tbl_performance[Bench Press 1RM (lbs)],tbl_performance[Name],tbl_daily[[#This Row],[Name]],tbl_performance[Date],tbl_daily[[#This Row],[Date]]),"")</f>
        <v/>
      </c>
      <c r="S405" s="2" t="str">
        <f>IFERROR(AVERAGEIFS(tbl_performance[Jump Height (in)],tbl_performance[Name],tbl_daily[[#This Row],[Name]],tbl_performance[Date],tbl_daily[[#This Row],[Date]]),"")</f>
        <v/>
      </c>
      <c r="T405" s="2" t="str">
        <f>IFERROR(AVERAGEIFS(tbl_performance[Body Fat (%)],tbl_performance[Name],tbl_daily[[#This Row],[Name]],tbl_performance[Date],tbl_daily[[#This Row],[Date]]),"")</f>
        <v/>
      </c>
      <c r="U405">
        <f>IFERROR(IF(tbl_daily[[#This Row],[Name]]="","",1),"")</f>
        <v>1</v>
      </c>
      <c r="V405" s="9">
        <f>IF(tbl_daily[[#This Row],[Injury Status]]="Full",1,IF(tbl_daily[[#This Row],[Injury Status]]="Limited",2,IF(tbl_daily[[#This Row],[Injury Status]]="Out",3,"")))</f>
        <v>1</v>
      </c>
    </row>
    <row r="406" spans="1:22" ht="18" customHeight="1" x14ac:dyDescent="0.25">
      <c r="A406" s="3">
        <v>43050</v>
      </c>
      <c r="B406" t="s">
        <v>59</v>
      </c>
      <c r="C406" t="s">
        <v>36</v>
      </c>
      <c r="D406">
        <v>9</v>
      </c>
      <c r="E406">
        <v>8</v>
      </c>
      <c r="F406">
        <v>7</v>
      </c>
      <c r="G406">
        <v>10</v>
      </c>
      <c r="H406">
        <v>7</v>
      </c>
      <c r="I406">
        <v>0</v>
      </c>
      <c r="J406">
        <v>0</v>
      </c>
      <c r="K406" t="s">
        <v>39</v>
      </c>
      <c r="L406" t="str">
        <f>IFERROR(IF(OR(tbl_daily[[#This Row],[RPE]]="",tbl_daily[[#This Row],[Duration]]=""),"",tbl_daily[[#This Row],[RPE]]*tbl_daily[[#This Row],[Duration]]),"")</f>
        <v/>
      </c>
      <c r="M4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406" t="str">
        <f>IFERROR(_xlfn.XLOOKUP(tbl_daily[[#This Row],[Name]],tbl_profile[Name],tbl_profile[Position]),"")</f>
        <v>Forward</v>
      </c>
      <c r="O406" t="str">
        <f>IFERROR(IF(tbl_daily[[#This Row],[Injury Status]]="Out","",tbl_daily[[#This Row],[Duration]]),"")</f>
        <v/>
      </c>
      <c r="P406" t="str">
        <f>IFERROR(_xlfn.XLOOKUP(tbl_daily[[#This Row],[Name]],tbl_profile[Name],tbl_profile[Team]),"")</f>
        <v>Toon Squad</v>
      </c>
      <c r="Q406" s="2" t="str">
        <f>IFERROR(AVERAGEIFS(tbl_performance[TrapBar Deadlift 1RM (lbs)],tbl_performance[Name],tbl_daily[[#This Row],[Name]],tbl_performance[Date],tbl_daily[[#This Row],[Date]]),"")</f>
        <v/>
      </c>
      <c r="R406" s="2" t="str">
        <f>IFERROR(AVERAGEIFS(tbl_performance[Bench Press 1RM (lbs)],tbl_performance[Name],tbl_daily[[#This Row],[Name]],tbl_performance[Date],tbl_daily[[#This Row],[Date]]),"")</f>
        <v/>
      </c>
      <c r="S406" s="2" t="str">
        <f>IFERROR(AVERAGEIFS(tbl_performance[Jump Height (in)],tbl_performance[Name],tbl_daily[[#This Row],[Name]],tbl_performance[Date],tbl_daily[[#This Row],[Date]]),"")</f>
        <v/>
      </c>
      <c r="T406" s="2" t="str">
        <f>IFERROR(AVERAGEIFS(tbl_performance[Body Fat (%)],tbl_performance[Name],tbl_daily[[#This Row],[Name]],tbl_performance[Date],tbl_daily[[#This Row],[Date]]),"")</f>
        <v/>
      </c>
      <c r="U406">
        <f>IFERROR(IF(tbl_daily[[#This Row],[Name]]="","",1),"")</f>
        <v>1</v>
      </c>
      <c r="V406" s="9">
        <f>IF(tbl_daily[[#This Row],[Injury Status]]="Full",1,IF(tbl_daily[[#This Row],[Injury Status]]="Limited",2,IF(tbl_daily[[#This Row],[Injury Status]]="Out",3,"")))</f>
        <v>1</v>
      </c>
    </row>
    <row r="407" spans="1:22" ht="18" customHeight="1" x14ac:dyDescent="0.25">
      <c r="A407" s="3">
        <v>43050</v>
      </c>
      <c r="B407" t="s">
        <v>61</v>
      </c>
      <c r="C407" t="s">
        <v>36</v>
      </c>
      <c r="D407">
        <v>9</v>
      </c>
      <c r="E407">
        <v>7</v>
      </c>
      <c r="F407">
        <v>9</v>
      </c>
      <c r="G407">
        <v>8</v>
      </c>
      <c r="H407">
        <v>8</v>
      </c>
      <c r="I407">
        <v>0</v>
      </c>
      <c r="J407">
        <v>0</v>
      </c>
      <c r="K407" t="s">
        <v>39</v>
      </c>
      <c r="L407" t="str">
        <f>IFERROR(IF(OR(tbl_daily[[#This Row],[RPE]]="",tbl_daily[[#This Row],[Duration]]=""),"",tbl_daily[[#This Row],[RPE]]*tbl_daily[[#This Row],[Duration]]),"")</f>
        <v/>
      </c>
      <c r="M4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407" t="str">
        <f>IFERROR(_xlfn.XLOOKUP(tbl_daily[[#This Row],[Name]],tbl_profile[Name],tbl_profile[Position]),"")</f>
        <v>Forward</v>
      </c>
      <c r="O407" t="str">
        <f>IFERROR(IF(tbl_daily[[#This Row],[Injury Status]]="Out","",tbl_daily[[#This Row],[Duration]]),"")</f>
        <v/>
      </c>
      <c r="P407" t="str">
        <f>IFERROR(_xlfn.XLOOKUP(tbl_daily[[#This Row],[Name]],tbl_profile[Name],tbl_profile[Team]),"")</f>
        <v>Toon Squad</v>
      </c>
      <c r="Q407" s="2" t="str">
        <f>IFERROR(AVERAGEIFS(tbl_performance[TrapBar Deadlift 1RM (lbs)],tbl_performance[Name],tbl_daily[[#This Row],[Name]],tbl_performance[Date],tbl_daily[[#This Row],[Date]]),"")</f>
        <v/>
      </c>
      <c r="R407" s="2" t="str">
        <f>IFERROR(AVERAGEIFS(tbl_performance[Bench Press 1RM (lbs)],tbl_performance[Name],tbl_daily[[#This Row],[Name]],tbl_performance[Date],tbl_daily[[#This Row],[Date]]),"")</f>
        <v/>
      </c>
      <c r="S407" s="2" t="str">
        <f>IFERROR(AVERAGEIFS(tbl_performance[Jump Height (in)],tbl_performance[Name],tbl_daily[[#This Row],[Name]],tbl_performance[Date],tbl_daily[[#This Row],[Date]]),"")</f>
        <v/>
      </c>
      <c r="T407" s="2" t="str">
        <f>IFERROR(AVERAGEIFS(tbl_performance[Body Fat (%)],tbl_performance[Name],tbl_daily[[#This Row],[Name]],tbl_performance[Date],tbl_daily[[#This Row],[Date]]),"")</f>
        <v/>
      </c>
      <c r="U407">
        <f>IFERROR(IF(tbl_daily[[#This Row],[Name]]="","",1),"")</f>
        <v>1</v>
      </c>
      <c r="V407" s="9">
        <f>IF(tbl_daily[[#This Row],[Injury Status]]="Full",1,IF(tbl_daily[[#This Row],[Injury Status]]="Limited",2,IF(tbl_daily[[#This Row],[Injury Status]]="Out",3,"")))</f>
        <v>1</v>
      </c>
    </row>
    <row r="408" spans="1:22" ht="18" customHeight="1" x14ac:dyDescent="0.25">
      <c r="A408" s="3">
        <v>43050</v>
      </c>
      <c r="B408" t="s">
        <v>55</v>
      </c>
      <c r="C408" t="s">
        <v>36</v>
      </c>
      <c r="D408">
        <v>10</v>
      </c>
      <c r="E408">
        <v>8</v>
      </c>
      <c r="F408">
        <v>7</v>
      </c>
      <c r="G408">
        <v>10</v>
      </c>
      <c r="H408">
        <v>9</v>
      </c>
      <c r="I408">
        <v>0</v>
      </c>
      <c r="J408">
        <v>0</v>
      </c>
      <c r="K408" t="s">
        <v>39</v>
      </c>
      <c r="L408" t="str">
        <f>IFERROR(IF(OR(tbl_daily[[#This Row],[RPE]]="",tbl_daily[[#This Row],[Duration]]=""),"",tbl_daily[[#This Row],[RPE]]*tbl_daily[[#This Row],[Duration]]),"")</f>
        <v/>
      </c>
      <c r="M4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08" t="str">
        <f>IFERROR(_xlfn.XLOOKUP(tbl_daily[[#This Row],[Name]],tbl_profile[Name],tbl_profile[Position]),"")</f>
        <v>Guard</v>
      </c>
      <c r="O408" t="str">
        <f>IFERROR(IF(tbl_daily[[#This Row],[Injury Status]]="Out","",tbl_daily[[#This Row],[Duration]]),"")</f>
        <v/>
      </c>
      <c r="P408" t="str">
        <f>IFERROR(_xlfn.XLOOKUP(tbl_daily[[#This Row],[Name]],tbl_profile[Name],tbl_profile[Team]),"")</f>
        <v>Toon Squad</v>
      </c>
      <c r="Q408" s="2" t="str">
        <f>IFERROR(AVERAGEIFS(tbl_performance[TrapBar Deadlift 1RM (lbs)],tbl_performance[Name],tbl_daily[[#This Row],[Name]],tbl_performance[Date],tbl_daily[[#This Row],[Date]]),"")</f>
        <v/>
      </c>
      <c r="R408" s="2" t="str">
        <f>IFERROR(AVERAGEIFS(tbl_performance[Bench Press 1RM (lbs)],tbl_performance[Name],tbl_daily[[#This Row],[Name]],tbl_performance[Date],tbl_daily[[#This Row],[Date]]),"")</f>
        <v/>
      </c>
      <c r="S408" s="2" t="str">
        <f>IFERROR(AVERAGEIFS(tbl_performance[Jump Height (in)],tbl_performance[Name],tbl_daily[[#This Row],[Name]],tbl_performance[Date],tbl_daily[[#This Row],[Date]]),"")</f>
        <v/>
      </c>
      <c r="T408" s="2" t="str">
        <f>IFERROR(AVERAGEIFS(tbl_performance[Body Fat (%)],tbl_performance[Name],tbl_daily[[#This Row],[Name]],tbl_performance[Date],tbl_daily[[#This Row],[Date]]),"")</f>
        <v/>
      </c>
      <c r="U408">
        <f>IFERROR(IF(tbl_daily[[#This Row],[Name]]="","",1),"")</f>
        <v>1</v>
      </c>
      <c r="V408" s="9">
        <f>IF(tbl_daily[[#This Row],[Injury Status]]="Full",1,IF(tbl_daily[[#This Row],[Injury Status]]="Limited",2,IF(tbl_daily[[#This Row],[Injury Status]]="Out",3,"")))</f>
        <v>1</v>
      </c>
    </row>
    <row r="409" spans="1:22" ht="18" customHeight="1" x14ac:dyDescent="0.25">
      <c r="A409" s="3">
        <v>43050</v>
      </c>
      <c r="B409" t="s">
        <v>40</v>
      </c>
      <c r="C409" t="s">
        <v>36</v>
      </c>
      <c r="D409">
        <v>7</v>
      </c>
      <c r="E409">
        <v>7</v>
      </c>
      <c r="F409">
        <v>7</v>
      </c>
      <c r="G409">
        <v>7</v>
      </c>
      <c r="H409">
        <v>10</v>
      </c>
      <c r="I409">
        <v>0</v>
      </c>
      <c r="J409">
        <v>0</v>
      </c>
      <c r="K409" t="s">
        <v>39</v>
      </c>
      <c r="L409" t="str">
        <f>IFERROR(IF(OR(tbl_daily[[#This Row],[RPE]]="",tbl_daily[[#This Row],[Duration]]=""),"",tbl_daily[[#This Row],[RPE]]*tbl_daily[[#This Row],[Duration]]),"")</f>
        <v/>
      </c>
      <c r="M4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409" t="str">
        <f>IFERROR(_xlfn.XLOOKUP(tbl_daily[[#This Row],[Name]],tbl_profile[Name],tbl_profile[Position]),"")</f>
        <v>Guard</v>
      </c>
      <c r="O409" t="str">
        <f>IFERROR(IF(tbl_daily[[#This Row],[Injury Status]]="Out","",tbl_daily[[#This Row],[Duration]]),"")</f>
        <v/>
      </c>
      <c r="P409" t="str">
        <f>IFERROR(_xlfn.XLOOKUP(tbl_daily[[#This Row],[Name]],tbl_profile[Name],tbl_profile[Team]),"")</f>
        <v>New Legacy</v>
      </c>
      <c r="Q409" s="2" t="str">
        <f>IFERROR(AVERAGEIFS(tbl_performance[TrapBar Deadlift 1RM (lbs)],tbl_performance[Name],tbl_daily[[#This Row],[Name]],tbl_performance[Date],tbl_daily[[#This Row],[Date]]),"")</f>
        <v/>
      </c>
      <c r="R409" s="2" t="str">
        <f>IFERROR(AVERAGEIFS(tbl_performance[Bench Press 1RM (lbs)],tbl_performance[Name],tbl_daily[[#This Row],[Name]],tbl_performance[Date],tbl_daily[[#This Row],[Date]]),"")</f>
        <v/>
      </c>
      <c r="S409" s="2" t="str">
        <f>IFERROR(AVERAGEIFS(tbl_performance[Jump Height (in)],tbl_performance[Name],tbl_daily[[#This Row],[Name]],tbl_performance[Date],tbl_daily[[#This Row],[Date]]),"")</f>
        <v/>
      </c>
      <c r="T409" s="2" t="str">
        <f>IFERROR(AVERAGEIFS(tbl_performance[Body Fat (%)],tbl_performance[Name],tbl_daily[[#This Row],[Name]],tbl_performance[Date],tbl_daily[[#This Row],[Date]]),"")</f>
        <v/>
      </c>
      <c r="U409">
        <f>IFERROR(IF(tbl_daily[[#This Row],[Name]]="","",1),"")</f>
        <v>1</v>
      </c>
      <c r="V409" s="9">
        <f>IF(tbl_daily[[#This Row],[Injury Status]]="Full",1,IF(tbl_daily[[#This Row],[Injury Status]]="Limited",2,IF(tbl_daily[[#This Row],[Injury Status]]="Out",3,"")))</f>
        <v>1</v>
      </c>
    </row>
    <row r="410" spans="1:22" ht="18" customHeight="1" x14ac:dyDescent="0.25">
      <c r="A410" s="6">
        <v>43051</v>
      </c>
      <c r="B410" t="s">
        <v>45</v>
      </c>
      <c r="C410" t="s">
        <v>36</v>
      </c>
      <c r="D410">
        <v>9</v>
      </c>
      <c r="E410">
        <v>8</v>
      </c>
      <c r="F410">
        <v>9</v>
      </c>
      <c r="G410">
        <v>10</v>
      </c>
      <c r="H410">
        <v>10</v>
      </c>
      <c r="I410">
        <v>0</v>
      </c>
      <c r="J410">
        <v>0</v>
      </c>
      <c r="K410" t="s">
        <v>39</v>
      </c>
      <c r="L410" t="str">
        <f>IFERROR(IF(OR(tbl_daily[[#This Row],[RPE]]="",tbl_daily[[#This Row],[Duration]]=""),"",tbl_daily[[#This Row],[RPE]]*tbl_daily[[#This Row],[Duration]]),"")</f>
        <v/>
      </c>
      <c r="M4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410" t="str">
        <f>IFERROR(_xlfn.XLOOKUP(tbl_daily[[#This Row],[Name]],tbl_profile[Name],tbl_profile[Position]),"")</f>
        <v>Forward</v>
      </c>
      <c r="O410" t="str">
        <f>IFERROR(IF(tbl_daily[[#This Row],[Injury Status]]="Out","",tbl_daily[[#This Row],[Duration]]),"")</f>
        <v/>
      </c>
      <c r="P410" t="str">
        <f>IFERROR(_xlfn.XLOOKUP(tbl_daily[[#This Row],[Name]],tbl_profile[Name],tbl_profile[Team]),"")</f>
        <v>New Legacy</v>
      </c>
      <c r="Q410" s="2" t="str">
        <f>IFERROR(AVERAGEIFS(tbl_performance[TrapBar Deadlift 1RM (lbs)],tbl_performance[Name],tbl_daily[[#This Row],[Name]],tbl_performance[Date],tbl_daily[[#This Row],[Date]]),"")</f>
        <v/>
      </c>
      <c r="R410" s="2" t="str">
        <f>IFERROR(AVERAGEIFS(tbl_performance[Bench Press 1RM (lbs)],tbl_performance[Name],tbl_daily[[#This Row],[Name]],tbl_performance[Date],tbl_daily[[#This Row],[Date]]),"")</f>
        <v/>
      </c>
      <c r="S410" s="2" t="str">
        <f>IFERROR(AVERAGEIFS(tbl_performance[Jump Height (in)],tbl_performance[Name],tbl_daily[[#This Row],[Name]],tbl_performance[Date],tbl_daily[[#This Row],[Date]]),"")</f>
        <v/>
      </c>
      <c r="T410" s="2" t="str">
        <f>IFERROR(AVERAGEIFS(tbl_performance[Body Fat (%)],tbl_performance[Name],tbl_daily[[#This Row],[Name]],tbl_performance[Date],tbl_daily[[#This Row],[Date]]),"")</f>
        <v/>
      </c>
      <c r="U410">
        <f>IFERROR(IF(tbl_daily[[#This Row],[Name]]="","",1),"")</f>
        <v>1</v>
      </c>
      <c r="V410" s="9">
        <f>IF(tbl_daily[[#This Row],[Injury Status]]="Full",1,IF(tbl_daily[[#This Row],[Injury Status]]="Limited",2,IF(tbl_daily[[#This Row],[Injury Status]]="Out",3,"")))</f>
        <v>1</v>
      </c>
    </row>
    <row r="411" spans="1:22" ht="18" customHeight="1" x14ac:dyDescent="0.25">
      <c r="A411" s="3">
        <v>43051</v>
      </c>
      <c r="B411" t="s">
        <v>47</v>
      </c>
      <c r="C411" t="s">
        <v>36</v>
      </c>
      <c r="D411">
        <v>10</v>
      </c>
      <c r="E411">
        <v>8</v>
      </c>
      <c r="F411">
        <v>8</v>
      </c>
      <c r="G411">
        <v>10</v>
      </c>
      <c r="H411">
        <v>10</v>
      </c>
      <c r="I411">
        <v>0</v>
      </c>
      <c r="J411">
        <v>0</v>
      </c>
      <c r="K411" t="s">
        <v>39</v>
      </c>
      <c r="L411" t="str">
        <f>IFERROR(IF(OR(tbl_daily[[#This Row],[RPE]]="",tbl_daily[[#This Row],[Duration]]=""),"",tbl_daily[[#This Row],[RPE]]*tbl_daily[[#This Row],[Duration]]),"")</f>
        <v/>
      </c>
      <c r="M4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411" t="str">
        <f>IFERROR(_xlfn.XLOOKUP(tbl_daily[[#This Row],[Name]],tbl_profile[Name],tbl_profile[Position]),"")</f>
        <v>Forward</v>
      </c>
      <c r="O411" t="str">
        <f>IFERROR(IF(tbl_daily[[#This Row],[Injury Status]]="Out","",tbl_daily[[#This Row],[Duration]]),"")</f>
        <v/>
      </c>
      <c r="P411" t="str">
        <f>IFERROR(_xlfn.XLOOKUP(tbl_daily[[#This Row],[Name]],tbl_profile[Name],tbl_profile[Team]),"")</f>
        <v>Toon Squad</v>
      </c>
      <c r="Q411" s="2" t="str">
        <f>IFERROR(AVERAGEIFS(tbl_performance[TrapBar Deadlift 1RM (lbs)],tbl_performance[Name],tbl_daily[[#This Row],[Name]],tbl_performance[Date],tbl_daily[[#This Row],[Date]]),"")</f>
        <v/>
      </c>
      <c r="R411" s="2" t="str">
        <f>IFERROR(AVERAGEIFS(tbl_performance[Bench Press 1RM (lbs)],tbl_performance[Name],tbl_daily[[#This Row],[Name]],tbl_performance[Date],tbl_daily[[#This Row],[Date]]),"")</f>
        <v/>
      </c>
      <c r="S411" s="2" t="str">
        <f>IFERROR(AVERAGEIFS(tbl_performance[Jump Height (in)],tbl_performance[Name],tbl_daily[[#This Row],[Name]],tbl_performance[Date],tbl_daily[[#This Row],[Date]]),"")</f>
        <v/>
      </c>
      <c r="T411" s="2" t="str">
        <f>IFERROR(AVERAGEIFS(tbl_performance[Body Fat (%)],tbl_performance[Name],tbl_daily[[#This Row],[Name]],tbl_performance[Date],tbl_daily[[#This Row],[Date]]),"")</f>
        <v/>
      </c>
      <c r="U411">
        <f>IFERROR(IF(tbl_daily[[#This Row],[Name]]="","",1),"")</f>
        <v>1</v>
      </c>
      <c r="V411" s="9">
        <f>IF(tbl_daily[[#This Row],[Injury Status]]="Full",1,IF(tbl_daily[[#This Row],[Injury Status]]="Limited",2,IF(tbl_daily[[#This Row],[Injury Status]]="Out",3,"")))</f>
        <v>1</v>
      </c>
    </row>
    <row r="412" spans="1:22" ht="18" customHeight="1" x14ac:dyDescent="0.25">
      <c r="A412" s="3">
        <v>43051</v>
      </c>
      <c r="B412" t="s">
        <v>43</v>
      </c>
      <c r="C412" t="s">
        <v>36</v>
      </c>
      <c r="D412">
        <v>9</v>
      </c>
      <c r="E412">
        <v>9</v>
      </c>
      <c r="F412">
        <v>7</v>
      </c>
      <c r="G412">
        <v>10</v>
      </c>
      <c r="H412">
        <v>9</v>
      </c>
      <c r="I412">
        <v>0</v>
      </c>
      <c r="J412">
        <v>0</v>
      </c>
      <c r="K412" t="s">
        <v>39</v>
      </c>
      <c r="L412" t="str">
        <f>IFERROR(IF(OR(tbl_daily[[#This Row],[RPE]]="",tbl_daily[[#This Row],[Duration]]=""),"",tbl_daily[[#This Row],[RPE]]*tbl_daily[[#This Row],[Duration]]),"")</f>
        <v/>
      </c>
      <c r="M4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12" t="str">
        <f>IFERROR(_xlfn.XLOOKUP(tbl_daily[[#This Row],[Name]],tbl_profile[Name],tbl_profile[Position]),"")</f>
        <v>Forward</v>
      </c>
      <c r="O412" t="str">
        <f>IFERROR(IF(tbl_daily[[#This Row],[Injury Status]]="Out","",tbl_daily[[#This Row],[Duration]]),"")</f>
        <v/>
      </c>
      <c r="P412" t="str">
        <f>IFERROR(_xlfn.XLOOKUP(tbl_daily[[#This Row],[Name]],tbl_profile[Name],tbl_profile[Team]),"")</f>
        <v>New Legacy</v>
      </c>
      <c r="Q412" s="2" t="str">
        <f>IFERROR(AVERAGEIFS(tbl_performance[TrapBar Deadlift 1RM (lbs)],tbl_performance[Name],tbl_daily[[#This Row],[Name]],tbl_performance[Date],tbl_daily[[#This Row],[Date]]),"")</f>
        <v/>
      </c>
      <c r="R412" s="2" t="str">
        <f>IFERROR(AVERAGEIFS(tbl_performance[Bench Press 1RM (lbs)],tbl_performance[Name],tbl_daily[[#This Row],[Name]],tbl_performance[Date],tbl_daily[[#This Row],[Date]]),"")</f>
        <v/>
      </c>
      <c r="S412" s="2" t="str">
        <f>IFERROR(AVERAGEIFS(tbl_performance[Jump Height (in)],tbl_performance[Name],tbl_daily[[#This Row],[Name]],tbl_performance[Date],tbl_daily[[#This Row],[Date]]),"")</f>
        <v/>
      </c>
      <c r="T412" s="2" t="str">
        <f>IFERROR(AVERAGEIFS(tbl_performance[Body Fat (%)],tbl_performance[Name],tbl_daily[[#This Row],[Name]],tbl_performance[Date],tbl_daily[[#This Row],[Date]]),"")</f>
        <v/>
      </c>
      <c r="U412">
        <f>IFERROR(IF(tbl_daily[[#This Row],[Name]]="","",1),"")</f>
        <v>1</v>
      </c>
      <c r="V412" s="9">
        <f>IF(tbl_daily[[#This Row],[Injury Status]]="Full",1,IF(tbl_daily[[#This Row],[Injury Status]]="Limited",2,IF(tbl_daily[[#This Row],[Injury Status]]="Out",3,"")))</f>
        <v>1</v>
      </c>
    </row>
    <row r="413" spans="1:22" ht="18" customHeight="1" x14ac:dyDescent="0.25">
      <c r="A413" s="3">
        <v>43051</v>
      </c>
      <c r="B413" t="s">
        <v>46</v>
      </c>
      <c r="C413" t="s">
        <v>36</v>
      </c>
      <c r="D413">
        <v>9</v>
      </c>
      <c r="E413">
        <v>8</v>
      </c>
      <c r="F413">
        <v>7</v>
      </c>
      <c r="G413">
        <v>10</v>
      </c>
      <c r="H413">
        <v>10</v>
      </c>
      <c r="I413">
        <v>0</v>
      </c>
      <c r="J413">
        <v>0</v>
      </c>
      <c r="K413" t="s">
        <v>39</v>
      </c>
      <c r="L413" t="str">
        <f>IFERROR(IF(OR(tbl_daily[[#This Row],[RPE]]="",tbl_daily[[#This Row],[Duration]]=""),"",tbl_daily[[#This Row],[RPE]]*tbl_daily[[#This Row],[Duration]]),"")</f>
        <v/>
      </c>
      <c r="M4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13" t="str">
        <f>IFERROR(_xlfn.XLOOKUP(tbl_daily[[#This Row],[Name]],tbl_profile[Name],tbl_profile[Position]),"")</f>
        <v>Forward</v>
      </c>
      <c r="O413" t="str">
        <f>IFERROR(IF(tbl_daily[[#This Row],[Injury Status]]="Out","",tbl_daily[[#This Row],[Duration]]),"")</f>
        <v/>
      </c>
      <c r="P413" t="str">
        <f>IFERROR(_xlfn.XLOOKUP(tbl_daily[[#This Row],[Name]],tbl_profile[Name],tbl_profile[Team]),"")</f>
        <v>Toon Squad</v>
      </c>
      <c r="Q413" s="2" t="str">
        <f>IFERROR(AVERAGEIFS(tbl_performance[TrapBar Deadlift 1RM (lbs)],tbl_performance[Name],tbl_daily[[#This Row],[Name]],tbl_performance[Date],tbl_daily[[#This Row],[Date]]),"")</f>
        <v/>
      </c>
      <c r="R413" s="2" t="str">
        <f>IFERROR(AVERAGEIFS(tbl_performance[Bench Press 1RM (lbs)],tbl_performance[Name],tbl_daily[[#This Row],[Name]],tbl_performance[Date],tbl_daily[[#This Row],[Date]]),"")</f>
        <v/>
      </c>
      <c r="S413" s="2" t="str">
        <f>IFERROR(AVERAGEIFS(tbl_performance[Jump Height (in)],tbl_performance[Name],tbl_daily[[#This Row],[Name]],tbl_performance[Date],tbl_daily[[#This Row],[Date]]),"")</f>
        <v/>
      </c>
      <c r="T413" s="2" t="str">
        <f>IFERROR(AVERAGEIFS(tbl_performance[Body Fat (%)],tbl_performance[Name],tbl_daily[[#This Row],[Name]],tbl_performance[Date],tbl_daily[[#This Row],[Date]]),"")</f>
        <v/>
      </c>
      <c r="U413">
        <f>IFERROR(IF(tbl_daily[[#This Row],[Name]]="","",1),"")</f>
        <v>1</v>
      </c>
      <c r="V413" s="9">
        <f>IF(tbl_daily[[#This Row],[Injury Status]]="Full",1,IF(tbl_daily[[#This Row],[Injury Status]]="Limited",2,IF(tbl_daily[[#This Row],[Injury Status]]="Out",3,"")))</f>
        <v>1</v>
      </c>
    </row>
    <row r="414" spans="1:22" ht="18" customHeight="1" x14ac:dyDescent="0.25">
      <c r="A414" s="3">
        <v>43051</v>
      </c>
      <c r="B414" t="s">
        <v>49</v>
      </c>
      <c r="C414" t="s">
        <v>36</v>
      </c>
      <c r="D414">
        <v>9</v>
      </c>
      <c r="E414">
        <v>10</v>
      </c>
      <c r="F414">
        <v>9</v>
      </c>
      <c r="G414">
        <v>9</v>
      </c>
      <c r="H414">
        <v>8</v>
      </c>
      <c r="I414">
        <v>0</v>
      </c>
      <c r="J414">
        <v>0</v>
      </c>
      <c r="K414" t="s">
        <v>39</v>
      </c>
      <c r="L414" t="str">
        <f>IFERROR(IF(OR(tbl_daily[[#This Row],[RPE]]="",tbl_daily[[#This Row],[Duration]]=""),"",tbl_daily[[#This Row],[RPE]]*tbl_daily[[#This Row],[Duration]]),"")</f>
        <v/>
      </c>
      <c r="M4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14" t="str">
        <f>IFERROR(_xlfn.XLOOKUP(tbl_daily[[#This Row],[Name]],tbl_profile[Name],tbl_profile[Position]),"")</f>
        <v>Guard</v>
      </c>
      <c r="O414" t="str">
        <f>IFERROR(IF(tbl_daily[[#This Row],[Injury Status]]="Out","",tbl_daily[[#This Row],[Duration]]),"")</f>
        <v/>
      </c>
      <c r="P414" t="str">
        <f>IFERROR(_xlfn.XLOOKUP(tbl_daily[[#This Row],[Name]],tbl_profile[Name],tbl_profile[Team]),"")</f>
        <v>Toon Squad</v>
      </c>
      <c r="Q414" s="2" t="str">
        <f>IFERROR(AVERAGEIFS(tbl_performance[TrapBar Deadlift 1RM (lbs)],tbl_performance[Name],tbl_daily[[#This Row],[Name]],tbl_performance[Date],tbl_daily[[#This Row],[Date]]),"")</f>
        <v/>
      </c>
      <c r="R414" s="2" t="str">
        <f>IFERROR(AVERAGEIFS(tbl_performance[Bench Press 1RM (lbs)],tbl_performance[Name],tbl_daily[[#This Row],[Name]],tbl_performance[Date],tbl_daily[[#This Row],[Date]]),"")</f>
        <v/>
      </c>
      <c r="S414" s="2" t="str">
        <f>IFERROR(AVERAGEIFS(tbl_performance[Jump Height (in)],tbl_performance[Name],tbl_daily[[#This Row],[Name]],tbl_performance[Date],tbl_daily[[#This Row],[Date]]),"")</f>
        <v/>
      </c>
      <c r="T414" s="2" t="str">
        <f>IFERROR(AVERAGEIFS(tbl_performance[Body Fat (%)],tbl_performance[Name],tbl_daily[[#This Row],[Name]],tbl_performance[Date],tbl_daily[[#This Row],[Date]]),"")</f>
        <v/>
      </c>
      <c r="U414">
        <f>IFERROR(IF(tbl_daily[[#This Row],[Name]]="","",1),"")</f>
        <v>1</v>
      </c>
      <c r="V414" s="9">
        <f>IF(tbl_daily[[#This Row],[Injury Status]]="Full",1,IF(tbl_daily[[#This Row],[Injury Status]]="Limited",2,IF(tbl_daily[[#This Row],[Injury Status]]="Out",3,"")))</f>
        <v>1</v>
      </c>
    </row>
    <row r="415" spans="1:22" ht="18" customHeight="1" x14ac:dyDescent="0.25">
      <c r="A415" s="3">
        <v>43051</v>
      </c>
      <c r="B415" t="s">
        <v>64</v>
      </c>
      <c r="C415" t="s">
        <v>36</v>
      </c>
      <c r="D415">
        <v>7</v>
      </c>
      <c r="E415">
        <v>10</v>
      </c>
      <c r="F415">
        <v>10</v>
      </c>
      <c r="G415">
        <v>10</v>
      </c>
      <c r="H415">
        <v>10</v>
      </c>
      <c r="I415">
        <v>1</v>
      </c>
      <c r="J415">
        <v>6</v>
      </c>
      <c r="K415">
        <v>97</v>
      </c>
      <c r="L415">
        <f>IFERROR(IF(OR(tbl_daily[[#This Row],[RPE]]="",tbl_daily[[#This Row],[Duration]]=""),"",tbl_daily[[#This Row],[RPE]]*tbl_daily[[#This Row],[Duration]]),"")</f>
        <v>582</v>
      </c>
      <c r="M4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415" t="str">
        <f>IFERROR(_xlfn.XLOOKUP(tbl_daily[[#This Row],[Name]],tbl_profile[Name],tbl_profile[Position]),"")</f>
        <v>Guard</v>
      </c>
      <c r="O415">
        <f>IFERROR(IF(tbl_daily[[#This Row],[Injury Status]]="Out","",tbl_daily[[#This Row],[Duration]]),"")</f>
        <v>97</v>
      </c>
      <c r="P415" t="str">
        <f>IFERROR(_xlfn.XLOOKUP(tbl_daily[[#This Row],[Name]],tbl_profile[Name],tbl_profile[Team]),"")</f>
        <v>New Legacy</v>
      </c>
      <c r="Q415" s="2" t="str">
        <f>IFERROR(AVERAGEIFS(tbl_performance[TrapBar Deadlift 1RM (lbs)],tbl_performance[Name],tbl_daily[[#This Row],[Name]],tbl_performance[Date],tbl_daily[[#This Row],[Date]]),"")</f>
        <v/>
      </c>
      <c r="R415" s="2" t="str">
        <f>IFERROR(AVERAGEIFS(tbl_performance[Bench Press 1RM (lbs)],tbl_performance[Name],tbl_daily[[#This Row],[Name]],tbl_performance[Date],tbl_daily[[#This Row],[Date]]),"")</f>
        <v/>
      </c>
      <c r="S415" s="2" t="str">
        <f>IFERROR(AVERAGEIFS(tbl_performance[Jump Height (in)],tbl_performance[Name],tbl_daily[[#This Row],[Name]],tbl_performance[Date],tbl_daily[[#This Row],[Date]]),"")</f>
        <v/>
      </c>
      <c r="T415" s="2" t="str">
        <f>IFERROR(AVERAGEIFS(tbl_performance[Body Fat (%)],tbl_performance[Name],tbl_daily[[#This Row],[Name]],tbl_performance[Date],tbl_daily[[#This Row],[Date]]),"")</f>
        <v/>
      </c>
      <c r="U415">
        <f>IFERROR(IF(tbl_daily[[#This Row],[Name]]="","",1),"")</f>
        <v>1</v>
      </c>
      <c r="V415" s="9">
        <f>IF(tbl_daily[[#This Row],[Injury Status]]="Full",1,IF(tbl_daily[[#This Row],[Injury Status]]="Limited",2,IF(tbl_daily[[#This Row],[Injury Status]]="Out",3,"")))</f>
        <v>1</v>
      </c>
    </row>
    <row r="416" spans="1:22" ht="18" customHeight="1" x14ac:dyDescent="0.25">
      <c r="A416" s="3">
        <v>43051</v>
      </c>
      <c r="B416" t="s">
        <v>48</v>
      </c>
      <c r="C416" t="s">
        <v>36</v>
      </c>
      <c r="D416">
        <v>7</v>
      </c>
      <c r="E416">
        <v>8</v>
      </c>
      <c r="F416">
        <v>10</v>
      </c>
      <c r="G416">
        <v>7</v>
      </c>
      <c r="H416">
        <v>8</v>
      </c>
      <c r="I416">
        <v>1</v>
      </c>
      <c r="J416">
        <v>5</v>
      </c>
      <c r="K416">
        <v>97</v>
      </c>
      <c r="L416">
        <f>IFERROR(IF(OR(tbl_daily[[#This Row],[RPE]]="",tbl_daily[[#This Row],[Duration]]=""),"",tbl_daily[[#This Row],[RPE]]*tbl_daily[[#This Row],[Duration]]),"")</f>
        <v>485</v>
      </c>
      <c r="M4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416" t="str">
        <f>IFERROR(_xlfn.XLOOKUP(tbl_daily[[#This Row],[Name]],tbl_profile[Name],tbl_profile[Position]),"")</f>
        <v>Guard</v>
      </c>
      <c r="O416">
        <f>IFERROR(IF(tbl_daily[[#This Row],[Injury Status]]="Out","",tbl_daily[[#This Row],[Duration]]),"")</f>
        <v>97</v>
      </c>
      <c r="P416" t="str">
        <f>IFERROR(_xlfn.XLOOKUP(tbl_daily[[#This Row],[Name]],tbl_profile[Name],tbl_profile[Team]),"")</f>
        <v>New Legacy</v>
      </c>
      <c r="Q416" s="2" t="str">
        <f>IFERROR(AVERAGEIFS(tbl_performance[TrapBar Deadlift 1RM (lbs)],tbl_performance[Name],tbl_daily[[#This Row],[Name]],tbl_performance[Date],tbl_daily[[#This Row],[Date]]),"")</f>
        <v/>
      </c>
      <c r="R416" s="2" t="str">
        <f>IFERROR(AVERAGEIFS(tbl_performance[Bench Press 1RM (lbs)],tbl_performance[Name],tbl_daily[[#This Row],[Name]],tbl_performance[Date],tbl_daily[[#This Row],[Date]]),"")</f>
        <v/>
      </c>
      <c r="S416" s="2" t="str">
        <f>IFERROR(AVERAGEIFS(tbl_performance[Jump Height (in)],tbl_performance[Name],tbl_daily[[#This Row],[Name]],tbl_performance[Date],tbl_daily[[#This Row],[Date]]),"")</f>
        <v/>
      </c>
      <c r="T416" s="2" t="str">
        <f>IFERROR(AVERAGEIFS(tbl_performance[Body Fat (%)],tbl_performance[Name],tbl_daily[[#This Row],[Name]],tbl_performance[Date],tbl_daily[[#This Row],[Date]]),"")</f>
        <v/>
      </c>
      <c r="U416">
        <f>IFERROR(IF(tbl_daily[[#This Row],[Name]]="","",1),"")</f>
        <v>1</v>
      </c>
      <c r="V416" s="9">
        <f>IF(tbl_daily[[#This Row],[Injury Status]]="Full",1,IF(tbl_daily[[#This Row],[Injury Status]]="Limited",2,IF(tbl_daily[[#This Row],[Injury Status]]="Out",3,"")))</f>
        <v>1</v>
      </c>
    </row>
    <row r="417" spans="1:22" ht="18" customHeight="1" x14ac:dyDescent="0.25">
      <c r="A417" s="3">
        <v>43051</v>
      </c>
      <c r="B417" t="s">
        <v>65</v>
      </c>
      <c r="C417" t="s">
        <v>36</v>
      </c>
      <c r="D417">
        <v>7</v>
      </c>
      <c r="E417">
        <v>7</v>
      </c>
      <c r="F417">
        <v>7</v>
      </c>
      <c r="G417">
        <v>10</v>
      </c>
      <c r="H417">
        <v>8</v>
      </c>
      <c r="I417">
        <v>1</v>
      </c>
      <c r="J417">
        <v>4</v>
      </c>
      <c r="K417">
        <v>97</v>
      </c>
      <c r="L417">
        <f>IFERROR(IF(OR(tbl_daily[[#This Row],[RPE]]="",tbl_daily[[#This Row],[Duration]]=""),"",tbl_daily[[#This Row],[RPE]]*tbl_daily[[#This Row],[Duration]]),"")</f>
        <v>388</v>
      </c>
      <c r="M4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417" t="str">
        <f>IFERROR(_xlfn.XLOOKUP(tbl_daily[[#This Row],[Name]],tbl_profile[Name],tbl_profile[Position]),"")</f>
        <v>Center</v>
      </c>
      <c r="O417">
        <f>IFERROR(IF(tbl_daily[[#This Row],[Injury Status]]="Out","",tbl_daily[[#This Row],[Duration]]),"")</f>
        <v>97</v>
      </c>
      <c r="P417" t="str">
        <f>IFERROR(_xlfn.XLOOKUP(tbl_daily[[#This Row],[Name]],tbl_profile[Name],tbl_profile[Team]),"")</f>
        <v>New Legacy</v>
      </c>
      <c r="Q417" s="2" t="str">
        <f>IFERROR(AVERAGEIFS(tbl_performance[TrapBar Deadlift 1RM (lbs)],tbl_performance[Name],tbl_daily[[#This Row],[Name]],tbl_performance[Date],tbl_daily[[#This Row],[Date]]),"")</f>
        <v/>
      </c>
      <c r="R417" s="2" t="str">
        <f>IFERROR(AVERAGEIFS(tbl_performance[Bench Press 1RM (lbs)],tbl_performance[Name],tbl_daily[[#This Row],[Name]],tbl_performance[Date],tbl_daily[[#This Row],[Date]]),"")</f>
        <v/>
      </c>
      <c r="S417" s="2" t="str">
        <f>IFERROR(AVERAGEIFS(tbl_performance[Jump Height (in)],tbl_performance[Name],tbl_daily[[#This Row],[Name]],tbl_performance[Date],tbl_daily[[#This Row],[Date]]),"")</f>
        <v/>
      </c>
      <c r="T417" s="2" t="str">
        <f>IFERROR(AVERAGEIFS(tbl_performance[Body Fat (%)],tbl_performance[Name],tbl_daily[[#This Row],[Name]],tbl_performance[Date],tbl_daily[[#This Row],[Date]]),"")</f>
        <v/>
      </c>
      <c r="U417">
        <f>IFERROR(IF(tbl_daily[[#This Row],[Name]]="","",1),"")</f>
        <v>1</v>
      </c>
      <c r="V417" s="9">
        <f>IF(tbl_daily[[#This Row],[Injury Status]]="Full",1,IF(tbl_daily[[#This Row],[Injury Status]]="Limited",2,IF(tbl_daily[[#This Row],[Injury Status]]="Out",3,"")))</f>
        <v>1</v>
      </c>
    </row>
    <row r="418" spans="1:22" ht="18" customHeight="1" x14ac:dyDescent="0.25">
      <c r="A418" s="3">
        <v>43051</v>
      </c>
      <c r="B418" t="s">
        <v>63</v>
      </c>
      <c r="C418" t="s">
        <v>36</v>
      </c>
      <c r="D418">
        <v>10</v>
      </c>
      <c r="E418">
        <v>10</v>
      </c>
      <c r="F418">
        <v>10</v>
      </c>
      <c r="G418">
        <v>8</v>
      </c>
      <c r="H418">
        <v>9</v>
      </c>
      <c r="I418">
        <v>1</v>
      </c>
      <c r="J418">
        <v>4</v>
      </c>
      <c r="K418">
        <v>97</v>
      </c>
      <c r="L418">
        <f>IFERROR(IF(OR(tbl_daily[[#This Row],[RPE]]="",tbl_daily[[#This Row],[Duration]]=""),"",tbl_daily[[#This Row],[RPE]]*tbl_daily[[#This Row],[Duration]]),"")</f>
        <v>388</v>
      </c>
      <c r="M4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418" t="str">
        <f>IFERROR(_xlfn.XLOOKUP(tbl_daily[[#This Row],[Name]],tbl_profile[Name],tbl_profile[Position]),"")</f>
        <v>Center</v>
      </c>
      <c r="O418">
        <f>IFERROR(IF(tbl_daily[[#This Row],[Injury Status]]="Out","",tbl_daily[[#This Row],[Duration]]),"")</f>
        <v>97</v>
      </c>
      <c r="P418" t="str">
        <f>IFERROR(_xlfn.XLOOKUP(tbl_daily[[#This Row],[Name]],tbl_profile[Name],tbl_profile[Team]),"")</f>
        <v>New Legacy</v>
      </c>
      <c r="Q418" s="2" t="str">
        <f>IFERROR(AVERAGEIFS(tbl_performance[TrapBar Deadlift 1RM (lbs)],tbl_performance[Name],tbl_daily[[#This Row],[Name]],tbl_performance[Date],tbl_daily[[#This Row],[Date]]),"")</f>
        <v/>
      </c>
      <c r="R418" s="2" t="str">
        <f>IFERROR(AVERAGEIFS(tbl_performance[Bench Press 1RM (lbs)],tbl_performance[Name],tbl_daily[[#This Row],[Name]],tbl_performance[Date],tbl_daily[[#This Row],[Date]]),"")</f>
        <v/>
      </c>
      <c r="S418" s="2" t="str">
        <f>IFERROR(AVERAGEIFS(tbl_performance[Jump Height (in)],tbl_performance[Name],tbl_daily[[#This Row],[Name]],tbl_performance[Date],tbl_daily[[#This Row],[Date]]),"")</f>
        <v/>
      </c>
      <c r="T418" s="2" t="str">
        <f>IFERROR(AVERAGEIFS(tbl_performance[Body Fat (%)],tbl_performance[Name],tbl_daily[[#This Row],[Name]],tbl_performance[Date],tbl_daily[[#This Row],[Date]]),"")</f>
        <v/>
      </c>
      <c r="U418">
        <f>IFERROR(IF(tbl_daily[[#This Row],[Name]]="","",1),"")</f>
        <v>1</v>
      </c>
      <c r="V418" s="9">
        <f>IF(tbl_daily[[#This Row],[Injury Status]]="Full",1,IF(tbl_daily[[#This Row],[Injury Status]]="Limited",2,IF(tbl_daily[[#This Row],[Injury Status]]="Out",3,"")))</f>
        <v>1</v>
      </c>
    </row>
    <row r="419" spans="1:22" ht="18" customHeight="1" x14ac:dyDescent="0.25">
      <c r="A419" s="3">
        <v>43051</v>
      </c>
      <c r="B419" t="s">
        <v>62</v>
      </c>
      <c r="C419" t="s">
        <v>36</v>
      </c>
      <c r="D419">
        <v>7</v>
      </c>
      <c r="E419">
        <v>10</v>
      </c>
      <c r="F419">
        <v>7</v>
      </c>
      <c r="G419">
        <v>8</v>
      </c>
      <c r="H419">
        <v>9</v>
      </c>
      <c r="I419">
        <v>1</v>
      </c>
      <c r="J419">
        <v>7</v>
      </c>
      <c r="K419">
        <v>97</v>
      </c>
      <c r="L419">
        <f>IFERROR(IF(OR(tbl_daily[[#This Row],[RPE]]="",tbl_daily[[#This Row],[Duration]]=""),"",tbl_daily[[#This Row],[RPE]]*tbl_daily[[#This Row],[Duration]]),"")</f>
        <v>679</v>
      </c>
      <c r="M4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419" t="str">
        <f>IFERROR(_xlfn.XLOOKUP(tbl_daily[[#This Row],[Name]],tbl_profile[Name],tbl_profile[Position]),"")</f>
        <v>Center</v>
      </c>
      <c r="O419">
        <f>IFERROR(IF(tbl_daily[[#This Row],[Injury Status]]="Out","",tbl_daily[[#This Row],[Duration]]),"")</f>
        <v>97</v>
      </c>
      <c r="P419" t="str">
        <f>IFERROR(_xlfn.XLOOKUP(tbl_daily[[#This Row],[Name]],tbl_profile[Name],tbl_profile[Team]),"")</f>
        <v>Toon Squad</v>
      </c>
      <c r="Q419" s="2" t="str">
        <f>IFERROR(AVERAGEIFS(tbl_performance[TrapBar Deadlift 1RM (lbs)],tbl_performance[Name],tbl_daily[[#This Row],[Name]],tbl_performance[Date],tbl_daily[[#This Row],[Date]]),"")</f>
        <v/>
      </c>
      <c r="R419" s="2" t="str">
        <f>IFERROR(AVERAGEIFS(tbl_performance[Bench Press 1RM (lbs)],tbl_performance[Name],tbl_daily[[#This Row],[Name]],tbl_performance[Date],tbl_daily[[#This Row],[Date]]),"")</f>
        <v/>
      </c>
      <c r="S419" s="2" t="str">
        <f>IFERROR(AVERAGEIFS(tbl_performance[Jump Height (in)],tbl_performance[Name],tbl_daily[[#This Row],[Name]],tbl_performance[Date],tbl_daily[[#This Row],[Date]]),"")</f>
        <v/>
      </c>
      <c r="T419" s="2" t="str">
        <f>IFERROR(AVERAGEIFS(tbl_performance[Body Fat (%)],tbl_performance[Name],tbl_daily[[#This Row],[Name]],tbl_performance[Date],tbl_daily[[#This Row],[Date]]),"")</f>
        <v/>
      </c>
      <c r="U419">
        <f>IFERROR(IF(tbl_daily[[#This Row],[Name]]="","",1),"")</f>
        <v>1</v>
      </c>
      <c r="V419" s="9">
        <f>IF(tbl_daily[[#This Row],[Injury Status]]="Full",1,IF(tbl_daily[[#This Row],[Injury Status]]="Limited",2,IF(tbl_daily[[#This Row],[Injury Status]]="Out",3,"")))</f>
        <v>1</v>
      </c>
    </row>
    <row r="420" spans="1:22" ht="18" customHeight="1" x14ac:dyDescent="0.25">
      <c r="A420" s="3">
        <v>43051</v>
      </c>
      <c r="B420" t="s">
        <v>52</v>
      </c>
      <c r="C420" t="s">
        <v>36</v>
      </c>
      <c r="D420">
        <v>7</v>
      </c>
      <c r="E420">
        <v>7</v>
      </c>
      <c r="F420">
        <v>9</v>
      </c>
      <c r="G420">
        <v>7</v>
      </c>
      <c r="H420">
        <v>9</v>
      </c>
      <c r="I420">
        <v>1</v>
      </c>
      <c r="J420">
        <v>7</v>
      </c>
      <c r="K420">
        <v>97</v>
      </c>
      <c r="L420">
        <f>IFERROR(IF(OR(tbl_daily[[#This Row],[RPE]]="",tbl_daily[[#This Row],[Duration]]=""),"",tbl_daily[[#This Row],[RPE]]*tbl_daily[[#This Row],[Duration]]),"")</f>
        <v>679</v>
      </c>
      <c r="M4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420" t="str">
        <f>IFERROR(_xlfn.XLOOKUP(tbl_daily[[#This Row],[Name]],tbl_profile[Name],tbl_profile[Position]),"")</f>
        <v>Forward</v>
      </c>
      <c r="O420">
        <f>IFERROR(IF(tbl_daily[[#This Row],[Injury Status]]="Out","",tbl_daily[[#This Row],[Duration]]),"")</f>
        <v>97</v>
      </c>
      <c r="P420" t="str">
        <f>IFERROR(_xlfn.XLOOKUP(tbl_daily[[#This Row],[Name]],tbl_profile[Name],tbl_profile[Team]),"")</f>
        <v>Toon Squad</v>
      </c>
      <c r="Q420" s="2" t="str">
        <f>IFERROR(AVERAGEIFS(tbl_performance[TrapBar Deadlift 1RM (lbs)],tbl_performance[Name],tbl_daily[[#This Row],[Name]],tbl_performance[Date],tbl_daily[[#This Row],[Date]]),"")</f>
        <v/>
      </c>
      <c r="R420" s="2" t="str">
        <f>IFERROR(AVERAGEIFS(tbl_performance[Bench Press 1RM (lbs)],tbl_performance[Name],tbl_daily[[#This Row],[Name]],tbl_performance[Date],tbl_daily[[#This Row],[Date]]),"")</f>
        <v/>
      </c>
      <c r="S420" s="2" t="str">
        <f>IFERROR(AVERAGEIFS(tbl_performance[Jump Height (in)],tbl_performance[Name],tbl_daily[[#This Row],[Name]],tbl_performance[Date],tbl_daily[[#This Row],[Date]]),"")</f>
        <v/>
      </c>
      <c r="T420" s="2" t="str">
        <f>IFERROR(AVERAGEIFS(tbl_performance[Body Fat (%)],tbl_performance[Name],tbl_daily[[#This Row],[Name]],tbl_performance[Date],tbl_daily[[#This Row],[Date]]),"")</f>
        <v/>
      </c>
      <c r="U420">
        <f>IFERROR(IF(tbl_daily[[#This Row],[Name]]="","",1),"")</f>
        <v>1</v>
      </c>
      <c r="V420" s="9">
        <f>IF(tbl_daily[[#This Row],[Injury Status]]="Full",1,IF(tbl_daily[[#This Row],[Injury Status]]="Limited",2,IF(tbl_daily[[#This Row],[Injury Status]]="Out",3,"")))</f>
        <v>1</v>
      </c>
    </row>
    <row r="421" spans="1:22" ht="18" customHeight="1" x14ac:dyDescent="0.25">
      <c r="A421" s="3">
        <v>43051</v>
      </c>
      <c r="B421" t="s">
        <v>57</v>
      </c>
      <c r="C421" t="s">
        <v>36</v>
      </c>
      <c r="D421">
        <v>10</v>
      </c>
      <c r="E421">
        <v>10</v>
      </c>
      <c r="F421">
        <v>9</v>
      </c>
      <c r="G421">
        <v>9</v>
      </c>
      <c r="H421">
        <v>9</v>
      </c>
      <c r="I421">
        <v>1</v>
      </c>
      <c r="J421">
        <v>4</v>
      </c>
      <c r="K421">
        <v>97</v>
      </c>
      <c r="L421">
        <f>IFERROR(IF(OR(tbl_daily[[#This Row],[RPE]]="",tbl_daily[[#This Row],[Duration]]=""),"",tbl_daily[[#This Row],[RPE]]*tbl_daily[[#This Row],[Duration]]),"")</f>
        <v>388</v>
      </c>
      <c r="M4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421" t="str">
        <f>IFERROR(_xlfn.XLOOKUP(tbl_daily[[#This Row],[Name]],tbl_profile[Name],tbl_profile[Position]),"")</f>
        <v>Guard</v>
      </c>
      <c r="O421">
        <f>IFERROR(IF(tbl_daily[[#This Row],[Injury Status]]="Out","",tbl_daily[[#This Row],[Duration]]),"")</f>
        <v>97</v>
      </c>
      <c r="P421" t="str">
        <f>IFERROR(_xlfn.XLOOKUP(tbl_daily[[#This Row],[Name]],tbl_profile[Name],tbl_profile[Team]),"")</f>
        <v>Toon Squad</v>
      </c>
      <c r="Q421" s="2" t="str">
        <f>IFERROR(AVERAGEIFS(tbl_performance[TrapBar Deadlift 1RM (lbs)],tbl_performance[Name],tbl_daily[[#This Row],[Name]],tbl_performance[Date],tbl_daily[[#This Row],[Date]]),"")</f>
        <v/>
      </c>
      <c r="R421" s="2" t="str">
        <f>IFERROR(AVERAGEIFS(tbl_performance[Bench Press 1RM (lbs)],tbl_performance[Name],tbl_daily[[#This Row],[Name]],tbl_performance[Date],tbl_daily[[#This Row],[Date]]),"")</f>
        <v/>
      </c>
      <c r="S421" s="2" t="str">
        <f>IFERROR(AVERAGEIFS(tbl_performance[Jump Height (in)],tbl_performance[Name],tbl_daily[[#This Row],[Name]],tbl_performance[Date],tbl_daily[[#This Row],[Date]]),"")</f>
        <v/>
      </c>
      <c r="T421" s="2" t="str">
        <f>IFERROR(AVERAGEIFS(tbl_performance[Body Fat (%)],tbl_performance[Name],tbl_daily[[#This Row],[Name]],tbl_performance[Date],tbl_daily[[#This Row],[Date]]),"")</f>
        <v/>
      </c>
      <c r="U421">
        <f>IFERROR(IF(tbl_daily[[#This Row],[Name]]="","",1),"")</f>
        <v>1</v>
      </c>
      <c r="V421" s="9">
        <f>IF(tbl_daily[[#This Row],[Injury Status]]="Full",1,IF(tbl_daily[[#This Row],[Injury Status]]="Limited",2,IF(tbl_daily[[#This Row],[Injury Status]]="Out",3,"")))</f>
        <v>1</v>
      </c>
    </row>
    <row r="422" spans="1:22" ht="18" customHeight="1" x14ac:dyDescent="0.25">
      <c r="A422" s="3">
        <v>43051</v>
      </c>
      <c r="B422" t="s">
        <v>59</v>
      </c>
      <c r="C422" t="s">
        <v>36</v>
      </c>
      <c r="D422">
        <v>7</v>
      </c>
      <c r="E422">
        <v>8</v>
      </c>
      <c r="F422">
        <v>9</v>
      </c>
      <c r="G422">
        <v>9</v>
      </c>
      <c r="H422">
        <v>7</v>
      </c>
      <c r="I422">
        <v>1</v>
      </c>
      <c r="J422">
        <v>5</v>
      </c>
      <c r="K422">
        <v>97</v>
      </c>
      <c r="L422">
        <f>IFERROR(IF(OR(tbl_daily[[#This Row],[RPE]]="",tbl_daily[[#This Row],[Duration]]=""),"",tbl_daily[[#This Row],[RPE]]*tbl_daily[[#This Row],[Duration]]),"")</f>
        <v>485</v>
      </c>
      <c r="M4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422" t="str">
        <f>IFERROR(_xlfn.XLOOKUP(tbl_daily[[#This Row],[Name]],tbl_profile[Name],tbl_profile[Position]),"")</f>
        <v>Forward</v>
      </c>
      <c r="O422">
        <f>IFERROR(IF(tbl_daily[[#This Row],[Injury Status]]="Out","",tbl_daily[[#This Row],[Duration]]),"")</f>
        <v>97</v>
      </c>
      <c r="P422" t="str">
        <f>IFERROR(_xlfn.XLOOKUP(tbl_daily[[#This Row],[Name]],tbl_profile[Name],tbl_profile[Team]),"")</f>
        <v>Toon Squad</v>
      </c>
      <c r="Q422" s="2" t="str">
        <f>IFERROR(AVERAGEIFS(tbl_performance[TrapBar Deadlift 1RM (lbs)],tbl_performance[Name],tbl_daily[[#This Row],[Name]],tbl_performance[Date],tbl_daily[[#This Row],[Date]]),"")</f>
        <v/>
      </c>
      <c r="R422" s="2" t="str">
        <f>IFERROR(AVERAGEIFS(tbl_performance[Bench Press 1RM (lbs)],tbl_performance[Name],tbl_daily[[#This Row],[Name]],tbl_performance[Date],tbl_daily[[#This Row],[Date]]),"")</f>
        <v/>
      </c>
      <c r="S422" s="2" t="str">
        <f>IFERROR(AVERAGEIFS(tbl_performance[Jump Height (in)],tbl_performance[Name],tbl_daily[[#This Row],[Name]],tbl_performance[Date],tbl_daily[[#This Row],[Date]]),"")</f>
        <v/>
      </c>
      <c r="T422" s="2" t="str">
        <f>IFERROR(AVERAGEIFS(tbl_performance[Body Fat (%)],tbl_performance[Name],tbl_daily[[#This Row],[Name]],tbl_performance[Date],tbl_daily[[#This Row],[Date]]),"")</f>
        <v/>
      </c>
      <c r="U422">
        <f>IFERROR(IF(tbl_daily[[#This Row],[Name]]="","",1),"")</f>
        <v>1</v>
      </c>
      <c r="V422" s="9">
        <f>IF(tbl_daily[[#This Row],[Injury Status]]="Full",1,IF(tbl_daily[[#This Row],[Injury Status]]="Limited",2,IF(tbl_daily[[#This Row],[Injury Status]]="Out",3,"")))</f>
        <v>1</v>
      </c>
    </row>
    <row r="423" spans="1:22" ht="18" customHeight="1" x14ac:dyDescent="0.25">
      <c r="A423" s="3">
        <v>43051</v>
      </c>
      <c r="B423" t="s">
        <v>61</v>
      </c>
      <c r="C423" t="s">
        <v>36</v>
      </c>
      <c r="D423">
        <v>8</v>
      </c>
      <c r="E423">
        <v>10</v>
      </c>
      <c r="F423">
        <v>7</v>
      </c>
      <c r="G423">
        <v>7</v>
      </c>
      <c r="H423">
        <v>7</v>
      </c>
      <c r="I423">
        <v>1</v>
      </c>
      <c r="J423">
        <v>4</v>
      </c>
      <c r="K423">
        <v>97</v>
      </c>
      <c r="L423">
        <f>IFERROR(IF(OR(tbl_daily[[#This Row],[RPE]]="",tbl_daily[[#This Row],[Duration]]=""),"",tbl_daily[[#This Row],[RPE]]*tbl_daily[[#This Row],[Duration]]),"")</f>
        <v>388</v>
      </c>
      <c r="M4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423" t="str">
        <f>IFERROR(_xlfn.XLOOKUP(tbl_daily[[#This Row],[Name]],tbl_profile[Name],tbl_profile[Position]),"")</f>
        <v>Forward</v>
      </c>
      <c r="O423">
        <f>IFERROR(IF(tbl_daily[[#This Row],[Injury Status]]="Out","",tbl_daily[[#This Row],[Duration]]),"")</f>
        <v>97</v>
      </c>
      <c r="P423" t="str">
        <f>IFERROR(_xlfn.XLOOKUP(tbl_daily[[#This Row],[Name]],tbl_profile[Name],tbl_profile[Team]),"")</f>
        <v>Toon Squad</v>
      </c>
      <c r="Q423" s="2" t="str">
        <f>IFERROR(AVERAGEIFS(tbl_performance[TrapBar Deadlift 1RM (lbs)],tbl_performance[Name],tbl_daily[[#This Row],[Name]],tbl_performance[Date],tbl_daily[[#This Row],[Date]]),"")</f>
        <v/>
      </c>
      <c r="R423" s="2" t="str">
        <f>IFERROR(AVERAGEIFS(tbl_performance[Bench Press 1RM (lbs)],tbl_performance[Name],tbl_daily[[#This Row],[Name]],tbl_performance[Date],tbl_daily[[#This Row],[Date]]),"")</f>
        <v/>
      </c>
      <c r="S423" s="2" t="str">
        <f>IFERROR(AVERAGEIFS(tbl_performance[Jump Height (in)],tbl_performance[Name],tbl_daily[[#This Row],[Name]],tbl_performance[Date],tbl_daily[[#This Row],[Date]]),"")</f>
        <v/>
      </c>
      <c r="T423" s="2" t="str">
        <f>IFERROR(AVERAGEIFS(tbl_performance[Body Fat (%)],tbl_performance[Name],tbl_daily[[#This Row],[Name]],tbl_performance[Date],tbl_daily[[#This Row],[Date]]),"")</f>
        <v/>
      </c>
      <c r="U423">
        <f>IFERROR(IF(tbl_daily[[#This Row],[Name]]="","",1),"")</f>
        <v>1</v>
      </c>
      <c r="V423" s="9">
        <f>IF(tbl_daily[[#This Row],[Injury Status]]="Full",1,IF(tbl_daily[[#This Row],[Injury Status]]="Limited",2,IF(tbl_daily[[#This Row],[Injury Status]]="Out",3,"")))</f>
        <v>1</v>
      </c>
    </row>
    <row r="424" spans="1:22" ht="18" customHeight="1" x14ac:dyDescent="0.25">
      <c r="A424" s="3">
        <v>43051</v>
      </c>
      <c r="B424" t="s">
        <v>55</v>
      </c>
      <c r="C424" t="s">
        <v>36</v>
      </c>
      <c r="D424">
        <v>9</v>
      </c>
      <c r="E424">
        <v>9</v>
      </c>
      <c r="F424">
        <v>8</v>
      </c>
      <c r="G424">
        <v>9</v>
      </c>
      <c r="H424">
        <v>8</v>
      </c>
      <c r="I424">
        <v>1</v>
      </c>
      <c r="J424">
        <v>7</v>
      </c>
      <c r="K424">
        <v>97</v>
      </c>
      <c r="L424">
        <f>IFERROR(IF(OR(tbl_daily[[#This Row],[RPE]]="",tbl_daily[[#This Row],[Duration]]=""),"",tbl_daily[[#This Row],[RPE]]*tbl_daily[[#This Row],[Duration]]),"")</f>
        <v>679</v>
      </c>
      <c r="M4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24" t="str">
        <f>IFERROR(_xlfn.XLOOKUP(tbl_daily[[#This Row],[Name]],tbl_profile[Name],tbl_profile[Position]),"")</f>
        <v>Guard</v>
      </c>
      <c r="O424">
        <f>IFERROR(IF(tbl_daily[[#This Row],[Injury Status]]="Out","",tbl_daily[[#This Row],[Duration]]),"")</f>
        <v>97</v>
      </c>
      <c r="P424" t="str">
        <f>IFERROR(_xlfn.XLOOKUP(tbl_daily[[#This Row],[Name]],tbl_profile[Name],tbl_profile[Team]),"")</f>
        <v>Toon Squad</v>
      </c>
      <c r="Q424" s="2" t="str">
        <f>IFERROR(AVERAGEIFS(tbl_performance[TrapBar Deadlift 1RM (lbs)],tbl_performance[Name],tbl_daily[[#This Row],[Name]],tbl_performance[Date],tbl_daily[[#This Row],[Date]]),"")</f>
        <v/>
      </c>
      <c r="R424" s="2" t="str">
        <f>IFERROR(AVERAGEIFS(tbl_performance[Bench Press 1RM (lbs)],tbl_performance[Name],tbl_daily[[#This Row],[Name]],tbl_performance[Date],tbl_daily[[#This Row],[Date]]),"")</f>
        <v/>
      </c>
      <c r="S424" s="2" t="str">
        <f>IFERROR(AVERAGEIFS(tbl_performance[Jump Height (in)],tbl_performance[Name],tbl_daily[[#This Row],[Name]],tbl_performance[Date],tbl_daily[[#This Row],[Date]]),"")</f>
        <v/>
      </c>
      <c r="T424" s="2" t="str">
        <f>IFERROR(AVERAGEIFS(tbl_performance[Body Fat (%)],tbl_performance[Name],tbl_daily[[#This Row],[Name]],tbl_performance[Date],tbl_daily[[#This Row],[Date]]),"")</f>
        <v/>
      </c>
      <c r="U424">
        <f>IFERROR(IF(tbl_daily[[#This Row],[Name]]="","",1),"")</f>
        <v>1</v>
      </c>
      <c r="V424" s="9">
        <f>IF(tbl_daily[[#This Row],[Injury Status]]="Full",1,IF(tbl_daily[[#This Row],[Injury Status]]="Limited",2,IF(tbl_daily[[#This Row],[Injury Status]]="Out",3,"")))</f>
        <v>1</v>
      </c>
    </row>
    <row r="425" spans="1:22" ht="18" customHeight="1" x14ac:dyDescent="0.25">
      <c r="A425" s="3">
        <v>43051</v>
      </c>
      <c r="B425" t="s">
        <v>40</v>
      </c>
      <c r="C425" t="s">
        <v>36</v>
      </c>
      <c r="D425">
        <v>10</v>
      </c>
      <c r="E425">
        <v>9</v>
      </c>
      <c r="F425">
        <v>9</v>
      </c>
      <c r="G425">
        <v>8</v>
      </c>
      <c r="H425">
        <v>8</v>
      </c>
      <c r="I425">
        <v>1</v>
      </c>
      <c r="J425">
        <v>7</v>
      </c>
      <c r="K425">
        <v>97</v>
      </c>
      <c r="L425">
        <f>IFERROR(IF(OR(tbl_daily[[#This Row],[RPE]]="",tbl_daily[[#This Row],[Duration]]=""),"",tbl_daily[[#This Row],[RPE]]*tbl_daily[[#This Row],[Duration]]),"")</f>
        <v>679</v>
      </c>
      <c r="M4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25" t="str">
        <f>IFERROR(_xlfn.XLOOKUP(tbl_daily[[#This Row],[Name]],tbl_profile[Name],tbl_profile[Position]),"")</f>
        <v>Guard</v>
      </c>
      <c r="O425">
        <f>IFERROR(IF(tbl_daily[[#This Row],[Injury Status]]="Out","",tbl_daily[[#This Row],[Duration]]),"")</f>
        <v>97</v>
      </c>
      <c r="P425" t="str">
        <f>IFERROR(_xlfn.XLOOKUP(tbl_daily[[#This Row],[Name]],tbl_profile[Name],tbl_profile[Team]),"")</f>
        <v>New Legacy</v>
      </c>
      <c r="Q425" s="2" t="str">
        <f>IFERROR(AVERAGEIFS(tbl_performance[TrapBar Deadlift 1RM (lbs)],tbl_performance[Name],tbl_daily[[#This Row],[Name]],tbl_performance[Date],tbl_daily[[#This Row],[Date]]),"")</f>
        <v/>
      </c>
      <c r="R425" s="2" t="str">
        <f>IFERROR(AVERAGEIFS(tbl_performance[Bench Press 1RM (lbs)],tbl_performance[Name],tbl_daily[[#This Row],[Name]],tbl_performance[Date],tbl_daily[[#This Row],[Date]]),"")</f>
        <v/>
      </c>
      <c r="S425" s="2" t="str">
        <f>IFERROR(AVERAGEIFS(tbl_performance[Jump Height (in)],tbl_performance[Name],tbl_daily[[#This Row],[Name]],tbl_performance[Date],tbl_daily[[#This Row],[Date]]),"")</f>
        <v/>
      </c>
      <c r="T425" s="2" t="str">
        <f>IFERROR(AVERAGEIFS(tbl_performance[Body Fat (%)],tbl_performance[Name],tbl_daily[[#This Row],[Name]],tbl_performance[Date],tbl_daily[[#This Row],[Date]]),"")</f>
        <v/>
      </c>
      <c r="U425">
        <f>IFERROR(IF(tbl_daily[[#This Row],[Name]]="","",1),"")</f>
        <v>1</v>
      </c>
      <c r="V425" s="9">
        <f>IF(tbl_daily[[#This Row],[Injury Status]]="Full",1,IF(tbl_daily[[#This Row],[Injury Status]]="Limited",2,IF(tbl_daily[[#This Row],[Injury Status]]="Out",3,"")))</f>
        <v>1</v>
      </c>
    </row>
    <row r="426" spans="1:22" ht="18" customHeight="1" x14ac:dyDescent="0.25">
      <c r="A426" s="6">
        <v>43052</v>
      </c>
      <c r="B426" t="s">
        <v>45</v>
      </c>
      <c r="C426" t="s">
        <v>37</v>
      </c>
      <c r="D426">
        <v>3</v>
      </c>
      <c r="E426">
        <v>4</v>
      </c>
      <c r="F426">
        <v>8</v>
      </c>
      <c r="G426">
        <v>7</v>
      </c>
      <c r="H426">
        <v>2</v>
      </c>
      <c r="I426">
        <v>0</v>
      </c>
      <c r="J426">
        <v>0</v>
      </c>
      <c r="K426">
        <v>97</v>
      </c>
      <c r="L426">
        <f>IFERROR(IF(OR(tbl_daily[[#This Row],[RPE]]="",tbl_daily[[#This Row],[Duration]]=""),"",tbl_daily[[#This Row],[RPE]]*tbl_daily[[#This Row],[Duration]]),"")</f>
        <v>0</v>
      </c>
      <c r="M4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426" t="str">
        <f>IFERROR(_xlfn.XLOOKUP(tbl_daily[[#This Row],[Name]],tbl_profile[Name],tbl_profile[Position]),"")</f>
        <v>Forward</v>
      </c>
      <c r="O426" t="str">
        <f>IFERROR(IF(tbl_daily[[#This Row],[Injury Status]]="Out","",tbl_daily[[#This Row],[Duration]]),"")</f>
        <v/>
      </c>
      <c r="P426" t="str">
        <f>IFERROR(_xlfn.XLOOKUP(tbl_daily[[#This Row],[Name]],tbl_profile[Name],tbl_profile[Team]),"")</f>
        <v>New Legacy</v>
      </c>
      <c r="Q426" s="2" t="str">
        <f>IFERROR(AVERAGEIFS(tbl_performance[TrapBar Deadlift 1RM (lbs)],tbl_performance[Name],tbl_daily[[#This Row],[Name]],tbl_performance[Date],tbl_daily[[#This Row],[Date]]),"")</f>
        <v/>
      </c>
      <c r="R426" s="2" t="str">
        <f>IFERROR(AVERAGEIFS(tbl_performance[Bench Press 1RM (lbs)],tbl_performance[Name],tbl_daily[[#This Row],[Name]],tbl_performance[Date],tbl_daily[[#This Row],[Date]]),"")</f>
        <v/>
      </c>
      <c r="S426" s="2" t="str">
        <f>IFERROR(AVERAGEIFS(tbl_performance[Jump Height (in)],tbl_performance[Name],tbl_daily[[#This Row],[Name]],tbl_performance[Date],tbl_daily[[#This Row],[Date]]),"")</f>
        <v/>
      </c>
      <c r="T426" s="2" t="str">
        <f>IFERROR(AVERAGEIFS(tbl_performance[Body Fat (%)],tbl_performance[Name],tbl_daily[[#This Row],[Name]],tbl_performance[Date],tbl_daily[[#This Row],[Date]]),"")</f>
        <v/>
      </c>
      <c r="U426">
        <f>IFERROR(IF(tbl_daily[[#This Row],[Name]]="","",1),"")</f>
        <v>1</v>
      </c>
      <c r="V426" s="9">
        <f>IF(tbl_daily[[#This Row],[Injury Status]]="Full",1,IF(tbl_daily[[#This Row],[Injury Status]]="Limited",2,IF(tbl_daily[[#This Row],[Injury Status]]="Out",3,"")))</f>
        <v>3</v>
      </c>
    </row>
    <row r="427" spans="1:22" ht="18" customHeight="1" x14ac:dyDescent="0.25">
      <c r="A427" s="4">
        <v>43052</v>
      </c>
      <c r="B427" t="s">
        <v>47</v>
      </c>
      <c r="C427" t="s">
        <v>36</v>
      </c>
      <c r="D427">
        <v>7</v>
      </c>
      <c r="E427">
        <v>10</v>
      </c>
      <c r="F427">
        <v>8</v>
      </c>
      <c r="G427">
        <v>7</v>
      </c>
      <c r="H427">
        <v>8</v>
      </c>
      <c r="I427">
        <v>1</v>
      </c>
      <c r="J427">
        <v>7</v>
      </c>
      <c r="K427">
        <v>97</v>
      </c>
      <c r="L427">
        <f>IFERROR(IF(OR(tbl_daily[[#This Row],[RPE]]="",tbl_daily[[#This Row],[Duration]]=""),"",tbl_daily[[#This Row],[RPE]]*tbl_daily[[#This Row],[Duration]]),"")</f>
        <v>679</v>
      </c>
      <c r="M4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427" t="str">
        <f>IFERROR(_xlfn.XLOOKUP(tbl_daily[[#This Row],[Name]],tbl_profile[Name],tbl_profile[Position]),"")</f>
        <v>Forward</v>
      </c>
      <c r="O427">
        <f>IFERROR(IF(tbl_daily[[#This Row],[Injury Status]]="Out","",tbl_daily[[#This Row],[Duration]]),"")</f>
        <v>97</v>
      </c>
      <c r="P427" t="str">
        <f>IFERROR(_xlfn.XLOOKUP(tbl_daily[[#This Row],[Name]],tbl_profile[Name],tbl_profile[Team]),"")</f>
        <v>Toon Squad</v>
      </c>
      <c r="Q427" s="2" t="str">
        <f>IFERROR(AVERAGEIFS(tbl_performance[TrapBar Deadlift 1RM (lbs)],tbl_performance[Name],tbl_daily[[#This Row],[Name]],tbl_performance[Date],tbl_daily[[#This Row],[Date]]),"")</f>
        <v/>
      </c>
      <c r="R427" s="2" t="str">
        <f>IFERROR(AVERAGEIFS(tbl_performance[Bench Press 1RM (lbs)],tbl_performance[Name],tbl_daily[[#This Row],[Name]],tbl_performance[Date],tbl_daily[[#This Row],[Date]]),"")</f>
        <v/>
      </c>
      <c r="S427" s="2" t="str">
        <f>IFERROR(AVERAGEIFS(tbl_performance[Jump Height (in)],tbl_performance[Name],tbl_daily[[#This Row],[Name]],tbl_performance[Date],tbl_daily[[#This Row],[Date]]),"")</f>
        <v/>
      </c>
      <c r="T427" s="2" t="str">
        <f>IFERROR(AVERAGEIFS(tbl_performance[Body Fat (%)],tbl_performance[Name],tbl_daily[[#This Row],[Name]],tbl_performance[Date],tbl_daily[[#This Row],[Date]]),"")</f>
        <v/>
      </c>
      <c r="U427">
        <f>IFERROR(IF(tbl_daily[[#This Row],[Name]]="","",1),"")</f>
        <v>1</v>
      </c>
      <c r="V427" s="9">
        <f>IF(tbl_daily[[#This Row],[Injury Status]]="Full",1,IF(tbl_daily[[#This Row],[Injury Status]]="Limited",2,IF(tbl_daily[[#This Row],[Injury Status]]="Out",3,"")))</f>
        <v>1</v>
      </c>
    </row>
    <row r="428" spans="1:22" ht="18" customHeight="1" x14ac:dyDescent="0.25">
      <c r="A428" s="3">
        <v>43052</v>
      </c>
      <c r="B428" t="s">
        <v>43</v>
      </c>
      <c r="C428" t="s">
        <v>36</v>
      </c>
      <c r="D428">
        <v>9</v>
      </c>
      <c r="E428">
        <v>8</v>
      </c>
      <c r="F428">
        <v>10</v>
      </c>
      <c r="G428">
        <v>8</v>
      </c>
      <c r="H428">
        <v>9</v>
      </c>
      <c r="I428">
        <v>1</v>
      </c>
      <c r="J428">
        <v>7</v>
      </c>
      <c r="K428">
        <v>97</v>
      </c>
      <c r="L428">
        <f>IFERROR(IF(OR(tbl_daily[[#This Row],[RPE]]="",tbl_daily[[#This Row],[Duration]]=""),"",tbl_daily[[#This Row],[RPE]]*tbl_daily[[#This Row],[Duration]]),"")</f>
        <v>679</v>
      </c>
      <c r="M4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28" t="str">
        <f>IFERROR(_xlfn.XLOOKUP(tbl_daily[[#This Row],[Name]],tbl_profile[Name],tbl_profile[Position]),"")</f>
        <v>Forward</v>
      </c>
      <c r="O428">
        <f>IFERROR(IF(tbl_daily[[#This Row],[Injury Status]]="Out","",tbl_daily[[#This Row],[Duration]]),"")</f>
        <v>97</v>
      </c>
      <c r="P428" t="str">
        <f>IFERROR(_xlfn.XLOOKUP(tbl_daily[[#This Row],[Name]],tbl_profile[Name],tbl_profile[Team]),"")</f>
        <v>New Legacy</v>
      </c>
      <c r="Q428" s="2" t="str">
        <f>IFERROR(AVERAGEIFS(tbl_performance[TrapBar Deadlift 1RM (lbs)],tbl_performance[Name],tbl_daily[[#This Row],[Name]],tbl_performance[Date],tbl_daily[[#This Row],[Date]]),"")</f>
        <v/>
      </c>
      <c r="R428" s="2" t="str">
        <f>IFERROR(AVERAGEIFS(tbl_performance[Bench Press 1RM (lbs)],tbl_performance[Name],tbl_daily[[#This Row],[Name]],tbl_performance[Date],tbl_daily[[#This Row],[Date]]),"")</f>
        <v/>
      </c>
      <c r="S428" s="2" t="str">
        <f>IFERROR(AVERAGEIFS(tbl_performance[Jump Height (in)],tbl_performance[Name],tbl_daily[[#This Row],[Name]],tbl_performance[Date],tbl_daily[[#This Row],[Date]]),"")</f>
        <v/>
      </c>
      <c r="T428" s="2" t="str">
        <f>IFERROR(AVERAGEIFS(tbl_performance[Body Fat (%)],tbl_performance[Name],tbl_daily[[#This Row],[Name]],tbl_performance[Date],tbl_daily[[#This Row],[Date]]),"")</f>
        <v/>
      </c>
      <c r="U428">
        <f>IFERROR(IF(tbl_daily[[#This Row],[Name]]="","",1),"")</f>
        <v>1</v>
      </c>
      <c r="V428" s="9">
        <f>IF(tbl_daily[[#This Row],[Injury Status]]="Full",1,IF(tbl_daily[[#This Row],[Injury Status]]="Limited",2,IF(tbl_daily[[#This Row],[Injury Status]]="Out",3,"")))</f>
        <v>1</v>
      </c>
    </row>
    <row r="429" spans="1:22" ht="18" customHeight="1" x14ac:dyDescent="0.25">
      <c r="A429" s="3">
        <v>43052</v>
      </c>
      <c r="B429" t="s">
        <v>46</v>
      </c>
      <c r="C429" t="s">
        <v>36</v>
      </c>
      <c r="D429">
        <v>7</v>
      </c>
      <c r="E429">
        <v>7</v>
      </c>
      <c r="F429">
        <v>8</v>
      </c>
      <c r="G429">
        <v>8</v>
      </c>
      <c r="H429">
        <v>8</v>
      </c>
      <c r="I429">
        <v>1</v>
      </c>
      <c r="J429">
        <v>6</v>
      </c>
      <c r="K429">
        <v>97</v>
      </c>
      <c r="L429">
        <f>IFERROR(IF(OR(tbl_daily[[#This Row],[RPE]]="",tbl_daily[[#This Row],[Duration]]=""),"",tbl_daily[[#This Row],[RPE]]*tbl_daily[[#This Row],[Duration]]),"")</f>
        <v>582</v>
      </c>
      <c r="M4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429" t="str">
        <f>IFERROR(_xlfn.XLOOKUP(tbl_daily[[#This Row],[Name]],tbl_profile[Name],tbl_profile[Position]),"")</f>
        <v>Forward</v>
      </c>
      <c r="O429">
        <f>IFERROR(IF(tbl_daily[[#This Row],[Injury Status]]="Out","",tbl_daily[[#This Row],[Duration]]),"")</f>
        <v>97</v>
      </c>
      <c r="P429" t="str">
        <f>IFERROR(_xlfn.XLOOKUP(tbl_daily[[#This Row],[Name]],tbl_profile[Name],tbl_profile[Team]),"")</f>
        <v>Toon Squad</v>
      </c>
      <c r="Q429" s="2" t="str">
        <f>IFERROR(AVERAGEIFS(tbl_performance[TrapBar Deadlift 1RM (lbs)],tbl_performance[Name],tbl_daily[[#This Row],[Name]],tbl_performance[Date],tbl_daily[[#This Row],[Date]]),"")</f>
        <v/>
      </c>
      <c r="R429" s="2" t="str">
        <f>IFERROR(AVERAGEIFS(tbl_performance[Bench Press 1RM (lbs)],tbl_performance[Name],tbl_daily[[#This Row],[Name]],tbl_performance[Date],tbl_daily[[#This Row],[Date]]),"")</f>
        <v/>
      </c>
      <c r="S429" s="2" t="str">
        <f>IFERROR(AVERAGEIFS(tbl_performance[Jump Height (in)],tbl_performance[Name],tbl_daily[[#This Row],[Name]],tbl_performance[Date],tbl_daily[[#This Row],[Date]]),"")</f>
        <v/>
      </c>
      <c r="T429" s="2" t="str">
        <f>IFERROR(AVERAGEIFS(tbl_performance[Body Fat (%)],tbl_performance[Name],tbl_daily[[#This Row],[Name]],tbl_performance[Date],tbl_daily[[#This Row],[Date]]),"")</f>
        <v/>
      </c>
      <c r="U429">
        <f>IFERROR(IF(tbl_daily[[#This Row],[Name]]="","",1),"")</f>
        <v>1</v>
      </c>
      <c r="V429" s="9">
        <f>IF(tbl_daily[[#This Row],[Injury Status]]="Full",1,IF(tbl_daily[[#This Row],[Injury Status]]="Limited",2,IF(tbl_daily[[#This Row],[Injury Status]]="Out",3,"")))</f>
        <v>1</v>
      </c>
    </row>
    <row r="430" spans="1:22" ht="18" customHeight="1" x14ac:dyDescent="0.25">
      <c r="A430" s="3">
        <v>43052</v>
      </c>
      <c r="B430" t="s">
        <v>49</v>
      </c>
      <c r="C430" t="s">
        <v>36</v>
      </c>
      <c r="D430">
        <v>7</v>
      </c>
      <c r="E430">
        <v>10</v>
      </c>
      <c r="F430">
        <v>8</v>
      </c>
      <c r="G430">
        <v>9</v>
      </c>
      <c r="H430">
        <v>9</v>
      </c>
      <c r="I430">
        <v>1</v>
      </c>
      <c r="J430">
        <v>6</v>
      </c>
      <c r="K430">
        <v>97</v>
      </c>
      <c r="L430">
        <f>IFERROR(IF(OR(tbl_daily[[#This Row],[RPE]]="",tbl_daily[[#This Row],[Duration]]=""),"",tbl_daily[[#This Row],[RPE]]*tbl_daily[[#This Row],[Duration]]),"")</f>
        <v>582</v>
      </c>
      <c r="M4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30" t="str">
        <f>IFERROR(_xlfn.XLOOKUP(tbl_daily[[#This Row],[Name]],tbl_profile[Name],tbl_profile[Position]),"")</f>
        <v>Guard</v>
      </c>
      <c r="O430">
        <f>IFERROR(IF(tbl_daily[[#This Row],[Injury Status]]="Out","",tbl_daily[[#This Row],[Duration]]),"")</f>
        <v>97</v>
      </c>
      <c r="P430" t="str">
        <f>IFERROR(_xlfn.XLOOKUP(tbl_daily[[#This Row],[Name]],tbl_profile[Name],tbl_profile[Team]),"")</f>
        <v>Toon Squad</v>
      </c>
      <c r="Q430" s="2" t="str">
        <f>IFERROR(AVERAGEIFS(tbl_performance[TrapBar Deadlift 1RM (lbs)],tbl_performance[Name],tbl_daily[[#This Row],[Name]],tbl_performance[Date],tbl_daily[[#This Row],[Date]]),"")</f>
        <v/>
      </c>
      <c r="R430" s="2" t="str">
        <f>IFERROR(AVERAGEIFS(tbl_performance[Bench Press 1RM (lbs)],tbl_performance[Name],tbl_daily[[#This Row],[Name]],tbl_performance[Date],tbl_daily[[#This Row],[Date]]),"")</f>
        <v/>
      </c>
      <c r="S430" s="2" t="str">
        <f>IFERROR(AVERAGEIFS(tbl_performance[Jump Height (in)],tbl_performance[Name],tbl_daily[[#This Row],[Name]],tbl_performance[Date],tbl_daily[[#This Row],[Date]]),"")</f>
        <v/>
      </c>
      <c r="T430" s="2" t="str">
        <f>IFERROR(AVERAGEIFS(tbl_performance[Body Fat (%)],tbl_performance[Name],tbl_daily[[#This Row],[Name]],tbl_performance[Date],tbl_daily[[#This Row],[Date]]),"")</f>
        <v/>
      </c>
      <c r="U430">
        <f>IFERROR(IF(tbl_daily[[#This Row],[Name]]="","",1),"")</f>
        <v>1</v>
      </c>
      <c r="V430" s="9">
        <f>IF(tbl_daily[[#This Row],[Injury Status]]="Full",1,IF(tbl_daily[[#This Row],[Injury Status]]="Limited",2,IF(tbl_daily[[#This Row],[Injury Status]]="Out",3,"")))</f>
        <v>1</v>
      </c>
    </row>
    <row r="431" spans="1:22" ht="18" customHeight="1" x14ac:dyDescent="0.25">
      <c r="A431" s="3">
        <v>43052</v>
      </c>
      <c r="B431" t="s">
        <v>14</v>
      </c>
      <c r="C431" t="s">
        <v>36</v>
      </c>
      <c r="D431">
        <v>8</v>
      </c>
      <c r="E431">
        <v>7</v>
      </c>
      <c r="F431">
        <v>7</v>
      </c>
      <c r="G431">
        <v>7</v>
      </c>
      <c r="H431">
        <v>10</v>
      </c>
      <c r="I431">
        <v>1</v>
      </c>
      <c r="J431">
        <v>4</v>
      </c>
      <c r="K431">
        <v>97</v>
      </c>
      <c r="L431">
        <f>IFERROR(IF(OR(tbl_daily[[#This Row],[RPE]]="",tbl_daily[[#This Row],[Duration]]=""),"",tbl_daily[[#This Row],[RPE]]*tbl_daily[[#This Row],[Duration]]),"")</f>
        <v>388</v>
      </c>
      <c r="M4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431" t="str">
        <f>IFERROR(_xlfn.XLOOKUP(tbl_daily[[#This Row],[Name]],tbl_profile[Name],tbl_profile[Position]),"")</f>
        <v>Guard</v>
      </c>
      <c r="O431">
        <f>IFERROR(IF(tbl_daily[[#This Row],[Injury Status]]="Out","",tbl_daily[[#This Row],[Duration]]),"")</f>
        <v>97</v>
      </c>
      <c r="P431" t="str">
        <f>IFERROR(_xlfn.XLOOKUP(tbl_daily[[#This Row],[Name]],tbl_profile[Name],tbl_profile[Team]),"")</f>
        <v>New Legacy</v>
      </c>
      <c r="Q431" s="2" t="str">
        <f>IFERROR(AVERAGEIFS(tbl_performance[TrapBar Deadlift 1RM (lbs)],tbl_performance[Name],tbl_daily[[#This Row],[Name]],tbl_performance[Date],tbl_daily[[#This Row],[Date]]),"")</f>
        <v/>
      </c>
      <c r="R431" s="2" t="str">
        <f>IFERROR(AVERAGEIFS(tbl_performance[Bench Press 1RM (lbs)],tbl_performance[Name],tbl_daily[[#This Row],[Name]],tbl_performance[Date],tbl_daily[[#This Row],[Date]]),"")</f>
        <v/>
      </c>
      <c r="S431" s="2" t="str">
        <f>IFERROR(AVERAGEIFS(tbl_performance[Jump Height (in)],tbl_performance[Name],tbl_daily[[#This Row],[Name]],tbl_performance[Date],tbl_daily[[#This Row],[Date]]),"")</f>
        <v/>
      </c>
      <c r="T431" s="2" t="str">
        <f>IFERROR(AVERAGEIFS(tbl_performance[Body Fat (%)],tbl_performance[Name],tbl_daily[[#This Row],[Name]],tbl_performance[Date],tbl_daily[[#This Row],[Date]]),"")</f>
        <v/>
      </c>
      <c r="U431">
        <f>IFERROR(IF(tbl_daily[[#This Row],[Name]]="","",1),"")</f>
        <v>1</v>
      </c>
      <c r="V431" s="9">
        <f>IF(tbl_daily[[#This Row],[Injury Status]]="Full",1,IF(tbl_daily[[#This Row],[Injury Status]]="Limited",2,IF(tbl_daily[[#This Row],[Injury Status]]="Out",3,"")))</f>
        <v>1</v>
      </c>
    </row>
    <row r="432" spans="1:22" ht="18" customHeight="1" x14ac:dyDescent="0.25">
      <c r="A432" s="3">
        <v>43052</v>
      </c>
      <c r="B432" t="s">
        <v>64</v>
      </c>
      <c r="C432" t="s">
        <v>36</v>
      </c>
      <c r="D432">
        <v>8</v>
      </c>
      <c r="E432">
        <v>7</v>
      </c>
      <c r="F432">
        <v>10</v>
      </c>
      <c r="G432">
        <v>7</v>
      </c>
      <c r="H432">
        <v>10</v>
      </c>
      <c r="I432">
        <v>1</v>
      </c>
      <c r="J432">
        <v>7</v>
      </c>
      <c r="K432">
        <v>97</v>
      </c>
      <c r="L432">
        <f>IFERROR(IF(OR(tbl_daily[[#This Row],[RPE]]="",tbl_daily[[#This Row],[Duration]]=""),"",tbl_daily[[#This Row],[RPE]]*tbl_daily[[#This Row],[Duration]]),"")</f>
        <v>679</v>
      </c>
      <c r="M4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32" t="str">
        <f>IFERROR(_xlfn.XLOOKUP(tbl_daily[[#This Row],[Name]],tbl_profile[Name],tbl_profile[Position]),"")</f>
        <v>Guard</v>
      </c>
      <c r="O432">
        <f>IFERROR(IF(tbl_daily[[#This Row],[Injury Status]]="Out","",tbl_daily[[#This Row],[Duration]]),"")</f>
        <v>97</v>
      </c>
      <c r="P432" t="str">
        <f>IFERROR(_xlfn.XLOOKUP(tbl_daily[[#This Row],[Name]],tbl_profile[Name],tbl_profile[Team]),"")</f>
        <v>New Legacy</v>
      </c>
      <c r="Q432" s="2" t="str">
        <f>IFERROR(AVERAGEIFS(tbl_performance[TrapBar Deadlift 1RM (lbs)],tbl_performance[Name],tbl_daily[[#This Row],[Name]],tbl_performance[Date],tbl_daily[[#This Row],[Date]]),"")</f>
        <v/>
      </c>
      <c r="R432" s="2" t="str">
        <f>IFERROR(AVERAGEIFS(tbl_performance[Bench Press 1RM (lbs)],tbl_performance[Name],tbl_daily[[#This Row],[Name]],tbl_performance[Date],tbl_daily[[#This Row],[Date]]),"")</f>
        <v/>
      </c>
      <c r="S432" s="2" t="str">
        <f>IFERROR(AVERAGEIFS(tbl_performance[Jump Height (in)],tbl_performance[Name],tbl_daily[[#This Row],[Name]],tbl_performance[Date],tbl_daily[[#This Row],[Date]]),"")</f>
        <v/>
      </c>
      <c r="T432" s="2" t="str">
        <f>IFERROR(AVERAGEIFS(tbl_performance[Body Fat (%)],tbl_performance[Name],tbl_daily[[#This Row],[Name]],tbl_performance[Date],tbl_daily[[#This Row],[Date]]),"")</f>
        <v/>
      </c>
      <c r="U432">
        <f>IFERROR(IF(tbl_daily[[#This Row],[Name]]="","",1),"")</f>
        <v>1</v>
      </c>
      <c r="V432" s="9">
        <f>IF(tbl_daily[[#This Row],[Injury Status]]="Full",1,IF(tbl_daily[[#This Row],[Injury Status]]="Limited",2,IF(tbl_daily[[#This Row],[Injury Status]]="Out",3,"")))</f>
        <v>1</v>
      </c>
    </row>
    <row r="433" spans="1:22" ht="18" customHeight="1" x14ac:dyDescent="0.25">
      <c r="A433" s="3">
        <v>43052</v>
      </c>
      <c r="B433" t="s">
        <v>48</v>
      </c>
      <c r="C433" t="s">
        <v>36</v>
      </c>
      <c r="D433">
        <v>7</v>
      </c>
      <c r="E433">
        <v>7</v>
      </c>
      <c r="F433">
        <v>10</v>
      </c>
      <c r="G433">
        <v>10</v>
      </c>
      <c r="H433">
        <v>8</v>
      </c>
      <c r="I433">
        <v>1</v>
      </c>
      <c r="J433">
        <v>7</v>
      </c>
      <c r="K433">
        <v>74</v>
      </c>
      <c r="L433">
        <f>IFERROR(IF(OR(tbl_daily[[#This Row],[RPE]]="",tbl_daily[[#This Row],[Duration]]=""),"",tbl_daily[[#This Row],[RPE]]*tbl_daily[[#This Row],[Duration]]),"")</f>
        <v>518</v>
      </c>
      <c r="M4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33" t="str">
        <f>IFERROR(_xlfn.XLOOKUP(tbl_daily[[#This Row],[Name]],tbl_profile[Name],tbl_profile[Position]),"")</f>
        <v>Guard</v>
      </c>
      <c r="O433">
        <f>IFERROR(IF(tbl_daily[[#This Row],[Injury Status]]="Out","",tbl_daily[[#This Row],[Duration]]),"")</f>
        <v>74</v>
      </c>
      <c r="P433" t="str">
        <f>IFERROR(_xlfn.XLOOKUP(tbl_daily[[#This Row],[Name]],tbl_profile[Name],tbl_profile[Team]),"")</f>
        <v>New Legacy</v>
      </c>
      <c r="Q433" s="2" t="str">
        <f>IFERROR(AVERAGEIFS(tbl_performance[TrapBar Deadlift 1RM (lbs)],tbl_performance[Name],tbl_daily[[#This Row],[Name]],tbl_performance[Date],tbl_daily[[#This Row],[Date]]),"")</f>
        <v/>
      </c>
      <c r="R433" s="2" t="str">
        <f>IFERROR(AVERAGEIFS(tbl_performance[Bench Press 1RM (lbs)],tbl_performance[Name],tbl_daily[[#This Row],[Name]],tbl_performance[Date],tbl_daily[[#This Row],[Date]]),"")</f>
        <v/>
      </c>
      <c r="S433" s="2" t="str">
        <f>IFERROR(AVERAGEIFS(tbl_performance[Jump Height (in)],tbl_performance[Name],tbl_daily[[#This Row],[Name]],tbl_performance[Date],tbl_daily[[#This Row],[Date]]),"")</f>
        <v/>
      </c>
      <c r="T433" s="2" t="str">
        <f>IFERROR(AVERAGEIFS(tbl_performance[Body Fat (%)],tbl_performance[Name],tbl_daily[[#This Row],[Name]],tbl_performance[Date],tbl_daily[[#This Row],[Date]]),"")</f>
        <v/>
      </c>
      <c r="U433">
        <f>IFERROR(IF(tbl_daily[[#This Row],[Name]]="","",1),"")</f>
        <v>1</v>
      </c>
      <c r="V433" s="9">
        <f>IF(tbl_daily[[#This Row],[Injury Status]]="Full",1,IF(tbl_daily[[#This Row],[Injury Status]]="Limited",2,IF(tbl_daily[[#This Row],[Injury Status]]="Out",3,"")))</f>
        <v>1</v>
      </c>
    </row>
    <row r="434" spans="1:22" ht="18" customHeight="1" x14ac:dyDescent="0.25">
      <c r="A434" s="3">
        <v>43052</v>
      </c>
      <c r="B434" t="s">
        <v>65</v>
      </c>
      <c r="C434" t="s">
        <v>36</v>
      </c>
      <c r="D434">
        <v>7</v>
      </c>
      <c r="E434">
        <v>9</v>
      </c>
      <c r="F434">
        <v>7</v>
      </c>
      <c r="G434">
        <v>10</v>
      </c>
      <c r="H434">
        <v>7</v>
      </c>
      <c r="I434">
        <v>1</v>
      </c>
      <c r="J434">
        <v>10</v>
      </c>
      <c r="K434">
        <v>74</v>
      </c>
      <c r="L434">
        <f>IFERROR(IF(OR(tbl_daily[[#This Row],[RPE]]="",tbl_daily[[#This Row],[Duration]]=""),"",tbl_daily[[#This Row],[RPE]]*tbl_daily[[#This Row],[Duration]]),"")</f>
        <v>740</v>
      </c>
      <c r="M4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434" t="str">
        <f>IFERROR(_xlfn.XLOOKUP(tbl_daily[[#This Row],[Name]],tbl_profile[Name],tbl_profile[Position]),"")</f>
        <v>Center</v>
      </c>
      <c r="O434">
        <f>IFERROR(IF(tbl_daily[[#This Row],[Injury Status]]="Out","",tbl_daily[[#This Row],[Duration]]),"")</f>
        <v>74</v>
      </c>
      <c r="P434" t="str">
        <f>IFERROR(_xlfn.XLOOKUP(tbl_daily[[#This Row],[Name]],tbl_profile[Name],tbl_profile[Team]),"")</f>
        <v>New Legacy</v>
      </c>
      <c r="Q434" s="2" t="str">
        <f>IFERROR(AVERAGEIFS(tbl_performance[TrapBar Deadlift 1RM (lbs)],tbl_performance[Name],tbl_daily[[#This Row],[Name]],tbl_performance[Date],tbl_daily[[#This Row],[Date]]),"")</f>
        <v/>
      </c>
      <c r="R434" s="2" t="str">
        <f>IFERROR(AVERAGEIFS(tbl_performance[Bench Press 1RM (lbs)],tbl_performance[Name],tbl_daily[[#This Row],[Name]],tbl_performance[Date],tbl_daily[[#This Row],[Date]]),"")</f>
        <v/>
      </c>
      <c r="S434" s="2" t="str">
        <f>IFERROR(AVERAGEIFS(tbl_performance[Jump Height (in)],tbl_performance[Name],tbl_daily[[#This Row],[Name]],tbl_performance[Date],tbl_daily[[#This Row],[Date]]),"")</f>
        <v/>
      </c>
      <c r="T434" s="2" t="str">
        <f>IFERROR(AVERAGEIFS(tbl_performance[Body Fat (%)],tbl_performance[Name],tbl_daily[[#This Row],[Name]],tbl_performance[Date],tbl_daily[[#This Row],[Date]]),"")</f>
        <v/>
      </c>
      <c r="U434">
        <f>IFERROR(IF(tbl_daily[[#This Row],[Name]]="","",1),"")</f>
        <v>1</v>
      </c>
      <c r="V434" s="9">
        <f>IF(tbl_daily[[#This Row],[Injury Status]]="Full",1,IF(tbl_daily[[#This Row],[Injury Status]]="Limited",2,IF(tbl_daily[[#This Row],[Injury Status]]="Out",3,"")))</f>
        <v>1</v>
      </c>
    </row>
    <row r="435" spans="1:22" ht="18" customHeight="1" x14ac:dyDescent="0.25">
      <c r="A435" s="3">
        <v>43052</v>
      </c>
      <c r="B435" t="s">
        <v>63</v>
      </c>
      <c r="C435" t="s">
        <v>36</v>
      </c>
      <c r="D435">
        <v>10</v>
      </c>
      <c r="E435">
        <v>9</v>
      </c>
      <c r="F435">
        <v>8</v>
      </c>
      <c r="G435">
        <v>8</v>
      </c>
      <c r="H435">
        <v>8</v>
      </c>
      <c r="I435">
        <v>1</v>
      </c>
      <c r="J435">
        <v>10</v>
      </c>
      <c r="K435">
        <v>74</v>
      </c>
      <c r="L435">
        <f>IFERROR(IF(OR(tbl_daily[[#This Row],[RPE]]="",tbl_daily[[#This Row],[Duration]]=""),"",tbl_daily[[#This Row],[RPE]]*tbl_daily[[#This Row],[Duration]]),"")</f>
        <v>740</v>
      </c>
      <c r="M4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35" t="str">
        <f>IFERROR(_xlfn.XLOOKUP(tbl_daily[[#This Row],[Name]],tbl_profile[Name],tbl_profile[Position]),"")</f>
        <v>Center</v>
      </c>
      <c r="O435">
        <f>IFERROR(IF(tbl_daily[[#This Row],[Injury Status]]="Out","",tbl_daily[[#This Row],[Duration]]),"")</f>
        <v>74</v>
      </c>
      <c r="P435" t="str">
        <f>IFERROR(_xlfn.XLOOKUP(tbl_daily[[#This Row],[Name]],tbl_profile[Name],tbl_profile[Team]),"")</f>
        <v>New Legacy</v>
      </c>
      <c r="Q435" s="2" t="str">
        <f>IFERROR(AVERAGEIFS(tbl_performance[TrapBar Deadlift 1RM (lbs)],tbl_performance[Name],tbl_daily[[#This Row],[Name]],tbl_performance[Date],tbl_daily[[#This Row],[Date]]),"")</f>
        <v/>
      </c>
      <c r="R435" s="2" t="str">
        <f>IFERROR(AVERAGEIFS(tbl_performance[Bench Press 1RM (lbs)],tbl_performance[Name],tbl_daily[[#This Row],[Name]],tbl_performance[Date],tbl_daily[[#This Row],[Date]]),"")</f>
        <v/>
      </c>
      <c r="S435" s="2" t="str">
        <f>IFERROR(AVERAGEIFS(tbl_performance[Jump Height (in)],tbl_performance[Name],tbl_daily[[#This Row],[Name]],tbl_performance[Date],tbl_daily[[#This Row],[Date]]),"")</f>
        <v/>
      </c>
      <c r="T435" s="2" t="str">
        <f>IFERROR(AVERAGEIFS(tbl_performance[Body Fat (%)],tbl_performance[Name],tbl_daily[[#This Row],[Name]],tbl_performance[Date],tbl_daily[[#This Row],[Date]]),"")</f>
        <v/>
      </c>
      <c r="U435">
        <f>IFERROR(IF(tbl_daily[[#This Row],[Name]]="","",1),"")</f>
        <v>1</v>
      </c>
      <c r="V435" s="9">
        <f>IF(tbl_daily[[#This Row],[Injury Status]]="Full",1,IF(tbl_daily[[#This Row],[Injury Status]]="Limited",2,IF(tbl_daily[[#This Row],[Injury Status]]="Out",3,"")))</f>
        <v>1</v>
      </c>
    </row>
    <row r="436" spans="1:22" ht="18" customHeight="1" x14ac:dyDescent="0.25">
      <c r="A436" s="3">
        <v>43052</v>
      </c>
      <c r="B436" t="s">
        <v>62</v>
      </c>
      <c r="C436" t="s">
        <v>36</v>
      </c>
      <c r="D436">
        <v>9</v>
      </c>
      <c r="E436">
        <v>8</v>
      </c>
      <c r="F436">
        <v>8</v>
      </c>
      <c r="G436">
        <v>7</v>
      </c>
      <c r="H436">
        <v>10</v>
      </c>
      <c r="I436">
        <v>1</v>
      </c>
      <c r="J436">
        <v>10</v>
      </c>
      <c r="K436">
        <v>74</v>
      </c>
      <c r="L436">
        <f>IFERROR(IF(OR(tbl_daily[[#This Row],[RPE]]="",tbl_daily[[#This Row],[Duration]]=""),"",tbl_daily[[#This Row],[RPE]]*tbl_daily[[#This Row],[Duration]]),"")</f>
        <v>740</v>
      </c>
      <c r="M4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36" t="str">
        <f>IFERROR(_xlfn.XLOOKUP(tbl_daily[[#This Row],[Name]],tbl_profile[Name],tbl_profile[Position]),"")</f>
        <v>Center</v>
      </c>
      <c r="O436">
        <f>IFERROR(IF(tbl_daily[[#This Row],[Injury Status]]="Out","",tbl_daily[[#This Row],[Duration]]),"")</f>
        <v>74</v>
      </c>
      <c r="P436" t="str">
        <f>IFERROR(_xlfn.XLOOKUP(tbl_daily[[#This Row],[Name]],tbl_profile[Name],tbl_profile[Team]),"")</f>
        <v>Toon Squad</v>
      </c>
      <c r="Q436" s="2" t="str">
        <f>IFERROR(AVERAGEIFS(tbl_performance[TrapBar Deadlift 1RM (lbs)],tbl_performance[Name],tbl_daily[[#This Row],[Name]],tbl_performance[Date],tbl_daily[[#This Row],[Date]]),"")</f>
        <v/>
      </c>
      <c r="R436" s="2" t="str">
        <f>IFERROR(AVERAGEIFS(tbl_performance[Bench Press 1RM (lbs)],tbl_performance[Name],tbl_daily[[#This Row],[Name]],tbl_performance[Date],tbl_daily[[#This Row],[Date]]),"")</f>
        <v/>
      </c>
      <c r="S436" s="2" t="str">
        <f>IFERROR(AVERAGEIFS(tbl_performance[Jump Height (in)],tbl_performance[Name],tbl_daily[[#This Row],[Name]],tbl_performance[Date],tbl_daily[[#This Row],[Date]]),"")</f>
        <v/>
      </c>
      <c r="T436" s="2" t="str">
        <f>IFERROR(AVERAGEIFS(tbl_performance[Body Fat (%)],tbl_performance[Name],tbl_daily[[#This Row],[Name]],tbl_performance[Date],tbl_daily[[#This Row],[Date]]),"")</f>
        <v/>
      </c>
      <c r="U436">
        <f>IFERROR(IF(tbl_daily[[#This Row],[Name]]="","",1),"")</f>
        <v>1</v>
      </c>
      <c r="V436" s="9">
        <f>IF(tbl_daily[[#This Row],[Injury Status]]="Full",1,IF(tbl_daily[[#This Row],[Injury Status]]="Limited",2,IF(tbl_daily[[#This Row],[Injury Status]]="Out",3,"")))</f>
        <v>1</v>
      </c>
    </row>
    <row r="437" spans="1:22" ht="18" customHeight="1" x14ac:dyDescent="0.25">
      <c r="A437" s="3">
        <v>43052</v>
      </c>
      <c r="B437" t="s">
        <v>52</v>
      </c>
      <c r="C437" t="s">
        <v>36</v>
      </c>
      <c r="D437">
        <v>10</v>
      </c>
      <c r="E437">
        <v>10</v>
      </c>
      <c r="F437">
        <v>8</v>
      </c>
      <c r="G437">
        <v>10</v>
      </c>
      <c r="H437">
        <v>8</v>
      </c>
      <c r="I437">
        <v>1</v>
      </c>
      <c r="J437">
        <v>10</v>
      </c>
      <c r="K437">
        <v>74</v>
      </c>
      <c r="L437">
        <f>IFERROR(IF(OR(tbl_daily[[#This Row],[RPE]]="",tbl_daily[[#This Row],[Duration]]=""),"",tbl_daily[[#This Row],[RPE]]*tbl_daily[[#This Row],[Duration]]),"")</f>
        <v>740</v>
      </c>
      <c r="M4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437" t="str">
        <f>IFERROR(_xlfn.XLOOKUP(tbl_daily[[#This Row],[Name]],tbl_profile[Name],tbl_profile[Position]),"")</f>
        <v>Forward</v>
      </c>
      <c r="O437">
        <f>IFERROR(IF(tbl_daily[[#This Row],[Injury Status]]="Out","",tbl_daily[[#This Row],[Duration]]),"")</f>
        <v>74</v>
      </c>
      <c r="P437" t="str">
        <f>IFERROR(_xlfn.XLOOKUP(tbl_daily[[#This Row],[Name]],tbl_profile[Name],tbl_profile[Team]),"")</f>
        <v>Toon Squad</v>
      </c>
      <c r="Q437" s="2" t="str">
        <f>IFERROR(AVERAGEIFS(tbl_performance[TrapBar Deadlift 1RM (lbs)],tbl_performance[Name],tbl_daily[[#This Row],[Name]],tbl_performance[Date],tbl_daily[[#This Row],[Date]]),"")</f>
        <v/>
      </c>
      <c r="R437" s="2" t="str">
        <f>IFERROR(AVERAGEIFS(tbl_performance[Bench Press 1RM (lbs)],tbl_performance[Name],tbl_daily[[#This Row],[Name]],tbl_performance[Date],tbl_daily[[#This Row],[Date]]),"")</f>
        <v/>
      </c>
      <c r="S437" s="2" t="str">
        <f>IFERROR(AVERAGEIFS(tbl_performance[Jump Height (in)],tbl_performance[Name],tbl_daily[[#This Row],[Name]],tbl_performance[Date],tbl_daily[[#This Row],[Date]]),"")</f>
        <v/>
      </c>
      <c r="T437" s="2" t="str">
        <f>IFERROR(AVERAGEIFS(tbl_performance[Body Fat (%)],tbl_performance[Name],tbl_daily[[#This Row],[Name]],tbl_performance[Date],tbl_daily[[#This Row],[Date]]),"")</f>
        <v/>
      </c>
      <c r="U437">
        <f>IFERROR(IF(tbl_daily[[#This Row],[Name]]="","",1),"")</f>
        <v>1</v>
      </c>
      <c r="V437" s="9">
        <f>IF(tbl_daily[[#This Row],[Injury Status]]="Full",1,IF(tbl_daily[[#This Row],[Injury Status]]="Limited",2,IF(tbl_daily[[#This Row],[Injury Status]]="Out",3,"")))</f>
        <v>1</v>
      </c>
    </row>
    <row r="438" spans="1:22" ht="18" customHeight="1" x14ac:dyDescent="0.25">
      <c r="A438" s="3">
        <v>43052</v>
      </c>
      <c r="B438" t="s">
        <v>57</v>
      </c>
      <c r="C438" t="s">
        <v>36</v>
      </c>
      <c r="D438">
        <v>8</v>
      </c>
      <c r="E438">
        <v>10</v>
      </c>
      <c r="F438">
        <v>7</v>
      </c>
      <c r="G438">
        <v>8</v>
      </c>
      <c r="H438">
        <v>7</v>
      </c>
      <c r="I438">
        <v>1</v>
      </c>
      <c r="J438">
        <v>9</v>
      </c>
      <c r="K438">
        <v>74</v>
      </c>
      <c r="L438">
        <f>IFERROR(IF(OR(tbl_daily[[#This Row],[RPE]]="",tbl_daily[[#This Row],[Duration]]=""),"",tbl_daily[[#This Row],[RPE]]*tbl_daily[[#This Row],[Duration]]),"")</f>
        <v>666</v>
      </c>
      <c r="M4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438" t="str">
        <f>IFERROR(_xlfn.XLOOKUP(tbl_daily[[#This Row],[Name]],tbl_profile[Name],tbl_profile[Position]),"")</f>
        <v>Guard</v>
      </c>
      <c r="O438">
        <f>IFERROR(IF(tbl_daily[[#This Row],[Injury Status]]="Out","",tbl_daily[[#This Row],[Duration]]),"")</f>
        <v>74</v>
      </c>
      <c r="P438" t="str">
        <f>IFERROR(_xlfn.XLOOKUP(tbl_daily[[#This Row],[Name]],tbl_profile[Name],tbl_profile[Team]),"")</f>
        <v>Toon Squad</v>
      </c>
      <c r="Q438" s="2" t="str">
        <f>IFERROR(AVERAGEIFS(tbl_performance[TrapBar Deadlift 1RM (lbs)],tbl_performance[Name],tbl_daily[[#This Row],[Name]],tbl_performance[Date],tbl_daily[[#This Row],[Date]]),"")</f>
        <v/>
      </c>
      <c r="R438" s="2" t="str">
        <f>IFERROR(AVERAGEIFS(tbl_performance[Bench Press 1RM (lbs)],tbl_performance[Name],tbl_daily[[#This Row],[Name]],tbl_performance[Date],tbl_daily[[#This Row],[Date]]),"")</f>
        <v/>
      </c>
      <c r="S438" s="2" t="str">
        <f>IFERROR(AVERAGEIFS(tbl_performance[Jump Height (in)],tbl_performance[Name],tbl_daily[[#This Row],[Name]],tbl_performance[Date],tbl_daily[[#This Row],[Date]]),"")</f>
        <v/>
      </c>
      <c r="T438" s="2" t="str">
        <f>IFERROR(AVERAGEIFS(tbl_performance[Body Fat (%)],tbl_performance[Name],tbl_daily[[#This Row],[Name]],tbl_performance[Date],tbl_daily[[#This Row],[Date]]),"")</f>
        <v/>
      </c>
      <c r="U438">
        <f>IFERROR(IF(tbl_daily[[#This Row],[Name]]="","",1),"")</f>
        <v>1</v>
      </c>
      <c r="V438" s="9">
        <f>IF(tbl_daily[[#This Row],[Injury Status]]="Full",1,IF(tbl_daily[[#This Row],[Injury Status]]="Limited",2,IF(tbl_daily[[#This Row],[Injury Status]]="Out",3,"")))</f>
        <v>1</v>
      </c>
    </row>
    <row r="439" spans="1:22" ht="18" customHeight="1" x14ac:dyDescent="0.25">
      <c r="A439" s="3">
        <v>43052</v>
      </c>
      <c r="B439" t="s">
        <v>59</v>
      </c>
      <c r="C439" t="s">
        <v>36</v>
      </c>
      <c r="D439">
        <v>7</v>
      </c>
      <c r="E439">
        <v>8</v>
      </c>
      <c r="F439">
        <v>9</v>
      </c>
      <c r="G439">
        <v>10</v>
      </c>
      <c r="H439">
        <v>10</v>
      </c>
      <c r="I439">
        <v>1</v>
      </c>
      <c r="J439">
        <v>10</v>
      </c>
      <c r="K439">
        <v>74</v>
      </c>
      <c r="L439">
        <f>IFERROR(IF(OR(tbl_daily[[#This Row],[RPE]]="",tbl_daily[[#This Row],[Duration]]=""),"",tbl_daily[[#This Row],[RPE]]*tbl_daily[[#This Row],[Duration]]),"")</f>
        <v>740</v>
      </c>
      <c r="M4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39" t="str">
        <f>IFERROR(_xlfn.XLOOKUP(tbl_daily[[#This Row],[Name]],tbl_profile[Name],tbl_profile[Position]),"")</f>
        <v>Forward</v>
      </c>
      <c r="O439">
        <f>IFERROR(IF(tbl_daily[[#This Row],[Injury Status]]="Out","",tbl_daily[[#This Row],[Duration]]),"")</f>
        <v>74</v>
      </c>
      <c r="P439" t="str">
        <f>IFERROR(_xlfn.XLOOKUP(tbl_daily[[#This Row],[Name]],tbl_profile[Name],tbl_profile[Team]),"")</f>
        <v>Toon Squad</v>
      </c>
      <c r="Q439" s="2" t="str">
        <f>IFERROR(AVERAGEIFS(tbl_performance[TrapBar Deadlift 1RM (lbs)],tbl_performance[Name],tbl_daily[[#This Row],[Name]],tbl_performance[Date],tbl_daily[[#This Row],[Date]]),"")</f>
        <v/>
      </c>
      <c r="R439" s="2" t="str">
        <f>IFERROR(AVERAGEIFS(tbl_performance[Bench Press 1RM (lbs)],tbl_performance[Name],tbl_daily[[#This Row],[Name]],tbl_performance[Date],tbl_daily[[#This Row],[Date]]),"")</f>
        <v/>
      </c>
      <c r="S439" s="2" t="str">
        <f>IFERROR(AVERAGEIFS(tbl_performance[Jump Height (in)],tbl_performance[Name],tbl_daily[[#This Row],[Name]],tbl_performance[Date],tbl_daily[[#This Row],[Date]]),"")</f>
        <v/>
      </c>
      <c r="T439" s="2" t="str">
        <f>IFERROR(AVERAGEIFS(tbl_performance[Body Fat (%)],tbl_performance[Name],tbl_daily[[#This Row],[Name]],tbl_performance[Date],tbl_daily[[#This Row],[Date]]),"")</f>
        <v/>
      </c>
      <c r="U439">
        <f>IFERROR(IF(tbl_daily[[#This Row],[Name]]="","",1),"")</f>
        <v>1</v>
      </c>
      <c r="V439" s="9">
        <f>IF(tbl_daily[[#This Row],[Injury Status]]="Full",1,IF(tbl_daily[[#This Row],[Injury Status]]="Limited",2,IF(tbl_daily[[#This Row],[Injury Status]]="Out",3,"")))</f>
        <v>1</v>
      </c>
    </row>
    <row r="440" spans="1:22" ht="18" customHeight="1" x14ac:dyDescent="0.25">
      <c r="A440" s="3">
        <v>43052</v>
      </c>
      <c r="B440" t="s">
        <v>55</v>
      </c>
      <c r="C440" t="s">
        <v>36</v>
      </c>
      <c r="D440">
        <v>8</v>
      </c>
      <c r="E440">
        <v>10</v>
      </c>
      <c r="F440">
        <v>9</v>
      </c>
      <c r="G440">
        <v>9</v>
      </c>
      <c r="H440">
        <v>8</v>
      </c>
      <c r="I440">
        <v>1</v>
      </c>
      <c r="J440">
        <v>8</v>
      </c>
      <c r="K440">
        <v>74</v>
      </c>
      <c r="L440">
        <f>IFERROR(IF(OR(tbl_daily[[#This Row],[RPE]]="",tbl_daily[[#This Row],[Duration]]=""),"",tbl_daily[[#This Row],[RPE]]*tbl_daily[[#This Row],[Duration]]),"")</f>
        <v>592</v>
      </c>
      <c r="M4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40" t="str">
        <f>IFERROR(_xlfn.XLOOKUP(tbl_daily[[#This Row],[Name]],tbl_profile[Name],tbl_profile[Position]),"")</f>
        <v>Guard</v>
      </c>
      <c r="O440">
        <f>IFERROR(IF(tbl_daily[[#This Row],[Injury Status]]="Out","",tbl_daily[[#This Row],[Duration]]),"")</f>
        <v>74</v>
      </c>
      <c r="P440" t="str">
        <f>IFERROR(_xlfn.XLOOKUP(tbl_daily[[#This Row],[Name]],tbl_profile[Name],tbl_profile[Team]),"")</f>
        <v>Toon Squad</v>
      </c>
      <c r="Q440" s="2" t="str">
        <f>IFERROR(AVERAGEIFS(tbl_performance[TrapBar Deadlift 1RM (lbs)],tbl_performance[Name],tbl_daily[[#This Row],[Name]],tbl_performance[Date],tbl_daily[[#This Row],[Date]]),"")</f>
        <v/>
      </c>
      <c r="R440" s="2" t="str">
        <f>IFERROR(AVERAGEIFS(tbl_performance[Bench Press 1RM (lbs)],tbl_performance[Name],tbl_daily[[#This Row],[Name]],tbl_performance[Date],tbl_daily[[#This Row],[Date]]),"")</f>
        <v/>
      </c>
      <c r="S440" s="2" t="str">
        <f>IFERROR(AVERAGEIFS(tbl_performance[Jump Height (in)],tbl_performance[Name],tbl_daily[[#This Row],[Name]],tbl_performance[Date],tbl_daily[[#This Row],[Date]]),"")</f>
        <v/>
      </c>
      <c r="T440" s="2" t="str">
        <f>IFERROR(AVERAGEIFS(tbl_performance[Body Fat (%)],tbl_performance[Name],tbl_daily[[#This Row],[Name]],tbl_performance[Date],tbl_daily[[#This Row],[Date]]),"")</f>
        <v/>
      </c>
      <c r="U440">
        <f>IFERROR(IF(tbl_daily[[#This Row],[Name]]="","",1),"")</f>
        <v>1</v>
      </c>
      <c r="V440" s="9">
        <f>IF(tbl_daily[[#This Row],[Injury Status]]="Full",1,IF(tbl_daily[[#This Row],[Injury Status]]="Limited",2,IF(tbl_daily[[#This Row],[Injury Status]]="Out",3,"")))</f>
        <v>1</v>
      </c>
    </row>
    <row r="441" spans="1:22" ht="18" customHeight="1" x14ac:dyDescent="0.25">
      <c r="A441" s="3">
        <v>43052</v>
      </c>
      <c r="B441" t="s">
        <v>40</v>
      </c>
      <c r="C441" t="s">
        <v>36</v>
      </c>
      <c r="D441">
        <v>8</v>
      </c>
      <c r="E441">
        <v>10</v>
      </c>
      <c r="F441">
        <v>9</v>
      </c>
      <c r="G441">
        <v>7</v>
      </c>
      <c r="H441">
        <v>8</v>
      </c>
      <c r="I441">
        <v>1</v>
      </c>
      <c r="J441">
        <v>9</v>
      </c>
      <c r="K441">
        <v>74</v>
      </c>
      <c r="L441">
        <f>IFERROR(IF(OR(tbl_daily[[#This Row],[RPE]]="",tbl_daily[[#This Row],[Duration]]=""),"",tbl_daily[[#This Row],[RPE]]*tbl_daily[[#This Row],[Duration]]),"")</f>
        <v>666</v>
      </c>
      <c r="M4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41" t="str">
        <f>IFERROR(_xlfn.XLOOKUP(tbl_daily[[#This Row],[Name]],tbl_profile[Name],tbl_profile[Position]),"")</f>
        <v>Guard</v>
      </c>
      <c r="O441">
        <f>IFERROR(IF(tbl_daily[[#This Row],[Injury Status]]="Out","",tbl_daily[[#This Row],[Duration]]),"")</f>
        <v>74</v>
      </c>
      <c r="P441" t="str">
        <f>IFERROR(_xlfn.XLOOKUP(tbl_daily[[#This Row],[Name]],tbl_profile[Name],tbl_profile[Team]),"")</f>
        <v>New Legacy</v>
      </c>
      <c r="Q441" s="2" t="str">
        <f>IFERROR(AVERAGEIFS(tbl_performance[TrapBar Deadlift 1RM (lbs)],tbl_performance[Name],tbl_daily[[#This Row],[Name]],tbl_performance[Date],tbl_daily[[#This Row],[Date]]),"")</f>
        <v/>
      </c>
      <c r="R441" s="2" t="str">
        <f>IFERROR(AVERAGEIFS(tbl_performance[Bench Press 1RM (lbs)],tbl_performance[Name],tbl_daily[[#This Row],[Name]],tbl_performance[Date],tbl_daily[[#This Row],[Date]]),"")</f>
        <v/>
      </c>
      <c r="S441" s="2" t="str">
        <f>IFERROR(AVERAGEIFS(tbl_performance[Jump Height (in)],tbl_performance[Name],tbl_daily[[#This Row],[Name]],tbl_performance[Date],tbl_daily[[#This Row],[Date]]),"")</f>
        <v/>
      </c>
      <c r="T441" s="2" t="str">
        <f>IFERROR(AVERAGEIFS(tbl_performance[Body Fat (%)],tbl_performance[Name],tbl_daily[[#This Row],[Name]],tbl_performance[Date],tbl_daily[[#This Row],[Date]]),"")</f>
        <v/>
      </c>
      <c r="U441">
        <f>IFERROR(IF(tbl_daily[[#This Row],[Name]]="","",1),"")</f>
        <v>1</v>
      </c>
      <c r="V441" s="9">
        <f>IF(tbl_daily[[#This Row],[Injury Status]]="Full",1,IF(tbl_daily[[#This Row],[Injury Status]]="Limited",2,IF(tbl_daily[[#This Row],[Injury Status]]="Out",3,"")))</f>
        <v>1</v>
      </c>
    </row>
    <row r="442" spans="1:22" ht="18" customHeight="1" x14ac:dyDescent="0.25">
      <c r="A442" s="6">
        <v>43053</v>
      </c>
      <c r="B442" t="s">
        <v>45</v>
      </c>
      <c r="C442" t="s">
        <v>36</v>
      </c>
      <c r="D442">
        <v>10</v>
      </c>
      <c r="E442">
        <v>10</v>
      </c>
      <c r="F442">
        <v>8</v>
      </c>
      <c r="G442">
        <v>10</v>
      </c>
      <c r="H442">
        <v>7</v>
      </c>
      <c r="I442">
        <v>1</v>
      </c>
      <c r="J442">
        <v>7</v>
      </c>
      <c r="K442">
        <v>74</v>
      </c>
      <c r="L442">
        <f>IFERROR(IF(OR(tbl_daily[[#This Row],[RPE]]="",tbl_daily[[#This Row],[Duration]]=""),"",tbl_daily[[#This Row],[RPE]]*tbl_daily[[#This Row],[Duration]]),"")</f>
        <v>518</v>
      </c>
      <c r="M4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42" t="str">
        <f>IFERROR(_xlfn.XLOOKUP(tbl_daily[[#This Row],[Name]],tbl_profile[Name],tbl_profile[Position]),"")</f>
        <v>Forward</v>
      </c>
      <c r="O442">
        <f>IFERROR(IF(tbl_daily[[#This Row],[Injury Status]]="Out","",tbl_daily[[#This Row],[Duration]]),"")</f>
        <v>74</v>
      </c>
      <c r="P442" t="str">
        <f>IFERROR(_xlfn.XLOOKUP(tbl_daily[[#This Row],[Name]],tbl_profile[Name],tbl_profile[Team]),"")</f>
        <v>New Legacy</v>
      </c>
      <c r="Q442" s="2" t="str">
        <f>IFERROR(AVERAGEIFS(tbl_performance[TrapBar Deadlift 1RM (lbs)],tbl_performance[Name],tbl_daily[[#This Row],[Name]],tbl_performance[Date],tbl_daily[[#This Row],[Date]]),"")</f>
        <v/>
      </c>
      <c r="R442" s="2" t="str">
        <f>IFERROR(AVERAGEIFS(tbl_performance[Bench Press 1RM (lbs)],tbl_performance[Name],tbl_daily[[#This Row],[Name]],tbl_performance[Date],tbl_daily[[#This Row],[Date]]),"")</f>
        <v/>
      </c>
      <c r="S442" s="2" t="str">
        <f>IFERROR(AVERAGEIFS(tbl_performance[Jump Height (in)],tbl_performance[Name],tbl_daily[[#This Row],[Name]],tbl_performance[Date],tbl_daily[[#This Row],[Date]]),"")</f>
        <v/>
      </c>
      <c r="T442" s="2" t="str">
        <f>IFERROR(AVERAGEIFS(tbl_performance[Body Fat (%)],tbl_performance[Name],tbl_daily[[#This Row],[Name]],tbl_performance[Date],tbl_daily[[#This Row],[Date]]),"")</f>
        <v/>
      </c>
      <c r="U442">
        <f>IFERROR(IF(tbl_daily[[#This Row],[Name]]="","",1),"")</f>
        <v>1</v>
      </c>
      <c r="V442" s="9">
        <f>IF(tbl_daily[[#This Row],[Injury Status]]="Full",1,IF(tbl_daily[[#This Row],[Injury Status]]="Limited",2,IF(tbl_daily[[#This Row],[Injury Status]]="Out",3,"")))</f>
        <v>1</v>
      </c>
    </row>
    <row r="443" spans="1:22" ht="18" customHeight="1" x14ac:dyDescent="0.25">
      <c r="A443" s="3">
        <v>43053</v>
      </c>
      <c r="B443" t="s">
        <v>47</v>
      </c>
      <c r="C443" t="s">
        <v>36</v>
      </c>
      <c r="D443">
        <v>8</v>
      </c>
      <c r="E443">
        <v>9</v>
      </c>
      <c r="F443">
        <v>7</v>
      </c>
      <c r="G443">
        <v>7</v>
      </c>
      <c r="H443">
        <v>10</v>
      </c>
      <c r="I443">
        <v>1</v>
      </c>
      <c r="J443">
        <v>8</v>
      </c>
      <c r="K443">
        <v>74</v>
      </c>
      <c r="L443">
        <f>IFERROR(IF(OR(tbl_daily[[#This Row],[RPE]]="",tbl_daily[[#This Row],[Duration]]=""),"",tbl_daily[[#This Row],[RPE]]*tbl_daily[[#This Row],[Duration]]),"")</f>
        <v>592</v>
      </c>
      <c r="M4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443" t="str">
        <f>IFERROR(_xlfn.XLOOKUP(tbl_daily[[#This Row],[Name]],tbl_profile[Name],tbl_profile[Position]),"")</f>
        <v>Forward</v>
      </c>
      <c r="O443">
        <f>IFERROR(IF(tbl_daily[[#This Row],[Injury Status]]="Out","",tbl_daily[[#This Row],[Duration]]),"")</f>
        <v>74</v>
      </c>
      <c r="P443" t="str">
        <f>IFERROR(_xlfn.XLOOKUP(tbl_daily[[#This Row],[Name]],tbl_profile[Name],tbl_profile[Team]),"")</f>
        <v>Toon Squad</v>
      </c>
      <c r="Q443" s="2" t="str">
        <f>IFERROR(AVERAGEIFS(tbl_performance[TrapBar Deadlift 1RM (lbs)],tbl_performance[Name],tbl_daily[[#This Row],[Name]],tbl_performance[Date],tbl_daily[[#This Row],[Date]]),"")</f>
        <v/>
      </c>
      <c r="R443" s="2" t="str">
        <f>IFERROR(AVERAGEIFS(tbl_performance[Bench Press 1RM (lbs)],tbl_performance[Name],tbl_daily[[#This Row],[Name]],tbl_performance[Date],tbl_daily[[#This Row],[Date]]),"")</f>
        <v/>
      </c>
      <c r="S443" s="2" t="str">
        <f>IFERROR(AVERAGEIFS(tbl_performance[Jump Height (in)],tbl_performance[Name],tbl_daily[[#This Row],[Name]],tbl_performance[Date],tbl_daily[[#This Row],[Date]]),"")</f>
        <v/>
      </c>
      <c r="T443" s="2" t="str">
        <f>IFERROR(AVERAGEIFS(tbl_performance[Body Fat (%)],tbl_performance[Name],tbl_daily[[#This Row],[Name]],tbl_performance[Date],tbl_daily[[#This Row],[Date]]),"")</f>
        <v/>
      </c>
      <c r="U443">
        <f>IFERROR(IF(tbl_daily[[#This Row],[Name]]="","",1),"")</f>
        <v>1</v>
      </c>
      <c r="V443" s="9">
        <f>IF(tbl_daily[[#This Row],[Injury Status]]="Full",1,IF(tbl_daily[[#This Row],[Injury Status]]="Limited",2,IF(tbl_daily[[#This Row],[Injury Status]]="Out",3,"")))</f>
        <v>1</v>
      </c>
    </row>
    <row r="444" spans="1:22" ht="18" customHeight="1" x14ac:dyDescent="0.25">
      <c r="A444" s="3">
        <v>43053</v>
      </c>
      <c r="B444" t="s">
        <v>43</v>
      </c>
      <c r="C444" t="s">
        <v>37</v>
      </c>
      <c r="D444">
        <v>9</v>
      </c>
      <c r="E444">
        <v>6</v>
      </c>
      <c r="F444">
        <v>5</v>
      </c>
      <c r="G444">
        <v>7</v>
      </c>
      <c r="H444">
        <v>8</v>
      </c>
      <c r="I444">
        <v>0</v>
      </c>
      <c r="J444">
        <v>0</v>
      </c>
      <c r="K444">
        <v>74</v>
      </c>
      <c r="L444">
        <f>IFERROR(IF(OR(tbl_daily[[#This Row],[RPE]]="",tbl_daily[[#This Row],[Duration]]=""),"",tbl_daily[[#This Row],[RPE]]*tbl_daily[[#This Row],[Duration]]),"")</f>
        <v>0</v>
      </c>
      <c r="M4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35</v>
      </c>
      <c r="N444" t="str">
        <f>IFERROR(_xlfn.XLOOKUP(tbl_daily[[#This Row],[Name]],tbl_profile[Name],tbl_profile[Position]),"")</f>
        <v>Forward</v>
      </c>
      <c r="O444" t="str">
        <f>IFERROR(IF(tbl_daily[[#This Row],[Injury Status]]="Out","",tbl_daily[[#This Row],[Duration]]),"")</f>
        <v/>
      </c>
      <c r="P444" t="str">
        <f>IFERROR(_xlfn.XLOOKUP(tbl_daily[[#This Row],[Name]],tbl_profile[Name],tbl_profile[Team]),"")</f>
        <v>New Legacy</v>
      </c>
      <c r="Q444" s="2" t="str">
        <f>IFERROR(AVERAGEIFS(tbl_performance[TrapBar Deadlift 1RM (lbs)],tbl_performance[Name],tbl_daily[[#This Row],[Name]],tbl_performance[Date],tbl_daily[[#This Row],[Date]]),"")</f>
        <v/>
      </c>
      <c r="R444" s="2" t="str">
        <f>IFERROR(AVERAGEIFS(tbl_performance[Bench Press 1RM (lbs)],tbl_performance[Name],tbl_daily[[#This Row],[Name]],tbl_performance[Date],tbl_daily[[#This Row],[Date]]),"")</f>
        <v/>
      </c>
      <c r="S444" s="2" t="str">
        <f>IFERROR(AVERAGEIFS(tbl_performance[Jump Height (in)],tbl_performance[Name],tbl_daily[[#This Row],[Name]],tbl_performance[Date],tbl_daily[[#This Row],[Date]]),"")</f>
        <v/>
      </c>
      <c r="T444" s="2" t="str">
        <f>IFERROR(AVERAGEIFS(tbl_performance[Body Fat (%)],tbl_performance[Name],tbl_daily[[#This Row],[Name]],tbl_performance[Date],tbl_daily[[#This Row],[Date]]),"")</f>
        <v/>
      </c>
      <c r="U444">
        <f>IFERROR(IF(tbl_daily[[#This Row],[Name]]="","",1),"")</f>
        <v>1</v>
      </c>
      <c r="V444" s="9">
        <f>IF(tbl_daily[[#This Row],[Injury Status]]="Full",1,IF(tbl_daily[[#This Row],[Injury Status]]="Limited",2,IF(tbl_daily[[#This Row],[Injury Status]]="Out",3,"")))</f>
        <v>3</v>
      </c>
    </row>
    <row r="445" spans="1:22" ht="18" customHeight="1" x14ac:dyDescent="0.25">
      <c r="A445" s="3">
        <v>43053</v>
      </c>
      <c r="B445" t="s">
        <v>46</v>
      </c>
      <c r="C445" t="s">
        <v>36</v>
      </c>
      <c r="D445">
        <v>10</v>
      </c>
      <c r="E445">
        <v>8</v>
      </c>
      <c r="F445">
        <v>10</v>
      </c>
      <c r="G445">
        <v>8</v>
      </c>
      <c r="H445">
        <v>9</v>
      </c>
      <c r="I445">
        <v>1</v>
      </c>
      <c r="J445">
        <v>7</v>
      </c>
      <c r="K445">
        <v>74</v>
      </c>
      <c r="L445">
        <f>IFERROR(IF(OR(tbl_daily[[#This Row],[RPE]]="",tbl_daily[[#This Row],[Duration]]=""),"",tbl_daily[[#This Row],[RPE]]*tbl_daily[[#This Row],[Duration]]),"")</f>
        <v>518</v>
      </c>
      <c r="M4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45" t="str">
        <f>IFERROR(_xlfn.XLOOKUP(tbl_daily[[#This Row],[Name]],tbl_profile[Name],tbl_profile[Position]),"")</f>
        <v>Forward</v>
      </c>
      <c r="O445">
        <f>IFERROR(IF(tbl_daily[[#This Row],[Injury Status]]="Out","",tbl_daily[[#This Row],[Duration]]),"")</f>
        <v>74</v>
      </c>
      <c r="P445" t="str">
        <f>IFERROR(_xlfn.XLOOKUP(tbl_daily[[#This Row],[Name]],tbl_profile[Name],tbl_profile[Team]),"")</f>
        <v>Toon Squad</v>
      </c>
      <c r="Q445" s="2" t="str">
        <f>IFERROR(AVERAGEIFS(tbl_performance[TrapBar Deadlift 1RM (lbs)],tbl_performance[Name],tbl_daily[[#This Row],[Name]],tbl_performance[Date],tbl_daily[[#This Row],[Date]]),"")</f>
        <v/>
      </c>
      <c r="R445" s="2" t="str">
        <f>IFERROR(AVERAGEIFS(tbl_performance[Bench Press 1RM (lbs)],tbl_performance[Name],tbl_daily[[#This Row],[Name]],tbl_performance[Date],tbl_daily[[#This Row],[Date]]),"")</f>
        <v/>
      </c>
      <c r="S445" s="2" t="str">
        <f>IFERROR(AVERAGEIFS(tbl_performance[Jump Height (in)],tbl_performance[Name],tbl_daily[[#This Row],[Name]],tbl_performance[Date],tbl_daily[[#This Row],[Date]]),"")</f>
        <v/>
      </c>
      <c r="T445" s="2" t="str">
        <f>IFERROR(AVERAGEIFS(tbl_performance[Body Fat (%)],tbl_performance[Name],tbl_daily[[#This Row],[Name]],tbl_performance[Date],tbl_daily[[#This Row],[Date]]),"")</f>
        <v/>
      </c>
      <c r="U445">
        <f>IFERROR(IF(tbl_daily[[#This Row],[Name]]="","",1),"")</f>
        <v>1</v>
      </c>
      <c r="V445" s="9">
        <f>IF(tbl_daily[[#This Row],[Injury Status]]="Full",1,IF(tbl_daily[[#This Row],[Injury Status]]="Limited",2,IF(tbl_daily[[#This Row],[Injury Status]]="Out",3,"")))</f>
        <v>1</v>
      </c>
    </row>
    <row r="446" spans="1:22" ht="18" customHeight="1" x14ac:dyDescent="0.25">
      <c r="A446" s="3">
        <v>43053</v>
      </c>
      <c r="B446" t="s">
        <v>49</v>
      </c>
      <c r="C446" t="s">
        <v>36</v>
      </c>
      <c r="D446">
        <v>9</v>
      </c>
      <c r="E446">
        <v>7</v>
      </c>
      <c r="F446">
        <v>7</v>
      </c>
      <c r="G446">
        <v>9</v>
      </c>
      <c r="H446">
        <v>7</v>
      </c>
      <c r="I446">
        <v>1</v>
      </c>
      <c r="J446">
        <v>7</v>
      </c>
      <c r="K446">
        <v>74</v>
      </c>
      <c r="L446">
        <f>IFERROR(IF(OR(tbl_daily[[#This Row],[RPE]]="",tbl_daily[[#This Row],[Duration]]=""),"",tbl_daily[[#This Row],[RPE]]*tbl_daily[[#This Row],[Duration]]),"")</f>
        <v>518</v>
      </c>
      <c r="M4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446" t="str">
        <f>IFERROR(_xlfn.XLOOKUP(tbl_daily[[#This Row],[Name]],tbl_profile[Name],tbl_profile[Position]),"")</f>
        <v>Guard</v>
      </c>
      <c r="O446">
        <f>IFERROR(IF(tbl_daily[[#This Row],[Injury Status]]="Out","",tbl_daily[[#This Row],[Duration]]),"")</f>
        <v>74</v>
      </c>
      <c r="P446" t="str">
        <f>IFERROR(_xlfn.XLOOKUP(tbl_daily[[#This Row],[Name]],tbl_profile[Name],tbl_profile[Team]),"")</f>
        <v>Toon Squad</v>
      </c>
      <c r="Q446" s="2" t="str">
        <f>IFERROR(AVERAGEIFS(tbl_performance[TrapBar Deadlift 1RM (lbs)],tbl_performance[Name],tbl_daily[[#This Row],[Name]],tbl_performance[Date],tbl_daily[[#This Row],[Date]]),"")</f>
        <v/>
      </c>
      <c r="R446" s="2" t="str">
        <f>IFERROR(AVERAGEIFS(tbl_performance[Bench Press 1RM (lbs)],tbl_performance[Name],tbl_daily[[#This Row],[Name]],tbl_performance[Date],tbl_daily[[#This Row],[Date]]),"")</f>
        <v/>
      </c>
      <c r="S446" s="2" t="str">
        <f>IFERROR(AVERAGEIFS(tbl_performance[Jump Height (in)],tbl_performance[Name],tbl_daily[[#This Row],[Name]],tbl_performance[Date],tbl_daily[[#This Row],[Date]]),"")</f>
        <v/>
      </c>
      <c r="T446" s="2" t="str">
        <f>IFERROR(AVERAGEIFS(tbl_performance[Body Fat (%)],tbl_performance[Name],tbl_daily[[#This Row],[Name]],tbl_performance[Date],tbl_daily[[#This Row],[Date]]),"")</f>
        <v/>
      </c>
      <c r="U446">
        <f>IFERROR(IF(tbl_daily[[#This Row],[Name]]="","",1),"")</f>
        <v>1</v>
      </c>
      <c r="V446" s="9">
        <f>IF(tbl_daily[[#This Row],[Injury Status]]="Full",1,IF(tbl_daily[[#This Row],[Injury Status]]="Limited",2,IF(tbl_daily[[#This Row],[Injury Status]]="Out",3,"")))</f>
        <v>1</v>
      </c>
    </row>
    <row r="447" spans="1:22" ht="18" customHeight="1" x14ac:dyDescent="0.25">
      <c r="A447" s="3">
        <v>43053</v>
      </c>
      <c r="B447" t="s">
        <v>14</v>
      </c>
      <c r="C447" t="s">
        <v>36</v>
      </c>
      <c r="D447">
        <v>10</v>
      </c>
      <c r="E447">
        <v>9</v>
      </c>
      <c r="F447">
        <v>9</v>
      </c>
      <c r="G447">
        <v>8</v>
      </c>
      <c r="H447">
        <v>8</v>
      </c>
      <c r="I447">
        <v>1</v>
      </c>
      <c r="J447">
        <v>10</v>
      </c>
      <c r="K447">
        <v>74</v>
      </c>
      <c r="L447">
        <f>IFERROR(IF(OR(tbl_daily[[#This Row],[RPE]]="",tbl_daily[[#This Row],[Duration]]=""),"",tbl_daily[[#This Row],[RPE]]*tbl_daily[[#This Row],[Duration]]),"")</f>
        <v>740</v>
      </c>
      <c r="M4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47" t="str">
        <f>IFERROR(_xlfn.XLOOKUP(tbl_daily[[#This Row],[Name]],tbl_profile[Name],tbl_profile[Position]),"")</f>
        <v>Guard</v>
      </c>
      <c r="O447">
        <f>IFERROR(IF(tbl_daily[[#This Row],[Injury Status]]="Out","",tbl_daily[[#This Row],[Duration]]),"")</f>
        <v>74</v>
      </c>
      <c r="P447" t="str">
        <f>IFERROR(_xlfn.XLOOKUP(tbl_daily[[#This Row],[Name]],tbl_profile[Name],tbl_profile[Team]),"")</f>
        <v>New Legacy</v>
      </c>
      <c r="Q447" s="2" t="str">
        <f>IFERROR(AVERAGEIFS(tbl_performance[TrapBar Deadlift 1RM (lbs)],tbl_performance[Name],tbl_daily[[#This Row],[Name]],tbl_performance[Date],tbl_daily[[#This Row],[Date]]),"")</f>
        <v/>
      </c>
      <c r="R447" s="2" t="str">
        <f>IFERROR(AVERAGEIFS(tbl_performance[Bench Press 1RM (lbs)],tbl_performance[Name],tbl_daily[[#This Row],[Name]],tbl_performance[Date],tbl_daily[[#This Row],[Date]]),"")</f>
        <v/>
      </c>
      <c r="S447" s="2" t="str">
        <f>IFERROR(AVERAGEIFS(tbl_performance[Jump Height (in)],tbl_performance[Name],tbl_daily[[#This Row],[Name]],tbl_performance[Date],tbl_daily[[#This Row],[Date]]),"")</f>
        <v/>
      </c>
      <c r="T447" s="2" t="str">
        <f>IFERROR(AVERAGEIFS(tbl_performance[Body Fat (%)],tbl_performance[Name],tbl_daily[[#This Row],[Name]],tbl_performance[Date],tbl_daily[[#This Row],[Date]]),"")</f>
        <v/>
      </c>
      <c r="U447">
        <f>IFERROR(IF(tbl_daily[[#This Row],[Name]]="","",1),"")</f>
        <v>1</v>
      </c>
      <c r="V447" s="9">
        <f>IF(tbl_daily[[#This Row],[Injury Status]]="Full",1,IF(tbl_daily[[#This Row],[Injury Status]]="Limited",2,IF(tbl_daily[[#This Row],[Injury Status]]="Out",3,"")))</f>
        <v>1</v>
      </c>
    </row>
    <row r="448" spans="1:22" ht="18" customHeight="1" x14ac:dyDescent="0.25">
      <c r="A448" s="3">
        <v>43053</v>
      </c>
      <c r="B448" t="s">
        <v>64</v>
      </c>
      <c r="C448" t="s">
        <v>36</v>
      </c>
      <c r="D448">
        <v>8</v>
      </c>
      <c r="E448">
        <v>8</v>
      </c>
      <c r="F448">
        <v>7</v>
      </c>
      <c r="G448">
        <v>7</v>
      </c>
      <c r="H448">
        <v>10</v>
      </c>
      <c r="I448">
        <v>1</v>
      </c>
      <c r="J448">
        <v>9</v>
      </c>
      <c r="K448">
        <v>74</v>
      </c>
      <c r="L448">
        <f>IFERROR(IF(OR(tbl_daily[[#This Row],[RPE]]="",tbl_daily[[#This Row],[Duration]]=""),"",tbl_daily[[#This Row],[RPE]]*tbl_daily[[#This Row],[Duration]]),"")</f>
        <v>666</v>
      </c>
      <c r="M4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448" t="str">
        <f>IFERROR(_xlfn.XLOOKUP(tbl_daily[[#This Row],[Name]],tbl_profile[Name],tbl_profile[Position]),"")</f>
        <v>Guard</v>
      </c>
      <c r="O448">
        <f>IFERROR(IF(tbl_daily[[#This Row],[Injury Status]]="Out","",tbl_daily[[#This Row],[Duration]]),"")</f>
        <v>74</v>
      </c>
      <c r="P448" t="str">
        <f>IFERROR(_xlfn.XLOOKUP(tbl_daily[[#This Row],[Name]],tbl_profile[Name],tbl_profile[Team]),"")</f>
        <v>New Legacy</v>
      </c>
      <c r="Q448" s="2" t="str">
        <f>IFERROR(AVERAGEIFS(tbl_performance[TrapBar Deadlift 1RM (lbs)],tbl_performance[Name],tbl_daily[[#This Row],[Name]],tbl_performance[Date],tbl_daily[[#This Row],[Date]]),"")</f>
        <v/>
      </c>
      <c r="R448" s="2" t="str">
        <f>IFERROR(AVERAGEIFS(tbl_performance[Bench Press 1RM (lbs)],tbl_performance[Name],tbl_daily[[#This Row],[Name]],tbl_performance[Date],tbl_daily[[#This Row],[Date]]),"")</f>
        <v/>
      </c>
      <c r="S448" s="2" t="str">
        <f>IFERROR(AVERAGEIFS(tbl_performance[Jump Height (in)],tbl_performance[Name],tbl_daily[[#This Row],[Name]],tbl_performance[Date],tbl_daily[[#This Row],[Date]]),"")</f>
        <v/>
      </c>
      <c r="T448" s="2" t="str">
        <f>IFERROR(AVERAGEIFS(tbl_performance[Body Fat (%)],tbl_performance[Name],tbl_daily[[#This Row],[Name]],tbl_performance[Date],tbl_daily[[#This Row],[Date]]),"")</f>
        <v/>
      </c>
      <c r="U448">
        <f>IFERROR(IF(tbl_daily[[#This Row],[Name]]="","",1),"")</f>
        <v>1</v>
      </c>
      <c r="V448" s="9">
        <f>IF(tbl_daily[[#This Row],[Injury Status]]="Full",1,IF(tbl_daily[[#This Row],[Injury Status]]="Limited",2,IF(tbl_daily[[#This Row],[Injury Status]]="Out",3,"")))</f>
        <v>1</v>
      </c>
    </row>
    <row r="449" spans="1:22" ht="18" customHeight="1" x14ac:dyDescent="0.25">
      <c r="A449" s="3">
        <v>43053</v>
      </c>
      <c r="B449" t="s">
        <v>48</v>
      </c>
      <c r="C449" t="s">
        <v>36</v>
      </c>
      <c r="D449">
        <v>10</v>
      </c>
      <c r="E449">
        <v>7</v>
      </c>
      <c r="F449">
        <v>9</v>
      </c>
      <c r="G449">
        <v>7</v>
      </c>
      <c r="H449">
        <v>10</v>
      </c>
      <c r="I449">
        <v>1</v>
      </c>
      <c r="J449">
        <v>10</v>
      </c>
      <c r="K449">
        <v>74</v>
      </c>
      <c r="L449">
        <f>IFERROR(IF(OR(tbl_daily[[#This Row],[RPE]]="",tbl_daily[[#This Row],[Duration]]=""),"",tbl_daily[[#This Row],[RPE]]*tbl_daily[[#This Row],[Duration]]),"")</f>
        <v>740</v>
      </c>
      <c r="M4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49" t="str">
        <f>IFERROR(_xlfn.XLOOKUP(tbl_daily[[#This Row],[Name]],tbl_profile[Name],tbl_profile[Position]),"")</f>
        <v>Guard</v>
      </c>
      <c r="O449">
        <f>IFERROR(IF(tbl_daily[[#This Row],[Injury Status]]="Out","",tbl_daily[[#This Row],[Duration]]),"")</f>
        <v>74</v>
      </c>
      <c r="P449" t="str">
        <f>IFERROR(_xlfn.XLOOKUP(tbl_daily[[#This Row],[Name]],tbl_profile[Name],tbl_profile[Team]),"")</f>
        <v>New Legacy</v>
      </c>
      <c r="Q449" s="2" t="str">
        <f>IFERROR(AVERAGEIFS(tbl_performance[TrapBar Deadlift 1RM (lbs)],tbl_performance[Name],tbl_daily[[#This Row],[Name]],tbl_performance[Date],tbl_daily[[#This Row],[Date]]),"")</f>
        <v/>
      </c>
      <c r="R449" s="2" t="str">
        <f>IFERROR(AVERAGEIFS(tbl_performance[Bench Press 1RM (lbs)],tbl_performance[Name],tbl_daily[[#This Row],[Name]],tbl_performance[Date],tbl_daily[[#This Row],[Date]]),"")</f>
        <v/>
      </c>
      <c r="S449" s="2" t="str">
        <f>IFERROR(AVERAGEIFS(tbl_performance[Jump Height (in)],tbl_performance[Name],tbl_daily[[#This Row],[Name]],tbl_performance[Date],tbl_daily[[#This Row],[Date]]),"")</f>
        <v/>
      </c>
      <c r="T449" s="2" t="str">
        <f>IFERROR(AVERAGEIFS(tbl_performance[Body Fat (%)],tbl_performance[Name],tbl_daily[[#This Row],[Name]],tbl_performance[Date],tbl_daily[[#This Row],[Date]]),"")</f>
        <v/>
      </c>
      <c r="U449">
        <f>IFERROR(IF(tbl_daily[[#This Row],[Name]]="","",1),"")</f>
        <v>1</v>
      </c>
      <c r="V449" s="9">
        <f>IF(tbl_daily[[#This Row],[Injury Status]]="Full",1,IF(tbl_daily[[#This Row],[Injury Status]]="Limited",2,IF(tbl_daily[[#This Row],[Injury Status]]="Out",3,"")))</f>
        <v>1</v>
      </c>
    </row>
    <row r="450" spans="1:22" ht="18" customHeight="1" x14ac:dyDescent="0.25">
      <c r="A450" s="3">
        <v>43053</v>
      </c>
      <c r="B450" t="s">
        <v>65</v>
      </c>
      <c r="C450" t="s">
        <v>36</v>
      </c>
      <c r="D450">
        <v>10</v>
      </c>
      <c r="E450">
        <v>7</v>
      </c>
      <c r="F450">
        <v>9</v>
      </c>
      <c r="G450">
        <v>7</v>
      </c>
      <c r="H450">
        <v>10</v>
      </c>
      <c r="I450">
        <v>1</v>
      </c>
      <c r="J450">
        <v>8</v>
      </c>
      <c r="K450">
        <v>74</v>
      </c>
      <c r="L450">
        <f>IFERROR(IF(OR(tbl_daily[[#This Row],[RPE]]="",tbl_daily[[#This Row],[Duration]]=""),"",tbl_daily[[#This Row],[RPE]]*tbl_daily[[#This Row],[Duration]]),"")</f>
        <v>592</v>
      </c>
      <c r="M4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50" t="str">
        <f>IFERROR(_xlfn.XLOOKUP(tbl_daily[[#This Row],[Name]],tbl_profile[Name],tbl_profile[Position]),"")</f>
        <v>Center</v>
      </c>
      <c r="O450">
        <f>IFERROR(IF(tbl_daily[[#This Row],[Injury Status]]="Out","",tbl_daily[[#This Row],[Duration]]),"")</f>
        <v>74</v>
      </c>
      <c r="P450" t="str">
        <f>IFERROR(_xlfn.XLOOKUP(tbl_daily[[#This Row],[Name]],tbl_profile[Name],tbl_profile[Team]),"")</f>
        <v>New Legacy</v>
      </c>
      <c r="Q450" s="2" t="str">
        <f>IFERROR(AVERAGEIFS(tbl_performance[TrapBar Deadlift 1RM (lbs)],tbl_performance[Name],tbl_daily[[#This Row],[Name]],tbl_performance[Date],tbl_daily[[#This Row],[Date]]),"")</f>
        <v/>
      </c>
      <c r="R450" s="2" t="str">
        <f>IFERROR(AVERAGEIFS(tbl_performance[Bench Press 1RM (lbs)],tbl_performance[Name],tbl_daily[[#This Row],[Name]],tbl_performance[Date],tbl_daily[[#This Row],[Date]]),"")</f>
        <v/>
      </c>
      <c r="S450" s="2" t="str">
        <f>IFERROR(AVERAGEIFS(tbl_performance[Jump Height (in)],tbl_performance[Name],tbl_daily[[#This Row],[Name]],tbl_performance[Date],tbl_daily[[#This Row],[Date]]),"")</f>
        <v/>
      </c>
      <c r="T450" s="2" t="str">
        <f>IFERROR(AVERAGEIFS(tbl_performance[Body Fat (%)],tbl_performance[Name],tbl_daily[[#This Row],[Name]],tbl_performance[Date],tbl_daily[[#This Row],[Date]]),"")</f>
        <v/>
      </c>
      <c r="U450">
        <f>IFERROR(IF(tbl_daily[[#This Row],[Name]]="","",1),"")</f>
        <v>1</v>
      </c>
      <c r="V450" s="9">
        <f>IF(tbl_daily[[#This Row],[Injury Status]]="Full",1,IF(tbl_daily[[#This Row],[Injury Status]]="Limited",2,IF(tbl_daily[[#This Row],[Injury Status]]="Out",3,"")))</f>
        <v>1</v>
      </c>
    </row>
    <row r="451" spans="1:22" ht="18" customHeight="1" x14ac:dyDescent="0.25">
      <c r="A451" s="3">
        <v>43053</v>
      </c>
      <c r="B451" t="s">
        <v>63</v>
      </c>
      <c r="C451" t="s">
        <v>36</v>
      </c>
      <c r="D451">
        <v>2</v>
      </c>
      <c r="E451">
        <v>1</v>
      </c>
      <c r="F451">
        <v>3</v>
      </c>
      <c r="G451">
        <v>3</v>
      </c>
      <c r="H451">
        <v>2</v>
      </c>
      <c r="I451">
        <v>1</v>
      </c>
      <c r="J451">
        <v>2</v>
      </c>
      <c r="K451">
        <v>111</v>
      </c>
      <c r="L451">
        <f>IFERROR(IF(OR(tbl_daily[[#This Row],[RPE]]="",tbl_daily[[#This Row],[Duration]]=""),"",tbl_daily[[#This Row],[RPE]]*tbl_daily[[#This Row],[Duration]]),"")</f>
        <v>222</v>
      </c>
      <c r="M4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451" t="str">
        <f>IFERROR(_xlfn.XLOOKUP(tbl_daily[[#This Row],[Name]],tbl_profile[Name],tbl_profile[Position]),"")</f>
        <v>Center</v>
      </c>
      <c r="O451">
        <f>IFERROR(IF(tbl_daily[[#This Row],[Injury Status]]="Out","",tbl_daily[[#This Row],[Duration]]),"")</f>
        <v>111</v>
      </c>
      <c r="P451" t="str">
        <f>IFERROR(_xlfn.XLOOKUP(tbl_daily[[#This Row],[Name]],tbl_profile[Name],tbl_profile[Team]),"")</f>
        <v>New Legacy</v>
      </c>
      <c r="Q451" s="2" t="str">
        <f>IFERROR(AVERAGEIFS(tbl_performance[TrapBar Deadlift 1RM (lbs)],tbl_performance[Name],tbl_daily[[#This Row],[Name]],tbl_performance[Date],tbl_daily[[#This Row],[Date]]),"")</f>
        <v/>
      </c>
      <c r="R451" s="2" t="str">
        <f>IFERROR(AVERAGEIFS(tbl_performance[Bench Press 1RM (lbs)],tbl_performance[Name],tbl_daily[[#This Row],[Name]],tbl_performance[Date],tbl_daily[[#This Row],[Date]]),"")</f>
        <v/>
      </c>
      <c r="S451" s="2" t="str">
        <f>IFERROR(AVERAGEIFS(tbl_performance[Jump Height (in)],tbl_performance[Name],tbl_daily[[#This Row],[Name]],tbl_performance[Date],tbl_daily[[#This Row],[Date]]),"")</f>
        <v/>
      </c>
      <c r="T451" s="2" t="str">
        <f>IFERROR(AVERAGEIFS(tbl_performance[Body Fat (%)],tbl_performance[Name],tbl_daily[[#This Row],[Name]],tbl_performance[Date],tbl_daily[[#This Row],[Date]]),"")</f>
        <v/>
      </c>
      <c r="U451">
        <f>IFERROR(IF(tbl_daily[[#This Row],[Name]]="","",1),"")</f>
        <v>1</v>
      </c>
      <c r="V451" s="9">
        <f>IF(tbl_daily[[#This Row],[Injury Status]]="Full",1,IF(tbl_daily[[#This Row],[Injury Status]]="Limited",2,IF(tbl_daily[[#This Row],[Injury Status]]="Out",3,"")))</f>
        <v>1</v>
      </c>
    </row>
    <row r="452" spans="1:22" ht="18" customHeight="1" x14ac:dyDescent="0.25">
      <c r="A452" s="3">
        <v>43053</v>
      </c>
      <c r="B452" t="s">
        <v>62</v>
      </c>
      <c r="C452" t="s">
        <v>36</v>
      </c>
      <c r="D452">
        <v>3</v>
      </c>
      <c r="E452">
        <v>2</v>
      </c>
      <c r="F452">
        <v>3</v>
      </c>
      <c r="G452">
        <v>2</v>
      </c>
      <c r="H452">
        <v>1</v>
      </c>
      <c r="I452">
        <v>1</v>
      </c>
      <c r="J452">
        <v>4</v>
      </c>
      <c r="K452">
        <v>111</v>
      </c>
      <c r="L452">
        <f>IFERROR(IF(OR(tbl_daily[[#This Row],[RPE]]="",tbl_daily[[#This Row],[Duration]]=""),"",tbl_daily[[#This Row],[RPE]]*tbl_daily[[#This Row],[Duration]]),"")</f>
        <v>444</v>
      </c>
      <c r="M4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452" t="str">
        <f>IFERROR(_xlfn.XLOOKUP(tbl_daily[[#This Row],[Name]],tbl_profile[Name],tbl_profile[Position]),"")</f>
        <v>Center</v>
      </c>
      <c r="O452">
        <f>IFERROR(IF(tbl_daily[[#This Row],[Injury Status]]="Out","",tbl_daily[[#This Row],[Duration]]),"")</f>
        <v>111</v>
      </c>
      <c r="P452" t="str">
        <f>IFERROR(_xlfn.XLOOKUP(tbl_daily[[#This Row],[Name]],tbl_profile[Name],tbl_profile[Team]),"")</f>
        <v>Toon Squad</v>
      </c>
      <c r="Q452" s="2" t="str">
        <f>IFERROR(AVERAGEIFS(tbl_performance[TrapBar Deadlift 1RM (lbs)],tbl_performance[Name],tbl_daily[[#This Row],[Name]],tbl_performance[Date],tbl_daily[[#This Row],[Date]]),"")</f>
        <v/>
      </c>
      <c r="R452" s="2" t="str">
        <f>IFERROR(AVERAGEIFS(tbl_performance[Bench Press 1RM (lbs)],tbl_performance[Name],tbl_daily[[#This Row],[Name]],tbl_performance[Date],tbl_daily[[#This Row],[Date]]),"")</f>
        <v/>
      </c>
      <c r="S452" s="2" t="str">
        <f>IFERROR(AVERAGEIFS(tbl_performance[Jump Height (in)],tbl_performance[Name],tbl_daily[[#This Row],[Name]],tbl_performance[Date],tbl_daily[[#This Row],[Date]]),"")</f>
        <v/>
      </c>
      <c r="T452" s="2" t="str">
        <f>IFERROR(AVERAGEIFS(tbl_performance[Body Fat (%)],tbl_performance[Name],tbl_daily[[#This Row],[Name]],tbl_performance[Date],tbl_daily[[#This Row],[Date]]),"")</f>
        <v/>
      </c>
      <c r="U452">
        <f>IFERROR(IF(tbl_daily[[#This Row],[Name]]="","",1),"")</f>
        <v>1</v>
      </c>
      <c r="V452" s="9">
        <f>IF(tbl_daily[[#This Row],[Injury Status]]="Full",1,IF(tbl_daily[[#This Row],[Injury Status]]="Limited",2,IF(tbl_daily[[#This Row],[Injury Status]]="Out",3,"")))</f>
        <v>1</v>
      </c>
    </row>
    <row r="453" spans="1:22" ht="18" customHeight="1" x14ac:dyDescent="0.25">
      <c r="A453" s="3">
        <v>43053</v>
      </c>
      <c r="B453" t="s">
        <v>146</v>
      </c>
      <c r="C453" t="s">
        <v>36</v>
      </c>
      <c r="D453">
        <v>2</v>
      </c>
      <c r="E453">
        <v>1</v>
      </c>
      <c r="F453">
        <v>4</v>
      </c>
      <c r="G453">
        <v>1</v>
      </c>
      <c r="H453">
        <v>2</v>
      </c>
      <c r="I453">
        <v>1</v>
      </c>
      <c r="J453">
        <v>2</v>
      </c>
      <c r="K453">
        <v>111</v>
      </c>
      <c r="L453">
        <f>IFERROR(IF(OR(tbl_daily[[#This Row],[RPE]]="",tbl_daily[[#This Row],[Duration]]=""),"",tbl_daily[[#This Row],[RPE]]*tbl_daily[[#This Row],[Duration]]),"")</f>
        <v>222</v>
      </c>
      <c r="M4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453" t="str">
        <f>IFERROR(_xlfn.XLOOKUP(tbl_daily[[#This Row],[Name]],tbl_profile[Name],tbl_profile[Position]),"")</f>
        <v>Forward</v>
      </c>
      <c r="O453">
        <f>IFERROR(IF(tbl_daily[[#This Row],[Injury Status]]="Out","",tbl_daily[[#This Row],[Duration]]),"")</f>
        <v>111</v>
      </c>
      <c r="P453" t="str">
        <f>IFERROR(_xlfn.XLOOKUP(tbl_daily[[#This Row],[Name]],tbl_profile[Name],tbl_profile[Team]),"")</f>
        <v>New Legacy</v>
      </c>
      <c r="Q453" s="2" t="str">
        <f>IFERROR(AVERAGEIFS(tbl_performance[TrapBar Deadlift 1RM (lbs)],tbl_performance[Name],tbl_daily[[#This Row],[Name]],tbl_performance[Date],tbl_daily[[#This Row],[Date]]),"")</f>
        <v/>
      </c>
      <c r="R453" s="2" t="str">
        <f>IFERROR(AVERAGEIFS(tbl_performance[Bench Press 1RM (lbs)],tbl_performance[Name],tbl_daily[[#This Row],[Name]],tbl_performance[Date],tbl_daily[[#This Row],[Date]]),"")</f>
        <v/>
      </c>
      <c r="S453" s="2" t="str">
        <f>IFERROR(AVERAGEIFS(tbl_performance[Jump Height (in)],tbl_performance[Name],tbl_daily[[#This Row],[Name]],tbl_performance[Date],tbl_daily[[#This Row],[Date]]),"")</f>
        <v/>
      </c>
      <c r="T453" s="2" t="str">
        <f>IFERROR(AVERAGEIFS(tbl_performance[Body Fat (%)],tbl_performance[Name],tbl_daily[[#This Row],[Name]],tbl_performance[Date],tbl_daily[[#This Row],[Date]]),"")</f>
        <v/>
      </c>
      <c r="U453">
        <f>IFERROR(IF(tbl_daily[[#This Row],[Name]]="","",1),"")</f>
        <v>1</v>
      </c>
      <c r="V453" s="9">
        <f>IF(tbl_daily[[#This Row],[Injury Status]]="Full",1,IF(tbl_daily[[#This Row],[Injury Status]]="Limited",2,IF(tbl_daily[[#This Row],[Injury Status]]="Out",3,"")))</f>
        <v>1</v>
      </c>
    </row>
    <row r="454" spans="1:22" ht="18" customHeight="1" x14ac:dyDescent="0.25">
      <c r="A454" s="3">
        <v>43053</v>
      </c>
      <c r="B454" t="s">
        <v>52</v>
      </c>
      <c r="C454" t="s">
        <v>36</v>
      </c>
      <c r="D454">
        <v>4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4</v>
      </c>
      <c r="K454">
        <v>111</v>
      </c>
      <c r="L454">
        <f>IFERROR(IF(OR(tbl_daily[[#This Row],[RPE]]="",tbl_daily[[#This Row],[Duration]]=""),"",tbl_daily[[#This Row],[RPE]]*tbl_daily[[#This Row],[Duration]]),"")</f>
        <v>444</v>
      </c>
      <c r="M4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454" t="str">
        <f>IFERROR(_xlfn.XLOOKUP(tbl_daily[[#This Row],[Name]],tbl_profile[Name],tbl_profile[Position]),"")</f>
        <v>Forward</v>
      </c>
      <c r="O454">
        <f>IFERROR(IF(tbl_daily[[#This Row],[Injury Status]]="Out","",tbl_daily[[#This Row],[Duration]]),"")</f>
        <v>111</v>
      </c>
      <c r="P454" t="str">
        <f>IFERROR(_xlfn.XLOOKUP(tbl_daily[[#This Row],[Name]],tbl_profile[Name],tbl_profile[Team]),"")</f>
        <v>Toon Squad</v>
      </c>
      <c r="Q454" s="2" t="str">
        <f>IFERROR(AVERAGEIFS(tbl_performance[TrapBar Deadlift 1RM (lbs)],tbl_performance[Name],tbl_daily[[#This Row],[Name]],tbl_performance[Date],tbl_daily[[#This Row],[Date]]),"")</f>
        <v/>
      </c>
      <c r="R454" s="2" t="str">
        <f>IFERROR(AVERAGEIFS(tbl_performance[Bench Press 1RM (lbs)],tbl_performance[Name],tbl_daily[[#This Row],[Name]],tbl_performance[Date],tbl_daily[[#This Row],[Date]]),"")</f>
        <v/>
      </c>
      <c r="S454" s="2" t="str">
        <f>IFERROR(AVERAGEIFS(tbl_performance[Jump Height (in)],tbl_performance[Name],tbl_daily[[#This Row],[Name]],tbl_performance[Date],tbl_daily[[#This Row],[Date]]),"")</f>
        <v/>
      </c>
      <c r="T454" s="2" t="str">
        <f>IFERROR(AVERAGEIFS(tbl_performance[Body Fat (%)],tbl_performance[Name],tbl_daily[[#This Row],[Name]],tbl_performance[Date],tbl_daily[[#This Row],[Date]]),"")</f>
        <v/>
      </c>
      <c r="U454">
        <f>IFERROR(IF(tbl_daily[[#This Row],[Name]]="","",1),"")</f>
        <v>1</v>
      </c>
      <c r="V454" s="9">
        <f>IF(tbl_daily[[#This Row],[Injury Status]]="Full",1,IF(tbl_daily[[#This Row],[Injury Status]]="Limited",2,IF(tbl_daily[[#This Row],[Injury Status]]="Out",3,"")))</f>
        <v>1</v>
      </c>
    </row>
    <row r="455" spans="1:22" ht="18" customHeight="1" x14ac:dyDescent="0.25">
      <c r="A455" s="3">
        <v>43053</v>
      </c>
      <c r="B455" t="s">
        <v>57</v>
      </c>
      <c r="C455" t="s">
        <v>36</v>
      </c>
      <c r="D455">
        <v>1</v>
      </c>
      <c r="E455">
        <v>2</v>
      </c>
      <c r="F455">
        <v>2</v>
      </c>
      <c r="G455">
        <v>3</v>
      </c>
      <c r="H455">
        <v>3</v>
      </c>
      <c r="I455">
        <v>1</v>
      </c>
      <c r="J455">
        <v>4</v>
      </c>
      <c r="K455">
        <v>111</v>
      </c>
      <c r="L455">
        <f>IFERROR(IF(OR(tbl_daily[[#This Row],[RPE]]="",tbl_daily[[#This Row],[Duration]]=""),"",tbl_daily[[#This Row],[RPE]]*tbl_daily[[#This Row],[Duration]]),"")</f>
        <v>444</v>
      </c>
      <c r="M4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455" t="str">
        <f>IFERROR(_xlfn.XLOOKUP(tbl_daily[[#This Row],[Name]],tbl_profile[Name],tbl_profile[Position]),"")</f>
        <v>Guard</v>
      </c>
      <c r="O455">
        <f>IFERROR(IF(tbl_daily[[#This Row],[Injury Status]]="Out","",tbl_daily[[#This Row],[Duration]]),"")</f>
        <v>111</v>
      </c>
      <c r="P455" t="str">
        <f>IFERROR(_xlfn.XLOOKUP(tbl_daily[[#This Row],[Name]],tbl_profile[Name],tbl_profile[Team]),"")</f>
        <v>Toon Squad</v>
      </c>
      <c r="Q455" s="2" t="str">
        <f>IFERROR(AVERAGEIFS(tbl_performance[TrapBar Deadlift 1RM (lbs)],tbl_performance[Name],tbl_daily[[#This Row],[Name]],tbl_performance[Date],tbl_daily[[#This Row],[Date]]),"")</f>
        <v/>
      </c>
      <c r="R455" s="2" t="str">
        <f>IFERROR(AVERAGEIFS(tbl_performance[Bench Press 1RM (lbs)],tbl_performance[Name],tbl_daily[[#This Row],[Name]],tbl_performance[Date],tbl_daily[[#This Row],[Date]]),"")</f>
        <v/>
      </c>
      <c r="S455" s="2" t="str">
        <f>IFERROR(AVERAGEIFS(tbl_performance[Jump Height (in)],tbl_performance[Name],tbl_daily[[#This Row],[Name]],tbl_performance[Date],tbl_daily[[#This Row],[Date]]),"")</f>
        <v/>
      </c>
      <c r="T455" s="2" t="str">
        <f>IFERROR(AVERAGEIFS(tbl_performance[Body Fat (%)],tbl_performance[Name],tbl_daily[[#This Row],[Name]],tbl_performance[Date],tbl_daily[[#This Row],[Date]]),"")</f>
        <v/>
      </c>
      <c r="U455">
        <f>IFERROR(IF(tbl_daily[[#This Row],[Name]]="","",1),"")</f>
        <v>1</v>
      </c>
      <c r="V455" s="9">
        <f>IF(tbl_daily[[#This Row],[Injury Status]]="Full",1,IF(tbl_daily[[#This Row],[Injury Status]]="Limited",2,IF(tbl_daily[[#This Row],[Injury Status]]="Out",3,"")))</f>
        <v>1</v>
      </c>
    </row>
    <row r="456" spans="1:22" ht="18" customHeight="1" x14ac:dyDescent="0.25">
      <c r="A456" s="3">
        <v>43053</v>
      </c>
      <c r="B456" t="s">
        <v>59</v>
      </c>
      <c r="C456" t="s">
        <v>38</v>
      </c>
      <c r="D456">
        <v>1</v>
      </c>
      <c r="E456">
        <v>3</v>
      </c>
      <c r="F456">
        <v>2</v>
      </c>
      <c r="G456">
        <v>3</v>
      </c>
      <c r="H456">
        <v>1</v>
      </c>
      <c r="I456">
        <v>1</v>
      </c>
      <c r="J456">
        <v>1</v>
      </c>
      <c r="K456">
        <v>111</v>
      </c>
      <c r="L456">
        <f>IFERROR(IF(OR(tbl_daily[[#This Row],[RPE]]="",tbl_daily[[#This Row],[Duration]]=""),"",tbl_daily[[#This Row],[RPE]]*tbl_daily[[#This Row],[Duration]]),"")</f>
        <v>111</v>
      </c>
      <c r="M4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456" t="str">
        <f>IFERROR(_xlfn.XLOOKUP(tbl_daily[[#This Row],[Name]],tbl_profile[Name],tbl_profile[Position]),"")</f>
        <v>Forward</v>
      </c>
      <c r="O456">
        <f>IFERROR(IF(tbl_daily[[#This Row],[Injury Status]]="Out","",tbl_daily[[#This Row],[Duration]]),"")</f>
        <v>111</v>
      </c>
      <c r="P456" t="str">
        <f>IFERROR(_xlfn.XLOOKUP(tbl_daily[[#This Row],[Name]],tbl_profile[Name],tbl_profile[Team]),"")</f>
        <v>Toon Squad</v>
      </c>
      <c r="Q456" s="2" t="str">
        <f>IFERROR(AVERAGEIFS(tbl_performance[TrapBar Deadlift 1RM (lbs)],tbl_performance[Name],tbl_daily[[#This Row],[Name]],tbl_performance[Date],tbl_daily[[#This Row],[Date]]),"")</f>
        <v/>
      </c>
      <c r="R456" s="2" t="str">
        <f>IFERROR(AVERAGEIFS(tbl_performance[Bench Press 1RM (lbs)],tbl_performance[Name],tbl_daily[[#This Row],[Name]],tbl_performance[Date],tbl_daily[[#This Row],[Date]]),"")</f>
        <v/>
      </c>
      <c r="S456" s="2" t="str">
        <f>IFERROR(AVERAGEIFS(tbl_performance[Jump Height (in)],tbl_performance[Name],tbl_daily[[#This Row],[Name]],tbl_performance[Date],tbl_daily[[#This Row],[Date]]),"")</f>
        <v/>
      </c>
      <c r="T456" s="2" t="str">
        <f>IFERROR(AVERAGEIFS(tbl_performance[Body Fat (%)],tbl_performance[Name],tbl_daily[[#This Row],[Name]],tbl_performance[Date],tbl_daily[[#This Row],[Date]]),"")</f>
        <v/>
      </c>
      <c r="U456">
        <f>IFERROR(IF(tbl_daily[[#This Row],[Name]]="","",1),"")</f>
        <v>1</v>
      </c>
      <c r="V456" s="9">
        <f>IF(tbl_daily[[#This Row],[Injury Status]]="Full",1,IF(tbl_daily[[#This Row],[Injury Status]]="Limited",2,IF(tbl_daily[[#This Row],[Injury Status]]="Out",3,"")))</f>
        <v>2</v>
      </c>
    </row>
    <row r="457" spans="1:22" ht="18" customHeight="1" x14ac:dyDescent="0.25">
      <c r="A457" s="3">
        <v>43053</v>
      </c>
      <c r="B457" t="s">
        <v>61</v>
      </c>
      <c r="C457" t="s">
        <v>36</v>
      </c>
      <c r="D457">
        <v>3</v>
      </c>
      <c r="E457">
        <v>1</v>
      </c>
      <c r="F457">
        <v>2</v>
      </c>
      <c r="G457">
        <v>1</v>
      </c>
      <c r="H457">
        <v>3</v>
      </c>
      <c r="I457">
        <v>1</v>
      </c>
      <c r="J457">
        <v>3</v>
      </c>
      <c r="K457">
        <v>111</v>
      </c>
      <c r="L457">
        <f>IFERROR(IF(OR(tbl_daily[[#This Row],[RPE]]="",tbl_daily[[#This Row],[Duration]]=""),"",tbl_daily[[#This Row],[RPE]]*tbl_daily[[#This Row],[Duration]]),"")</f>
        <v>333</v>
      </c>
      <c r="M4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457" t="str">
        <f>IFERROR(_xlfn.XLOOKUP(tbl_daily[[#This Row],[Name]],tbl_profile[Name],tbl_profile[Position]),"")</f>
        <v>Forward</v>
      </c>
      <c r="O457">
        <f>IFERROR(IF(tbl_daily[[#This Row],[Injury Status]]="Out","",tbl_daily[[#This Row],[Duration]]),"")</f>
        <v>111</v>
      </c>
      <c r="P457" t="str">
        <f>IFERROR(_xlfn.XLOOKUP(tbl_daily[[#This Row],[Name]],tbl_profile[Name],tbl_profile[Team]),"")</f>
        <v>Toon Squad</v>
      </c>
      <c r="Q457" s="2" t="str">
        <f>IFERROR(AVERAGEIFS(tbl_performance[TrapBar Deadlift 1RM (lbs)],tbl_performance[Name],tbl_daily[[#This Row],[Name]],tbl_performance[Date],tbl_daily[[#This Row],[Date]]),"")</f>
        <v/>
      </c>
      <c r="R457" s="2" t="str">
        <f>IFERROR(AVERAGEIFS(tbl_performance[Bench Press 1RM (lbs)],tbl_performance[Name],tbl_daily[[#This Row],[Name]],tbl_performance[Date],tbl_daily[[#This Row],[Date]]),"")</f>
        <v/>
      </c>
      <c r="S457" s="2" t="str">
        <f>IFERROR(AVERAGEIFS(tbl_performance[Jump Height (in)],tbl_performance[Name],tbl_daily[[#This Row],[Name]],tbl_performance[Date],tbl_daily[[#This Row],[Date]]),"")</f>
        <v/>
      </c>
      <c r="T457" s="2" t="str">
        <f>IFERROR(AVERAGEIFS(tbl_performance[Body Fat (%)],tbl_performance[Name],tbl_daily[[#This Row],[Name]],tbl_performance[Date],tbl_daily[[#This Row],[Date]]),"")</f>
        <v/>
      </c>
      <c r="U457">
        <f>IFERROR(IF(tbl_daily[[#This Row],[Name]]="","",1),"")</f>
        <v>1</v>
      </c>
      <c r="V457" s="9">
        <f>IF(tbl_daily[[#This Row],[Injury Status]]="Full",1,IF(tbl_daily[[#This Row],[Injury Status]]="Limited",2,IF(tbl_daily[[#This Row],[Injury Status]]="Out",3,"")))</f>
        <v>1</v>
      </c>
    </row>
    <row r="458" spans="1:22" ht="18" customHeight="1" x14ac:dyDescent="0.25">
      <c r="A458" s="3">
        <v>43053</v>
      </c>
      <c r="B458" t="s">
        <v>55</v>
      </c>
      <c r="C458" t="s">
        <v>36</v>
      </c>
      <c r="D458">
        <v>1</v>
      </c>
      <c r="E458">
        <v>2</v>
      </c>
      <c r="F458">
        <v>3</v>
      </c>
      <c r="G458">
        <v>1</v>
      </c>
      <c r="H458">
        <v>3</v>
      </c>
      <c r="I458">
        <v>1</v>
      </c>
      <c r="J458">
        <v>3</v>
      </c>
      <c r="K458">
        <v>111</v>
      </c>
      <c r="L458">
        <f>IFERROR(IF(OR(tbl_daily[[#This Row],[RPE]]="",tbl_daily[[#This Row],[Duration]]=""),"",tbl_daily[[#This Row],[RPE]]*tbl_daily[[#This Row],[Duration]]),"")</f>
        <v>333</v>
      </c>
      <c r="M4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458" t="str">
        <f>IFERROR(_xlfn.XLOOKUP(tbl_daily[[#This Row],[Name]],tbl_profile[Name],tbl_profile[Position]),"")</f>
        <v>Guard</v>
      </c>
      <c r="O458">
        <f>IFERROR(IF(tbl_daily[[#This Row],[Injury Status]]="Out","",tbl_daily[[#This Row],[Duration]]),"")</f>
        <v>111</v>
      </c>
      <c r="P458" t="str">
        <f>IFERROR(_xlfn.XLOOKUP(tbl_daily[[#This Row],[Name]],tbl_profile[Name],tbl_profile[Team]),"")</f>
        <v>Toon Squad</v>
      </c>
      <c r="Q458" s="2" t="str">
        <f>IFERROR(AVERAGEIFS(tbl_performance[TrapBar Deadlift 1RM (lbs)],tbl_performance[Name],tbl_daily[[#This Row],[Name]],tbl_performance[Date],tbl_daily[[#This Row],[Date]]),"")</f>
        <v/>
      </c>
      <c r="R458" s="2" t="str">
        <f>IFERROR(AVERAGEIFS(tbl_performance[Bench Press 1RM (lbs)],tbl_performance[Name],tbl_daily[[#This Row],[Name]],tbl_performance[Date],tbl_daily[[#This Row],[Date]]),"")</f>
        <v/>
      </c>
      <c r="S458" s="2" t="str">
        <f>IFERROR(AVERAGEIFS(tbl_performance[Jump Height (in)],tbl_performance[Name],tbl_daily[[#This Row],[Name]],tbl_performance[Date],tbl_daily[[#This Row],[Date]]),"")</f>
        <v/>
      </c>
      <c r="T458" s="2" t="str">
        <f>IFERROR(AVERAGEIFS(tbl_performance[Body Fat (%)],tbl_performance[Name],tbl_daily[[#This Row],[Name]],tbl_performance[Date],tbl_daily[[#This Row],[Date]]),"")</f>
        <v/>
      </c>
      <c r="U458">
        <f>IFERROR(IF(tbl_daily[[#This Row],[Name]]="","",1),"")</f>
        <v>1</v>
      </c>
      <c r="V458" s="9">
        <f>IF(tbl_daily[[#This Row],[Injury Status]]="Full",1,IF(tbl_daily[[#This Row],[Injury Status]]="Limited",2,IF(tbl_daily[[#This Row],[Injury Status]]="Out",3,"")))</f>
        <v>1</v>
      </c>
    </row>
    <row r="459" spans="1:22" ht="18" customHeight="1" x14ac:dyDescent="0.25">
      <c r="A459" s="3">
        <v>43053</v>
      </c>
      <c r="B459" t="s">
        <v>40</v>
      </c>
      <c r="C459" t="s">
        <v>36</v>
      </c>
      <c r="D459">
        <v>2</v>
      </c>
      <c r="E459">
        <v>2</v>
      </c>
      <c r="F459">
        <v>4</v>
      </c>
      <c r="G459">
        <v>3</v>
      </c>
      <c r="H459">
        <v>3</v>
      </c>
      <c r="I459">
        <v>1</v>
      </c>
      <c r="J459">
        <v>1</v>
      </c>
      <c r="K459">
        <v>111</v>
      </c>
      <c r="L459">
        <f>IFERROR(IF(OR(tbl_daily[[#This Row],[RPE]]="",tbl_daily[[#This Row],[Duration]]=""),"",tbl_daily[[#This Row],[RPE]]*tbl_daily[[#This Row],[Duration]]),"")</f>
        <v>111</v>
      </c>
      <c r="M4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459" t="str">
        <f>IFERROR(_xlfn.XLOOKUP(tbl_daily[[#This Row],[Name]],tbl_profile[Name],tbl_profile[Position]),"")</f>
        <v>Guard</v>
      </c>
      <c r="O459">
        <f>IFERROR(IF(tbl_daily[[#This Row],[Injury Status]]="Out","",tbl_daily[[#This Row],[Duration]]),"")</f>
        <v>111</v>
      </c>
      <c r="P459" t="str">
        <f>IFERROR(_xlfn.XLOOKUP(tbl_daily[[#This Row],[Name]],tbl_profile[Name],tbl_profile[Team]),"")</f>
        <v>New Legacy</v>
      </c>
      <c r="Q459" s="2" t="str">
        <f>IFERROR(AVERAGEIFS(tbl_performance[TrapBar Deadlift 1RM (lbs)],tbl_performance[Name],tbl_daily[[#This Row],[Name]],tbl_performance[Date],tbl_daily[[#This Row],[Date]]),"")</f>
        <v/>
      </c>
      <c r="R459" s="2" t="str">
        <f>IFERROR(AVERAGEIFS(tbl_performance[Bench Press 1RM (lbs)],tbl_performance[Name],tbl_daily[[#This Row],[Name]],tbl_performance[Date],tbl_daily[[#This Row],[Date]]),"")</f>
        <v/>
      </c>
      <c r="S459" s="2" t="str">
        <f>IFERROR(AVERAGEIFS(tbl_performance[Jump Height (in)],tbl_performance[Name],tbl_daily[[#This Row],[Name]],tbl_performance[Date],tbl_daily[[#This Row],[Date]]),"")</f>
        <v/>
      </c>
      <c r="T459" s="2" t="str">
        <f>IFERROR(AVERAGEIFS(tbl_performance[Body Fat (%)],tbl_performance[Name],tbl_daily[[#This Row],[Name]],tbl_performance[Date],tbl_daily[[#This Row],[Date]]),"")</f>
        <v/>
      </c>
      <c r="U459">
        <f>IFERROR(IF(tbl_daily[[#This Row],[Name]]="","",1),"")</f>
        <v>1</v>
      </c>
      <c r="V459" s="9">
        <f>IF(tbl_daily[[#This Row],[Injury Status]]="Full",1,IF(tbl_daily[[#This Row],[Injury Status]]="Limited",2,IF(tbl_daily[[#This Row],[Injury Status]]="Out",3,"")))</f>
        <v>1</v>
      </c>
    </row>
    <row r="460" spans="1:22" ht="18" customHeight="1" x14ac:dyDescent="0.25">
      <c r="A460" s="6">
        <v>43054</v>
      </c>
      <c r="B460" t="s">
        <v>45</v>
      </c>
      <c r="C460" t="s">
        <v>36</v>
      </c>
      <c r="D460">
        <v>4</v>
      </c>
      <c r="E460">
        <v>2</v>
      </c>
      <c r="F460">
        <v>1</v>
      </c>
      <c r="G460">
        <v>3</v>
      </c>
      <c r="H460">
        <v>4</v>
      </c>
      <c r="I460">
        <v>1</v>
      </c>
      <c r="J460">
        <v>1</v>
      </c>
      <c r="K460">
        <v>111</v>
      </c>
      <c r="L460">
        <f>IFERROR(IF(OR(tbl_daily[[#This Row],[RPE]]="",tbl_daily[[#This Row],[Duration]]=""),"",tbl_daily[[#This Row],[RPE]]*tbl_daily[[#This Row],[Duration]]),"")</f>
        <v>111</v>
      </c>
      <c r="M4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460" t="str">
        <f>IFERROR(_xlfn.XLOOKUP(tbl_daily[[#This Row],[Name]],tbl_profile[Name],tbl_profile[Position]),"")</f>
        <v>Forward</v>
      </c>
      <c r="O460">
        <f>IFERROR(IF(tbl_daily[[#This Row],[Injury Status]]="Out","",tbl_daily[[#This Row],[Duration]]),"")</f>
        <v>111</v>
      </c>
      <c r="P460" t="str">
        <f>IFERROR(_xlfn.XLOOKUP(tbl_daily[[#This Row],[Name]],tbl_profile[Name],tbl_profile[Team]),"")</f>
        <v>New Legacy</v>
      </c>
      <c r="Q460" s="2" t="str">
        <f>IFERROR(AVERAGEIFS(tbl_performance[TrapBar Deadlift 1RM (lbs)],tbl_performance[Name],tbl_daily[[#This Row],[Name]],tbl_performance[Date],tbl_daily[[#This Row],[Date]]),"")</f>
        <v/>
      </c>
      <c r="R460" s="2" t="str">
        <f>IFERROR(AVERAGEIFS(tbl_performance[Bench Press 1RM (lbs)],tbl_performance[Name],tbl_daily[[#This Row],[Name]],tbl_performance[Date],tbl_daily[[#This Row],[Date]]),"")</f>
        <v/>
      </c>
      <c r="S460" s="2" t="str">
        <f>IFERROR(AVERAGEIFS(tbl_performance[Jump Height (in)],tbl_performance[Name],tbl_daily[[#This Row],[Name]],tbl_performance[Date],tbl_daily[[#This Row],[Date]]),"")</f>
        <v/>
      </c>
      <c r="T460" s="2" t="str">
        <f>IFERROR(AVERAGEIFS(tbl_performance[Body Fat (%)],tbl_performance[Name],tbl_daily[[#This Row],[Name]],tbl_performance[Date],tbl_daily[[#This Row],[Date]]),"")</f>
        <v/>
      </c>
      <c r="U460">
        <f>IFERROR(IF(tbl_daily[[#This Row],[Name]]="","",1),"")</f>
        <v>1</v>
      </c>
      <c r="V460" s="9">
        <f>IF(tbl_daily[[#This Row],[Injury Status]]="Full",1,IF(tbl_daily[[#This Row],[Injury Status]]="Limited",2,IF(tbl_daily[[#This Row],[Injury Status]]="Out",3,"")))</f>
        <v>1</v>
      </c>
    </row>
    <row r="461" spans="1:22" ht="18" customHeight="1" x14ac:dyDescent="0.25">
      <c r="A461" s="3">
        <v>43054</v>
      </c>
      <c r="B461" t="s">
        <v>47</v>
      </c>
      <c r="C461" t="s">
        <v>36</v>
      </c>
      <c r="D461">
        <v>1</v>
      </c>
      <c r="E461">
        <v>4</v>
      </c>
      <c r="F461">
        <v>3</v>
      </c>
      <c r="G461">
        <v>3</v>
      </c>
      <c r="H461">
        <v>2</v>
      </c>
      <c r="I461">
        <v>1</v>
      </c>
      <c r="J461">
        <v>3</v>
      </c>
      <c r="K461">
        <v>111</v>
      </c>
      <c r="L461">
        <f>IFERROR(IF(OR(tbl_daily[[#This Row],[RPE]]="",tbl_daily[[#This Row],[Duration]]=""),"",tbl_daily[[#This Row],[RPE]]*tbl_daily[[#This Row],[Duration]]),"")</f>
        <v>333</v>
      </c>
      <c r="M4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461" t="str">
        <f>IFERROR(_xlfn.XLOOKUP(tbl_daily[[#This Row],[Name]],tbl_profile[Name],tbl_profile[Position]),"")</f>
        <v>Forward</v>
      </c>
      <c r="O461">
        <f>IFERROR(IF(tbl_daily[[#This Row],[Injury Status]]="Out","",tbl_daily[[#This Row],[Duration]]),"")</f>
        <v>111</v>
      </c>
      <c r="P461" t="str">
        <f>IFERROR(_xlfn.XLOOKUP(tbl_daily[[#This Row],[Name]],tbl_profile[Name],tbl_profile[Team]),"")</f>
        <v>Toon Squad</v>
      </c>
      <c r="Q461" s="2" t="str">
        <f>IFERROR(AVERAGEIFS(tbl_performance[TrapBar Deadlift 1RM (lbs)],tbl_performance[Name],tbl_daily[[#This Row],[Name]],tbl_performance[Date],tbl_daily[[#This Row],[Date]]),"")</f>
        <v/>
      </c>
      <c r="R461" s="2" t="str">
        <f>IFERROR(AVERAGEIFS(tbl_performance[Bench Press 1RM (lbs)],tbl_performance[Name],tbl_daily[[#This Row],[Name]],tbl_performance[Date],tbl_daily[[#This Row],[Date]]),"")</f>
        <v/>
      </c>
      <c r="S461" s="2" t="str">
        <f>IFERROR(AVERAGEIFS(tbl_performance[Jump Height (in)],tbl_performance[Name],tbl_daily[[#This Row],[Name]],tbl_performance[Date],tbl_daily[[#This Row],[Date]]),"")</f>
        <v/>
      </c>
      <c r="T461" s="2" t="str">
        <f>IFERROR(AVERAGEIFS(tbl_performance[Body Fat (%)],tbl_performance[Name],tbl_daily[[#This Row],[Name]],tbl_performance[Date],tbl_daily[[#This Row],[Date]]),"")</f>
        <v/>
      </c>
      <c r="U461">
        <f>IFERROR(IF(tbl_daily[[#This Row],[Name]]="","",1),"")</f>
        <v>1</v>
      </c>
      <c r="V461" s="9">
        <f>IF(tbl_daily[[#This Row],[Injury Status]]="Full",1,IF(tbl_daily[[#This Row],[Injury Status]]="Limited",2,IF(tbl_daily[[#This Row],[Injury Status]]="Out",3,"")))</f>
        <v>1</v>
      </c>
    </row>
    <row r="462" spans="1:22" ht="18" customHeight="1" x14ac:dyDescent="0.25">
      <c r="A462" s="3">
        <v>43054</v>
      </c>
      <c r="B462" t="s">
        <v>43</v>
      </c>
      <c r="C462" t="s">
        <v>37</v>
      </c>
      <c r="D462">
        <v>2</v>
      </c>
      <c r="E462">
        <v>6</v>
      </c>
      <c r="F462">
        <v>2</v>
      </c>
      <c r="G462">
        <v>5</v>
      </c>
      <c r="H462">
        <v>4</v>
      </c>
      <c r="I462">
        <v>0</v>
      </c>
      <c r="J462">
        <v>0</v>
      </c>
      <c r="K462">
        <v>111</v>
      </c>
      <c r="L462">
        <f>IFERROR(IF(OR(tbl_daily[[#This Row],[RPE]]="",tbl_daily[[#This Row],[Duration]]=""),"",tbl_daily[[#This Row],[RPE]]*tbl_daily[[#This Row],[Duration]]),"")</f>
        <v>0</v>
      </c>
      <c r="M4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19</v>
      </c>
      <c r="N462" t="str">
        <f>IFERROR(_xlfn.XLOOKUP(tbl_daily[[#This Row],[Name]],tbl_profile[Name],tbl_profile[Position]),"")</f>
        <v>Forward</v>
      </c>
      <c r="O462" t="str">
        <f>IFERROR(IF(tbl_daily[[#This Row],[Injury Status]]="Out","",tbl_daily[[#This Row],[Duration]]),"")</f>
        <v/>
      </c>
      <c r="P462" t="str">
        <f>IFERROR(_xlfn.XLOOKUP(tbl_daily[[#This Row],[Name]],tbl_profile[Name],tbl_profile[Team]),"")</f>
        <v>New Legacy</v>
      </c>
      <c r="Q462" s="2" t="str">
        <f>IFERROR(AVERAGEIFS(tbl_performance[TrapBar Deadlift 1RM (lbs)],tbl_performance[Name],tbl_daily[[#This Row],[Name]],tbl_performance[Date],tbl_daily[[#This Row],[Date]]),"")</f>
        <v/>
      </c>
      <c r="R462" s="2" t="str">
        <f>IFERROR(AVERAGEIFS(tbl_performance[Bench Press 1RM (lbs)],tbl_performance[Name],tbl_daily[[#This Row],[Name]],tbl_performance[Date],tbl_daily[[#This Row],[Date]]),"")</f>
        <v/>
      </c>
      <c r="S462" s="2" t="str">
        <f>IFERROR(AVERAGEIFS(tbl_performance[Jump Height (in)],tbl_performance[Name],tbl_daily[[#This Row],[Name]],tbl_performance[Date],tbl_daily[[#This Row],[Date]]),"")</f>
        <v/>
      </c>
      <c r="T462" s="2" t="str">
        <f>IFERROR(AVERAGEIFS(tbl_performance[Body Fat (%)],tbl_performance[Name],tbl_daily[[#This Row],[Name]],tbl_performance[Date],tbl_daily[[#This Row],[Date]]),"")</f>
        <v/>
      </c>
      <c r="U462">
        <f>IFERROR(IF(tbl_daily[[#This Row],[Name]]="","",1),"")</f>
        <v>1</v>
      </c>
      <c r="V462" s="9">
        <f>IF(tbl_daily[[#This Row],[Injury Status]]="Full",1,IF(tbl_daily[[#This Row],[Injury Status]]="Limited",2,IF(tbl_daily[[#This Row],[Injury Status]]="Out",3,"")))</f>
        <v>3</v>
      </c>
    </row>
    <row r="463" spans="1:22" ht="18" customHeight="1" x14ac:dyDescent="0.25">
      <c r="A463" s="3">
        <v>43054</v>
      </c>
      <c r="B463" t="s">
        <v>46</v>
      </c>
      <c r="C463" t="s">
        <v>36</v>
      </c>
      <c r="D463">
        <v>3</v>
      </c>
      <c r="E463">
        <v>3</v>
      </c>
      <c r="F463">
        <v>3</v>
      </c>
      <c r="G463">
        <v>1</v>
      </c>
      <c r="H463">
        <v>3</v>
      </c>
      <c r="I463">
        <v>1</v>
      </c>
      <c r="J463">
        <v>4</v>
      </c>
      <c r="K463">
        <v>111</v>
      </c>
      <c r="L463">
        <f>IFERROR(IF(OR(tbl_daily[[#This Row],[RPE]]="",tbl_daily[[#This Row],[Duration]]=""),"",tbl_daily[[#This Row],[RPE]]*tbl_daily[[#This Row],[Duration]]),"")</f>
        <v>444</v>
      </c>
      <c r="M4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463" t="str">
        <f>IFERROR(_xlfn.XLOOKUP(tbl_daily[[#This Row],[Name]],tbl_profile[Name],tbl_profile[Position]),"")</f>
        <v>Forward</v>
      </c>
      <c r="O463">
        <f>IFERROR(IF(tbl_daily[[#This Row],[Injury Status]]="Out","",tbl_daily[[#This Row],[Duration]]),"")</f>
        <v>111</v>
      </c>
      <c r="P463" t="str">
        <f>IFERROR(_xlfn.XLOOKUP(tbl_daily[[#This Row],[Name]],tbl_profile[Name],tbl_profile[Team]),"")</f>
        <v>Toon Squad</v>
      </c>
      <c r="Q463" s="2" t="str">
        <f>IFERROR(AVERAGEIFS(tbl_performance[TrapBar Deadlift 1RM (lbs)],tbl_performance[Name],tbl_daily[[#This Row],[Name]],tbl_performance[Date],tbl_daily[[#This Row],[Date]]),"")</f>
        <v/>
      </c>
      <c r="R463" s="2" t="str">
        <f>IFERROR(AVERAGEIFS(tbl_performance[Bench Press 1RM (lbs)],tbl_performance[Name],tbl_daily[[#This Row],[Name]],tbl_performance[Date],tbl_daily[[#This Row],[Date]]),"")</f>
        <v/>
      </c>
      <c r="S463" s="2" t="str">
        <f>IFERROR(AVERAGEIFS(tbl_performance[Jump Height (in)],tbl_performance[Name],tbl_daily[[#This Row],[Name]],tbl_performance[Date],tbl_daily[[#This Row],[Date]]),"")</f>
        <v/>
      </c>
      <c r="T463" s="2" t="str">
        <f>IFERROR(AVERAGEIFS(tbl_performance[Body Fat (%)],tbl_performance[Name],tbl_daily[[#This Row],[Name]],tbl_performance[Date],tbl_daily[[#This Row],[Date]]),"")</f>
        <v/>
      </c>
      <c r="U463">
        <f>IFERROR(IF(tbl_daily[[#This Row],[Name]]="","",1),"")</f>
        <v>1</v>
      </c>
      <c r="V463" s="9">
        <f>IF(tbl_daily[[#This Row],[Injury Status]]="Full",1,IF(tbl_daily[[#This Row],[Injury Status]]="Limited",2,IF(tbl_daily[[#This Row],[Injury Status]]="Out",3,"")))</f>
        <v>1</v>
      </c>
    </row>
    <row r="464" spans="1:22" ht="18" customHeight="1" x14ac:dyDescent="0.25">
      <c r="A464" s="3">
        <v>43054</v>
      </c>
      <c r="B464" t="s">
        <v>49</v>
      </c>
      <c r="C464" t="s">
        <v>36</v>
      </c>
      <c r="D464">
        <v>2</v>
      </c>
      <c r="E464">
        <v>4</v>
      </c>
      <c r="F464">
        <v>2</v>
      </c>
      <c r="G464">
        <v>4</v>
      </c>
      <c r="H464">
        <v>1</v>
      </c>
      <c r="I464">
        <v>1</v>
      </c>
      <c r="J464">
        <v>1</v>
      </c>
      <c r="K464">
        <v>111</v>
      </c>
      <c r="L464">
        <f>IFERROR(IF(OR(tbl_daily[[#This Row],[RPE]]="",tbl_daily[[#This Row],[Duration]]=""),"",tbl_daily[[#This Row],[RPE]]*tbl_daily[[#This Row],[Duration]]),"")</f>
        <v>111</v>
      </c>
      <c r="M4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464" t="str">
        <f>IFERROR(_xlfn.XLOOKUP(tbl_daily[[#This Row],[Name]],tbl_profile[Name],tbl_profile[Position]),"")</f>
        <v>Guard</v>
      </c>
      <c r="O464">
        <f>IFERROR(IF(tbl_daily[[#This Row],[Injury Status]]="Out","",tbl_daily[[#This Row],[Duration]]),"")</f>
        <v>111</v>
      </c>
      <c r="P464" t="str">
        <f>IFERROR(_xlfn.XLOOKUP(tbl_daily[[#This Row],[Name]],tbl_profile[Name],tbl_profile[Team]),"")</f>
        <v>Toon Squad</v>
      </c>
      <c r="Q464" s="2" t="str">
        <f>IFERROR(AVERAGEIFS(tbl_performance[TrapBar Deadlift 1RM (lbs)],tbl_performance[Name],tbl_daily[[#This Row],[Name]],tbl_performance[Date],tbl_daily[[#This Row],[Date]]),"")</f>
        <v/>
      </c>
      <c r="R464" s="2" t="str">
        <f>IFERROR(AVERAGEIFS(tbl_performance[Bench Press 1RM (lbs)],tbl_performance[Name],tbl_daily[[#This Row],[Name]],tbl_performance[Date],tbl_daily[[#This Row],[Date]]),"")</f>
        <v/>
      </c>
      <c r="S464" s="2" t="str">
        <f>IFERROR(AVERAGEIFS(tbl_performance[Jump Height (in)],tbl_performance[Name],tbl_daily[[#This Row],[Name]],tbl_performance[Date],tbl_daily[[#This Row],[Date]]),"")</f>
        <v/>
      </c>
      <c r="T464" s="2" t="str">
        <f>IFERROR(AVERAGEIFS(tbl_performance[Body Fat (%)],tbl_performance[Name],tbl_daily[[#This Row],[Name]],tbl_performance[Date],tbl_daily[[#This Row],[Date]]),"")</f>
        <v/>
      </c>
      <c r="U464">
        <f>IFERROR(IF(tbl_daily[[#This Row],[Name]]="","",1),"")</f>
        <v>1</v>
      </c>
      <c r="V464" s="9">
        <f>IF(tbl_daily[[#This Row],[Injury Status]]="Full",1,IF(tbl_daily[[#This Row],[Injury Status]]="Limited",2,IF(tbl_daily[[#This Row],[Injury Status]]="Out",3,"")))</f>
        <v>1</v>
      </c>
    </row>
    <row r="465" spans="1:22" ht="18" customHeight="1" x14ac:dyDescent="0.25">
      <c r="A465" s="3">
        <v>43054</v>
      </c>
      <c r="B465" t="s">
        <v>14</v>
      </c>
      <c r="C465" t="s">
        <v>36</v>
      </c>
      <c r="D465">
        <v>3</v>
      </c>
      <c r="E465">
        <v>2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111</v>
      </c>
      <c r="L465">
        <f>IFERROR(IF(OR(tbl_daily[[#This Row],[RPE]]="",tbl_daily[[#This Row],[Duration]]=""),"",tbl_daily[[#This Row],[RPE]]*tbl_daily[[#This Row],[Duration]]),"")</f>
        <v>111</v>
      </c>
      <c r="M4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465" t="str">
        <f>IFERROR(_xlfn.XLOOKUP(tbl_daily[[#This Row],[Name]],tbl_profile[Name],tbl_profile[Position]),"")</f>
        <v>Guard</v>
      </c>
      <c r="O465">
        <f>IFERROR(IF(tbl_daily[[#This Row],[Injury Status]]="Out","",tbl_daily[[#This Row],[Duration]]),"")</f>
        <v>111</v>
      </c>
      <c r="P465" t="str">
        <f>IFERROR(_xlfn.XLOOKUP(tbl_daily[[#This Row],[Name]],tbl_profile[Name],tbl_profile[Team]),"")</f>
        <v>New Legacy</v>
      </c>
      <c r="Q465" s="2" t="str">
        <f>IFERROR(AVERAGEIFS(tbl_performance[TrapBar Deadlift 1RM (lbs)],tbl_performance[Name],tbl_daily[[#This Row],[Name]],tbl_performance[Date],tbl_daily[[#This Row],[Date]]),"")</f>
        <v/>
      </c>
      <c r="R465" s="2" t="str">
        <f>IFERROR(AVERAGEIFS(tbl_performance[Bench Press 1RM (lbs)],tbl_performance[Name],tbl_daily[[#This Row],[Name]],tbl_performance[Date],tbl_daily[[#This Row],[Date]]),"")</f>
        <v/>
      </c>
      <c r="S465" s="2" t="str">
        <f>IFERROR(AVERAGEIFS(tbl_performance[Jump Height (in)],tbl_performance[Name],tbl_daily[[#This Row],[Name]],tbl_performance[Date],tbl_daily[[#This Row],[Date]]),"")</f>
        <v/>
      </c>
      <c r="T465" s="2" t="str">
        <f>IFERROR(AVERAGEIFS(tbl_performance[Body Fat (%)],tbl_performance[Name],tbl_daily[[#This Row],[Name]],tbl_performance[Date],tbl_daily[[#This Row],[Date]]),"")</f>
        <v/>
      </c>
      <c r="U465">
        <f>IFERROR(IF(tbl_daily[[#This Row],[Name]]="","",1),"")</f>
        <v>1</v>
      </c>
      <c r="V465" s="9">
        <f>IF(tbl_daily[[#This Row],[Injury Status]]="Full",1,IF(tbl_daily[[#This Row],[Injury Status]]="Limited",2,IF(tbl_daily[[#This Row],[Injury Status]]="Out",3,"")))</f>
        <v>1</v>
      </c>
    </row>
    <row r="466" spans="1:22" ht="18" customHeight="1" x14ac:dyDescent="0.25">
      <c r="A466" s="3">
        <v>43054</v>
      </c>
      <c r="B466" t="s">
        <v>64</v>
      </c>
      <c r="C466" t="s">
        <v>36</v>
      </c>
      <c r="D466">
        <v>3</v>
      </c>
      <c r="E466">
        <v>1</v>
      </c>
      <c r="F466">
        <v>2</v>
      </c>
      <c r="G466">
        <v>3</v>
      </c>
      <c r="H466">
        <v>1</v>
      </c>
      <c r="I466">
        <v>1</v>
      </c>
      <c r="J466">
        <v>3</v>
      </c>
      <c r="K466">
        <v>111</v>
      </c>
      <c r="L466">
        <f>IFERROR(IF(OR(tbl_daily[[#This Row],[RPE]]="",tbl_daily[[#This Row],[Duration]]=""),"",tbl_daily[[#This Row],[RPE]]*tbl_daily[[#This Row],[Duration]]),"")</f>
        <v>333</v>
      </c>
      <c r="M4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466" t="str">
        <f>IFERROR(_xlfn.XLOOKUP(tbl_daily[[#This Row],[Name]],tbl_profile[Name],tbl_profile[Position]),"")</f>
        <v>Guard</v>
      </c>
      <c r="O466">
        <f>IFERROR(IF(tbl_daily[[#This Row],[Injury Status]]="Out","",tbl_daily[[#This Row],[Duration]]),"")</f>
        <v>111</v>
      </c>
      <c r="P466" t="str">
        <f>IFERROR(_xlfn.XLOOKUP(tbl_daily[[#This Row],[Name]],tbl_profile[Name],tbl_profile[Team]),"")</f>
        <v>New Legacy</v>
      </c>
      <c r="Q466" s="2" t="str">
        <f>IFERROR(AVERAGEIFS(tbl_performance[TrapBar Deadlift 1RM (lbs)],tbl_performance[Name],tbl_daily[[#This Row],[Name]],tbl_performance[Date],tbl_daily[[#This Row],[Date]]),"")</f>
        <v/>
      </c>
      <c r="R466" s="2" t="str">
        <f>IFERROR(AVERAGEIFS(tbl_performance[Bench Press 1RM (lbs)],tbl_performance[Name],tbl_daily[[#This Row],[Name]],tbl_performance[Date],tbl_daily[[#This Row],[Date]]),"")</f>
        <v/>
      </c>
      <c r="S466" s="2" t="str">
        <f>IFERROR(AVERAGEIFS(tbl_performance[Jump Height (in)],tbl_performance[Name],tbl_daily[[#This Row],[Name]],tbl_performance[Date],tbl_daily[[#This Row],[Date]]),"")</f>
        <v/>
      </c>
      <c r="T466" s="2" t="str">
        <f>IFERROR(AVERAGEIFS(tbl_performance[Body Fat (%)],tbl_performance[Name],tbl_daily[[#This Row],[Name]],tbl_performance[Date],tbl_daily[[#This Row],[Date]]),"")</f>
        <v/>
      </c>
      <c r="U466">
        <f>IFERROR(IF(tbl_daily[[#This Row],[Name]]="","",1),"")</f>
        <v>1</v>
      </c>
      <c r="V466" s="9">
        <f>IF(tbl_daily[[#This Row],[Injury Status]]="Full",1,IF(tbl_daily[[#This Row],[Injury Status]]="Limited",2,IF(tbl_daily[[#This Row],[Injury Status]]="Out",3,"")))</f>
        <v>1</v>
      </c>
    </row>
    <row r="467" spans="1:22" ht="18" customHeight="1" x14ac:dyDescent="0.25">
      <c r="A467" s="3">
        <v>43054</v>
      </c>
      <c r="B467" t="s">
        <v>48</v>
      </c>
      <c r="C467" t="s">
        <v>36</v>
      </c>
      <c r="D467">
        <v>3</v>
      </c>
      <c r="E467">
        <v>2</v>
      </c>
      <c r="F467">
        <v>3</v>
      </c>
      <c r="G467">
        <v>2</v>
      </c>
      <c r="H467">
        <v>4</v>
      </c>
      <c r="I467">
        <v>1</v>
      </c>
      <c r="J467">
        <v>3</v>
      </c>
      <c r="K467">
        <v>111</v>
      </c>
      <c r="L467">
        <f>IFERROR(IF(OR(tbl_daily[[#This Row],[RPE]]="",tbl_daily[[#This Row],[Duration]]=""),"",tbl_daily[[#This Row],[RPE]]*tbl_daily[[#This Row],[Duration]]),"")</f>
        <v>333</v>
      </c>
      <c r="M4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467" t="str">
        <f>IFERROR(_xlfn.XLOOKUP(tbl_daily[[#This Row],[Name]],tbl_profile[Name],tbl_profile[Position]),"")</f>
        <v>Guard</v>
      </c>
      <c r="O467">
        <f>IFERROR(IF(tbl_daily[[#This Row],[Injury Status]]="Out","",tbl_daily[[#This Row],[Duration]]),"")</f>
        <v>111</v>
      </c>
      <c r="P467" t="str">
        <f>IFERROR(_xlfn.XLOOKUP(tbl_daily[[#This Row],[Name]],tbl_profile[Name],tbl_profile[Team]),"")</f>
        <v>New Legacy</v>
      </c>
      <c r="Q467" s="2" t="str">
        <f>IFERROR(AVERAGEIFS(tbl_performance[TrapBar Deadlift 1RM (lbs)],tbl_performance[Name],tbl_daily[[#This Row],[Name]],tbl_performance[Date],tbl_daily[[#This Row],[Date]]),"")</f>
        <v/>
      </c>
      <c r="R467" s="2" t="str">
        <f>IFERROR(AVERAGEIFS(tbl_performance[Bench Press 1RM (lbs)],tbl_performance[Name],tbl_daily[[#This Row],[Name]],tbl_performance[Date],tbl_daily[[#This Row],[Date]]),"")</f>
        <v/>
      </c>
      <c r="S467" s="2" t="str">
        <f>IFERROR(AVERAGEIFS(tbl_performance[Jump Height (in)],tbl_performance[Name],tbl_daily[[#This Row],[Name]],tbl_performance[Date],tbl_daily[[#This Row],[Date]]),"")</f>
        <v/>
      </c>
      <c r="T467" s="2" t="str">
        <f>IFERROR(AVERAGEIFS(tbl_performance[Body Fat (%)],tbl_performance[Name],tbl_daily[[#This Row],[Name]],tbl_performance[Date],tbl_daily[[#This Row],[Date]]),"")</f>
        <v/>
      </c>
      <c r="U467">
        <f>IFERROR(IF(tbl_daily[[#This Row],[Name]]="","",1),"")</f>
        <v>1</v>
      </c>
      <c r="V467" s="9">
        <f>IF(tbl_daily[[#This Row],[Injury Status]]="Full",1,IF(tbl_daily[[#This Row],[Injury Status]]="Limited",2,IF(tbl_daily[[#This Row],[Injury Status]]="Out",3,"")))</f>
        <v>1</v>
      </c>
    </row>
    <row r="468" spans="1:22" ht="18" customHeight="1" x14ac:dyDescent="0.25">
      <c r="A468" s="3">
        <v>43054</v>
      </c>
      <c r="B468" t="s">
        <v>65</v>
      </c>
      <c r="C468" t="s">
        <v>36</v>
      </c>
      <c r="D468">
        <v>4</v>
      </c>
      <c r="E468">
        <v>1</v>
      </c>
      <c r="F468">
        <v>4</v>
      </c>
      <c r="G468">
        <v>4</v>
      </c>
      <c r="H468">
        <v>3</v>
      </c>
      <c r="I468">
        <v>1</v>
      </c>
      <c r="J468">
        <v>1</v>
      </c>
      <c r="K468">
        <v>111</v>
      </c>
      <c r="L468">
        <f>IFERROR(IF(OR(tbl_daily[[#This Row],[RPE]]="",tbl_daily[[#This Row],[Duration]]=""),"",tbl_daily[[#This Row],[RPE]]*tbl_daily[[#This Row],[Duration]]),"")</f>
        <v>111</v>
      </c>
      <c r="M4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468" t="str">
        <f>IFERROR(_xlfn.XLOOKUP(tbl_daily[[#This Row],[Name]],tbl_profile[Name],tbl_profile[Position]),"")</f>
        <v>Center</v>
      </c>
      <c r="O468">
        <f>IFERROR(IF(tbl_daily[[#This Row],[Injury Status]]="Out","",tbl_daily[[#This Row],[Duration]]),"")</f>
        <v>111</v>
      </c>
      <c r="P468" t="str">
        <f>IFERROR(_xlfn.XLOOKUP(tbl_daily[[#This Row],[Name]],tbl_profile[Name],tbl_profile[Team]),"")</f>
        <v>New Legacy</v>
      </c>
      <c r="Q468" s="2" t="str">
        <f>IFERROR(AVERAGEIFS(tbl_performance[TrapBar Deadlift 1RM (lbs)],tbl_performance[Name],tbl_daily[[#This Row],[Name]],tbl_performance[Date],tbl_daily[[#This Row],[Date]]),"")</f>
        <v/>
      </c>
      <c r="R468" s="2" t="str">
        <f>IFERROR(AVERAGEIFS(tbl_performance[Bench Press 1RM (lbs)],tbl_performance[Name],tbl_daily[[#This Row],[Name]],tbl_performance[Date],tbl_daily[[#This Row],[Date]]),"")</f>
        <v/>
      </c>
      <c r="S468" s="2" t="str">
        <f>IFERROR(AVERAGEIFS(tbl_performance[Jump Height (in)],tbl_performance[Name],tbl_daily[[#This Row],[Name]],tbl_performance[Date],tbl_daily[[#This Row],[Date]]),"")</f>
        <v/>
      </c>
      <c r="T468" s="2" t="str">
        <f>IFERROR(AVERAGEIFS(tbl_performance[Body Fat (%)],tbl_performance[Name],tbl_daily[[#This Row],[Name]],tbl_performance[Date],tbl_daily[[#This Row],[Date]]),"")</f>
        <v/>
      </c>
      <c r="U468">
        <f>IFERROR(IF(tbl_daily[[#This Row],[Name]]="","",1),"")</f>
        <v>1</v>
      </c>
      <c r="V468" s="9">
        <f>IF(tbl_daily[[#This Row],[Injury Status]]="Full",1,IF(tbl_daily[[#This Row],[Injury Status]]="Limited",2,IF(tbl_daily[[#This Row],[Injury Status]]="Out",3,"")))</f>
        <v>1</v>
      </c>
    </row>
    <row r="469" spans="1:22" ht="18" customHeight="1" x14ac:dyDescent="0.25">
      <c r="A469" s="3">
        <v>43054</v>
      </c>
      <c r="B469" t="s">
        <v>63</v>
      </c>
      <c r="C469" t="s">
        <v>36</v>
      </c>
      <c r="D469">
        <v>8</v>
      </c>
      <c r="E469">
        <v>9</v>
      </c>
      <c r="F469">
        <v>9</v>
      </c>
      <c r="G469">
        <v>7</v>
      </c>
      <c r="H469">
        <v>10</v>
      </c>
      <c r="I469">
        <v>1</v>
      </c>
      <c r="J469">
        <v>9</v>
      </c>
      <c r="K469">
        <v>31</v>
      </c>
      <c r="L469">
        <f>IFERROR(IF(OR(tbl_daily[[#This Row],[RPE]]="",tbl_daily[[#This Row],[Duration]]=""),"",tbl_daily[[#This Row],[RPE]]*tbl_daily[[#This Row],[Duration]]),"")</f>
        <v>279</v>
      </c>
      <c r="M4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69" t="str">
        <f>IFERROR(_xlfn.XLOOKUP(tbl_daily[[#This Row],[Name]],tbl_profile[Name],tbl_profile[Position]),"")</f>
        <v>Center</v>
      </c>
      <c r="O469">
        <f>IFERROR(IF(tbl_daily[[#This Row],[Injury Status]]="Out","",tbl_daily[[#This Row],[Duration]]),"")</f>
        <v>31</v>
      </c>
      <c r="P469" t="str">
        <f>IFERROR(_xlfn.XLOOKUP(tbl_daily[[#This Row],[Name]],tbl_profile[Name],tbl_profile[Team]),"")</f>
        <v>New Legacy</v>
      </c>
      <c r="Q469" s="2" t="str">
        <f>IFERROR(AVERAGEIFS(tbl_performance[TrapBar Deadlift 1RM (lbs)],tbl_performance[Name],tbl_daily[[#This Row],[Name]],tbl_performance[Date],tbl_daily[[#This Row],[Date]]),"")</f>
        <v/>
      </c>
      <c r="R469" s="2" t="str">
        <f>IFERROR(AVERAGEIFS(tbl_performance[Bench Press 1RM (lbs)],tbl_performance[Name],tbl_daily[[#This Row],[Name]],tbl_performance[Date],tbl_daily[[#This Row],[Date]]),"")</f>
        <v/>
      </c>
      <c r="S469" s="2" t="str">
        <f>IFERROR(AVERAGEIFS(tbl_performance[Jump Height (in)],tbl_performance[Name],tbl_daily[[#This Row],[Name]],tbl_performance[Date],tbl_daily[[#This Row],[Date]]),"")</f>
        <v/>
      </c>
      <c r="T469" s="2" t="str">
        <f>IFERROR(AVERAGEIFS(tbl_performance[Body Fat (%)],tbl_performance[Name],tbl_daily[[#This Row],[Name]],tbl_performance[Date],tbl_daily[[#This Row],[Date]]),"")</f>
        <v/>
      </c>
      <c r="U469">
        <f>IFERROR(IF(tbl_daily[[#This Row],[Name]]="","",1),"")</f>
        <v>1</v>
      </c>
      <c r="V469" s="9">
        <f>IF(tbl_daily[[#This Row],[Injury Status]]="Full",1,IF(tbl_daily[[#This Row],[Injury Status]]="Limited",2,IF(tbl_daily[[#This Row],[Injury Status]]="Out",3,"")))</f>
        <v>1</v>
      </c>
    </row>
    <row r="470" spans="1:22" ht="18" customHeight="1" x14ac:dyDescent="0.25">
      <c r="A470" s="3">
        <v>43054</v>
      </c>
      <c r="B470" t="s">
        <v>62</v>
      </c>
      <c r="C470" t="s">
        <v>36</v>
      </c>
      <c r="D470">
        <v>10</v>
      </c>
      <c r="E470">
        <v>10</v>
      </c>
      <c r="F470">
        <v>10</v>
      </c>
      <c r="G470">
        <v>9</v>
      </c>
      <c r="H470">
        <v>10</v>
      </c>
      <c r="I470">
        <v>1</v>
      </c>
      <c r="J470">
        <v>10</v>
      </c>
      <c r="K470">
        <v>31</v>
      </c>
      <c r="L470">
        <f>IFERROR(IF(OR(tbl_daily[[#This Row],[RPE]]="",tbl_daily[[#This Row],[Duration]]=""),"",tbl_daily[[#This Row],[RPE]]*tbl_daily[[#This Row],[Duration]]),"")</f>
        <v>310</v>
      </c>
      <c r="M4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49</v>
      </c>
      <c r="N470" t="str">
        <f>IFERROR(_xlfn.XLOOKUP(tbl_daily[[#This Row],[Name]],tbl_profile[Name],tbl_profile[Position]),"")</f>
        <v>Center</v>
      </c>
      <c r="O470">
        <f>IFERROR(IF(tbl_daily[[#This Row],[Injury Status]]="Out","",tbl_daily[[#This Row],[Duration]]),"")</f>
        <v>31</v>
      </c>
      <c r="P470" t="str">
        <f>IFERROR(_xlfn.XLOOKUP(tbl_daily[[#This Row],[Name]],tbl_profile[Name],tbl_profile[Team]),"")</f>
        <v>Toon Squad</v>
      </c>
      <c r="Q470" s="2" t="str">
        <f>IFERROR(AVERAGEIFS(tbl_performance[TrapBar Deadlift 1RM (lbs)],tbl_performance[Name],tbl_daily[[#This Row],[Name]],tbl_performance[Date],tbl_daily[[#This Row],[Date]]),"")</f>
        <v/>
      </c>
      <c r="R470" s="2" t="str">
        <f>IFERROR(AVERAGEIFS(tbl_performance[Bench Press 1RM (lbs)],tbl_performance[Name],tbl_daily[[#This Row],[Name]],tbl_performance[Date],tbl_daily[[#This Row],[Date]]),"")</f>
        <v/>
      </c>
      <c r="S470" s="2" t="str">
        <f>IFERROR(AVERAGEIFS(tbl_performance[Jump Height (in)],tbl_performance[Name],tbl_daily[[#This Row],[Name]],tbl_performance[Date],tbl_daily[[#This Row],[Date]]),"")</f>
        <v/>
      </c>
      <c r="T470" s="2" t="str">
        <f>IFERROR(AVERAGEIFS(tbl_performance[Body Fat (%)],tbl_performance[Name],tbl_daily[[#This Row],[Name]],tbl_performance[Date],tbl_daily[[#This Row],[Date]]),"")</f>
        <v/>
      </c>
      <c r="U470">
        <f>IFERROR(IF(tbl_daily[[#This Row],[Name]]="","",1),"")</f>
        <v>1</v>
      </c>
      <c r="V470" s="9">
        <f>IF(tbl_daily[[#This Row],[Injury Status]]="Full",1,IF(tbl_daily[[#This Row],[Injury Status]]="Limited",2,IF(tbl_daily[[#This Row],[Injury Status]]="Out",3,"")))</f>
        <v>1</v>
      </c>
    </row>
    <row r="471" spans="1:22" ht="18" customHeight="1" x14ac:dyDescent="0.25">
      <c r="A471" s="3">
        <v>43054</v>
      </c>
      <c r="B471" t="s">
        <v>146</v>
      </c>
      <c r="C471" t="s">
        <v>36</v>
      </c>
      <c r="D471">
        <v>8</v>
      </c>
      <c r="E471">
        <v>9</v>
      </c>
      <c r="F471">
        <v>8</v>
      </c>
      <c r="G471">
        <v>7</v>
      </c>
      <c r="H471">
        <v>10</v>
      </c>
      <c r="I471">
        <v>1</v>
      </c>
      <c r="J471">
        <v>7</v>
      </c>
      <c r="K471">
        <v>31</v>
      </c>
      <c r="L471">
        <f>IFERROR(IF(OR(tbl_daily[[#This Row],[RPE]]="",tbl_daily[[#This Row],[Duration]]=""),"",tbl_daily[[#This Row],[RPE]]*tbl_daily[[#This Row],[Duration]]),"")</f>
        <v>217</v>
      </c>
      <c r="M4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71" t="str">
        <f>IFERROR(_xlfn.XLOOKUP(tbl_daily[[#This Row],[Name]],tbl_profile[Name],tbl_profile[Position]),"")</f>
        <v>Forward</v>
      </c>
      <c r="O471">
        <f>IFERROR(IF(tbl_daily[[#This Row],[Injury Status]]="Out","",tbl_daily[[#This Row],[Duration]]),"")</f>
        <v>31</v>
      </c>
      <c r="P471" t="str">
        <f>IFERROR(_xlfn.XLOOKUP(tbl_daily[[#This Row],[Name]],tbl_profile[Name],tbl_profile[Team]),"")</f>
        <v>New Legacy</v>
      </c>
      <c r="Q471" s="2" t="str">
        <f>IFERROR(AVERAGEIFS(tbl_performance[TrapBar Deadlift 1RM (lbs)],tbl_performance[Name],tbl_daily[[#This Row],[Name]],tbl_performance[Date],tbl_daily[[#This Row],[Date]]),"")</f>
        <v/>
      </c>
      <c r="R471" s="2" t="str">
        <f>IFERROR(AVERAGEIFS(tbl_performance[Bench Press 1RM (lbs)],tbl_performance[Name],tbl_daily[[#This Row],[Name]],tbl_performance[Date],tbl_daily[[#This Row],[Date]]),"")</f>
        <v/>
      </c>
      <c r="S471" s="2" t="str">
        <f>IFERROR(AVERAGEIFS(tbl_performance[Jump Height (in)],tbl_performance[Name],tbl_daily[[#This Row],[Name]],tbl_performance[Date],tbl_daily[[#This Row],[Date]]),"")</f>
        <v/>
      </c>
      <c r="T471" s="2" t="str">
        <f>IFERROR(AVERAGEIFS(tbl_performance[Body Fat (%)],tbl_performance[Name],tbl_daily[[#This Row],[Name]],tbl_performance[Date],tbl_daily[[#This Row],[Date]]),"")</f>
        <v/>
      </c>
      <c r="U471">
        <f>IFERROR(IF(tbl_daily[[#This Row],[Name]]="","",1),"")</f>
        <v>1</v>
      </c>
      <c r="V471" s="9">
        <f>IF(tbl_daily[[#This Row],[Injury Status]]="Full",1,IF(tbl_daily[[#This Row],[Injury Status]]="Limited",2,IF(tbl_daily[[#This Row],[Injury Status]]="Out",3,"")))</f>
        <v>1</v>
      </c>
    </row>
    <row r="472" spans="1:22" ht="18" customHeight="1" x14ac:dyDescent="0.25">
      <c r="A472" s="3">
        <v>43054</v>
      </c>
      <c r="B472" t="s">
        <v>52</v>
      </c>
      <c r="C472" t="s">
        <v>36</v>
      </c>
      <c r="D472">
        <v>9</v>
      </c>
      <c r="E472">
        <v>10</v>
      </c>
      <c r="F472">
        <v>8</v>
      </c>
      <c r="G472">
        <v>9</v>
      </c>
      <c r="H472">
        <v>10</v>
      </c>
      <c r="I472">
        <v>1</v>
      </c>
      <c r="J472">
        <v>10</v>
      </c>
      <c r="K472">
        <v>31</v>
      </c>
      <c r="L472">
        <f>IFERROR(IF(OR(tbl_daily[[#This Row],[RPE]]="",tbl_daily[[#This Row],[Duration]]=""),"",tbl_daily[[#This Row],[RPE]]*tbl_daily[[#This Row],[Duration]]),"")</f>
        <v>310</v>
      </c>
      <c r="M4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472" t="str">
        <f>IFERROR(_xlfn.XLOOKUP(tbl_daily[[#This Row],[Name]],tbl_profile[Name],tbl_profile[Position]),"")</f>
        <v>Forward</v>
      </c>
      <c r="O472">
        <f>IFERROR(IF(tbl_daily[[#This Row],[Injury Status]]="Out","",tbl_daily[[#This Row],[Duration]]),"")</f>
        <v>31</v>
      </c>
      <c r="P472" t="str">
        <f>IFERROR(_xlfn.XLOOKUP(tbl_daily[[#This Row],[Name]],tbl_profile[Name],tbl_profile[Team]),"")</f>
        <v>Toon Squad</v>
      </c>
      <c r="Q472" s="2" t="str">
        <f>IFERROR(AVERAGEIFS(tbl_performance[TrapBar Deadlift 1RM (lbs)],tbl_performance[Name],tbl_daily[[#This Row],[Name]],tbl_performance[Date],tbl_daily[[#This Row],[Date]]),"")</f>
        <v/>
      </c>
      <c r="R472" s="2" t="str">
        <f>IFERROR(AVERAGEIFS(tbl_performance[Bench Press 1RM (lbs)],tbl_performance[Name],tbl_daily[[#This Row],[Name]],tbl_performance[Date],tbl_daily[[#This Row],[Date]]),"")</f>
        <v/>
      </c>
      <c r="S472" s="2" t="str">
        <f>IFERROR(AVERAGEIFS(tbl_performance[Jump Height (in)],tbl_performance[Name],tbl_daily[[#This Row],[Name]],tbl_performance[Date],tbl_daily[[#This Row],[Date]]),"")</f>
        <v/>
      </c>
      <c r="T472" s="2" t="str">
        <f>IFERROR(AVERAGEIFS(tbl_performance[Body Fat (%)],tbl_performance[Name],tbl_daily[[#This Row],[Name]],tbl_performance[Date],tbl_daily[[#This Row],[Date]]),"")</f>
        <v/>
      </c>
      <c r="U472">
        <f>IFERROR(IF(tbl_daily[[#This Row],[Name]]="","",1),"")</f>
        <v>1</v>
      </c>
      <c r="V472" s="9">
        <f>IF(tbl_daily[[#This Row],[Injury Status]]="Full",1,IF(tbl_daily[[#This Row],[Injury Status]]="Limited",2,IF(tbl_daily[[#This Row],[Injury Status]]="Out",3,"")))</f>
        <v>1</v>
      </c>
    </row>
    <row r="473" spans="1:22" ht="18" customHeight="1" x14ac:dyDescent="0.25">
      <c r="A473" s="3">
        <v>43054</v>
      </c>
      <c r="B473" t="s">
        <v>57</v>
      </c>
      <c r="C473" t="s">
        <v>36</v>
      </c>
      <c r="D473">
        <v>10</v>
      </c>
      <c r="E473">
        <v>8</v>
      </c>
      <c r="F473">
        <v>10</v>
      </c>
      <c r="G473">
        <v>10</v>
      </c>
      <c r="H473">
        <v>7</v>
      </c>
      <c r="I473">
        <v>1</v>
      </c>
      <c r="J473">
        <v>10</v>
      </c>
      <c r="K473">
        <v>31</v>
      </c>
      <c r="L473">
        <f>IFERROR(IF(OR(tbl_daily[[#This Row],[RPE]]="",tbl_daily[[#This Row],[Duration]]=""),"",tbl_daily[[#This Row],[RPE]]*tbl_daily[[#This Row],[Duration]]),"")</f>
        <v>310</v>
      </c>
      <c r="M4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73" t="str">
        <f>IFERROR(_xlfn.XLOOKUP(tbl_daily[[#This Row],[Name]],tbl_profile[Name],tbl_profile[Position]),"")</f>
        <v>Guard</v>
      </c>
      <c r="O473">
        <f>IFERROR(IF(tbl_daily[[#This Row],[Injury Status]]="Out","",tbl_daily[[#This Row],[Duration]]),"")</f>
        <v>31</v>
      </c>
      <c r="P473" t="str">
        <f>IFERROR(_xlfn.XLOOKUP(tbl_daily[[#This Row],[Name]],tbl_profile[Name],tbl_profile[Team]),"")</f>
        <v>Toon Squad</v>
      </c>
      <c r="Q473" s="2" t="str">
        <f>IFERROR(AVERAGEIFS(tbl_performance[TrapBar Deadlift 1RM (lbs)],tbl_performance[Name],tbl_daily[[#This Row],[Name]],tbl_performance[Date],tbl_daily[[#This Row],[Date]]),"")</f>
        <v/>
      </c>
      <c r="R473" s="2" t="str">
        <f>IFERROR(AVERAGEIFS(tbl_performance[Bench Press 1RM (lbs)],tbl_performance[Name],tbl_daily[[#This Row],[Name]],tbl_performance[Date],tbl_daily[[#This Row],[Date]]),"")</f>
        <v/>
      </c>
      <c r="S473" s="2" t="str">
        <f>IFERROR(AVERAGEIFS(tbl_performance[Jump Height (in)],tbl_performance[Name],tbl_daily[[#This Row],[Name]],tbl_performance[Date],tbl_daily[[#This Row],[Date]]),"")</f>
        <v/>
      </c>
      <c r="T473" s="2" t="str">
        <f>IFERROR(AVERAGEIFS(tbl_performance[Body Fat (%)],tbl_performance[Name],tbl_daily[[#This Row],[Name]],tbl_performance[Date],tbl_daily[[#This Row],[Date]]),"")</f>
        <v/>
      </c>
      <c r="U473">
        <f>IFERROR(IF(tbl_daily[[#This Row],[Name]]="","",1),"")</f>
        <v>1</v>
      </c>
      <c r="V473" s="9">
        <f>IF(tbl_daily[[#This Row],[Injury Status]]="Full",1,IF(tbl_daily[[#This Row],[Injury Status]]="Limited",2,IF(tbl_daily[[#This Row],[Injury Status]]="Out",3,"")))</f>
        <v>1</v>
      </c>
    </row>
    <row r="474" spans="1:22" ht="18" customHeight="1" x14ac:dyDescent="0.25">
      <c r="A474" s="3">
        <v>43054</v>
      </c>
      <c r="B474" t="s">
        <v>59</v>
      </c>
      <c r="C474" t="s">
        <v>36</v>
      </c>
      <c r="D474">
        <v>9</v>
      </c>
      <c r="E474">
        <v>10</v>
      </c>
      <c r="F474">
        <v>8</v>
      </c>
      <c r="G474">
        <v>10</v>
      </c>
      <c r="H474">
        <v>9</v>
      </c>
      <c r="I474">
        <v>1</v>
      </c>
      <c r="J474">
        <v>7</v>
      </c>
      <c r="K474">
        <v>31</v>
      </c>
      <c r="L474">
        <f>IFERROR(IF(OR(tbl_daily[[#This Row],[RPE]]="",tbl_daily[[#This Row],[Duration]]=""),"",tbl_daily[[#This Row],[RPE]]*tbl_daily[[#This Row],[Duration]]),"")</f>
        <v>217</v>
      </c>
      <c r="M4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474" t="str">
        <f>IFERROR(_xlfn.XLOOKUP(tbl_daily[[#This Row],[Name]],tbl_profile[Name],tbl_profile[Position]),"")</f>
        <v>Forward</v>
      </c>
      <c r="O474">
        <f>IFERROR(IF(tbl_daily[[#This Row],[Injury Status]]="Out","",tbl_daily[[#This Row],[Duration]]),"")</f>
        <v>31</v>
      </c>
      <c r="P474" t="str">
        <f>IFERROR(_xlfn.XLOOKUP(tbl_daily[[#This Row],[Name]],tbl_profile[Name],tbl_profile[Team]),"")</f>
        <v>Toon Squad</v>
      </c>
      <c r="Q474" s="2" t="str">
        <f>IFERROR(AVERAGEIFS(tbl_performance[TrapBar Deadlift 1RM (lbs)],tbl_performance[Name],tbl_daily[[#This Row],[Name]],tbl_performance[Date],tbl_daily[[#This Row],[Date]]),"")</f>
        <v/>
      </c>
      <c r="R474" s="2" t="str">
        <f>IFERROR(AVERAGEIFS(tbl_performance[Bench Press 1RM (lbs)],tbl_performance[Name],tbl_daily[[#This Row],[Name]],tbl_performance[Date],tbl_daily[[#This Row],[Date]]),"")</f>
        <v/>
      </c>
      <c r="S474" s="2" t="str">
        <f>IFERROR(AVERAGEIFS(tbl_performance[Jump Height (in)],tbl_performance[Name],tbl_daily[[#This Row],[Name]],tbl_performance[Date],tbl_daily[[#This Row],[Date]]),"")</f>
        <v/>
      </c>
      <c r="T474" s="2" t="str">
        <f>IFERROR(AVERAGEIFS(tbl_performance[Body Fat (%)],tbl_performance[Name],tbl_daily[[#This Row],[Name]],tbl_performance[Date],tbl_daily[[#This Row],[Date]]),"")</f>
        <v/>
      </c>
      <c r="U474">
        <f>IFERROR(IF(tbl_daily[[#This Row],[Name]]="","",1),"")</f>
        <v>1</v>
      </c>
      <c r="V474" s="9">
        <f>IF(tbl_daily[[#This Row],[Injury Status]]="Full",1,IF(tbl_daily[[#This Row],[Injury Status]]="Limited",2,IF(tbl_daily[[#This Row],[Injury Status]]="Out",3,"")))</f>
        <v>1</v>
      </c>
    </row>
    <row r="475" spans="1:22" ht="18" customHeight="1" x14ac:dyDescent="0.25">
      <c r="A475" s="3">
        <v>43054</v>
      </c>
      <c r="B475" t="s">
        <v>61</v>
      </c>
      <c r="C475" t="s">
        <v>36</v>
      </c>
      <c r="D475">
        <v>10</v>
      </c>
      <c r="E475">
        <v>10</v>
      </c>
      <c r="F475">
        <v>7</v>
      </c>
      <c r="G475">
        <v>10</v>
      </c>
      <c r="H475">
        <v>10</v>
      </c>
      <c r="I475">
        <v>1</v>
      </c>
      <c r="J475">
        <v>7</v>
      </c>
      <c r="K475">
        <v>31</v>
      </c>
      <c r="L475">
        <f>IFERROR(IF(OR(tbl_daily[[#This Row],[RPE]]="",tbl_daily[[#This Row],[Duration]]=""),"",tbl_daily[[#This Row],[RPE]]*tbl_daily[[#This Row],[Duration]]),"")</f>
        <v>217</v>
      </c>
      <c r="M4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475" t="str">
        <f>IFERROR(_xlfn.XLOOKUP(tbl_daily[[#This Row],[Name]],tbl_profile[Name],tbl_profile[Position]),"")</f>
        <v>Forward</v>
      </c>
      <c r="O475">
        <f>IFERROR(IF(tbl_daily[[#This Row],[Injury Status]]="Out","",tbl_daily[[#This Row],[Duration]]),"")</f>
        <v>31</v>
      </c>
      <c r="P475" t="str">
        <f>IFERROR(_xlfn.XLOOKUP(tbl_daily[[#This Row],[Name]],tbl_profile[Name],tbl_profile[Team]),"")</f>
        <v>Toon Squad</v>
      </c>
      <c r="Q475" s="2" t="str">
        <f>IFERROR(AVERAGEIFS(tbl_performance[TrapBar Deadlift 1RM (lbs)],tbl_performance[Name],tbl_daily[[#This Row],[Name]],tbl_performance[Date],tbl_daily[[#This Row],[Date]]),"")</f>
        <v/>
      </c>
      <c r="R475" s="2" t="str">
        <f>IFERROR(AVERAGEIFS(tbl_performance[Bench Press 1RM (lbs)],tbl_performance[Name],tbl_daily[[#This Row],[Name]],tbl_performance[Date],tbl_daily[[#This Row],[Date]]),"")</f>
        <v/>
      </c>
      <c r="S475" s="2" t="str">
        <f>IFERROR(AVERAGEIFS(tbl_performance[Jump Height (in)],tbl_performance[Name],tbl_daily[[#This Row],[Name]],tbl_performance[Date],tbl_daily[[#This Row],[Date]]),"")</f>
        <v/>
      </c>
      <c r="T475" s="2" t="str">
        <f>IFERROR(AVERAGEIFS(tbl_performance[Body Fat (%)],tbl_performance[Name],tbl_daily[[#This Row],[Name]],tbl_performance[Date],tbl_daily[[#This Row],[Date]]),"")</f>
        <v/>
      </c>
      <c r="U475">
        <f>IFERROR(IF(tbl_daily[[#This Row],[Name]]="","",1),"")</f>
        <v>1</v>
      </c>
      <c r="V475" s="9">
        <f>IF(tbl_daily[[#This Row],[Injury Status]]="Full",1,IF(tbl_daily[[#This Row],[Injury Status]]="Limited",2,IF(tbl_daily[[#This Row],[Injury Status]]="Out",3,"")))</f>
        <v>1</v>
      </c>
    </row>
    <row r="476" spans="1:22" ht="18" customHeight="1" x14ac:dyDescent="0.25">
      <c r="A476" s="3">
        <v>43054</v>
      </c>
      <c r="B476" t="s">
        <v>55</v>
      </c>
      <c r="C476" t="s">
        <v>36</v>
      </c>
      <c r="D476">
        <v>7</v>
      </c>
      <c r="E476">
        <v>10</v>
      </c>
      <c r="F476">
        <v>10</v>
      </c>
      <c r="G476">
        <v>10</v>
      </c>
      <c r="H476">
        <v>8</v>
      </c>
      <c r="I476">
        <v>1</v>
      </c>
      <c r="J476">
        <v>9</v>
      </c>
      <c r="K476">
        <v>31</v>
      </c>
      <c r="L476">
        <f>IFERROR(IF(OR(tbl_daily[[#This Row],[RPE]]="",tbl_daily[[#This Row],[Duration]]=""),"",tbl_daily[[#This Row],[RPE]]*tbl_daily[[#This Row],[Duration]]),"")</f>
        <v>279</v>
      </c>
      <c r="M4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76" t="str">
        <f>IFERROR(_xlfn.XLOOKUP(tbl_daily[[#This Row],[Name]],tbl_profile[Name],tbl_profile[Position]),"")</f>
        <v>Guard</v>
      </c>
      <c r="O476">
        <f>IFERROR(IF(tbl_daily[[#This Row],[Injury Status]]="Out","",tbl_daily[[#This Row],[Duration]]),"")</f>
        <v>31</v>
      </c>
      <c r="P476" t="str">
        <f>IFERROR(_xlfn.XLOOKUP(tbl_daily[[#This Row],[Name]],tbl_profile[Name],tbl_profile[Team]),"")</f>
        <v>Toon Squad</v>
      </c>
      <c r="Q476" s="2" t="str">
        <f>IFERROR(AVERAGEIFS(tbl_performance[TrapBar Deadlift 1RM (lbs)],tbl_performance[Name],tbl_daily[[#This Row],[Name]],tbl_performance[Date],tbl_daily[[#This Row],[Date]]),"")</f>
        <v/>
      </c>
      <c r="R476" s="2" t="str">
        <f>IFERROR(AVERAGEIFS(tbl_performance[Bench Press 1RM (lbs)],tbl_performance[Name],tbl_daily[[#This Row],[Name]],tbl_performance[Date],tbl_daily[[#This Row],[Date]]),"")</f>
        <v/>
      </c>
      <c r="S476" s="2" t="str">
        <f>IFERROR(AVERAGEIFS(tbl_performance[Jump Height (in)],tbl_performance[Name],tbl_daily[[#This Row],[Name]],tbl_performance[Date],tbl_daily[[#This Row],[Date]]),"")</f>
        <v/>
      </c>
      <c r="T476" s="2" t="str">
        <f>IFERROR(AVERAGEIFS(tbl_performance[Body Fat (%)],tbl_performance[Name],tbl_daily[[#This Row],[Name]],tbl_performance[Date],tbl_daily[[#This Row],[Date]]),"")</f>
        <v/>
      </c>
      <c r="U476">
        <f>IFERROR(IF(tbl_daily[[#This Row],[Name]]="","",1),"")</f>
        <v>1</v>
      </c>
      <c r="V476" s="9">
        <f>IF(tbl_daily[[#This Row],[Injury Status]]="Full",1,IF(tbl_daily[[#This Row],[Injury Status]]="Limited",2,IF(tbl_daily[[#This Row],[Injury Status]]="Out",3,"")))</f>
        <v>1</v>
      </c>
    </row>
    <row r="477" spans="1:22" ht="18" customHeight="1" x14ac:dyDescent="0.25">
      <c r="A477" s="3">
        <v>43054</v>
      </c>
      <c r="B477" t="s">
        <v>40</v>
      </c>
      <c r="C477" t="s">
        <v>36</v>
      </c>
      <c r="D477">
        <v>10</v>
      </c>
      <c r="E477">
        <v>7</v>
      </c>
      <c r="F477">
        <v>8</v>
      </c>
      <c r="G477">
        <v>9</v>
      </c>
      <c r="H477">
        <v>9</v>
      </c>
      <c r="I477">
        <v>1</v>
      </c>
      <c r="J477">
        <v>9</v>
      </c>
      <c r="K477">
        <v>31</v>
      </c>
      <c r="L477">
        <f>IFERROR(IF(OR(tbl_daily[[#This Row],[RPE]]="",tbl_daily[[#This Row],[Duration]]=""),"",tbl_daily[[#This Row],[RPE]]*tbl_daily[[#This Row],[Duration]]),"")</f>
        <v>279</v>
      </c>
      <c r="M4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477" t="str">
        <f>IFERROR(_xlfn.XLOOKUP(tbl_daily[[#This Row],[Name]],tbl_profile[Name],tbl_profile[Position]),"")</f>
        <v>Guard</v>
      </c>
      <c r="O477">
        <f>IFERROR(IF(tbl_daily[[#This Row],[Injury Status]]="Out","",tbl_daily[[#This Row],[Duration]]),"")</f>
        <v>31</v>
      </c>
      <c r="P477" t="str">
        <f>IFERROR(_xlfn.XLOOKUP(tbl_daily[[#This Row],[Name]],tbl_profile[Name],tbl_profile[Team]),"")</f>
        <v>New Legacy</v>
      </c>
      <c r="Q477" s="2" t="str">
        <f>IFERROR(AVERAGEIFS(tbl_performance[TrapBar Deadlift 1RM (lbs)],tbl_performance[Name],tbl_daily[[#This Row],[Name]],tbl_performance[Date],tbl_daily[[#This Row],[Date]]),"")</f>
        <v/>
      </c>
      <c r="R477" s="2" t="str">
        <f>IFERROR(AVERAGEIFS(tbl_performance[Bench Press 1RM (lbs)],tbl_performance[Name],tbl_daily[[#This Row],[Name]],tbl_performance[Date],tbl_daily[[#This Row],[Date]]),"")</f>
        <v/>
      </c>
      <c r="S477" s="2" t="str">
        <f>IFERROR(AVERAGEIFS(tbl_performance[Jump Height (in)],tbl_performance[Name],tbl_daily[[#This Row],[Name]],tbl_performance[Date],tbl_daily[[#This Row],[Date]]),"")</f>
        <v/>
      </c>
      <c r="T477" s="2" t="str">
        <f>IFERROR(AVERAGEIFS(tbl_performance[Body Fat (%)],tbl_performance[Name],tbl_daily[[#This Row],[Name]],tbl_performance[Date],tbl_daily[[#This Row],[Date]]),"")</f>
        <v/>
      </c>
      <c r="U477">
        <f>IFERROR(IF(tbl_daily[[#This Row],[Name]]="","",1),"")</f>
        <v>1</v>
      </c>
      <c r="V477" s="9">
        <f>IF(tbl_daily[[#This Row],[Injury Status]]="Full",1,IF(tbl_daily[[#This Row],[Injury Status]]="Limited",2,IF(tbl_daily[[#This Row],[Injury Status]]="Out",3,"")))</f>
        <v>1</v>
      </c>
    </row>
    <row r="478" spans="1:22" ht="18" customHeight="1" x14ac:dyDescent="0.25">
      <c r="A478" s="6">
        <v>43055</v>
      </c>
      <c r="B478" t="s">
        <v>45</v>
      </c>
      <c r="C478" t="s">
        <v>36</v>
      </c>
      <c r="D478">
        <v>10</v>
      </c>
      <c r="E478">
        <v>7</v>
      </c>
      <c r="F478">
        <v>8</v>
      </c>
      <c r="G478">
        <v>8</v>
      </c>
      <c r="H478">
        <v>7</v>
      </c>
      <c r="I478">
        <v>1</v>
      </c>
      <c r="J478">
        <v>10</v>
      </c>
      <c r="K478">
        <v>31</v>
      </c>
      <c r="L478">
        <f>IFERROR(IF(OR(tbl_daily[[#This Row],[RPE]]="",tbl_daily[[#This Row],[Duration]]=""),"",tbl_daily[[#This Row],[RPE]]*tbl_daily[[#This Row],[Duration]]),"")</f>
        <v>310</v>
      </c>
      <c r="M4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478" t="str">
        <f>IFERROR(_xlfn.XLOOKUP(tbl_daily[[#This Row],[Name]],tbl_profile[Name],tbl_profile[Position]),"")</f>
        <v>Forward</v>
      </c>
      <c r="O478">
        <f>IFERROR(IF(tbl_daily[[#This Row],[Injury Status]]="Out","",tbl_daily[[#This Row],[Duration]]),"")</f>
        <v>31</v>
      </c>
      <c r="P478" t="str">
        <f>IFERROR(_xlfn.XLOOKUP(tbl_daily[[#This Row],[Name]],tbl_profile[Name],tbl_profile[Team]),"")</f>
        <v>New Legacy</v>
      </c>
      <c r="Q478" s="2" t="str">
        <f>IFERROR(AVERAGEIFS(tbl_performance[TrapBar Deadlift 1RM (lbs)],tbl_performance[Name],tbl_daily[[#This Row],[Name]],tbl_performance[Date],tbl_daily[[#This Row],[Date]]),"")</f>
        <v/>
      </c>
      <c r="R478" s="2" t="str">
        <f>IFERROR(AVERAGEIFS(tbl_performance[Bench Press 1RM (lbs)],tbl_performance[Name],tbl_daily[[#This Row],[Name]],tbl_performance[Date],tbl_daily[[#This Row],[Date]]),"")</f>
        <v/>
      </c>
      <c r="S478" s="2" t="str">
        <f>IFERROR(AVERAGEIFS(tbl_performance[Jump Height (in)],tbl_performance[Name],tbl_daily[[#This Row],[Name]],tbl_performance[Date],tbl_daily[[#This Row],[Date]]),"")</f>
        <v/>
      </c>
      <c r="T478" s="2" t="str">
        <f>IFERROR(AVERAGEIFS(tbl_performance[Body Fat (%)],tbl_performance[Name],tbl_daily[[#This Row],[Name]],tbl_performance[Date],tbl_daily[[#This Row],[Date]]),"")</f>
        <v/>
      </c>
      <c r="U478">
        <f>IFERROR(IF(tbl_daily[[#This Row],[Name]]="","",1),"")</f>
        <v>1</v>
      </c>
      <c r="V478" s="9">
        <f>IF(tbl_daily[[#This Row],[Injury Status]]="Full",1,IF(tbl_daily[[#This Row],[Injury Status]]="Limited",2,IF(tbl_daily[[#This Row],[Injury Status]]="Out",3,"")))</f>
        <v>1</v>
      </c>
    </row>
    <row r="479" spans="1:22" ht="18" customHeight="1" x14ac:dyDescent="0.25">
      <c r="A479" s="3">
        <v>43055</v>
      </c>
      <c r="B479" t="s">
        <v>47</v>
      </c>
      <c r="C479" t="s">
        <v>36</v>
      </c>
      <c r="D479">
        <v>9</v>
      </c>
      <c r="E479">
        <v>9</v>
      </c>
      <c r="F479">
        <v>8</v>
      </c>
      <c r="G479">
        <v>9</v>
      </c>
      <c r="H479">
        <v>10</v>
      </c>
      <c r="I479">
        <v>1</v>
      </c>
      <c r="J479">
        <v>8</v>
      </c>
      <c r="K479">
        <v>31</v>
      </c>
      <c r="L479">
        <f>IFERROR(IF(OR(tbl_daily[[#This Row],[RPE]]="",tbl_daily[[#This Row],[Duration]]=""),"",tbl_daily[[#This Row],[RPE]]*tbl_daily[[#This Row],[Duration]]),"")</f>
        <v>248</v>
      </c>
      <c r="M4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79" t="str">
        <f>IFERROR(_xlfn.XLOOKUP(tbl_daily[[#This Row],[Name]],tbl_profile[Name],tbl_profile[Position]),"")</f>
        <v>Forward</v>
      </c>
      <c r="O479">
        <f>IFERROR(IF(tbl_daily[[#This Row],[Injury Status]]="Out","",tbl_daily[[#This Row],[Duration]]),"")</f>
        <v>31</v>
      </c>
      <c r="P479" t="str">
        <f>IFERROR(_xlfn.XLOOKUP(tbl_daily[[#This Row],[Name]],tbl_profile[Name],tbl_profile[Team]),"")</f>
        <v>Toon Squad</v>
      </c>
      <c r="Q479" s="2" t="str">
        <f>IFERROR(AVERAGEIFS(tbl_performance[TrapBar Deadlift 1RM (lbs)],tbl_performance[Name],tbl_daily[[#This Row],[Name]],tbl_performance[Date],tbl_daily[[#This Row],[Date]]),"")</f>
        <v/>
      </c>
      <c r="R479" s="2" t="str">
        <f>IFERROR(AVERAGEIFS(tbl_performance[Bench Press 1RM (lbs)],tbl_performance[Name],tbl_daily[[#This Row],[Name]],tbl_performance[Date],tbl_daily[[#This Row],[Date]]),"")</f>
        <v/>
      </c>
      <c r="S479" s="2" t="str">
        <f>IFERROR(AVERAGEIFS(tbl_performance[Jump Height (in)],tbl_performance[Name],tbl_daily[[#This Row],[Name]],tbl_performance[Date],tbl_daily[[#This Row],[Date]]),"")</f>
        <v/>
      </c>
      <c r="T479" s="2" t="str">
        <f>IFERROR(AVERAGEIFS(tbl_performance[Body Fat (%)],tbl_performance[Name],tbl_daily[[#This Row],[Name]],tbl_performance[Date],tbl_daily[[#This Row],[Date]]),"")</f>
        <v/>
      </c>
      <c r="U479">
        <f>IFERROR(IF(tbl_daily[[#This Row],[Name]]="","",1),"")</f>
        <v>1</v>
      </c>
      <c r="V479" s="9">
        <f>IF(tbl_daily[[#This Row],[Injury Status]]="Full",1,IF(tbl_daily[[#This Row],[Injury Status]]="Limited",2,IF(tbl_daily[[#This Row],[Injury Status]]="Out",3,"")))</f>
        <v>1</v>
      </c>
    </row>
    <row r="480" spans="1:22" ht="18" customHeight="1" x14ac:dyDescent="0.25">
      <c r="A480" s="3">
        <v>43055</v>
      </c>
      <c r="B480" t="s">
        <v>43</v>
      </c>
      <c r="C480" t="s">
        <v>37</v>
      </c>
      <c r="D480">
        <v>6</v>
      </c>
      <c r="E480">
        <v>5</v>
      </c>
      <c r="F480">
        <v>8</v>
      </c>
      <c r="G480">
        <v>4</v>
      </c>
      <c r="H480">
        <v>8</v>
      </c>
      <c r="I480">
        <v>0</v>
      </c>
      <c r="J480">
        <v>0</v>
      </c>
      <c r="K480">
        <v>31</v>
      </c>
      <c r="L480">
        <f>IFERROR(IF(OR(tbl_daily[[#This Row],[RPE]]="",tbl_daily[[#This Row],[Duration]]=""),"",tbl_daily[[#This Row],[RPE]]*tbl_daily[[#This Row],[Duration]]),"")</f>
        <v>0</v>
      </c>
      <c r="M4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480" t="str">
        <f>IFERROR(_xlfn.XLOOKUP(tbl_daily[[#This Row],[Name]],tbl_profile[Name],tbl_profile[Position]),"")</f>
        <v>Forward</v>
      </c>
      <c r="O480" t="str">
        <f>IFERROR(IF(tbl_daily[[#This Row],[Injury Status]]="Out","",tbl_daily[[#This Row],[Duration]]),"")</f>
        <v/>
      </c>
      <c r="P480" t="str">
        <f>IFERROR(_xlfn.XLOOKUP(tbl_daily[[#This Row],[Name]],tbl_profile[Name],tbl_profile[Team]),"")</f>
        <v>New Legacy</v>
      </c>
      <c r="Q480" s="2" t="str">
        <f>IFERROR(AVERAGEIFS(tbl_performance[TrapBar Deadlift 1RM (lbs)],tbl_performance[Name],tbl_daily[[#This Row],[Name]],tbl_performance[Date],tbl_daily[[#This Row],[Date]]),"")</f>
        <v/>
      </c>
      <c r="R480" s="2" t="str">
        <f>IFERROR(AVERAGEIFS(tbl_performance[Bench Press 1RM (lbs)],tbl_performance[Name],tbl_daily[[#This Row],[Name]],tbl_performance[Date],tbl_daily[[#This Row],[Date]]),"")</f>
        <v/>
      </c>
      <c r="S480" s="2" t="str">
        <f>IFERROR(AVERAGEIFS(tbl_performance[Jump Height (in)],tbl_performance[Name],tbl_daily[[#This Row],[Name]],tbl_performance[Date],tbl_daily[[#This Row],[Date]]),"")</f>
        <v/>
      </c>
      <c r="T480" s="2" t="str">
        <f>IFERROR(AVERAGEIFS(tbl_performance[Body Fat (%)],tbl_performance[Name],tbl_daily[[#This Row],[Name]],tbl_performance[Date],tbl_daily[[#This Row],[Date]]),"")</f>
        <v/>
      </c>
      <c r="U480">
        <f>IFERROR(IF(tbl_daily[[#This Row],[Name]]="","",1),"")</f>
        <v>1</v>
      </c>
      <c r="V480" s="9">
        <f>IF(tbl_daily[[#This Row],[Injury Status]]="Full",1,IF(tbl_daily[[#This Row],[Injury Status]]="Limited",2,IF(tbl_daily[[#This Row],[Injury Status]]="Out",3,"")))</f>
        <v>3</v>
      </c>
    </row>
    <row r="481" spans="1:22" ht="18" customHeight="1" x14ac:dyDescent="0.25">
      <c r="A481" s="3">
        <v>43055</v>
      </c>
      <c r="B481" t="s">
        <v>46</v>
      </c>
      <c r="C481" t="s">
        <v>36</v>
      </c>
      <c r="D481">
        <v>8</v>
      </c>
      <c r="E481">
        <v>9</v>
      </c>
      <c r="F481">
        <v>8</v>
      </c>
      <c r="G481">
        <v>8</v>
      </c>
      <c r="H481">
        <v>9</v>
      </c>
      <c r="I481">
        <v>1</v>
      </c>
      <c r="J481">
        <v>10</v>
      </c>
      <c r="K481">
        <v>31</v>
      </c>
      <c r="L481">
        <f>IFERROR(IF(OR(tbl_daily[[#This Row],[RPE]]="",tbl_daily[[#This Row],[Duration]]=""),"",tbl_daily[[#This Row],[RPE]]*tbl_daily[[#This Row],[Duration]]),"")</f>
        <v>310</v>
      </c>
      <c r="M4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81" t="str">
        <f>IFERROR(_xlfn.XLOOKUP(tbl_daily[[#This Row],[Name]],tbl_profile[Name],tbl_profile[Position]),"")</f>
        <v>Forward</v>
      </c>
      <c r="O481">
        <f>IFERROR(IF(tbl_daily[[#This Row],[Injury Status]]="Out","",tbl_daily[[#This Row],[Duration]]),"")</f>
        <v>31</v>
      </c>
      <c r="P481" t="str">
        <f>IFERROR(_xlfn.XLOOKUP(tbl_daily[[#This Row],[Name]],tbl_profile[Name],tbl_profile[Team]),"")</f>
        <v>Toon Squad</v>
      </c>
      <c r="Q481" s="2" t="str">
        <f>IFERROR(AVERAGEIFS(tbl_performance[TrapBar Deadlift 1RM (lbs)],tbl_performance[Name],tbl_daily[[#This Row],[Name]],tbl_performance[Date],tbl_daily[[#This Row],[Date]]),"")</f>
        <v/>
      </c>
      <c r="R481" s="2" t="str">
        <f>IFERROR(AVERAGEIFS(tbl_performance[Bench Press 1RM (lbs)],tbl_performance[Name],tbl_daily[[#This Row],[Name]],tbl_performance[Date],tbl_daily[[#This Row],[Date]]),"")</f>
        <v/>
      </c>
      <c r="S481" s="2" t="str">
        <f>IFERROR(AVERAGEIFS(tbl_performance[Jump Height (in)],tbl_performance[Name],tbl_daily[[#This Row],[Name]],tbl_performance[Date],tbl_daily[[#This Row],[Date]]),"")</f>
        <v/>
      </c>
      <c r="T481" s="2" t="str">
        <f>IFERROR(AVERAGEIFS(tbl_performance[Body Fat (%)],tbl_performance[Name],tbl_daily[[#This Row],[Name]],tbl_performance[Date],tbl_daily[[#This Row],[Date]]),"")</f>
        <v/>
      </c>
      <c r="U481">
        <f>IFERROR(IF(tbl_daily[[#This Row],[Name]]="","",1),"")</f>
        <v>1</v>
      </c>
      <c r="V481" s="9">
        <f>IF(tbl_daily[[#This Row],[Injury Status]]="Full",1,IF(tbl_daily[[#This Row],[Injury Status]]="Limited",2,IF(tbl_daily[[#This Row],[Injury Status]]="Out",3,"")))</f>
        <v>1</v>
      </c>
    </row>
    <row r="482" spans="1:22" ht="18" customHeight="1" x14ac:dyDescent="0.25">
      <c r="A482" s="3">
        <v>43055</v>
      </c>
      <c r="B482" t="s">
        <v>49</v>
      </c>
      <c r="C482" t="s">
        <v>36</v>
      </c>
      <c r="D482">
        <v>10</v>
      </c>
      <c r="E482">
        <v>8</v>
      </c>
      <c r="F482">
        <v>8</v>
      </c>
      <c r="G482">
        <v>9</v>
      </c>
      <c r="H482">
        <v>7</v>
      </c>
      <c r="I482">
        <v>1</v>
      </c>
      <c r="J482">
        <v>7</v>
      </c>
      <c r="K482">
        <v>31</v>
      </c>
      <c r="L482">
        <f>IFERROR(IF(OR(tbl_daily[[#This Row],[RPE]]="",tbl_daily[[#This Row],[Duration]]=""),"",tbl_daily[[#This Row],[RPE]]*tbl_daily[[#This Row],[Duration]]),"")</f>
        <v>217</v>
      </c>
      <c r="M4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82" t="str">
        <f>IFERROR(_xlfn.XLOOKUP(tbl_daily[[#This Row],[Name]],tbl_profile[Name],tbl_profile[Position]),"")</f>
        <v>Guard</v>
      </c>
      <c r="O482">
        <f>IFERROR(IF(tbl_daily[[#This Row],[Injury Status]]="Out","",tbl_daily[[#This Row],[Duration]]),"")</f>
        <v>31</v>
      </c>
      <c r="P482" t="str">
        <f>IFERROR(_xlfn.XLOOKUP(tbl_daily[[#This Row],[Name]],tbl_profile[Name],tbl_profile[Team]),"")</f>
        <v>Toon Squad</v>
      </c>
      <c r="Q482" s="2" t="str">
        <f>IFERROR(AVERAGEIFS(tbl_performance[TrapBar Deadlift 1RM (lbs)],tbl_performance[Name],tbl_daily[[#This Row],[Name]],tbl_performance[Date],tbl_daily[[#This Row],[Date]]),"")</f>
        <v/>
      </c>
      <c r="R482" s="2" t="str">
        <f>IFERROR(AVERAGEIFS(tbl_performance[Bench Press 1RM (lbs)],tbl_performance[Name],tbl_daily[[#This Row],[Name]],tbl_performance[Date],tbl_daily[[#This Row],[Date]]),"")</f>
        <v/>
      </c>
      <c r="S482" s="2" t="str">
        <f>IFERROR(AVERAGEIFS(tbl_performance[Jump Height (in)],tbl_performance[Name],tbl_daily[[#This Row],[Name]],tbl_performance[Date],tbl_daily[[#This Row],[Date]]),"")</f>
        <v/>
      </c>
      <c r="T482" s="2" t="str">
        <f>IFERROR(AVERAGEIFS(tbl_performance[Body Fat (%)],tbl_performance[Name],tbl_daily[[#This Row],[Name]],tbl_performance[Date],tbl_daily[[#This Row],[Date]]),"")</f>
        <v/>
      </c>
      <c r="U482">
        <f>IFERROR(IF(tbl_daily[[#This Row],[Name]]="","",1),"")</f>
        <v>1</v>
      </c>
      <c r="V482" s="9">
        <f>IF(tbl_daily[[#This Row],[Injury Status]]="Full",1,IF(tbl_daily[[#This Row],[Injury Status]]="Limited",2,IF(tbl_daily[[#This Row],[Injury Status]]="Out",3,"")))</f>
        <v>1</v>
      </c>
    </row>
    <row r="483" spans="1:22" ht="18" customHeight="1" x14ac:dyDescent="0.25">
      <c r="A483" s="3">
        <v>43055</v>
      </c>
      <c r="B483" t="s">
        <v>14</v>
      </c>
      <c r="C483" t="s">
        <v>36</v>
      </c>
      <c r="D483">
        <v>8</v>
      </c>
      <c r="E483">
        <v>9</v>
      </c>
      <c r="F483">
        <v>9</v>
      </c>
      <c r="G483">
        <v>10</v>
      </c>
      <c r="H483">
        <v>9</v>
      </c>
      <c r="I483">
        <v>1</v>
      </c>
      <c r="J483">
        <v>10</v>
      </c>
      <c r="K483">
        <v>31</v>
      </c>
      <c r="L483">
        <f>IFERROR(IF(OR(tbl_daily[[#This Row],[RPE]]="",tbl_daily[[#This Row],[Duration]]=""),"",tbl_daily[[#This Row],[RPE]]*tbl_daily[[#This Row],[Duration]]),"")</f>
        <v>310</v>
      </c>
      <c r="M4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483" t="str">
        <f>IFERROR(_xlfn.XLOOKUP(tbl_daily[[#This Row],[Name]],tbl_profile[Name],tbl_profile[Position]),"")</f>
        <v>Guard</v>
      </c>
      <c r="O483">
        <f>IFERROR(IF(tbl_daily[[#This Row],[Injury Status]]="Out","",tbl_daily[[#This Row],[Duration]]),"")</f>
        <v>31</v>
      </c>
      <c r="P483" t="str">
        <f>IFERROR(_xlfn.XLOOKUP(tbl_daily[[#This Row],[Name]],tbl_profile[Name],tbl_profile[Team]),"")</f>
        <v>New Legacy</v>
      </c>
      <c r="Q483" s="2" t="str">
        <f>IFERROR(AVERAGEIFS(tbl_performance[TrapBar Deadlift 1RM (lbs)],tbl_performance[Name],tbl_daily[[#This Row],[Name]],tbl_performance[Date],tbl_daily[[#This Row],[Date]]),"")</f>
        <v/>
      </c>
      <c r="R483" s="2" t="str">
        <f>IFERROR(AVERAGEIFS(tbl_performance[Bench Press 1RM (lbs)],tbl_performance[Name],tbl_daily[[#This Row],[Name]],tbl_performance[Date],tbl_daily[[#This Row],[Date]]),"")</f>
        <v/>
      </c>
      <c r="S483" s="2" t="str">
        <f>IFERROR(AVERAGEIFS(tbl_performance[Jump Height (in)],tbl_performance[Name],tbl_daily[[#This Row],[Name]],tbl_performance[Date],tbl_daily[[#This Row],[Date]]),"")</f>
        <v/>
      </c>
      <c r="T483" s="2" t="str">
        <f>IFERROR(AVERAGEIFS(tbl_performance[Body Fat (%)],tbl_performance[Name],tbl_daily[[#This Row],[Name]],tbl_performance[Date],tbl_daily[[#This Row],[Date]]),"")</f>
        <v/>
      </c>
      <c r="U483">
        <f>IFERROR(IF(tbl_daily[[#This Row],[Name]]="","",1),"")</f>
        <v>1</v>
      </c>
      <c r="V483" s="9">
        <f>IF(tbl_daily[[#This Row],[Injury Status]]="Full",1,IF(tbl_daily[[#This Row],[Injury Status]]="Limited",2,IF(tbl_daily[[#This Row],[Injury Status]]="Out",3,"")))</f>
        <v>1</v>
      </c>
    </row>
    <row r="484" spans="1:22" ht="18" customHeight="1" x14ac:dyDescent="0.25">
      <c r="A484" s="3">
        <v>43055</v>
      </c>
      <c r="B484" t="s">
        <v>64</v>
      </c>
      <c r="C484" t="s">
        <v>38</v>
      </c>
      <c r="D484">
        <v>10</v>
      </c>
      <c r="E484">
        <v>7</v>
      </c>
      <c r="F484">
        <v>10</v>
      </c>
      <c r="G484">
        <v>7</v>
      </c>
      <c r="H484">
        <v>10</v>
      </c>
      <c r="I484">
        <v>1</v>
      </c>
      <c r="J484">
        <v>10</v>
      </c>
      <c r="K484">
        <v>31</v>
      </c>
      <c r="L484">
        <f>IFERROR(IF(OR(tbl_daily[[#This Row],[RPE]]="",tbl_daily[[#This Row],[Duration]]=""),"",tbl_daily[[#This Row],[RPE]]*tbl_daily[[#This Row],[Duration]]),"")</f>
        <v>310</v>
      </c>
      <c r="M4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84" t="str">
        <f>IFERROR(_xlfn.XLOOKUP(tbl_daily[[#This Row],[Name]],tbl_profile[Name],tbl_profile[Position]),"")</f>
        <v>Guard</v>
      </c>
      <c r="O484">
        <f>IFERROR(IF(tbl_daily[[#This Row],[Injury Status]]="Out","",tbl_daily[[#This Row],[Duration]]),"")</f>
        <v>31</v>
      </c>
      <c r="P484" t="str">
        <f>IFERROR(_xlfn.XLOOKUP(tbl_daily[[#This Row],[Name]],tbl_profile[Name],tbl_profile[Team]),"")</f>
        <v>New Legacy</v>
      </c>
      <c r="Q484" s="2" t="str">
        <f>IFERROR(AVERAGEIFS(tbl_performance[TrapBar Deadlift 1RM (lbs)],tbl_performance[Name],tbl_daily[[#This Row],[Name]],tbl_performance[Date],tbl_daily[[#This Row],[Date]]),"")</f>
        <v/>
      </c>
      <c r="R484" s="2" t="str">
        <f>IFERROR(AVERAGEIFS(tbl_performance[Bench Press 1RM (lbs)],tbl_performance[Name],tbl_daily[[#This Row],[Name]],tbl_performance[Date],tbl_daily[[#This Row],[Date]]),"")</f>
        <v/>
      </c>
      <c r="S484" s="2" t="str">
        <f>IFERROR(AVERAGEIFS(tbl_performance[Jump Height (in)],tbl_performance[Name],tbl_daily[[#This Row],[Name]],tbl_performance[Date],tbl_daily[[#This Row],[Date]]),"")</f>
        <v/>
      </c>
      <c r="T484" s="2" t="str">
        <f>IFERROR(AVERAGEIFS(tbl_performance[Body Fat (%)],tbl_performance[Name],tbl_daily[[#This Row],[Name]],tbl_performance[Date],tbl_daily[[#This Row],[Date]]),"")</f>
        <v/>
      </c>
      <c r="U484">
        <f>IFERROR(IF(tbl_daily[[#This Row],[Name]]="","",1),"")</f>
        <v>1</v>
      </c>
      <c r="V484" s="9">
        <f>IF(tbl_daily[[#This Row],[Injury Status]]="Full",1,IF(tbl_daily[[#This Row],[Injury Status]]="Limited",2,IF(tbl_daily[[#This Row],[Injury Status]]="Out",3,"")))</f>
        <v>2</v>
      </c>
    </row>
    <row r="485" spans="1:22" ht="18" customHeight="1" x14ac:dyDescent="0.25">
      <c r="A485" s="3">
        <v>43055</v>
      </c>
      <c r="B485" t="s">
        <v>48</v>
      </c>
      <c r="C485" t="s">
        <v>36</v>
      </c>
      <c r="D485">
        <v>10</v>
      </c>
      <c r="E485">
        <v>7</v>
      </c>
      <c r="F485">
        <v>9</v>
      </c>
      <c r="G485">
        <v>9</v>
      </c>
      <c r="H485">
        <v>7</v>
      </c>
      <c r="I485">
        <v>1</v>
      </c>
      <c r="J485">
        <v>9</v>
      </c>
      <c r="K485">
        <v>31</v>
      </c>
      <c r="L485">
        <f>IFERROR(IF(OR(tbl_daily[[#This Row],[RPE]]="",tbl_daily[[#This Row],[Duration]]=""),"",tbl_daily[[#This Row],[RPE]]*tbl_daily[[#This Row],[Duration]]),"")</f>
        <v>279</v>
      </c>
      <c r="M4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485" t="str">
        <f>IFERROR(_xlfn.XLOOKUP(tbl_daily[[#This Row],[Name]],tbl_profile[Name],tbl_profile[Position]),"")</f>
        <v>Guard</v>
      </c>
      <c r="O485">
        <f>IFERROR(IF(tbl_daily[[#This Row],[Injury Status]]="Out","",tbl_daily[[#This Row],[Duration]]),"")</f>
        <v>31</v>
      </c>
      <c r="P485" t="str">
        <f>IFERROR(_xlfn.XLOOKUP(tbl_daily[[#This Row],[Name]],tbl_profile[Name],tbl_profile[Team]),"")</f>
        <v>New Legacy</v>
      </c>
      <c r="Q485" s="2" t="str">
        <f>IFERROR(AVERAGEIFS(tbl_performance[TrapBar Deadlift 1RM (lbs)],tbl_performance[Name],tbl_daily[[#This Row],[Name]],tbl_performance[Date],tbl_daily[[#This Row],[Date]]),"")</f>
        <v/>
      </c>
      <c r="R485" s="2" t="str">
        <f>IFERROR(AVERAGEIFS(tbl_performance[Bench Press 1RM (lbs)],tbl_performance[Name],tbl_daily[[#This Row],[Name]],tbl_performance[Date],tbl_daily[[#This Row],[Date]]),"")</f>
        <v/>
      </c>
      <c r="S485" s="2" t="str">
        <f>IFERROR(AVERAGEIFS(tbl_performance[Jump Height (in)],tbl_performance[Name],tbl_daily[[#This Row],[Name]],tbl_performance[Date],tbl_daily[[#This Row],[Date]]),"")</f>
        <v/>
      </c>
      <c r="T485" s="2" t="str">
        <f>IFERROR(AVERAGEIFS(tbl_performance[Body Fat (%)],tbl_performance[Name],tbl_daily[[#This Row],[Name]],tbl_performance[Date],tbl_daily[[#This Row],[Date]]),"")</f>
        <v/>
      </c>
      <c r="U485">
        <f>IFERROR(IF(tbl_daily[[#This Row],[Name]]="","",1),"")</f>
        <v>1</v>
      </c>
      <c r="V485" s="9">
        <f>IF(tbl_daily[[#This Row],[Injury Status]]="Full",1,IF(tbl_daily[[#This Row],[Injury Status]]="Limited",2,IF(tbl_daily[[#This Row],[Injury Status]]="Out",3,"")))</f>
        <v>1</v>
      </c>
    </row>
    <row r="486" spans="1:22" ht="18" customHeight="1" x14ac:dyDescent="0.25">
      <c r="A486" s="3">
        <v>43055</v>
      </c>
      <c r="B486" t="s">
        <v>63</v>
      </c>
      <c r="C486" t="s">
        <v>36</v>
      </c>
      <c r="D486">
        <v>9</v>
      </c>
      <c r="E486">
        <v>8</v>
      </c>
      <c r="F486">
        <v>10</v>
      </c>
      <c r="G486">
        <v>7</v>
      </c>
      <c r="H486">
        <v>10</v>
      </c>
      <c r="I486">
        <v>1</v>
      </c>
      <c r="J486">
        <v>10</v>
      </c>
      <c r="K486">
        <v>31</v>
      </c>
      <c r="L486">
        <f>IFERROR(IF(OR(tbl_daily[[#This Row],[RPE]]="",tbl_daily[[#This Row],[Duration]]=""),"",tbl_daily[[#This Row],[RPE]]*tbl_daily[[#This Row],[Duration]]),"")</f>
        <v>310</v>
      </c>
      <c r="M4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486" t="str">
        <f>IFERROR(_xlfn.XLOOKUP(tbl_daily[[#This Row],[Name]],tbl_profile[Name],tbl_profile[Position]),"")</f>
        <v>Center</v>
      </c>
      <c r="O486">
        <f>IFERROR(IF(tbl_daily[[#This Row],[Injury Status]]="Out","",tbl_daily[[#This Row],[Duration]]),"")</f>
        <v>31</v>
      </c>
      <c r="P486" t="str">
        <f>IFERROR(_xlfn.XLOOKUP(tbl_daily[[#This Row],[Name]],tbl_profile[Name],tbl_profile[Team]),"")</f>
        <v>New Legacy</v>
      </c>
      <c r="Q486" s="2" t="str">
        <f>IFERROR(AVERAGEIFS(tbl_performance[TrapBar Deadlift 1RM (lbs)],tbl_performance[Name],tbl_daily[[#This Row],[Name]],tbl_performance[Date],tbl_daily[[#This Row],[Date]]),"")</f>
        <v/>
      </c>
      <c r="R486" s="2" t="str">
        <f>IFERROR(AVERAGEIFS(tbl_performance[Bench Press 1RM (lbs)],tbl_performance[Name],tbl_daily[[#This Row],[Name]],tbl_performance[Date],tbl_daily[[#This Row],[Date]]),"")</f>
        <v/>
      </c>
      <c r="S486" s="2" t="str">
        <f>IFERROR(AVERAGEIFS(tbl_performance[Jump Height (in)],tbl_performance[Name],tbl_daily[[#This Row],[Name]],tbl_performance[Date],tbl_daily[[#This Row],[Date]]),"")</f>
        <v/>
      </c>
      <c r="T486" s="2" t="str">
        <f>IFERROR(AVERAGEIFS(tbl_performance[Body Fat (%)],tbl_performance[Name],tbl_daily[[#This Row],[Name]],tbl_performance[Date],tbl_daily[[#This Row],[Date]]),"")</f>
        <v/>
      </c>
      <c r="U486">
        <f>IFERROR(IF(tbl_daily[[#This Row],[Name]]="","",1),"")</f>
        <v>1</v>
      </c>
      <c r="V486" s="9">
        <f>IF(tbl_daily[[#This Row],[Injury Status]]="Full",1,IF(tbl_daily[[#This Row],[Injury Status]]="Limited",2,IF(tbl_daily[[#This Row],[Injury Status]]="Out",3,"")))</f>
        <v>1</v>
      </c>
    </row>
    <row r="487" spans="1:22" ht="18" customHeight="1" x14ac:dyDescent="0.25">
      <c r="A487" s="3">
        <v>43055</v>
      </c>
      <c r="B487" t="s">
        <v>62</v>
      </c>
      <c r="C487" t="s">
        <v>36</v>
      </c>
      <c r="D487">
        <v>7</v>
      </c>
      <c r="E487">
        <v>6</v>
      </c>
      <c r="F487">
        <v>7</v>
      </c>
      <c r="G487">
        <v>6</v>
      </c>
      <c r="H487">
        <v>7</v>
      </c>
      <c r="I487">
        <v>0</v>
      </c>
      <c r="J487">
        <v>0</v>
      </c>
      <c r="K487" t="s">
        <v>39</v>
      </c>
      <c r="L487" t="str">
        <f>IFERROR(IF(OR(tbl_daily[[#This Row],[RPE]]="",tbl_daily[[#This Row],[Duration]]=""),"",tbl_daily[[#This Row],[RPE]]*tbl_daily[[#This Row],[Duration]]),"")</f>
        <v/>
      </c>
      <c r="M4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487" t="str">
        <f>IFERROR(_xlfn.XLOOKUP(tbl_daily[[#This Row],[Name]],tbl_profile[Name],tbl_profile[Position]),"")</f>
        <v>Center</v>
      </c>
      <c r="O487" t="str">
        <f>IFERROR(IF(tbl_daily[[#This Row],[Injury Status]]="Out","",tbl_daily[[#This Row],[Duration]]),"")</f>
        <v/>
      </c>
      <c r="P487" t="str">
        <f>IFERROR(_xlfn.XLOOKUP(tbl_daily[[#This Row],[Name]],tbl_profile[Name],tbl_profile[Team]),"")</f>
        <v>Toon Squad</v>
      </c>
      <c r="Q487" s="2" t="str">
        <f>IFERROR(AVERAGEIFS(tbl_performance[TrapBar Deadlift 1RM (lbs)],tbl_performance[Name],tbl_daily[[#This Row],[Name]],tbl_performance[Date],tbl_daily[[#This Row],[Date]]),"")</f>
        <v/>
      </c>
      <c r="R487" s="2" t="str">
        <f>IFERROR(AVERAGEIFS(tbl_performance[Bench Press 1RM (lbs)],tbl_performance[Name],tbl_daily[[#This Row],[Name]],tbl_performance[Date],tbl_daily[[#This Row],[Date]]),"")</f>
        <v/>
      </c>
      <c r="S487" s="2" t="str">
        <f>IFERROR(AVERAGEIFS(tbl_performance[Jump Height (in)],tbl_performance[Name],tbl_daily[[#This Row],[Name]],tbl_performance[Date],tbl_daily[[#This Row],[Date]]),"")</f>
        <v/>
      </c>
      <c r="T487" s="2" t="str">
        <f>IFERROR(AVERAGEIFS(tbl_performance[Body Fat (%)],tbl_performance[Name],tbl_daily[[#This Row],[Name]],tbl_performance[Date],tbl_daily[[#This Row],[Date]]),"")</f>
        <v/>
      </c>
      <c r="U487">
        <f>IFERROR(IF(tbl_daily[[#This Row],[Name]]="","",1),"")</f>
        <v>1</v>
      </c>
      <c r="V487" s="9">
        <f>IF(tbl_daily[[#This Row],[Injury Status]]="Full",1,IF(tbl_daily[[#This Row],[Injury Status]]="Limited",2,IF(tbl_daily[[#This Row],[Injury Status]]="Out",3,"")))</f>
        <v>1</v>
      </c>
    </row>
    <row r="488" spans="1:22" ht="18" customHeight="1" x14ac:dyDescent="0.25">
      <c r="A488" s="3">
        <v>43055</v>
      </c>
      <c r="B488" t="s">
        <v>52</v>
      </c>
      <c r="C488" t="s">
        <v>36</v>
      </c>
      <c r="D488">
        <v>5</v>
      </c>
      <c r="E488">
        <v>6</v>
      </c>
      <c r="F488">
        <v>6</v>
      </c>
      <c r="G488">
        <v>5</v>
      </c>
      <c r="H488">
        <v>5</v>
      </c>
      <c r="I488">
        <v>0</v>
      </c>
      <c r="J488">
        <v>0</v>
      </c>
      <c r="K488" t="s">
        <v>39</v>
      </c>
      <c r="L488" t="str">
        <f>IFERROR(IF(OR(tbl_daily[[#This Row],[RPE]]="",tbl_daily[[#This Row],[Duration]]=""),"",tbl_daily[[#This Row],[RPE]]*tbl_daily[[#This Row],[Duration]]),"")</f>
        <v/>
      </c>
      <c r="M4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488" t="str">
        <f>IFERROR(_xlfn.XLOOKUP(tbl_daily[[#This Row],[Name]],tbl_profile[Name],tbl_profile[Position]),"")</f>
        <v>Forward</v>
      </c>
      <c r="O488" t="str">
        <f>IFERROR(IF(tbl_daily[[#This Row],[Injury Status]]="Out","",tbl_daily[[#This Row],[Duration]]),"")</f>
        <v/>
      </c>
      <c r="P488" t="str">
        <f>IFERROR(_xlfn.XLOOKUP(tbl_daily[[#This Row],[Name]],tbl_profile[Name],tbl_profile[Team]),"")</f>
        <v>Toon Squad</v>
      </c>
      <c r="Q488" s="2" t="str">
        <f>IFERROR(AVERAGEIFS(tbl_performance[TrapBar Deadlift 1RM (lbs)],tbl_performance[Name],tbl_daily[[#This Row],[Name]],tbl_performance[Date],tbl_daily[[#This Row],[Date]]),"")</f>
        <v/>
      </c>
      <c r="R488" s="2" t="str">
        <f>IFERROR(AVERAGEIFS(tbl_performance[Bench Press 1RM (lbs)],tbl_performance[Name],tbl_daily[[#This Row],[Name]],tbl_performance[Date],tbl_daily[[#This Row],[Date]]),"")</f>
        <v/>
      </c>
      <c r="S488" s="2" t="str">
        <f>IFERROR(AVERAGEIFS(tbl_performance[Jump Height (in)],tbl_performance[Name],tbl_daily[[#This Row],[Name]],tbl_performance[Date],tbl_daily[[#This Row],[Date]]),"")</f>
        <v/>
      </c>
      <c r="T488" s="2" t="str">
        <f>IFERROR(AVERAGEIFS(tbl_performance[Body Fat (%)],tbl_performance[Name],tbl_daily[[#This Row],[Name]],tbl_performance[Date],tbl_daily[[#This Row],[Date]]),"")</f>
        <v/>
      </c>
      <c r="U488">
        <f>IFERROR(IF(tbl_daily[[#This Row],[Name]]="","",1),"")</f>
        <v>1</v>
      </c>
      <c r="V488" s="9">
        <f>IF(tbl_daily[[#This Row],[Injury Status]]="Full",1,IF(tbl_daily[[#This Row],[Injury Status]]="Limited",2,IF(tbl_daily[[#This Row],[Injury Status]]="Out",3,"")))</f>
        <v>1</v>
      </c>
    </row>
    <row r="489" spans="1:22" ht="18" customHeight="1" x14ac:dyDescent="0.25">
      <c r="A489" s="3">
        <v>43055</v>
      </c>
      <c r="B489" t="s">
        <v>57</v>
      </c>
      <c r="C489" t="s">
        <v>36</v>
      </c>
      <c r="D489">
        <v>4</v>
      </c>
      <c r="E489">
        <v>6</v>
      </c>
      <c r="F489">
        <v>5</v>
      </c>
      <c r="G489">
        <v>4</v>
      </c>
      <c r="H489">
        <v>6</v>
      </c>
      <c r="I489">
        <v>0</v>
      </c>
      <c r="J489">
        <v>0</v>
      </c>
      <c r="K489" t="s">
        <v>39</v>
      </c>
      <c r="L489" t="str">
        <f>IFERROR(IF(OR(tbl_daily[[#This Row],[RPE]]="",tbl_daily[[#This Row],[Duration]]=""),"",tbl_daily[[#This Row],[RPE]]*tbl_daily[[#This Row],[Duration]]),"")</f>
        <v/>
      </c>
      <c r="M4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489" t="str">
        <f>IFERROR(_xlfn.XLOOKUP(tbl_daily[[#This Row],[Name]],tbl_profile[Name],tbl_profile[Position]),"")</f>
        <v>Guard</v>
      </c>
      <c r="O489" t="str">
        <f>IFERROR(IF(tbl_daily[[#This Row],[Injury Status]]="Out","",tbl_daily[[#This Row],[Duration]]),"")</f>
        <v/>
      </c>
      <c r="P489" t="str">
        <f>IFERROR(_xlfn.XLOOKUP(tbl_daily[[#This Row],[Name]],tbl_profile[Name],tbl_profile[Team]),"")</f>
        <v>Toon Squad</v>
      </c>
      <c r="Q489" s="2" t="str">
        <f>IFERROR(AVERAGEIFS(tbl_performance[TrapBar Deadlift 1RM (lbs)],tbl_performance[Name],tbl_daily[[#This Row],[Name]],tbl_performance[Date],tbl_daily[[#This Row],[Date]]),"")</f>
        <v/>
      </c>
      <c r="R489" s="2" t="str">
        <f>IFERROR(AVERAGEIFS(tbl_performance[Bench Press 1RM (lbs)],tbl_performance[Name],tbl_daily[[#This Row],[Name]],tbl_performance[Date],tbl_daily[[#This Row],[Date]]),"")</f>
        <v/>
      </c>
      <c r="S489" s="2" t="str">
        <f>IFERROR(AVERAGEIFS(tbl_performance[Jump Height (in)],tbl_performance[Name],tbl_daily[[#This Row],[Name]],tbl_performance[Date],tbl_daily[[#This Row],[Date]]),"")</f>
        <v/>
      </c>
      <c r="T489" s="2" t="str">
        <f>IFERROR(AVERAGEIFS(tbl_performance[Body Fat (%)],tbl_performance[Name],tbl_daily[[#This Row],[Name]],tbl_performance[Date],tbl_daily[[#This Row],[Date]]),"")</f>
        <v/>
      </c>
      <c r="U489">
        <f>IFERROR(IF(tbl_daily[[#This Row],[Name]]="","",1),"")</f>
        <v>1</v>
      </c>
      <c r="V489" s="9">
        <f>IF(tbl_daily[[#This Row],[Injury Status]]="Full",1,IF(tbl_daily[[#This Row],[Injury Status]]="Limited",2,IF(tbl_daily[[#This Row],[Injury Status]]="Out",3,"")))</f>
        <v>1</v>
      </c>
    </row>
    <row r="490" spans="1:22" ht="18" customHeight="1" x14ac:dyDescent="0.25">
      <c r="A490" s="3">
        <v>43055</v>
      </c>
      <c r="B490" t="s">
        <v>59</v>
      </c>
      <c r="C490" t="s">
        <v>36</v>
      </c>
      <c r="D490">
        <v>5</v>
      </c>
      <c r="E490">
        <v>7</v>
      </c>
      <c r="F490">
        <v>7</v>
      </c>
      <c r="G490">
        <v>4</v>
      </c>
      <c r="H490">
        <v>4</v>
      </c>
      <c r="I490">
        <v>0</v>
      </c>
      <c r="J490">
        <v>0</v>
      </c>
      <c r="K490" t="s">
        <v>39</v>
      </c>
      <c r="L490" t="str">
        <f>IFERROR(IF(OR(tbl_daily[[#This Row],[RPE]]="",tbl_daily[[#This Row],[Duration]]=""),"",tbl_daily[[#This Row],[RPE]]*tbl_daily[[#This Row],[Duration]]),"")</f>
        <v/>
      </c>
      <c r="M4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490" t="str">
        <f>IFERROR(_xlfn.XLOOKUP(tbl_daily[[#This Row],[Name]],tbl_profile[Name],tbl_profile[Position]),"")</f>
        <v>Forward</v>
      </c>
      <c r="O490" t="str">
        <f>IFERROR(IF(tbl_daily[[#This Row],[Injury Status]]="Out","",tbl_daily[[#This Row],[Duration]]),"")</f>
        <v/>
      </c>
      <c r="P490" t="str">
        <f>IFERROR(_xlfn.XLOOKUP(tbl_daily[[#This Row],[Name]],tbl_profile[Name],tbl_profile[Team]),"")</f>
        <v>Toon Squad</v>
      </c>
      <c r="Q490" s="2" t="str">
        <f>IFERROR(AVERAGEIFS(tbl_performance[TrapBar Deadlift 1RM (lbs)],tbl_performance[Name],tbl_daily[[#This Row],[Name]],tbl_performance[Date],tbl_daily[[#This Row],[Date]]),"")</f>
        <v/>
      </c>
      <c r="R490" s="2" t="str">
        <f>IFERROR(AVERAGEIFS(tbl_performance[Bench Press 1RM (lbs)],tbl_performance[Name],tbl_daily[[#This Row],[Name]],tbl_performance[Date],tbl_daily[[#This Row],[Date]]),"")</f>
        <v/>
      </c>
      <c r="S490" s="2" t="str">
        <f>IFERROR(AVERAGEIFS(tbl_performance[Jump Height (in)],tbl_performance[Name],tbl_daily[[#This Row],[Name]],tbl_performance[Date],tbl_daily[[#This Row],[Date]]),"")</f>
        <v/>
      </c>
      <c r="T490" s="2" t="str">
        <f>IFERROR(AVERAGEIFS(tbl_performance[Body Fat (%)],tbl_performance[Name],tbl_daily[[#This Row],[Name]],tbl_performance[Date],tbl_daily[[#This Row],[Date]]),"")</f>
        <v/>
      </c>
      <c r="U490">
        <f>IFERROR(IF(tbl_daily[[#This Row],[Name]]="","",1),"")</f>
        <v>1</v>
      </c>
      <c r="V490" s="9">
        <f>IF(tbl_daily[[#This Row],[Injury Status]]="Full",1,IF(tbl_daily[[#This Row],[Injury Status]]="Limited",2,IF(tbl_daily[[#This Row],[Injury Status]]="Out",3,"")))</f>
        <v>1</v>
      </c>
    </row>
    <row r="491" spans="1:22" ht="18" customHeight="1" x14ac:dyDescent="0.25">
      <c r="A491" s="3">
        <v>43055</v>
      </c>
      <c r="B491" t="s">
        <v>61</v>
      </c>
      <c r="C491" t="s">
        <v>36</v>
      </c>
      <c r="D491">
        <v>5</v>
      </c>
      <c r="E491">
        <v>6</v>
      </c>
      <c r="F491">
        <v>4</v>
      </c>
      <c r="G491">
        <v>6</v>
      </c>
      <c r="H491">
        <v>5</v>
      </c>
      <c r="I491">
        <v>0</v>
      </c>
      <c r="J491">
        <v>0</v>
      </c>
      <c r="K491" t="s">
        <v>39</v>
      </c>
      <c r="L491" t="str">
        <f>IFERROR(IF(OR(tbl_daily[[#This Row],[RPE]]="",tbl_daily[[#This Row],[Duration]]=""),"",tbl_daily[[#This Row],[RPE]]*tbl_daily[[#This Row],[Duration]]),"")</f>
        <v/>
      </c>
      <c r="M4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491" t="str">
        <f>IFERROR(_xlfn.XLOOKUP(tbl_daily[[#This Row],[Name]],tbl_profile[Name],tbl_profile[Position]),"")</f>
        <v>Forward</v>
      </c>
      <c r="O491" t="str">
        <f>IFERROR(IF(tbl_daily[[#This Row],[Injury Status]]="Out","",tbl_daily[[#This Row],[Duration]]),"")</f>
        <v/>
      </c>
      <c r="P491" t="str">
        <f>IFERROR(_xlfn.XLOOKUP(tbl_daily[[#This Row],[Name]],tbl_profile[Name],tbl_profile[Team]),"")</f>
        <v>Toon Squad</v>
      </c>
      <c r="Q491" s="2" t="str">
        <f>IFERROR(AVERAGEIFS(tbl_performance[TrapBar Deadlift 1RM (lbs)],tbl_performance[Name],tbl_daily[[#This Row],[Name]],tbl_performance[Date],tbl_daily[[#This Row],[Date]]),"")</f>
        <v/>
      </c>
      <c r="R491" s="2" t="str">
        <f>IFERROR(AVERAGEIFS(tbl_performance[Bench Press 1RM (lbs)],tbl_performance[Name],tbl_daily[[#This Row],[Name]],tbl_performance[Date],tbl_daily[[#This Row],[Date]]),"")</f>
        <v/>
      </c>
      <c r="S491" s="2" t="str">
        <f>IFERROR(AVERAGEIFS(tbl_performance[Jump Height (in)],tbl_performance[Name],tbl_daily[[#This Row],[Name]],tbl_performance[Date],tbl_daily[[#This Row],[Date]]),"")</f>
        <v/>
      </c>
      <c r="T491" s="2" t="str">
        <f>IFERROR(AVERAGEIFS(tbl_performance[Body Fat (%)],tbl_performance[Name],tbl_daily[[#This Row],[Name]],tbl_performance[Date],tbl_daily[[#This Row],[Date]]),"")</f>
        <v/>
      </c>
      <c r="U491">
        <f>IFERROR(IF(tbl_daily[[#This Row],[Name]]="","",1),"")</f>
        <v>1</v>
      </c>
      <c r="V491" s="9">
        <f>IF(tbl_daily[[#This Row],[Injury Status]]="Full",1,IF(tbl_daily[[#This Row],[Injury Status]]="Limited",2,IF(tbl_daily[[#This Row],[Injury Status]]="Out",3,"")))</f>
        <v>1</v>
      </c>
    </row>
    <row r="492" spans="1:22" ht="18" customHeight="1" x14ac:dyDescent="0.25">
      <c r="A492" s="3">
        <v>43055</v>
      </c>
      <c r="B492" t="s">
        <v>55</v>
      </c>
      <c r="C492" t="s">
        <v>36</v>
      </c>
      <c r="D492">
        <v>5</v>
      </c>
      <c r="E492">
        <v>6</v>
      </c>
      <c r="F492">
        <v>5</v>
      </c>
      <c r="G492">
        <v>7</v>
      </c>
      <c r="H492">
        <v>5</v>
      </c>
      <c r="I492">
        <v>0</v>
      </c>
      <c r="J492">
        <v>0</v>
      </c>
      <c r="K492" t="s">
        <v>39</v>
      </c>
      <c r="L492" t="str">
        <f>IFERROR(IF(OR(tbl_daily[[#This Row],[RPE]]="",tbl_daily[[#This Row],[Duration]]=""),"",tbl_daily[[#This Row],[RPE]]*tbl_daily[[#This Row],[Duration]]),"")</f>
        <v/>
      </c>
      <c r="M4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492" t="str">
        <f>IFERROR(_xlfn.XLOOKUP(tbl_daily[[#This Row],[Name]],tbl_profile[Name],tbl_profile[Position]),"")</f>
        <v>Guard</v>
      </c>
      <c r="O492" t="str">
        <f>IFERROR(IF(tbl_daily[[#This Row],[Injury Status]]="Out","",tbl_daily[[#This Row],[Duration]]),"")</f>
        <v/>
      </c>
      <c r="P492" t="str">
        <f>IFERROR(_xlfn.XLOOKUP(tbl_daily[[#This Row],[Name]],tbl_profile[Name],tbl_profile[Team]),"")</f>
        <v>Toon Squad</v>
      </c>
      <c r="Q492" s="2" t="str">
        <f>IFERROR(AVERAGEIFS(tbl_performance[TrapBar Deadlift 1RM (lbs)],tbl_performance[Name],tbl_daily[[#This Row],[Name]],tbl_performance[Date],tbl_daily[[#This Row],[Date]]),"")</f>
        <v/>
      </c>
      <c r="R492" s="2" t="str">
        <f>IFERROR(AVERAGEIFS(tbl_performance[Bench Press 1RM (lbs)],tbl_performance[Name],tbl_daily[[#This Row],[Name]],tbl_performance[Date],tbl_daily[[#This Row],[Date]]),"")</f>
        <v/>
      </c>
      <c r="S492" s="2" t="str">
        <f>IFERROR(AVERAGEIFS(tbl_performance[Jump Height (in)],tbl_performance[Name],tbl_daily[[#This Row],[Name]],tbl_performance[Date],tbl_daily[[#This Row],[Date]]),"")</f>
        <v/>
      </c>
      <c r="T492" s="2" t="str">
        <f>IFERROR(AVERAGEIFS(tbl_performance[Body Fat (%)],tbl_performance[Name],tbl_daily[[#This Row],[Name]],tbl_performance[Date],tbl_daily[[#This Row],[Date]]),"")</f>
        <v/>
      </c>
      <c r="U492">
        <f>IFERROR(IF(tbl_daily[[#This Row],[Name]]="","",1),"")</f>
        <v>1</v>
      </c>
      <c r="V492" s="9">
        <f>IF(tbl_daily[[#This Row],[Injury Status]]="Full",1,IF(tbl_daily[[#This Row],[Injury Status]]="Limited",2,IF(tbl_daily[[#This Row],[Injury Status]]="Out",3,"")))</f>
        <v>1</v>
      </c>
    </row>
    <row r="493" spans="1:22" ht="18" customHeight="1" x14ac:dyDescent="0.25">
      <c r="A493" s="3">
        <v>43055</v>
      </c>
      <c r="B493" t="s">
        <v>40</v>
      </c>
      <c r="C493" t="s">
        <v>36</v>
      </c>
      <c r="D493">
        <v>6</v>
      </c>
      <c r="E493">
        <v>7</v>
      </c>
      <c r="F493">
        <v>7</v>
      </c>
      <c r="G493">
        <v>6</v>
      </c>
      <c r="H493">
        <v>5</v>
      </c>
      <c r="I493">
        <v>0</v>
      </c>
      <c r="J493">
        <v>0</v>
      </c>
      <c r="K493" t="s">
        <v>39</v>
      </c>
      <c r="L493" t="str">
        <f>IFERROR(IF(OR(tbl_daily[[#This Row],[RPE]]="",tbl_daily[[#This Row],[Duration]]=""),"",tbl_daily[[#This Row],[RPE]]*tbl_daily[[#This Row],[Duration]]),"")</f>
        <v/>
      </c>
      <c r="M4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493" t="str">
        <f>IFERROR(_xlfn.XLOOKUP(tbl_daily[[#This Row],[Name]],tbl_profile[Name],tbl_profile[Position]),"")</f>
        <v>Guard</v>
      </c>
      <c r="O493" t="str">
        <f>IFERROR(IF(tbl_daily[[#This Row],[Injury Status]]="Out","",tbl_daily[[#This Row],[Duration]]),"")</f>
        <v/>
      </c>
      <c r="P493" t="str">
        <f>IFERROR(_xlfn.XLOOKUP(tbl_daily[[#This Row],[Name]],tbl_profile[Name],tbl_profile[Team]),"")</f>
        <v>New Legacy</v>
      </c>
      <c r="Q493" s="2" t="str">
        <f>IFERROR(AVERAGEIFS(tbl_performance[TrapBar Deadlift 1RM (lbs)],tbl_performance[Name],tbl_daily[[#This Row],[Name]],tbl_performance[Date],tbl_daily[[#This Row],[Date]]),"")</f>
        <v/>
      </c>
      <c r="R493" s="2" t="str">
        <f>IFERROR(AVERAGEIFS(tbl_performance[Bench Press 1RM (lbs)],tbl_performance[Name],tbl_daily[[#This Row],[Name]],tbl_performance[Date],tbl_daily[[#This Row],[Date]]),"")</f>
        <v/>
      </c>
      <c r="S493" s="2" t="str">
        <f>IFERROR(AVERAGEIFS(tbl_performance[Jump Height (in)],tbl_performance[Name],tbl_daily[[#This Row],[Name]],tbl_performance[Date],tbl_daily[[#This Row],[Date]]),"")</f>
        <v/>
      </c>
      <c r="T493" s="2" t="str">
        <f>IFERROR(AVERAGEIFS(tbl_performance[Body Fat (%)],tbl_performance[Name],tbl_daily[[#This Row],[Name]],tbl_performance[Date],tbl_daily[[#This Row],[Date]]),"")</f>
        <v/>
      </c>
      <c r="U493">
        <f>IFERROR(IF(tbl_daily[[#This Row],[Name]]="","",1),"")</f>
        <v>1</v>
      </c>
      <c r="V493" s="9">
        <f>IF(tbl_daily[[#This Row],[Injury Status]]="Full",1,IF(tbl_daily[[#This Row],[Injury Status]]="Limited",2,IF(tbl_daily[[#This Row],[Injury Status]]="Out",3,"")))</f>
        <v>1</v>
      </c>
    </row>
    <row r="494" spans="1:22" ht="18" customHeight="1" x14ac:dyDescent="0.25">
      <c r="A494" s="6">
        <v>43056</v>
      </c>
      <c r="B494" t="s">
        <v>45</v>
      </c>
      <c r="C494" t="s">
        <v>36</v>
      </c>
      <c r="D494">
        <v>7</v>
      </c>
      <c r="E494">
        <v>4</v>
      </c>
      <c r="F494">
        <v>4</v>
      </c>
      <c r="G494">
        <v>4</v>
      </c>
      <c r="H494">
        <v>7</v>
      </c>
      <c r="I494">
        <v>0</v>
      </c>
      <c r="J494">
        <v>0</v>
      </c>
      <c r="K494" t="s">
        <v>39</v>
      </c>
      <c r="L494" t="str">
        <f>IFERROR(IF(OR(tbl_daily[[#This Row],[RPE]]="",tbl_daily[[#This Row],[Duration]]=""),"",tbl_daily[[#This Row],[RPE]]*tbl_daily[[#This Row],[Duration]]),"")</f>
        <v/>
      </c>
      <c r="M4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494" t="str">
        <f>IFERROR(_xlfn.XLOOKUP(tbl_daily[[#This Row],[Name]],tbl_profile[Name],tbl_profile[Position]),"")</f>
        <v>Forward</v>
      </c>
      <c r="O494" t="str">
        <f>IFERROR(IF(tbl_daily[[#This Row],[Injury Status]]="Out","",tbl_daily[[#This Row],[Duration]]),"")</f>
        <v/>
      </c>
      <c r="P494" t="str">
        <f>IFERROR(_xlfn.XLOOKUP(tbl_daily[[#This Row],[Name]],tbl_profile[Name],tbl_profile[Team]),"")</f>
        <v>New Legacy</v>
      </c>
      <c r="Q494" s="2" t="str">
        <f>IFERROR(AVERAGEIFS(tbl_performance[TrapBar Deadlift 1RM (lbs)],tbl_performance[Name],tbl_daily[[#This Row],[Name]],tbl_performance[Date],tbl_daily[[#This Row],[Date]]),"")</f>
        <v/>
      </c>
      <c r="R494" s="2" t="str">
        <f>IFERROR(AVERAGEIFS(tbl_performance[Bench Press 1RM (lbs)],tbl_performance[Name],tbl_daily[[#This Row],[Name]],tbl_performance[Date],tbl_daily[[#This Row],[Date]]),"")</f>
        <v/>
      </c>
      <c r="S494" s="2" t="str">
        <f>IFERROR(AVERAGEIFS(tbl_performance[Jump Height (in)],tbl_performance[Name],tbl_daily[[#This Row],[Name]],tbl_performance[Date],tbl_daily[[#This Row],[Date]]),"")</f>
        <v/>
      </c>
      <c r="T494" s="2" t="str">
        <f>IFERROR(AVERAGEIFS(tbl_performance[Body Fat (%)],tbl_performance[Name],tbl_daily[[#This Row],[Name]],tbl_performance[Date],tbl_daily[[#This Row],[Date]]),"")</f>
        <v/>
      </c>
      <c r="U494">
        <f>IFERROR(IF(tbl_daily[[#This Row],[Name]]="","",1),"")</f>
        <v>1</v>
      </c>
      <c r="V494" s="9">
        <f>IF(tbl_daily[[#This Row],[Injury Status]]="Full",1,IF(tbl_daily[[#This Row],[Injury Status]]="Limited",2,IF(tbl_daily[[#This Row],[Injury Status]]="Out",3,"")))</f>
        <v>1</v>
      </c>
    </row>
    <row r="495" spans="1:22" ht="18" customHeight="1" x14ac:dyDescent="0.25">
      <c r="A495" s="3">
        <v>43056</v>
      </c>
      <c r="B495" t="s">
        <v>47</v>
      </c>
      <c r="C495" t="s">
        <v>36</v>
      </c>
      <c r="D495">
        <v>4</v>
      </c>
      <c r="E495">
        <v>4</v>
      </c>
      <c r="F495">
        <v>4</v>
      </c>
      <c r="G495">
        <v>4</v>
      </c>
      <c r="H495">
        <v>6</v>
      </c>
      <c r="I495">
        <v>0</v>
      </c>
      <c r="J495">
        <v>0</v>
      </c>
      <c r="K495" t="s">
        <v>39</v>
      </c>
      <c r="L495" t="str">
        <f>IFERROR(IF(OR(tbl_daily[[#This Row],[RPE]]="",tbl_daily[[#This Row],[Duration]]=""),"",tbl_daily[[#This Row],[RPE]]*tbl_daily[[#This Row],[Duration]]),"")</f>
        <v/>
      </c>
      <c r="M4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22</v>
      </c>
      <c r="N495" t="str">
        <f>IFERROR(_xlfn.XLOOKUP(tbl_daily[[#This Row],[Name]],tbl_profile[Name],tbl_profile[Position]),"")</f>
        <v>Forward</v>
      </c>
      <c r="O495" t="str">
        <f>IFERROR(IF(tbl_daily[[#This Row],[Injury Status]]="Out","",tbl_daily[[#This Row],[Duration]]),"")</f>
        <v/>
      </c>
      <c r="P495" t="str">
        <f>IFERROR(_xlfn.XLOOKUP(tbl_daily[[#This Row],[Name]],tbl_profile[Name],tbl_profile[Team]),"")</f>
        <v>Toon Squad</v>
      </c>
      <c r="Q495" s="2" t="str">
        <f>IFERROR(AVERAGEIFS(tbl_performance[TrapBar Deadlift 1RM (lbs)],tbl_performance[Name],tbl_daily[[#This Row],[Name]],tbl_performance[Date],tbl_daily[[#This Row],[Date]]),"")</f>
        <v/>
      </c>
      <c r="R495" s="2" t="str">
        <f>IFERROR(AVERAGEIFS(tbl_performance[Bench Press 1RM (lbs)],tbl_performance[Name],tbl_daily[[#This Row],[Name]],tbl_performance[Date],tbl_daily[[#This Row],[Date]]),"")</f>
        <v/>
      </c>
      <c r="S495" s="2" t="str">
        <f>IFERROR(AVERAGEIFS(tbl_performance[Jump Height (in)],tbl_performance[Name],tbl_daily[[#This Row],[Name]],tbl_performance[Date],tbl_daily[[#This Row],[Date]]),"")</f>
        <v/>
      </c>
      <c r="T495" s="2" t="str">
        <f>IFERROR(AVERAGEIFS(tbl_performance[Body Fat (%)],tbl_performance[Name],tbl_daily[[#This Row],[Name]],tbl_performance[Date],tbl_daily[[#This Row],[Date]]),"")</f>
        <v/>
      </c>
      <c r="U495">
        <f>IFERROR(IF(tbl_daily[[#This Row],[Name]]="","",1),"")</f>
        <v>1</v>
      </c>
      <c r="V495" s="9">
        <f>IF(tbl_daily[[#This Row],[Injury Status]]="Full",1,IF(tbl_daily[[#This Row],[Injury Status]]="Limited",2,IF(tbl_daily[[#This Row],[Injury Status]]="Out",3,"")))</f>
        <v>1</v>
      </c>
    </row>
    <row r="496" spans="1:22" ht="18" customHeight="1" x14ac:dyDescent="0.25">
      <c r="A496" s="3">
        <v>43056</v>
      </c>
      <c r="B496" t="s">
        <v>43</v>
      </c>
      <c r="C496" t="s">
        <v>36</v>
      </c>
      <c r="D496">
        <v>4</v>
      </c>
      <c r="E496">
        <v>6</v>
      </c>
      <c r="F496">
        <v>6</v>
      </c>
      <c r="G496">
        <v>5</v>
      </c>
      <c r="H496">
        <v>6</v>
      </c>
      <c r="I496">
        <v>0</v>
      </c>
      <c r="J496">
        <v>0</v>
      </c>
      <c r="K496" t="s">
        <v>39</v>
      </c>
      <c r="L496" t="str">
        <f>IFERROR(IF(OR(tbl_daily[[#This Row],[RPE]]="",tbl_daily[[#This Row],[Duration]]=""),"",tbl_daily[[#This Row],[RPE]]*tbl_daily[[#This Row],[Duration]]),"")</f>
        <v/>
      </c>
      <c r="M4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496" t="str">
        <f>IFERROR(_xlfn.XLOOKUP(tbl_daily[[#This Row],[Name]],tbl_profile[Name],tbl_profile[Position]),"")</f>
        <v>Forward</v>
      </c>
      <c r="O496" t="str">
        <f>IFERROR(IF(tbl_daily[[#This Row],[Injury Status]]="Out","",tbl_daily[[#This Row],[Duration]]),"")</f>
        <v/>
      </c>
      <c r="P496" t="str">
        <f>IFERROR(_xlfn.XLOOKUP(tbl_daily[[#This Row],[Name]],tbl_profile[Name],tbl_profile[Team]),"")</f>
        <v>New Legacy</v>
      </c>
      <c r="Q496" s="2" t="str">
        <f>IFERROR(AVERAGEIFS(tbl_performance[TrapBar Deadlift 1RM (lbs)],tbl_performance[Name],tbl_daily[[#This Row],[Name]],tbl_performance[Date],tbl_daily[[#This Row],[Date]]),"")</f>
        <v/>
      </c>
      <c r="R496" s="2" t="str">
        <f>IFERROR(AVERAGEIFS(tbl_performance[Bench Press 1RM (lbs)],tbl_performance[Name],tbl_daily[[#This Row],[Name]],tbl_performance[Date],tbl_daily[[#This Row],[Date]]),"")</f>
        <v/>
      </c>
      <c r="S496" s="2" t="str">
        <f>IFERROR(AVERAGEIFS(tbl_performance[Jump Height (in)],tbl_performance[Name],tbl_daily[[#This Row],[Name]],tbl_performance[Date],tbl_daily[[#This Row],[Date]]),"")</f>
        <v/>
      </c>
      <c r="T496" s="2" t="str">
        <f>IFERROR(AVERAGEIFS(tbl_performance[Body Fat (%)],tbl_performance[Name],tbl_daily[[#This Row],[Name]],tbl_performance[Date],tbl_daily[[#This Row],[Date]]),"")</f>
        <v/>
      </c>
      <c r="U496">
        <f>IFERROR(IF(tbl_daily[[#This Row],[Name]]="","",1),"")</f>
        <v>1</v>
      </c>
      <c r="V496" s="9">
        <f>IF(tbl_daily[[#This Row],[Injury Status]]="Full",1,IF(tbl_daily[[#This Row],[Injury Status]]="Limited",2,IF(tbl_daily[[#This Row],[Injury Status]]="Out",3,"")))</f>
        <v>1</v>
      </c>
    </row>
    <row r="497" spans="1:22" ht="18" customHeight="1" x14ac:dyDescent="0.25">
      <c r="A497" s="3">
        <v>43056</v>
      </c>
      <c r="B497" t="s">
        <v>46</v>
      </c>
      <c r="C497" t="s">
        <v>36</v>
      </c>
      <c r="D497">
        <v>5</v>
      </c>
      <c r="E497">
        <v>7</v>
      </c>
      <c r="F497">
        <v>7</v>
      </c>
      <c r="G497">
        <v>7</v>
      </c>
      <c r="H497">
        <v>7</v>
      </c>
      <c r="I497">
        <v>0</v>
      </c>
      <c r="J497">
        <v>0</v>
      </c>
      <c r="K497" t="s">
        <v>39</v>
      </c>
      <c r="L497" t="str">
        <f>IFERROR(IF(OR(tbl_daily[[#This Row],[RPE]]="",tbl_daily[[#This Row],[Duration]]=""),"",tbl_daily[[#This Row],[RPE]]*tbl_daily[[#This Row],[Duration]]),"")</f>
        <v/>
      </c>
      <c r="M4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497" t="str">
        <f>IFERROR(_xlfn.XLOOKUP(tbl_daily[[#This Row],[Name]],tbl_profile[Name],tbl_profile[Position]),"")</f>
        <v>Forward</v>
      </c>
      <c r="O497" t="str">
        <f>IFERROR(IF(tbl_daily[[#This Row],[Injury Status]]="Out","",tbl_daily[[#This Row],[Duration]]),"")</f>
        <v/>
      </c>
      <c r="P497" t="str">
        <f>IFERROR(_xlfn.XLOOKUP(tbl_daily[[#This Row],[Name]],tbl_profile[Name],tbl_profile[Team]),"")</f>
        <v>Toon Squad</v>
      </c>
      <c r="Q497" s="2" t="str">
        <f>IFERROR(AVERAGEIFS(tbl_performance[TrapBar Deadlift 1RM (lbs)],tbl_performance[Name],tbl_daily[[#This Row],[Name]],tbl_performance[Date],tbl_daily[[#This Row],[Date]]),"")</f>
        <v/>
      </c>
      <c r="R497" s="2" t="str">
        <f>IFERROR(AVERAGEIFS(tbl_performance[Bench Press 1RM (lbs)],tbl_performance[Name],tbl_daily[[#This Row],[Name]],tbl_performance[Date],tbl_daily[[#This Row],[Date]]),"")</f>
        <v/>
      </c>
      <c r="S497" s="2" t="str">
        <f>IFERROR(AVERAGEIFS(tbl_performance[Jump Height (in)],tbl_performance[Name],tbl_daily[[#This Row],[Name]],tbl_performance[Date],tbl_daily[[#This Row],[Date]]),"")</f>
        <v/>
      </c>
      <c r="T497" s="2" t="str">
        <f>IFERROR(AVERAGEIFS(tbl_performance[Body Fat (%)],tbl_performance[Name],tbl_daily[[#This Row],[Name]],tbl_performance[Date],tbl_daily[[#This Row],[Date]]),"")</f>
        <v/>
      </c>
      <c r="U497">
        <f>IFERROR(IF(tbl_daily[[#This Row],[Name]]="","",1),"")</f>
        <v>1</v>
      </c>
      <c r="V497" s="9">
        <f>IF(tbl_daily[[#This Row],[Injury Status]]="Full",1,IF(tbl_daily[[#This Row],[Injury Status]]="Limited",2,IF(tbl_daily[[#This Row],[Injury Status]]="Out",3,"")))</f>
        <v>1</v>
      </c>
    </row>
    <row r="498" spans="1:22" ht="18" customHeight="1" x14ac:dyDescent="0.25">
      <c r="A498" s="3">
        <v>43056</v>
      </c>
      <c r="B498" t="s">
        <v>49</v>
      </c>
      <c r="C498" t="s">
        <v>36</v>
      </c>
      <c r="D498">
        <v>5</v>
      </c>
      <c r="E498">
        <v>7</v>
      </c>
      <c r="F498">
        <v>5</v>
      </c>
      <c r="G498">
        <v>7</v>
      </c>
      <c r="H498">
        <v>4</v>
      </c>
      <c r="I498">
        <v>0</v>
      </c>
      <c r="J498">
        <v>0</v>
      </c>
      <c r="K498" t="s">
        <v>39</v>
      </c>
      <c r="L498" t="str">
        <f>IFERROR(IF(OR(tbl_daily[[#This Row],[RPE]]="",tbl_daily[[#This Row],[Duration]]=""),"",tbl_daily[[#This Row],[RPE]]*tbl_daily[[#This Row],[Duration]]),"")</f>
        <v/>
      </c>
      <c r="M4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498" t="str">
        <f>IFERROR(_xlfn.XLOOKUP(tbl_daily[[#This Row],[Name]],tbl_profile[Name],tbl_profile[Position]),"")</f>
        <v>Guard</v>
      </c>
      <c r="O498" t="str">
        <f>IFERROR(IF(tbl_daily[[#This Row],[Injury Status]]="Out","",tbl_daily[[#This Row],[Duration]]),"")</f>
        <v/>
      </c>
      <c r="P498" t="str">
        <f>IFERROR(_xlfn.XLOOKUP(tbl_daily[[#This Row],[Name]],tbl_profile[Name],tbl_profile[Team]),"")</f>
        <v>Toon Squad</v>
      </c>
      <c r="Q498" s="2" t="str">
        <f>IFERROR(AVERAGEIFS(tbl_performance[TrapBar Deadlift 1RM (lbs)],tbl_performance[Name],tbl_daily[[#This Row],[Name]],tbl_performance[Date],tbl_daily[[#This Row],[Date]]),"")</f>
        <v/>
      </c>
      <c r="R498" s="2" t="str">
        <f>IFERROR(AVERAGEIFS(tbl_performance[Bench Press 1RM (lbs)],tbl_performance[Name],tbl_daily[[#This Row],[Name]],tbl_performance[Date],tbl_daily[[#This Row],[Date]]),"")</f>
        <v/>
      </c>
      <c r="S498" s="2" t="str">
        <f>IFERROR(AVERAGEIFS(tbl_performance[Jump Height (in)],tbl_performance[Name],tbl_daily[[#This Row],[Name]],tbl_performance[Date],tbl_daily[[#This Row],[Date]]),"")</f>
        <v/>
      </c>
      <c r="T498" s="2" t="str">
        <f>IFERROR(AVERAGEIFS(tbl_performance[Body Fat (%)],tbl_performance[Name],tbl_daily[[#This Row],[Name]],tbl_performance[Date],tbl_daily[[#This Row],[Date]]),"")</f>
        <v/>
      </c>
      <c r="U498">
        <f>IFERROR(IF(tbl_daily[[#This Row],[Name]]="","",1),"")</f>
        <v>1</v>
      </c>
      <c r="V498" s="9">
        <f>IF(tbl_daily[[#This Row],[Injury Status]]="Full",1,IF(tbl_daily[[#This Row],[Injury Status]]="Limited",2,IF(tbl_daily[[#This Row],[Injury Status]]="Out",3,"")))</f>
        <v>1</v>
      </c>
    </row>
    <row r="499" spans="1:22" ht="18" customHeight="1" x14ac:dyDescent="0.25">
      <c r="A499" s="3">
        <v>43056</v>
      </c>
      <c r="B499" t="s">
        <v>14</v>
      </c>
      <c r="C499" t="s">
        <v>36</v>
      </c>
      <c r="D499">
        <v>5</v>
      </c>
      <c r="E499">
        <v>6</v>
      </c>
      <c r="F499">
        <v>4</v>
      </c>
      <c r="G499">
        <v>7</v>
      </c>
      <c r="H499">
        <v>6</v>
      </c>
      <c r="I499">
        <v>0</v>
      </c>
      <c r="J499">
        <v>0</v>
      </c>
      <c r="K499" t="s">
        <v>39</v>
      </c>
      <c r="L499" t="str">
        <f>IFERROR(IF(OR(tbl_daily[[#This Row],[RPE]]="",tbl_daily[[#This Row],[Duration]]=""),"",tbl_daily[[#This Row],[RPE]]*tbl_daily[[#This Row],[Duration]]),"")</f>
        <v/>
      </c>
      <c r="M4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499" t="str">
        <f>IFERROR(_xlfn.XLOOKUP(tbl_daily[[#This Row],[Name]],tbl_profile[Name],tbl_profile[Position]),"")</f>
        <v>Guard</v>
      </c>
      <c r="O499" t="str">
        <f>IFERROR(IF(tbl_daily[[#This Row],[Injury Status]]="Out","",tbl_daily[[#This Row],[Duration]]),"")</f>
        <v/>
      </c>
      <c r="P499" t="str">
        <f>IFERROR(_xlfn.XLOOKUP(tbl_daily[[#This Row],[Name]],tbl_profile[Name],tbl_profile[Team]),"")</f>
        <v>New Legacy</v>
      </c>
      <c r="Q499" s="2" t="str">
        <f>IFERROR(AVERAGEIFS(tbl_performance[TrapBar Deadlift 1RM (lbs)],tbl_performance[Name],tbl_daily[[#This Row],[Name]],tbl_performance[Date],tbl_daily[[#This Row],[Date]]),"")</f>
        <v/>
      </c>
      <c r="R499" s="2" t="str">
        <f>IFERROR(AVERAGEIFS(tbl_performance[Bench Press 1RM (lbs)],tbl_performance[Name],tbl_daily[[#This Row],[Name]],tbl_performance[Date],tbl_daily[[#This Row],[Date]]),"")</f>
        <v/>
      </c>
      <c r="S499" s="2" t="str">
        <f>IFERROR(AVERAGEIFS(tbl_performance[Jump Height (in)],tbl_performance[Name],tbl_daily[[#This Row],[Name]],tbl_performance[Date],tbl_daily[[#This Row],[Date]]),"")</f>
        <v/>
      </c>
      <c r="T499" s="2" t="str">
        <f>IFERROR(AVERAGEIFS(tbl_performance[Body Fat (%)],tbl_performance[Name],tbl_daily[[#This Row],[Name]],tbl_performance[Date],tbl_daily[[#This Row],[Date]]),"")</f>
        <v/>
      </c>
      <c r="U499">
        <f>IFERROR(IF(tbl_daily[[#This Row],[Name]]="","",1),"")</f>
        <v>1</v>
      </c>
      <c r="V499" s="9">
        <f>IF(tbl_daily[[#This Row],[Injury Status]]="Full",1,IF(tbl_daily[[#This Row],[Injury Status]]="Limited",2,IF(tbl_daily[[#This Row],[Injury Status]]="Out",3,"")))</f>
        <v>1</v>
      </c>
    </row>
    <row r="500" spans="1:22" ht="18" customHeight="1" x14ac:dyDescent="0.25">
      <c r="A500" s="3">
        <v>43056</v>
      </c>
      <c r="B500" t="s">
        <v>64</v>
      </c>
      <c r="C500" t="s">
        <v>36</v>
      </c>
      <c r="D500">
        <v>4</v>
      </c>
      <c r="E500">
        <v>6</v>
      </c>
      <c r="F500">
        <v>4</v>
      </c>
      <c r="G500">
        <v>4</v>
      </c>
      <c r="H500">
        <v>6</v>
      </c>
      <c r="I500">
        <v>0</v>
      </c>
      <c r="J500">
        <v>0</v>
      </c>
      <c r="K500" t="s">
        <v>39</v>
      </c>
      <c r="L500" t="str">
        <f>IFERROR(IF(OR(tbl_daily[[#This Row],[RPE]]="",tbl_daily[[#This Row],[Duration]]=""),"",tbl_daily[[#This Row],[RPE]]*tbl_daily[[#This Row],[Duration]]),"")</f>
        <v/>
      </c>
      <c r="M5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500" t="str">
        <f>IFERROR(_xlfn.XLOOKUP(tbl_daily[[#This Row],[Name]],tbl_profile[Name],tbl_profile[Position]),"")</f>
        <v>Guard</v>
      </c>
      <c r="O500" t="str">
        <f>IFERROR(IF(tbl_daily[[#This Row],[Injury Status]]="Out","",tbl_daily[[#This Row],[Duration]]),"")</f>
        <v/>
      </c>
      <c r="P500" t="str">
        <f>IFERROR(_xlfn.XLOOKUP(tbl_daily[[#This Row],[Name]],tbl_profile[Name],tbl_profile[Team]),"")</f>
        <v>New Legacy</v>
      </c>
      <c r="Q500" s="2" t="str">
        <f>IFERROR(AVERAGEIFS(tbl_performance[TrapBar Deadlift 1RM (lbs)],tbl_performance[Name],tbl_daily[[#This Row],[Name]],tbl_performance[Date],tbl_daily[[#This Row],[Date]]),"")</f>
        <v/>
      </c>
      <c r="R500" s="2" t="str">
        <f>IFERROR(AVERAGEIFS(tbl_performance[Bench Press 1RM (lbs)],tbl_performance[Name],tbl_daily[[#This Row],[Name]],tbl_performance[Date],tbl_daily[[#This Row],[Date]]),"")</f>
        <v/>
      </c>
      <c r="S500" s="2" t="str">
        <f>IFERROR(AVERAGEIFS(tbl_performance[Jump Height (in)],tbl_performance[Name],tbl_daily[[#This Row],[Name]],tbl_performance[Date],tbl_daily[[#This Row],[Date]]),"")</f>
        <v/>
      </c>
      <c r="T500" s="2" t="str">
        <f>IFERROR(AVERAGEIFS(tbl_performance[Body Fat (%)],tbl_performance[Name],tbl_daily[[#This Row],[Name]],tbl_performance[Date],tbl_daily[[#This Row],[Date]]),"")</f>
        <v/>
      </c>
      <c r="U500">
        <f>IFERROR(IF(tbl_daily[[#This Row],[Name]]="","",1),"")</f>
        <v>1</v>
      </c>
      <c r="V500" s="9">
        <f>IF(tbl_daily[[#This Row],[Injury Status]]="Full",1,IF(tbl_daily[[#This Row],[Injury Status]]="Limited",2,IF(tbl_daily[[#This Row],[Injury Status]]="Out",3,"")))</f>
        <v>1</v>
      </c>
    </row>
    <row r="501" spans="1:22" ht="18" customHeight="1" x14ac:dyDescent="0.25">
      <c r="A501" s="3">
        <v>43056</v>
      </c>
      <c r="B501" t="s">
        <v>48</v>
      </c>
      <c r="C501" t="s">
        <v>36</v>
      </c>
      <c r="D501">
        <v>7</v>
      </c>
      <c r="E501">
        <v>4</v>
      </c>
      <c r="F501">
        <v>7</v>
      </c>
      <c r="G501">
        <v>7</v>
      </c>
      <c r="H501">
        <v>5</v>
      </c>
      <c r="I501">
        <v>0</v>
      </c>
      <c r="J501">
        <v>0</v>
      </c>
      <c r="K501" t="s">
        <v>39</v>
      </c>
      <c r="L501" t="str">
        <f>IFERROR(IF(OR(tbl_daily[[#This Row],[RPE]]="",tbl_daily[[#This Row],[Duration]]=""),"",tbl_daily[[#This Row],[RPE]]*tbl_daily[[#This Row],[Duration]]),"")</f>
        <v/>
      </c>
      <c r="M5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501" t="str">
        <f>IFERROR(_xlfn.XLOOKUP(tbl_daily[[#This Row],[Name]],tbl_profile[Name],tbl_profile[Position]),"")</f>
        <v>Guard</v>
      </c>
      <c r="O501" t="str">
        <f>IFERROR(IF(tbl_daily[[#This Row],[Injury Status]]="Out","",tbl_daily[[#This Row],[Duration]]),"")</f>
        <v/>
      </c>
      <c r="P501" t="str">
        <f>IFERROR(_xlfn.XLOOKUP(tbl_daily[[#This Row],[Name]],tbl_profile[Name],tbl_profile[Team]),"")</f>
        <v>New Legacy</v>
      </c>
      <c r="Q501" s="2" t="str">
        <f>IFERROR(AVERAGEIFS(tbl_performance[TrapBar Deadlift 1RM (lbs)],tbl_performance[Name],tbl_daily[[#This Row],[Name]],tbl_performance[Date],tbl_daily[[#This Row],[Date]]),"")</f>
        <v/>
      </c>
      <c r="R501" s="2" t="str">
        <f>IFERROR(AVERAGEIFS(tbl_performance[Bench Press 1RM (lbs)],tbl_performance[Name],tbl_daily[[#This Row],[Name]],tbl_performance[Date],tbl_daily[[#This Row],[Date]]),"")</f>
        <v/>
      </c>
      <c r="S501" s="2" t="str">
        <f>IFERROR(AVERAGEIFS(tbl_performance[Jump Height (in)],tbl_performance[Name],tbl_daily[[#This Row],[Name]],tbl_performance[Date],tbl_daily[[#This Row],[Date]]),"")</f>
        <v/>
      </c>
      <c r="T501" s="2" t="str">
        <f>IFERROR(AVERAGEIFS(tbl_performance[Body Fat (%)],tbl_performance[Name],tbl_daily[[#This Row],[Name]],tbl_performance[Date],tbl_daily[[#This Row],[Date]]),"")</f>
        <v/>
      </c>
      <c r="U501">
        <f>IFERROR(IF(tbl_daily[[#This Row],[Name]]="","",1),"")</f>
        <v>1</v>
      </c>
      <c r="V501" s="9">
        <f>IF(tbl_daily[[#This Row],[Injury Status]]="Full",1,IF(tbl_daily[[#This Row],[Injury Status]]="Limited",2,IF(tbl_daily[[#This Row],[Injury Status]]="Out",3,"")))</f>
        <v>1</v>
      </c>
    </row>
    <row r="502" spans="1:22" ht="18" customHeight="1" x14ac:dyDescent="0.25">
      <c r="A502" s="3">
        <v>43056</v>
      </c>
      <c r="B502" t="s">
        <v>63</v>
      </c>
      <c r="C502" t="s">
        <v>36</v>
      </c>
      <c r="D502">
        <v>7</v>
      </c>
      <c r="E502">
        <v>5</v>
      </c>
      <c r="F502">
        <v>4</v>
      </c>
      <c r="G502">
        <v>7</v>
      </c>
      <c r="H502">
        <v>5</v>
      </c>
      <c r="I502">
        <v>0</v>
      </c>
      <c r="J502">
        <v>0</v>
      </c>
      <c r="K502" t="s">
        <v>39</v>
      </c>
      <c r="L502" t="str">
        <f>IFERROR(IF(OR(tbl_daily[[#This Row],[RPE]]="",tbl_daily[[#This Row],[Duration]]=""),"",tbl_daily[[#This Row],[RPE]]*tbl_daily[[#This Row],[Duration]]),"")</f>
        <v/>
      </c>
      <c r="M5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502" t="str">
        <f>IFERROR(_xlfn.XLOOKUP(tbl_daily[[#This Row],[Name]],tbl_profile[Name],tbl_profile[Position]),"")</f>
        <v>Center</v>
      </c>
      <c r="O502" t="str">
        <f>IFERROR(IF(tbl_daily[[#This Row],[Injury Status]]="Out","",tbl_daily[[#This Row],[Duration]]),"")</f>
        <v/>
      </c>
      <c r="P502" t="str">
        <f>IFERROR(_xlfn.XLOOKUP(tbl_daily[[#This Row],[Name]],tbl_profile[Name],tbl_profile[Team]),"")</f>
        <v>New Legacy</v>
      </c>
      <c r="Q502" s="2" t="str">
        <f>IFERROR(AVERAGEIFS(tbl_performance[TrapBar Deadlift 1RM (lbs)],tbl_performance[Name],tbl_daily[[#This Row],[Name]],tbl_performance[Date],tbl_daily[[#This Row],[Date]]),"")</f>
        <v/>
      </c>
      <c r="R502" s="2" t="str">
        <f>IFERROR(AVERAGEIFS(tbl_performance[Bench Press 1RM (lbs)],tbl_performance[Name],tbl_daily[[#This Row],[Name]],tbl_performance[Date],tbl_daily[[#This Row],[Date]]),"")</f>
        <v/>
      </c>
      <c r="S502" s="2" t="str">
        <f>IFERROR(AVERAGEIFS(tbl_performance[Jump Height (in)],tbl_performance[Name],tbl_daily[[#This Row],[Name]],tbl_performance[Date],tbl_daily[[#This Row],[Date]]),"")</f>
        <v/>
      </c>
      <c r="T502" s="2" t="str">
        <f>IFERROR(AVERAGEIFS(tbl_performance[Body Fat (%)],tbl_performance[Name],tbl_daily[[#This Row],[Name]],tbl_performance[Date],tbl_daily[[#This Row],[Date]]),"")</f>
        <v/>
      </c>
      <c r="U502">
        <f>IFERROR(IF(tbl_daily[[#This Row],[Name]]="","",1),"")</f>
        <v>1</v>
      </c>
      <c r="V502" s="9">
        <f>IF(tbl_daily[[#This Row],[Injury Status]]="Full",1,IF(tbl_daily[[#This Row],[Injury Status]]="Limited",2,IF(tbl_daily[[#This Row],[Injury Status]]="Out",3,"")))</f>
        <v>1</v>
      </c>
    </row>
    <row r="503" spans="1:22" ht="18" customHeight="1" x14ac:dyDescent="0.25">
      <c r="A503" s="3">
        <v>43056</v>
      </c>
      <c r="B503" t="s">
        <v>62</v>
      </c>
      <c r="C503" t="s">
        <v>36</v>
      </c>
      <c r="D503">
        <v>4</v>
      </c>
      <c r="E503">
        <v>7</v>
      </c>
      <c r="F503">
        <v>5</v>
      </c>
      <c r="G503">
        <v>7</v>
      </c>
      <c r="H503">
        <v>7</v>
      </c>
      <c r="I503">
        <v>0</v>
      </c>
      <c r="J503">
        <v>0</v>
      </c>
      <c r="K503" t="s">
        <v>39</v>
      </c>
      <c r="L503" t="str">
        <f>IFERROR(IF(OR(tbl_daily[[#This Row],[RPE]]="",tbl_daily[[#This Row],[Duration]]=""),"",tbl_daily[[#This Row],[RPE]]*tbl_daily[[#This Row],[Duration]]),"")</f>
        <v/>
      </c>
      <c r="M5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503" t="str">
        <f>IFERROR(_xlfn.XLOOKUP(tbl_daily[[#This Row],[Name]],tbl_profile[Name],tbl_profile[Position]),"")</f>
        <v>Center</v>
      </c>
      <c r="O503" t="str">
        <f>IFERROR(IF(tbl_daily[[#This Row],[Injury Status]]="Out","",tbl_daily[[#This Row],[Duration]]),"")</f>
        <v/>
      </c>
      <c r="P503" t="str">
        <f>IFERROR(_xlfn.XLOOKUP(tbl_daily[[#This Row],[Name]],tbl_profile[Name],tbl_profile[Team]),"")</f>
        <v>Toon Squad</v>
      </c>
      <c r="Q503" s="2" t="str">
        <f>IFERROR(AVERAGEIFS(tbl_performance[TrapBar Deadlift 1RM (lbs)],tbl_performance[Name],tbl_daily[[#This Row],[Name]],tbl_performance[Date],tbl_daily[[#This Row],[Date]]),"")</f>
        <v/>
      </c>
      <c r="R503" s="2" t="str">
        <f>IFERROR(AVERAGEIFS(tbl_performance[Bench Press 1RM (lbs)],tbl_performance[Name],tbl_daily[[#This Row],[Name]],tbl_performance[Date],tbl_daily[[#This Row],[Date]]),"")</f>
        <v/>
      </c>
      <c r="S503" s="2" t="str">
        <f>IFERROR(AVERAGEIFS(tbl_performance[Jump Height (in)],tbl_performance[Name],tbl_daily[[#This Row],[Name]],tbl_performance[Date],tbl_daily[[#This Row],[Date]]),"")</f>
        <v/>
      </c>
      <c r="T503" s="2" t="str">
        <f>IFERROR(AVERAGEIFS(tbl_performance[Body Fat (%)],tbl_performance[Name],tbl_daily[[#This Row],[Name]],tbl_performance[Date],tbl_daily[[#This Row],[Date]]),"")</f>
        <v/>
      </c>
      <c r="U503">
        <f>IFERROR(IF(tbl_daily[[#This Row],[Name]]="","",1),"")</f>
        <v>1</v>
      </c>
      <c r="V503" s="9">
        <f>IF(tbl_daily[[#This Row],[Injury Status]]="Full",1,IF(tbl_daily[[#This Row],[Injury Status]]="Limited",2,IF(tbl_daily[[#This Row],[Injury Status]]="Out",3,"")))</f>
        <v>1</v>
      </c>
    </row>
    <row r="504" spans="1:22" ht="18" customHeight="1" x14ac:dyDescent="0.25">
      <c r="A504" s="3">
        <v>43056</v>
      </c>
      <c r="B504" t="s">
        <v>52</v>
      </c>
      <c r="C504" t="s">
        <v>36</v>
      </c>
      <c r="D504">
        <v>4</v>
      </c>
      <c r="E504">
        <v>5</v>
      </c>
      <c r="F504">
        <v>7</v>
      </c>
      <c r="G504">
        <v>4</v>
      </c>
      <c r="H504">
        <v>5</v>
      </c>
      <c r="I504">
        <v>0</v>
      </c>
      <c r="J504">
        <v>0</v>
      </c>
      <c r="K504" t="s">
        <v>39</v>
      </c>
      <c r="L504" t="str">
        <f>IFERROR(IF(OR(tbl_daily[[#This Row],[RPE]]="",tbl_daily[[#This Row],[Duration]]=""),"",tbl_daily[[#This Row],[RPE]]*tbl_daily[[#This Row],[Duration]]),"")</f>
        <v/>
      </c>
      <c r="M5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04" t="str">
        <f>IFERROR(_xlfn.XLOOKUP(tbl_daily[[#This Row],[Name]],tbl_profile[Name],tbl_profile[Position]),"")</f>
        <v>Forward</v>
      </c>
      <c r="O504" t="str">
        <f>IFERROR(IF(tbl_daily[[#This Row],[Injury Status]]="Out","",tbl_daily[[#This Row],[Duration]]),"")</f>
        <v/>
      </c>
      <c r="P504" t="str">
        <f>IFERROR(_xlfn.XLOOKUP(tbl_daily[[#This Row],[Name]],tbl_profile[Name],tbl_profile[Team]),"")</f>
        <v>Toon Squad</v>
      </c>
      <c r="Q504" s="2" t="str">
        <f>IFERROR(AVERAGEIFS(tbl_performance[TrapBar Deadlift 1RM (lbs)],tbl_performance[Name],tbl_daily[[#This Row],[Name]],tbl_performance[Date],tbl_daily[[#This Row],[Date]]),"")</f>
        <v/>
      </c>
      <c r="R504" s="2" t="str">
        <f>IFERROR(AVERAGEIFS(tbl_performance[Bench Press 1RM (lbs)],tbl_performance[Name],tbl_daily[[#This Row],[Name]],tbl_performance[Date],tbl_daily[[#This Row],[Date]]),"")</f>
        <v/>
      </c>
      <c r="S504" s="2" t="str">
        <f>IFERROR(AVERAGEIFS(tbl_performance[Jump Height (in)],tbl_performance[Name],tbl_daily[[#This Row],[Name]],tbl_performance[Date],tbl_daily[[#This Row],[Date]]),"")</f>
        <v/>
      </c>
      <c r="T504" s="2" t="str">
        <f>IFERROR(AVERAGEIFS(tbl_performance[Body Fat (%)],tbl_performance[Name],tbl_daily[[#This Row],[Name]],tbl_performance[Date],tbl_daily[[#This Row],[Date]]),"")</f>
        <v/>
      </c>
      <c r="U504">
        <f>IFERROR(IF(tbl_daily[[#This Row],[Name]]="","",1),"")</f>
        <v>1</v>
      </c>
      <c r="V504" s="9">
        <f>IF(tbl_daily[[#This Row],[Injury Status]]="Full",1,IF(tbl_daily[[#This Row],[Injury Status]]="Limited",2,IF(tbl_daily[[#This Row],[Injury Status]]="Out",3,"")))</f>
        <v>1</v>
      </c>
    </row>
    <row r="505" spans="1:22" ht="18" customHeight="1" x14ac:dyDescent="0.25">
      <c r="A505" s="3">
        <v>43056</v>
      </c>
      <c r="B505" t="s">
        <v>57</v>
      </c>
      <c r="C505" t="s">
        <v>36</v>
      </c>
      <c r="D505">
        <v>8</v>
      </c>
      <c r="E505">
        <v>8</v>
      </c>
      <c r="F505">
        <v>7</v>
      </c>
      <c r="G505">
        <v>10</v>
      </c>
      <c r="H505">
        <v>7</v>
      </c>
      <c r="I505">
        <v>0</v>
      </c>
      <c r="J505">
        <v>0</v>
      </c>
      <c r="K505" t="s">
        <v>39</v>
      </c>
      <c r="L505" t="str">
        <f>IFERROR(IF(OR(tbl_daily[[#This Row],[RPE]]="",tbl_daily[[#This Row],[Duration]]=""),"",tbl_daily[[#This Row],[RPE]]*tbl_daily[[#This Row],[Duration]]),"")</f>
        <v/>
      </c>
      <c r="M5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05" t="str">
        <f>IFERROR(_xlfn.XLOOKUP(tbl_daily[[#This Row],[Name]],tbl_profile[Name],tbl_profile[Position]),"")</f>
        <v>Guard</v>
      </c>
      <c r="O505" t="str">
        <f>IFERROR(IF(tbl_daily[[#This Row],[Injury Status]]="Out","",tbl_daily[[#This Row],[Duration]]),"")</f>
        <v/>
      </c>
      <c r="P505" t="str">
        <f>IFERROR(_xlfn.XLOOKUP(tbl_daily[[#This Row],[Name]],tbl_profile[Name],tbl_profile[Team]),"")</f>
        <v>Toon Squad</v>
      </c>
      <c r="Q505" s="2" t="str">
        <f>IFERROR(AVERAGEIFS(tbl_performance[TrapBar Deadlift 1RM (lbs)],tbl_performance[Name],tbl_daily[[#This Row],[Name]],tbl_performance[Date],tbl_daily[[#This Row],[Date]]),"")</f>
        <v/>
      </c>
      <c r="R505" s="2" t="str">
        <f>IFERROR(AVERAGEIFS(tbl_performance[Bench Press 1RM (lbs)],tbl_performance[Name],tbl_daily[[#This Row],[Name]],tbl_performance[Date],tbl_daily[[#This Row],[Date]]),"")</f>
        <v/>
      </c>
      <c r="S505" s="2" t="str">
        <f>IFERROR(AVERAGEIFS(tbl_performance[Jump Height (in)],tbl_performance[Name],tbl_daily[[#This Row],[Name]],tbl_performance[Date],tbl_daily[[#This Row],[Date]]),"")</f>
        <v/>
      </c>
      <c r="T505" s="2" t="str">
        <f>IFERROR(AVERAGEIFS(tbl_performance[Body Fat (%)],tbl_performance[Name],tbl_daily[[#This Row],[Name]],tbl_performance[Date],tbl_daily[[#This Row],[Date]]),"")</f>
        <v/>
      </c>
      <c r="U505">
        <f>IFERROR(IF(tbl_daily[[#This Row],[Name]]="","",1),"")</f>
        <v>1</v>
      </c>
      <c r="V505" s="9">
        <f>IF(tbl_daily[[#This Row],[Injury Status]]="Full",1,IF(tbl_daily[[#This Row],[Injury Status]]="Limited",2,IF(tbl_daily[[#This Row],[Injury Status]]="Out",3,"")))</f>
        <v>1</v>
      </c>
    </row>
    <row r="506" spans="1:22" ht="18" customHeight="1" x14ac:dyDescent="0.25">
      <c r="A506" s="3">
        <v>43056</v>
      </c>
      <c r="B506" t="s">
        <v>59</v>
      </c>
      <c r="C506" t="s">
        <v>36</v>
      </c>
      <c r="D506">
        <v>10</v>
      </c>
      <c r="E506">
        <v>10</v>
      </c>
      <c r="F506">
        <v>7</v>
      </c>
      <c r="G506">
        <v>7</v>
      </c>
      <c r="H506">
        <v>9</v>
      </c>
      <c r="I506">
        <v>0</v>
      </c>
      <c r="J506">
        <v>0</v>
      </c>
      <c r="K506" t="s">
        <v>39</v>
      </c>
      <c r="L506" t="str">
        <f>IFERROR(IF(OR(tbl_daily[[#This Row],[RPE]]="",tbl_daily[[#This Row],[Duration]]=""),"",tbl_daily[[#This Row],[RPE]]*tbl_daily[[#This Row],[Duration]]),"")</f>
        <v/>
      </c>
      <c r="M5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06" t="str">
        <f>IFERROR(_xlfn.XLOOKUP(tbl_daily[[#This Row],[Name]],tbl_profile[Name],tbl_profile[Position]),"")</f>
        <v>Forward</v>
      </c>
      <c r="O506" t="str">
        <f>IFERROR(IF(tbl_daily[[#This Row],[Injury Status]]="Out","",tbl_daily[[#This Row],[Duration]]),"")</f>
        <v/>
      </c>
      <c r="P506" t="str">
        <f>IFERROR(_xlfn.XLOOKUP(tbl_daily[[#This Row],[Name]],tbl_profile[Name],tbl_profile[Team]),"")</f>
        <v>Toon Squad</v>
      </c>
      <c r="Q506" s="2" t="str">
        <f>IFERROR(AVERAGEIFS(tbl_performance[TrapBar Deadlift 1RM (lbs)],tbl_performance[Name],tbl_daily[[#This Row],[Name]],tbl_performance[Date],tbl_daily[[#This Row],[Date]]),"")</f>
        <v/>
      </c>
      <c r="R506" s="2" t="str">
        <f>IFERROR(AVERAGEIFS(tbl_performance[Bench Press 1RM (lbs)],tbl_performance[Name],tbl_daily[[#This Row],[Name]],tbl_performance[Date],tbl_daily[[#This Row],[Date]]),"")</f>
        <v/>
      </c>
      <c r="S506" s="2" t="str">
        <f>IFERROR(AVERAGEIFS(tbl_performance[Jump Height (in)],tbl_performance[Name],tbl_daily[[#This Row],[Name]],tbl_performance[Date],tbl_daily[[#This Row],[Date]]),"")</f>
        <v/>
      </c>
      <c r="T506" s="2" t="str">
        <f>IFERROR(AVERAGEIFS(tbl_performance[Body Fat (%)],tbl_performance[Name],tbl_daily[[#This Row],[Name]],tbl_performance[Date],tbl_daily[[#This Row],[Date]]),"")</f>
        <v/>
      </c>
      <c r="U506">
        <f>IFERROR(IF(tbl_daily[[#This Row],[Name]]="","",1),"")</f>
        <v>1</v>
      </c>
      <c r="V506" s="9">
        <f>IF(tbl_daily[[#This Row],[Injury Status]]="Full",1,IF(tbl_daily[[#This Row],[Injury Status]]="Limited",2,IF(tbl_daily[[#This Row],[Injury Status]]="Out",3,"")))</f>
        <v>1</v>
      </c>
    </row>
    <row r="507" spans="1:22" ht="18" customHeight="1" x14ac:dyDescent="0.25">
      <c r="A507" s="3">
        <v>43056</v>
      </c>
      <c r="B507" t="s">
        <v>61</v>
      </c>
      <c r="C507" t="s">
        <v>36</v>
      </c>
      <c r="D507">
        <v>10</v>
      </c>
      <c r="E507">
        <v>9</v>
      </c>
      <c r="F507">
        <v>7</v>
      </c>
      <c r="G507">
        <v>8</v>
      </c>
      <c r="H507">
        <v>9</v>
      </c>
      <c r="I507">
        <v>0</v>
      </c>
      <c r="J507">
        <v>0</v>
      </c>
      <c r="K507" t="s">
        <v>39</v>
      </c>
      <c r="L507" t="str">
        <f>IFERROR(IF(OR(tbl_daily[[#This Row],[RPE]]="",tbl_daily[[#This Row],[Duration]]=""),"",tbl_daily[[#This Row],[RPE]]*tbl_daily[[#This Row],[Duration]]),"")</f>
        <v/>
      </c>
      <c r="M5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07" t="str">
        <f>IFERROR(_xlfn.XLOOKUP(tbl_daily[[#This Row],[Name]],tbl_profile[Name],tbl_profile[Position]),"")</f>
        <v>Forward</v>
      </c>
      <c r="O507" t="str">
        <f>IFERROR(IF(tbl_daily[[#This Row],[Injury Status]]="Out","",tbl_daily[[#This Row],[Duration]]),"")</f>
        <v/>
      </c>
      <c r="P507" t="str">
        <f>IFERROR(_xlfn.XLOOKUP(tbl_daily[[#This Row],[Name]],tbl_profile[Name],tbl_profile[Team]),"")</f>
        <v>Toon Squad</v>
      </c>
      <c r="Q507" s="2" t="str">
        <f>IFERROR(AVERAGEIFS(tbl_performance[TrapBar Deadlift 1RM (lbs)],tbl_performance[Name],tbl_daily[[#This Row],[Name]],tbl_performance[Date],tbl_daily[[#This Row],[Date]]),"")</f>
        <v/>
      </c>
      <c r="R507" s="2" t="str">
        <f>IFERROR(AVERAGEIFS(tbl_performance[Bench Press 1RM (lbs)],tbl_performance[Name],tbl_daily[[#This Row],[Name]],tbl_performance[Date],tbl_daily[[#This Row],[Date]]),"")</f>
        <v/>
      </c>
      <c r="S507" s="2" t="str">
        <f>IFERROR(AVERAGEIFS(tbl_performance[Jump Height (in)],tbl_performance[Name],tbl_daily[[#This Row],[Name]],tbl_performance[Date],tbl_daily[[#This Row],[Date]]),"")</f>
        <v/>
      </c>
      <c r="T507" s="2" t="str">
        <f>IFERROR(AVERAGEIFS(tbl_performance[Body Fat (%)],tbl_performance[Name],tbl_daily[[#This Row],[Name]],tbl_performance[Date],tbl_daily[[#This Row],[Date]]),"")</f>
        <v/>
      </c>
      <c r="U507">
        <f>IFERROR(IF(tbl_daily[[#This Row],[Name]]="","",1),"")</f>
        <v>1</v>
      </c>
      <c r="V507" s="9">
        <f>IF(tbl_daily[[#This Row],[Injury Status]]="Full",1,IF(tbl_daily[[#This Row],[Injury Status]]="Limited",2,IF(tbl_daily[[#This Row],[Injury Status]]="Out",3,"")))</f>
        <v>1</v>
      </c>
    </row>
    <row r="508" spans="1:22" ht="18" customHeight="1" x14ac:dyDescent="0.25">
      <c r="A508" s="3">
        <v>43056</v>
      </c>
      <c r="B508" t="s">
        <v>55</v>
      </c>
      <c r="C508" t="s">
        <v>36</v>
      </c>
      <c r="D508">
        <v>10</v>
      </c>
      <c r="E508">
        <v>7</v>
      </c>
      <c r="F508">
        <v>9</v>
      </c>
      <c r="G508">
        <v>7</v>
      </c>
      <c r="H508">
        <v>7</v>
      </c>
      <c r="I508">
        <v>0</v>
      </c>
      <c r="J508">
        <v>0</v>
      </c>
      <c r="K508" t="s">
        <v>39</v>
      </c>
      <c r="L508" t="str">
        <f>IFERROR(IF(OR(tbl_daily[[#This Row],[RPE]]="",tbl_daily[[#This Row],[Duration]]=""),"",tbl_daily[[#This Row],[RPE]]*tbl_daily[[#This Row],[Duration]]),"")</f>
        <v/>
      </c>
      <c r="M5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08" t="str">
        <f>IFERROR(_xlfn.XLOOKUP(tbl_daily[[#This Row],[Name]],tbl_profile[Name],tbl_profile[Position]),"")</f>
        <v>Guard</v>
      </c>
      <c r="O508" t="str">
        <f>IFERROR(IF(tbl_daily[[#This Row],[Injury Status]]="Out","",tbl_daily[[#This Row],[Duration]]),"")</f>
        <v/>
      </c>
      <c r="P508" t="str">
        <f>IFERROR(_xlfn.XLOOKUP(tbl_daily[[#This Row],[Name]],tbl_profile[Name],tbl_profile[Team]),"")</f>
        <v>Toon Squad</v>
      </c>
      <c r="Q508" s="2" t="str">
        <f>IFERROR(AVERAGEIFS(tbl_performance[TrapBar Deadlift 1RM (lbs)],tbl_performance[Name],tbl_daily[[#This Row],[Name]],tbl_performance[Date],tbl_daily[[#This Row],[Date]]),"")</f>
        <v/>
      </c>
      <c r="R508" s="2" t="str">
        <f>IFERROR(AVERAGEIFS(tbl_performance[Bench Press 1RM (lbs)],tbl_performance[Name],tbl_daily[[#This Row],[Name]],tbl_performance[Date],tbl_daily[[#This Row],[Date]]),"")</f>
        <v/>
      </c>
      <c r="S508" s="2" t="str">
        <f>IFERROR(AVERAGEIFS(tbl_performance[Jump Height (in)],tbl_performance[Name],tbl_daily[[#This Row],[Name]],tbl_performance[Date],tbl_daily[[#This Row],[Date]]),"")</f>
        <v/>
      </c>
      <c r="T508" s="2" t="str">
        <f>IFERROR(AVERAGEIFS(tbl_performance[Body Fat (%)],tbl_performance[Name],tbl_daily[[#This Row],[Name]],tbl_performance[Date],tbl_daily[[#This Row],[Date]]),"")</f>
        <v/>
      </c>
      <c r="U508">
        <f>IFERROR(IF(tbl_daily[[#This Row],[Name]]="","",1),"")</f>
        <v>1</v>
      </c>
      <c r="V508" s="9">
        <f>IF(tbl_daily[[#This Row],[Injury Status]]="Full",1,IF(tbl_daily[[#This Row],[Injury Status]]="Limited",2,IF(tbl_daily[[#This Row],[Injury Status]]="Out",3,"")))</f>
        <v>1</v>
      </c>
    </row>
    <row r="509" spans="1:22" ht="18" customHeight="1" x14ac:dyDescent="0.25">
      <c r="A509" s="3">
        <v>43056</v>
      </c>
      <c r="B509" t="s">
        <v>40</v>
      </c>
      <c r="C509" t="s">
        <v>36</v>
      </c>
      <c r="D509">
        <v>7</v>
      </c>
      <c r="E509">
        <v>7</v>
      </c>
      <c r="F509">
        <v>8</v>
      </c>
      <c r="G509">
        <v>8</v>
      </c>
      <c r="H509">
        <v>10</v>
      </c>
      <c r="I509">
        <v>0</v>
      </c>
      <c r="J509">
        <v>0</v>
      </c>
      <c r="K509" t="s">
        <v>39</v>
      </c>
      <c r="L509" t="str">
        <f>IFERROR(IF(OR(tbl_daily[[#This Row],[RPE]]="",tbl_daily[[#This Row],[Duration]]=""),"",tbl_daily[[#This Row],[RPE]]*tbl_daily[[#This Row],[Duration]]),"")</f>
        <v/>
      </c>
      <c r="M5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09" t="str">
        <f>IFERROR(_xlfn.XLOOKUP(tbl_daily[[#This Row],[Name]],tbl_profile[Name],tbl_profile[Position]),"")</f>
        <v>Guard</v>
      </c>
      <c r="O509" t="str">
        <f>IFERROR(IF(tbl_daily[[#This Row],[Injury Status]]="Out","",tbl_daily[[#This Row],[Duration]]),"")</f>
        <v/>
      </c>
      <c r="P509" t="str">
        <f>IFERROR(_xlfn.XLOOKUP(tbl_daily[[#This Row],[Name]],tbl_profile[Name],tbl_profile[Team]),"")</f>
        <v>New Legacy</v>
      </c>
      <c r="Q509" s="2" t="str">
        <f>IFERROR(AVERAGEIFS(tbl_performance[TrapBar Deadlift 1RM (lbs)],tbl_performance[Name],tbl_daily[[#This Row],[Name]],tbl_performance[Date],tbl_daily[[#This Row],[Date]]),"")</f>
        <v/>
      </c>
      <c r="R509" s="2" t="str">
        <f>IFERROR(AVERAGEIFS(tbl_performance[Bench Press 1RM (lbs)],tbl_performance[Name],tbl_daily[[#This Row],[Name]],tbl_performance[Date],tbl_daily[[#This Row],[Date]]),"")</f>
        <v/>
      </c>
      <c r="S509" s="2" t="str">
        <f>IFERROR(AVERAGEIFS(tbl_performance[Jump Height (in)],tbl_performance[Name],tbl_daily[[#This Row],[Name]],tbl_performance[Date],tbl_daily[[#This Row],[Date]]),"")</f>
        <v/>
      </c>
      <c r="T509" s="2" t="str">
        <f>IFERROR(AVERAGEIFS(tbl_performance[Body Fat (%)],tbl_performance[Name],tbl_daily[[#This Row],[Name]],tbl_performance[Date],tbl_daily[[#This Row],[Date]]),"")</f>
        <v/>
      </c>
      <c r="U509">
        <f>IFERROR(IF(tbl_daily[[#This Row],[Name]]="","",1),"")</f>
        <v>1</v>
      </c>
      <c r="V509" s="9">
        <f>IF(tbl_daily[[#This Row],[Injury Status]]="Full",1,IF(tbl_daily[[#This Row],[Injury Status]]="Limited",2,IF(tbl_daily[[#This Row],[Injury Status]]="Out",3,"")))</f>
        <v>1</v>
      </c>
    </row>
    <row r="510" spans="1:22" ht="18" customHeight="1" x14ac:dyDescent="0.25">
      <c r="A510" s="6">
        <v>43057</v>
      </c>
      <c r="B510" t="s">
        <v>45</v>
      </c>
      <c r="C510" t="s">
        <v>36</v>
      </c>
      <c r="D510">
        <v>9</v>
      </c>
      <c r="E510">
        <v>8</v>
      </c>
      <c r="F510">
        <v>8</v>
      </c>
      <c r="G510">
        <v>7</v>
      </c>
      <c r="H510">
        <v>7</v>
      </c>
      <c r="I510">
        <v>0</v>
      </c>
      <c r="J510">
        <v>0</v>
      </c>
      <c r="K510" t="s">
        <v>39</v>
      </c>
      <c r="L510" t="str">
        <f>IFERROR(IF(OR(tbl_daily[[#This Row],[RPE]]="",tbl_daily[[#This Row],[Duration]]=""),"",tbl_daily[[#This Row],[RPE]]*tbl_daily[[#This Row],[Duration]]),"")</f>
        <v/>
      </c>
      <c r="M5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510" t="str">
        <f>IFERROR(_xlfn.XLOOKUP(tbl_daily[[#This Row],[Name]],tbl_profile[Name],tbl_profile[Position]),"")</f>
        <v>Forward</v>
      </c>
      <c r="O510" t="str">
        <f>IFERROR(IF(tbl_daily[[#This Row],[Injury Status]]="Out","",tbl_daily[[#This Row],[Duration]]),"")</f>
        <v/>
      </c>
      <c r="P510" t="str">
        <f>IFERROR(_xlfn.XLOOKUP(tbl_daily[[#This Row],[Name]],tbl_profile[Name],tbl_profile[Team]),"")</f>
        <v>New Legacy</v>
      </c>
      <c r="Q510" s="2" t="str">
        <f>IFERROR(AVERAGEIFS(tbl_performance[TrapBar Deadlift 1RM (lbs)],tbl_performance[Name],tbl_daily[[#This Row],[Name]],tbl_performance[Date],tbl_daily[[#This Row],[Date]]),"")</f>
        <v/>
      </c>
      <c r="R510" s="2" t="str">
        <f>IFERROR(AVERAGEIFS(tbl_performance[Bench Press 1RM (lbs)],tbl_performance[Name],tbl_daily[[#This Row],[Name]],tbl_performance[Date],tbl_daily[[#This Row],[Date]]),"")</f>
        <v/>
      </c>
      <c r="S510" s="2" t="str">
        <f>IFERROR(AVERAGEIFS(tbl_performance[Jump Height (in)],tbl_performance[Name],tbl_daily[[#This Row],[Name]],tbl_performance[Date],tbl_daily[[#This Row],[Date]]),"")</f>
        <v/>
      </c>
      <c r="T510" s="2" t="str">
        <f>IFERROR(AVERAGEIFS(tbl_performance[Body Fat (%)],tbl_performance[Name],tbl_daily[[#This Row],[Name]],tbl_performance[Date],tbl_daily[[#This Row],[Date]]),"")</f>
        <v/>
      </c>
      <c r="U510">
        <f>IFERROR(IF(tbl_daily[[#This Row],[Name]]="","",1),"")</f>
        <v>1</v>
      </c>
      <c r="V510" s="9">
        <f>IF(tbl_daily[[#This Row],[Injury Status]]="Full",1,IF(tbl_daily[[#This Row],[Injury Status]]="Limited",2,IF(tbl_daily[[#This Row],[Injury Status]]="Out",3,"")))</f>
        <v>1</v>
      </c>
    </row>
    <row r="511" spans="1:22" ht="18" customHeight="1" x14ac:dyDescent="0.25">
      <c r="A511" s="3">
        <v>43057</v>
      </c>
      <c r="B511" t="s">
        <v>47</v>
      </c>
      <c r="C511" t="s">
        <v>36</v>
      </c>
      <c r="D511">
        <v>10</v>
      </c>
      <c r="E511">
        <v>7</v>
      </c>
      <c r="F511">
        <v>9</v>
      </c>
      <c r="G511">
        <v>9</v>
      </c>
      <c r="H511">
        <v>9</v>
      </c>
      <c r="I511">
        <v>0</v>
      </c>
      <c r="J511">
        <v>0</v>
      </c>
      <c r="K511" t="s">
        <v>39</v>
      </c>
      <c r="L511" t="str">
        <f>IFERROR(IF(OR(tbl_daily[[#This Row],[RPE]]="",tbl_daily[[#This Row],[Duration]]=""),"",tbl_daily[[#This Row],[RPE]]*tbl_daily[[#This Row],[Duration]]),"")</f>
        <v/>
      </c>
      <c r="M5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511" t="str">
        <f>IFERROR(_xlfn.XLOOKUP(tbl_daily[[#This Row],[Name]],tbl_profile[Name],tbl_profile[Position]),"")</f>
        <v>Forward</v>
      </c>
      <c r="O511" t="str">
        <f>IFERROR(IF(tbl_daily[[#This Row],[Injury Status]]="Out","",tbl_daily[[#This Row],[Duration]]),"")</f>
        <v/>
      </c>
      <c r="P511" t="str">
        <f>IFERROR(_xlfn.XLOOKUP(tbl_daily[[#This Row],[Name]],tbl_profile[Name],tbl_profile[Team]),"")</f>
        <v>Toon Squad</v>
      </c>
      <c r="Q511" s="2" t="str">
        <f>IFERROR(AVERAGEIFS(tbl_performance[TrapBar Deadlift 1RM (lbs)],tbl_performance[Name],tbl_daily[[#This Row],[Name]],tbl_performance[Date],tbl_daily[[#This Row],[Date]]),"")</f>
        <v/>
      </c>
      <c r="R511" s="2" t="str">
        <f>IFERROR(AVERAGEIFS(tbl_performance[Bench Press 1RM (lbs)],tbl_performance[Name],tbl_daily[[#This Row],[Name]],tbl_performance[Date],tbl_daily[[#This Row],[Date]]),"")</f>
        <v/>
      </c>
      <c r="S511" s="2" t="str">
        <f>IFERROR(AVERAGEIFS(tbl_performance[Jump Height (in)],tbl_performance[Name],tbl_daily[[#This Row],[Name]],tbl_performance[Date],tbl_daily[[#This Row],[Date]]),"")</f>
        <v/>
      </c>
      <c r="T511" s="2" t="str">
        <f>IFERROR(AVERAGEIFS(tbl_performance[Body Fat (%)],tbl_performance[Name],tbl_daily[[#This Row],[Name]],tbl_performance[Date],tbl_daily[[#This Row],[Date]]),"")</f>
        <v/>
      </c>
      <c r="U511">
        <f>IFERROR(IF(tbl_daily[[#This Row],[Name]]="","",1),"")</f>
        <v>1</v>
      </c>
      <c r="V511" s="9">
        <f>IF(tbl_daily[[#This Row],[Injury Status]]="Full",1,IF(tbl_daily[[#This Row],[Injury Status]]="Limited",2,IF(tbl_daily[[#This Row],[Injury Status]]="Out",3,"")))</f>
        <v>1</v>
      </c>
    </row>
    <row r="512" spans="1:22" ht="18" customHeight="1" x14ac:dyDescent="0.25">
      <c r="A512" s="3">
        <v>43057</v>
      </c>
      <c r="B512" t="s">
        <v>43</v>
      </c>
      <c r="C512" t="s">
        <v>36</v>
      </c>
      <c r="D512">
        <v>7</v>
      </c>
      <c r="E512">
        <v>9</v>
      </c>
      <c r="F512">
        <v>10</v>
      </c>
      <c r="G512">
        <v>7</v>
      </c>
      <c r="H512">
        <v>9</v>
      </c>
      <c r="I512">
        <v>0</v>
      </c>
      <c r="J512">
        <v>0</v>
      </c>
      <c r="K512" t="s">
        <v>39</v>
      </c>
      <c r="L512" t="str">
        <f>IFERROR(IF(OR(tbl_daily[[#This Row],[RPE]]="",tbl_daily[[#This Row],[Duration]]=""),"",tbl_daily[[#This Row],[RPE]]*tbl_daily[[#This Row],[Duration]]),"")</f>
        <v/>
      </c>
      <c r="M5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512" t="str">
        <f>IFERROR(_xlfn.XLOOKUP(tbl_daily[[#This Row],[Name]],tbl_profile[Name],tbl_profile[Position]),"")</f>
        <v>Forward</v>
      </c>
      <c r="O512" t="str">
        <f>IFERROR(IF(tbl_daily[[#This Row],[Injury Status]]="Out","",tbl_daily[[#This Row],[Duration]]),"")</f>
        <v/>
      </c>
      <c r="P512" t="str">
        <f>IFERROR(_xlfn.XLOOKUP(tbl_daily[[#This Row],[Name]],tbl_profile[Name],tbl_profile[Team]),"")</f>
        <v>New Legacy</v>
      </c>
      <c r="Q512" s="2" t="str">
        <f>IFERROR(AVERAGEIFS(tbl_performance[TrapBar Deadlift 1RM (lbs)],tbl_performance[Name],tbl_daily[[#This Row],[Name]],tbl_performance[Date],tbl_daily[[#This Row],[Date]]),"")</f>
        <v/>
      </c>
      <c r="R512" s="2" t="str">
        <f>IFERROR(AVERAGEIFS(tbl_performance[Bench Press 1RM (lbs)],tbl_performance[Name],tbl_daily[[#This Row],[Name]],tbl_performance[Date],tbl_daily[[#This Row],[Date]]),"")</f>
        <v/>
      </c>
      <c r="S512" s="2" t="str">
        <f>IFERROR(AVERAGEIFS(tbl_performance[Jump Height (in)],tbl_performance[Name],tbl_daily[[#This Row],[Name]],tbl_performance[Date],tbl_daily[[#This Row],[Date]]),"")</f>
        <v/>
      </c>
      <c r="T512" s="2" t="str">
        <f>IFERROR(AVERAGEIFS(tbl_performance[Body Fat (%)],tbl_performance[Name],tbl_daily[[#This Row],[Name]],tbl_performance[Date],tbl_daily[[#This Row],[Date]]),"")</f>
        <v/>
      </c>
      <c r="U512">
        <f>IFERROR(IF(tbl_daily[[#This Row],[Name]]="","",1),"")</f>
        <v>1</v>
      </c>
      <c r="V512" s="9">
        <f>IF(tbl_daily[[#This Row],[Injury Status]]="Full",1,IF(tbl_daily[[#This Row],[Injury Status]]="Limited",2,IF(tbl_daily[[#This Row],[Injury Status]]="Out",3,"")))</f>
        <v>1</v>
      </c>
    </row>
    <row r="513" spans="1:22" ht="18" customHeight="1" x14ac:dyDescent="0.25">
      <c r="A513" s="3">
        <v>43057</v>
      </c>
      <c r="B513" t="s">
        <v>46</v>
      </c>
      <c r="C513" t="s">
        <v>36</v>
      </c>
      <c r="D513">
        <v>8</v>
      </c>
      <c r="E513">
        <v>9</v>
      </c>
      <c r="F513">
        <v>7</v>
      </c>
      <c r="G513">
        <v>8</v>
      </c>
      <c r="H513">
        <v>9</v>
      </c>
      <c r="I513">
        <v>0</v>
      </c>
      <c r="J513">
        <v>0</v>
      </c>
      <c r="K513" t="s">
        <v>39</v>
      </c>
      <c r="L513" t="str">
        <f>IFERROR(IF(OR(tbl_daily[[#This Row],[RPE]]="",tbl_daily[[#This Row],[Duration]]=""),"",tbl_daily[[#This Row],[RPE]]*tbl_daily[[#This Row],[Duration]]),"")</f>
        <v/>
      </c>
      <c r="M5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13" t="str">
        <f>IFERROR(_xlfn.XLOOKUP(tbl_daily[[#This Row],[Name]],tbl_profile[Name],tbl_profile[Position]),"")</f>
        <v>Forward</v>
      </c>
      <c r="O513" t="str">
        <f>IFERROR(IF(tbl_daily[[#This Row],[Injury Status]]="Out","",tbl_daily[[#This Row],[Duration]]),"")</f>
        <v/>
      </c>
      <c r="P513" t="str">
        <f>IFERROR(_xlfn.XLOOKUP(tbl_daily[[#This Row],[Name]],tbl_profile[Name],tbl_profile[Team]),"")</f>
        <v>Toon Squad</v>
      </c>
      <c r="Q513" s="2" t="str">
        <f>IFERROR(AVERAGEIFS(tbl_performance[TrapBar Deadlift 1RM (lbs)],tbl_performance[Name],tbl_daily[[#This Row],[Name]],tbl_performance[Date],tbl_daily[[#This Row],[Date]]),"")</f>
        <v/>
      </c>
      <c r="R513" s="2" t="str">
        <f>IFERROR(AVERAGEIFS(tbl_performance[Bench Press 1RM (lbs)],tbl_performance[Name],tbl_daily[[#This Row],[Name]],tbl_performance[Date],tbl_daily[[#This Row],[Date]]),"")</f>
        <v/>
      </c>
      <c r="S513" s="2" t="str">
        <f>IFERROR(AVERAGEIFS(tbl_performance[Jump Height (in)],tbl_performance[Name],tbl_daily[[#This Row],[Name]],tbl_performance[Date],tbl_daily[[#This Row],[Date]]),"")</f>
        <v/>
      </c>
      <c r="T513" s="2" t="str">
        <f>IFERROR(AVERAGEIFS(tbl_performance[Body Fat (%)],tbl_performance[Name],tbl_daily[[#This Row],[Name]],tbl_performance[Date],tbl_daily[[#This Row],[Date]]),"")</f>
        <v/>
      </c>
      <c r="U513">
        <f>IFERROR(IF(tbl_daily[[#This Row],[Name]]="","",1),"")</f>
        <v>1</v>
      </c>
      <c r="V513" s="9">
        <f>IF(tbl_daily[[#This Row],[Injury Status]]="Full",1,IF(tbl_daily[[#This Row],[Injury Status]]="Limited",2,IF(tbl_daily[[#This Row],[Injury Status]]="Out",3,"")))</f>
        <v>1</v>
      </c>
    </row>
    <row r="514" spans="1:22" ht="18" customHeight="1" x14ac:dyDescent="0.25">
      <c r="A514" s="3">
        <v>43057</v>
      </c>
      <c r="B514" t="s">
        <v>49</v>
      </c>
      <c r="C514" t="s">
        <v>36</v>
      </c>
      <c r="D514">
        <v>8</v>
      </c>
      <c r="E514">
        <v>8</v>
      </c>
      <c r="F514">
        <v>8</v>
      </c>
      <c r="G514">
        <v>7</v>
      </c>
      <c r="H514">
        <v>10</v>
      </c>
      <c r="I514">
        <v>0</v>
      </c>
      <c r="J514">
        <v>0</v>
      </c>
      <c r="K514" t="s">
        <v>39</v>
      </c>
      <c r="L514" t="str">
        <f>IFERROR(IF(OR(tbl_daily[[#This Row],[RPE]]="",tbl_daily[[#This Row],[Duration]]=""),"",tbl_daily[[#This Row],[RPE]]*tbl_daily[[#This Row],[Duration]]),"")</f>
        <v/>
      </c>
      <c r="M5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14" t="str">
        <f>IFERROR(_xlfn.XLOOKUP(tbl_daily[[#This Row],[Name]],tbl_profile[Name],tbl_profile[Position]),"")</f>
        <v>Guard</v>
      </c>
      <c r="O514" t="str">
        <f>IFERROR(IF(tbl_daily[[#This Row],[Injury Status]]="Out","",tbl_daily[[#This Row],[Duration]]),"")</f>
        <v/>
      </c>
      <c r="P514" t="str">
        <f>IFERROR(_xlfn.XLOOKUP(tbl_daily[[#This Row],[Name]],tbl_profile[Name],tbl_profile[Team]),"")</f>
        <v>Toon Squad</v>
      </c>
      <c r="Q514" s="2" t="str">
        <f>IFERROR(AVERAGEIFS(tbl_performance[TrapBar Deadlift 1RM (lbs)],tbl_performance[Name],tbl_daily[[#This Row],[Name]],tbl_performance[Date],tbl_daily[[#This Row],[Date]]),"")</f>
        <v/>
      </c>
      <c r="R514" s="2" t="str">
        <f>IFERROR(AVERAGEIFS(tbl_performance[Bench Press 1RM (lbs)],tbl_performance[Name],tbl_daily[[#This Row],[Name]],tbl_performance[Date],tbl_daily[[#This Row],[Date]]),"")</f>
        <v/>
      </c>
      <c r="S514" s="2" t="str">
        <f>IFERROR(AVERAGEIFS(tbl_performance[Jump Height (in)],tbl_performance[Name],tbl_daily[[#This Row],[Name]],tbl_performance[Date],tbl_daily[[#This Row],[Date]]),"")</f>
        <v/>
      </c>
      <c r="T514" s="2" t="str">
        <f>IFERROR(AVERAGEIFS(tbl_performance[Body Fat (%)],tbl_performance[Name],tbl_daily[[#This Row],[Name]],tbl_performance[Date],tbl_daily[[#This Row],[Date]]),"")</f>
        <v/>
      </c>
      <c r="U514">
        <f>IFERROR(IF(tbl_daily[[#This Row],[Name]]="","",1),"")</f>
        <v>1</v>
      </c>
      <c r="V514" s="9">
        <f>IF(tbl_daily[[#This Row],[Injury Status]]="Full",1,IF(tbl_daily[[#This Row],[Injury Status]]="Limited",2,IF(tbl_daily[[#This Row],[Injury Status]]="Out",3,"")))</f>
        <v>1</v>
      </c>
    </row>
    <row r="515" spans="1:22" ht="18" customHeight="1" x14ac:dyDescent="0.25">
      <c r="A515" s="3">
        <v>43057</v>
      </c>
      <c r="B515" t="s">
        <v>14</v>
      </c>
      <c r="C515" t="s">
        <v>36</v>
      </c>
      <c r="D515">
        <v>10</v>
      </c>
      <c r="E515">
        <v>8</v>
      </c>
      <c r="F515">
        <v>10</v>
      </c>
      <c r="G515">
        <v>9</v>
      </c>
      <c r="H515">
        <v>7</v>
      </c>
      <c r="I515">
        <v>0</v>
      </c>
      <c r="J515">
        <v>0</v>
      </c>
      <c r="K515" t="s">
        <v>39</v>
      </c>
      <c r="L515" t="str">
        <f>IFERROR(IF(OR(tbl_daily[[#This Row],[RPE]]="",tbl_daily[[#This Row],[Duration]]=""),"",tbl_daily[[#This Row],[RPE]]*tbl_daily[[#This Row],[Duration]]),"")</f>
        <v/>
      </c>
      <c r="M5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515" t="str">
        <f>IFERROR(_xlfn.XLOOKUP(tbl_daily[[#This Row],[Name]],tbl_profile[Name],tbl_profile[Position]),"")</f>
        <v>Guard</v>
      </c>
      <c r="O515" t="str">
        <f>IFERROR(IF(tbl_daily[[#This Row],[Injury Status]]="Out","",tbl_daily[[#This Row],[Duration]]),"")</f>
        <v/>
      </c>
      <c r="P515" t="str">
        <f>IFERROR(_xlfn.XLOOKUP(tbl_daily[[#This Row],[Name]],tbl_profile[Name],tbl_profile[Team]),"")</f>
        <v>New Legacy</v>
      </c>
      <c r="Q515" s="2" t="str">
        <f>IFERROR(AVERAGEIFS(tbl_performance[TrapBar Deadlift 1RM (lbs)],tbl_performance[Name],tbl_daily[[#This Row],[Name]],tbl_performance[Date],tbl_daily[[#This Row],[Date]]),"")</f>
        <v/>
      </c>
      <c r="R515" s="2" t="str">
        <f>IFERROR(AVERAGEIFS(tbl_performance[Bench Press 1RM (lbs)],tbl_performance[Name],tbl_daily[[#This Row],[Name]],tbl_performance[Date],tbl_daily[[#This Row],[Date]]),"")</f>
        <v/>
      </c>
      <c r="S515" s="2" t="str">
        <f>IFERROR(AVERAGEIFS(tbl_performance[Jump Height (in)],tbl_performance[Name],tbl_daily[[#This Row],[Name]],tbl_performance[Date],tbl_daily[[#This Row],[Date]]),"")</f>
        <v/>
      </c>
      <c r="T515" s="2" t="str">
        <f>IFERROR(AVERAGEIFS(tbl_performance[Body Fat (%)],tbl_performance[Name],tbl_daily[[#This Row],[Name]],tbl_performance[Date],tbl_daily[[#This Row],[Date]]),"")</f>
        <v/>
      </c>
      <c r="U515">
        <f>IFERROR(IF(tbl_daily[[#This Row],[Name]]="","",1),"")</f>
        <v>1</v>
      </c>
      <c r="V515" s="9">
        <f>IF(tbl_daily[[#This Row],[Injury Status]]="Full",1,IF(tbl_daily[[#This Row],[Injury Status]]="Limited",2,IF(tbl_daily[[#This Row],[Injury Status]]="Out",3,"")))</f>
        <v>1</v>
      </c>
    </row>
    <row r="516" spans="1:22" ht="18" customHeight="1" x14ac:dyDescent="0.25">
      <c r="A516" s="3">
        <v>43057</v>
      </c>
      <c r="B516" t="s">
        <v>64</v>
      </c>
      <c r="C516" t="s">
        <v>36</v>
      </c>
      <c r="D516">
        <v>7</v>
      </c>
      <c r="E516">
        <v>7</v>
      </c>
      <c r="F516">
        <v>10</v>
      </c>
      <c r="G516">
        <v>9</v>
      </c>
      <c r="H516">
        <v>10</v>
      </c>
      <c r="I516">
        <v>0</v>
      </c>
      <c r="J516">
        <v>0</v>
      </c>
      <c r="K516" t="s">
        <v>39</v>
      </c>
      <c r="L516" t="str">
        <f>IFERROR(IF(OR(tbl_daily[[#This Row],[RPE]]="",tbl_daily[[#This Row],[Duration]]=""),"",tbl_daily[[#This Row],[RPE]]*tbl_daily[[#This Row],[Duration]]),"")</f>
        <v/>
      </c>
      <c r="M5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16" t="str">
        <f>IFERROR(_xlfn.XLOOKUP(tbl_daily[[#This Row],[Name]],tbl_profile[Name],tbl_profile[Position]),"")</f>
        <v>Guard</v>
      </c>
      <c r="O516" t="str">
        <f>IFERROR(IF(tbl_daily[[#This Row],[Injury Status]]="Out","",tbl_daily[[#This Row],[Duration]]),"")</f>
        <v/>
      </c>
      <c r="P516" t="str">
        <f>IFERROR(_xlfn.XLOOKUP(tbl_daily[[#This Row],[Name]],tbl_profile[Name],tbl_profile[Team]),"")</f>
        <v>New Legacy</v>
      </c>
      <c r="Q516" s="2" t="str">
        <f>IFERROR(AVERAGEIFS(tbl_performance[TrapBar Deadlift 1RM (lbs)],tbl_performance[Name],tbl_daily[[#This Row],[Name]],tbl_performance[Date],tbl_daily[[#This Row],[Date]]),"")</f>
        <v/>
      </c>
      <c r="R516" s="2" t="str">
        <f>IFERROR(AVERAGEIFS(tbl_performance[Bench Press 1RM (lbs)],tbl_performance[Name],tbl_daily[[#This Row],[Name]],tbl_performance[Date],tbl_daily[[#This Row],[Date]]),"")</f>
        <v/>
      </c>
      <c r="S516" s="2" t="str">
        <f>IFERROR(AVERAGEIFS(tbl_performance[Jump Height (in)],tbl_performance[Name],tbl_daily[[#This Row],[Name]],tbl_performance[Date],tbl_daily[[#This Row],[Date]]),"")</f>
        <v/>
      </c>
      <c r="T516" s="2" t="str">
        <f>IFERROR(AVERAGEIFS(tbl_performance[Body Fat (%)],tbl_performance[Name],tbl_daily[[#This Row],[Name]],tbl_performance[Date],tbl_daily[[#This Row],[Date]]),"")</f>
        <v/>
      </c>
      <c r="U516">
        <f>IFERROR(IF(tbl_daily[[#This Row],[Name]]="","",1),"")</f>
        <v>1</v>
      </c>
      <c r="V516" s="9">
        <f>IF(tbl_daily[[#This Row],[Injury Status]]="Full",1,IF(tbl_daily[[#This Row],[Injury Status]]="Limited",2,IF(tbl_daily[[#This Row],[Injury Status]]="Out",3,"")))</f>
        <v>1</v>
      </c>
    </row>
    <row r="517" spans="1:22" ht="18" customHeight="1" x14ac:dyDescent="0.25">
      <c r="A517" s="3">
        <v>43057</v>
      </c>
      <c r="B517" t="s">
        <v>48</v>
      </c>
      <c r="C517" t="s">
        <v>36</v>
      </c>
      <c r="D517">
        <v>8</v>
      </c>
      <c r="E517">
        <v>9</v>
      </c>
      <c r="F517">
        <v>10</v>
      </c>
      <c r="G517">
        <v>9</v>
      </c>
      <c r="H517">
        <v>9</v>
      </c>
      <c r="I517">
        <v>0</v>
      </c>
      <c r="J517">
        <v>0</v>
      </c>
      <c r="K517" t="s">
        <v>39</v>
      </c>
      <c r="L517" t="str">
        <f>IFERROR(IF(OR(tbl_daily[[#This Row],[RPE]]="",tbl_daily[[#This Row],[Duration]]=""),"",tbl_daily[[#This Row],[RPE]]*tbl_daily[[#This Row],[Duration]]),"")</f>
        <v/>
      </c>
      <c r="M5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517" t="str">
        <f>IFERROR(_xlfn.XLOOKUP(tbl_daily[[#This Row],[Name]],tbl_profile[Name],tbl_profile[Position]),"")</f>
        <v>Guard</v>
      </c>
      <c r="O517" t="str">
        <f>IFERROR(IF(tbl_daily[[#This Row],[Injury Status]]="Out","",tbl_daily[[#This Row],[Duration]]),"")</f>
        <v/>
      </c>
      <c r="P517" t="str">
        <f>IFERROR(_xlfn.XLOOKUP(tbl_daily[[#This Row],[Name]],tbl_profile[Name],tbl_profile[Team]),"")</f>
        <v>New Legacy</v>
      </c>
      <c r="Q517" s="2" t="str">
        <f>IFERROR(AVERAGEIFS(tbl_performance[TrapBar Deadlift 1RM (lbs)],tbl_performance[Name],tbl_daily[[#This Row],[Name]],tbl_performance[Date],tbl_daily[[#This Row],[Date]]),"")</f>
        <v/>
      </c>
      <c r="R517" s="2" t="str">
        <f>IFERROR(AVERAGEIFS(tbl_performance[Bench Press 1RM (lbs)],tbl_performance[Name],tbl_daily[[#This Row],[Name]],tbl_performance[Date],tbl_daily[[#This Row],[Date]]),"")</f>
        <v/>
      </c>
      <c r="S517" s="2" t="str">
        <f>IFERROR(AVERAGEIFS(tbl_performance[Jump Height (in)],tbl_performance[Name],tbl_daily[[#This Row],[Name]],tbl_performance[Date],tbl_daily[[#This Row],[Date]]),"")</f>
        <v/>
      </c>
      <c r="T517" s="2" t="str">
        <f>IFERROR(AVERAGEIFS(tbl_performance[Body Fat (%)],tbl_performance[Name],tbl_daily[[#This Row],[Name]],tbl_performance[Date],tbl_daily[[#This Row],[Date]]),"")</f>
        <v/>
      </c>
      <c r="U517">
        <f>IFERROR(IF(tbl_daily[[#This Row],[Name]]="","",1),"")</f>
        <v>1</v>
      </c>
      <c r="V517" s="9">
        <f>IF(tbl_daily[[#This Row],[Injury Status]]="Full",1,IF(tbl_daily[[#This Row],[Injury Status]]="Limited",2,IF(tbl_daily[[#This Row],[Injury Status]]="Out",3,"")))</f>
        <v>1</v>
      </c>
    </row>
    <row r="518" spans="1:22" ht="18" customHeight="1" x14ac:dyDescent="0.25">
      <c r="A518" s="3">
        <v>43057</v>
      </c>
      <c r="B518" t="s">
        <v>65</v>
      </c>
      <c r="C518" t="s">
        <v>36</v>
      </c>
      <c r="D518">
        <v>8</v>
      </c>
      <c r="E518">
        <v>9</v>
      </c>
      <c r="F518">
        <v>8</v>
      </c>
      <c r="G518">
        <v>7</v>
      </c>
      <c r="H518">
        <v>9</v>
      </c>
      <c r="I518">
        <v>0</v>
      </c>
      <c r="J518">
        <v>0</v>
      </c>
      <c r="K518" t="s">
        <v>39</v>
      </c>
      <c r="L518" t="str">
        <f>IFERROR(IF(OR(tbl_daily[[#This Row],[RPE]]="",tbl_daily[[#This Row],[Duration]]=""),"",tbl_daily[[#This Row],[RPE]]*tbl_daily[[#This Row],[Duration]]),"")</f>
        <v/>
      </c>
      <c r="M5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18" t="str">
        <f>IFERROR(_xlfn.XLOOKUP(tbl_daily[[#This Row],[Name]],tbl_profile[Name],tbl_profile[Position]),"")</f>
        <v>Center</v>
      </c>
      <c r="O518" t="str">
        <f>IFERROR(IF(tbl_daily[[#This Row],[Injury Status]]="Out","",tbl_daily[[#This Row],[Duration]]),"")</f>
        <v/>
      </c>
      <c r="P518" t="str">
        <f>IFERROR(_xlfn.XLOOKUP(tbl_daily[[#This Row],[Name]],tbl_profile[Name],tbl_profile[Team]),"")</f>
        <v>New Legacy</v>
      </c>
      <c r="Q518" s="2" t="str">
        <f>IFERROR(AVERAGEIFS(tbl_performance[TrapBar Deadlift 1RM (lbs)],tbl_performance[Name],tbl_daily[[#This Row],[Name]],tbl_performance[Date],tbl_daily[[#This Row],[Date]]),"")</f>
        <v/>
      </c>
      <c r="R518" s="2" t="str">
        <f>IFERROR(AVERAGEIFS(tbl_performance[Bench Press 1RM (lbs)],tbl_performance[Name],tbl_daily[[#This Row],[Name]],tbl_performance[Date],tbl_daily[[#This Row],[Date]]),"")</f>
        <v/>
      </c>
      <c r="S518" s="2" t="str">
        <f>IFERROR(AVERAGEIFS(tbl_performance[Jump Height (in)],tbl_performance[Name],tbl_daily[[#This Row],[Name]],tbl_performance[Date],tbl_daily[[#This Row],[Date]]),"")</f>
        <v/>
      </c>
      <c r="T518" s="2" t="str">
        <f>IFERROR(AVERAGEIFS(tbl_performance[Body Fat (%)],tbl_performance[Name],tbl_daily[[#This Row],[Name]],tbl_performance[Date],tbl_daily[[#This Row],[Date]]),"")</f>
        <v/>
      </c>
      <c r="U518">
        <f>IFERROR(IF(tbl_daily[[#This Row],[Name]]="","",1),"")</f>
        <v>1</v>
      </c>
      <c r="V518" s="9">
        <f>IF(tbl_daily[[#This Row],[Injury Status]]="Full",1,IF(tbl_daily[[#This Row],[Injury Status]]="Limited",2,IF(tbl_daily[[#This Row],[Injury Status]]="Out",3,"")))</f>
        <v>1</v>
      </c>
    </row>
    <row r="519" spans="1:22" ht="18" customHeight="1" x14ac:dyDescent="0.25">
      <c r="A519" s="3">
        <v>43057</v>
      </c>
      <c r="B519" t="s">
        <v>63</v>
      </c>
      <c r="C519" t="s">
        <v>36</v>
      </c>
      <c r="D519">
        <v>9</v>
      </c>
      <c r="E519">
        <v>8</v>
      </c>
      <c r="F519">
        <v>9</v>
      </c>
      <c r="G519">
        <v>9</v>
      </c>
      <c r="H519">
        <v>7</v>
      </c>
      <c r="I519">
        <v>0</v>
      </c>
      <c r="J519">
        <v>0</v>
      </c>
      <c r="K519" t="s">
        <v>39</v>
      </c>
      <c r="L519" t="str">
        <f>IFERROR(IF(OR(tbl_daily[[#This Row],[RPE]]="",tbl_daily[[#This Row],[Duration]]=""),"",tbl_daily[[#This Row],[RPE]]*tbl_daily[[#This Row],[Duration]]),"")</f>
        <v/>
      </c>
      <c r="M5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519" t="str">
        <f>IFERROR(_xlfn.XLOOKUP(tbl_daily[[#This Row],[Name]],tbl_profile[Name],tbl_profile[Position]),"")</f>
        <v>Center</v>
      </c>
      <c r="O519" t="str">
        <f>IFERROR(IF(tbl_daily[[#This Row],[Injury Status]]="Out","",tbl_daily[[#This Row],[Duration]]),"")</f>
        <v/>
      </c>
      <c r="P519" t="str">
        <f>IFERROR(_xlfn.XLOOKUP(tbl_daily[[#This Row],[Name]],tbl_profile[Name],tbl_profile[Team]),"")</f>
        <v>New Legacy</v>
      </c>
      <c r="Q519" s="2" t="str">
        <f>IFERROR(AVERAGEIFS(tbl_performance[TrapBar Deadlift 1RM (lbs)],tbl_performance[Name],tbl_daily[[#This Row],[Name]],tbl_performance[Date],tbl_daily[[#This Row],[Date]]),"")</f>
        <v/>
      </c>
      <c r="R519" s="2" t="str">
        <f>IFERROR(AVERAGEIFS(tbl_performance[Bench Press 1RM (lbs)],tbl_performance[Name],tbl_daily[[#This Row],[Name]],tbl_performance[Date],tbl_daily[[#This Row],[Date]]),"")</f>
        <v/>
      </c>
      <c r="S519" s="2" t="str">
        <f>IFERROR(AVERAGEIFS(tbl_performance[Jump Height (in)],tbl_performance[Name],tbl_daily[[#This Row],[Name]],tbl_performance[Date],tbl_daily[[#This Row],[Date]]),"")</f>
        <v/>
      </c>
      <c r="T519" s="2" t="str">
        <f>IFERROR(AVERAGEIFS(tbl_performance[Body Fat (%)],tbl_performance[Name],tbl_daily[[#This Row],[Name]],tbl_performance[Date],tbl_daily[[#This Row],[Date]]),"")</f>
        <v/>
      </c>
      <c r="U519">
        <f>IFERROR(IF(tbl_daily[[#This Row],[Name]]="","",1),"")</f>
        <v>1</v>
      </c>
      <c r="V519" s="9">
        <f>IF(tbl_daily[[#This Row],[Injury Status]]="Full",1,IF(tbl_daily[[#This Row],[Injury Status]]="Limited",2,IF(tbl_daily[[#This Row],[Injury Status]]="Out",3,"")))</f>
        <v>1</v>
      </c>
    </row>
    <row r="520" spans="1:22" ht="18" customHeight="1" x14ac:dyDescent="0.25">
      <c r="A520" s="3">
        <v>43057</v>
      </c>
      <c r="B520" t="s">
        <v>62</v>
      </c>
      <c r="C520" t="s">
        <v>36</v>
      </c>
      <c r="D520">
        <v>7</v>
      </c>
      <c r="E520">
        <v>10</v>
      </c>
      <c r="F520">
        <v>10</v>
      </c>
      <c r="G520">
        <v>9</v>
      </c>
      <c r="H520">
        <v>7</v>
      </c>
      <c r="I520">
        <v>0</v>
      </c>
      <c r="J520">
        <v>0</v>
      </c>
      <c r="K520" t="s">
        <v>39</v>
      </c>
      <c r="L520" t="str">
        <f>IFERROR(IF(OR(tbl_daily[[#This Row],[RPE]]="",tbl_daily[[#This Row],[Duration]]=""),"",tbl_daily[[#This Row],[RPE]]*tbl_daily[[#This Row],[Duration]]),"")</f>
        <v/>
      </c>
      <c r="M5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20" t="str">
        <f>IFERROR(_xlfn.XLOOKUP(tbl_daily[[#This Row],[Name]],tbl_profile[Name],tbl_profile[Position]),"")</f>
        <v>Center</v>
      </c>
      <c r="O520" t="str">
        <f>IFERROR(IF(tbl_daily[[#This Row],[Injury Status]]="Out","",tbl_daily[[#This Row],[Duration]]),"")</f>
        <v/>
      </c>
      <c r="P520" t="str">
        <f>IFERROR(_xlfn.XLOOKUP(tbl_daily[[#This Row],[Name]],tbl_profile[Name],tbl_profile[Team]),"")</f>
        <v>Toon Squad</v>
      </c>
      <c r="Q520" s="2" t="str">
        <f>IFERROR(AVERAGEIFS(tbl_performance[TrapBar Deadlift 1RM (lbs)],tbl_performance[Name],tbl_daily[[#This Row],[Name]],tbl_performance[Date],tbl_daily[[#This Row],[Date]]),"")</f>
        <v/>
      </c>
      <c r="R520" s="2" t="str">
        <f>IFERROR(AVERAGEIFS(tbl_performance[Bench Press 1RM (lbs)],tbl_performance[Name],tbl_daily[[#This Row],[Name]],tbl_performance[Date],tbl_daily[[#This Row],[Date]]),"")</f>
        <v/>
      </c>
      <c r="S520" s="2" t="str">
        <f>IFERROR(AVERAGEIFS(tbl_performance[Jump Height (in)],tbl_performance[Name],tbl_daily[[#This Row],[Name]],tbl_performance[Date],tbl_daily[[#This Row],[Date]]),"")</f>
        <v/>
      </c>
      <c r="T520" s="2" t="str">
        <f>IFERROR(AVERAGEIFS(tbl_performance[Body Fat (%)],tbl_performance[Name],tbl_daily[[#This Row],[Name]],tbl_performance[Date],tbl_daily[[#This Row],[Date]]),"")</f>
        <v/>
      </c>
      <c r="U520">
        <f>IFERROR(IF(tbl_daily[[#This Row],[Name]]="","",1),"")</f>
        <v>1</v>
      </c>
      <c r="V520" s="9">
        <f>IF(tbl_daily[[#This Row],[Injury Status]]="Full",1,IF(tbl_daily[[#This Row],[Injury Status]]="Limited",2,IF(tbl_daily[[#This Row],[Injury Status]]="Out",3,"")))</f>
        <v>1</v>
      </c>
    </row>
    <row r="521" spans="1:22" ht="18" customHeight="1" x14ac:dyDescent="0.25">
      <c r="A521" s="3">
        <v>43057</v>
      </c>
      <c r="B521" t="s">
        <v>52</v>
      </c>
      <c r="C521" t="s">
        <v>36</v>
      </c>
      <c r="D521">
        <v>7</v>
      </c>
      <c r="E521">
        <v>8</v>
      </c>
      <c r="F521">
        <v>10</v>
      </c>
      <c r="G521">
        <v>10</v>
      </c>
      <c r="H521">
        <v>10</v>
      </c>
      <c r="I521">
        <v>0</v>
      </c>
      <c r="J521">
        <v>0</v>
      </c>
      <c r="K521" t="s">
        <v>39</v>
      </c>
      <c r="L521" t="str">
        <f>IFERROR(IF(OR(tbl_daily[[#This Row],[RPE]]="",tbl_daily[[#This Row],[Duration]]=""),"",tbl_daily[[#This Row],[RPE]]*tbl_daily[[#This Row],[Duration]]),"")</f>
        <v/>
      </c>
      <c r="M5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521" t="str">
        <f>IFERROR(_xlfn.XLOOKUP(tbl_daily[[#This Row],[Name]],tbl_profile[Name],tbl_profile[Position]),"")</f>
        <v>Forward</v>
      </c>
      <c r="O521" t="str">
        <f>IFERROR(IF(tbl_daily[[#This Row],[Injury Status]]="Out","",tbl_daily[[#This Row],[Duration]]),"")</f>
        <v/>
      </c>
      <c r="P521" t="str">
        <f>IFERROR(_xlfn.XLOOKUP(tbl_daily[[#This Row],[Name]],tbl_profile[Name],tbl_profile[Team]),"")</f>
        <v>Toon Squad</v>
      </c>
      <c r="Q521" s="2" t="str">
        <f>IFERROR(AVERAGEIFS(tbl_performance[TrapBar Deadlift 1RM (lbs)],tbl_performance[Name],tbl_daily[[#This Row],[Name]],tbl_performance[Date],tbl_daily[[#This Row],[Date]]),"")</f>
        <v/>
      </c>
      <c r="R521" s="2" t="str">
        <f>IFERROR(AVERAGEIFS(tbl_performance[Bench Press 1RM (lbs)],tbl_performance[Name],tbl_daily[[#This Row],[Name]],tbl_performance[Date],tbl_daily[[#This Row],[Date]]),"")</f>
        <v/>
      </c>
      <c r="S521" s="2" t="str">
        <f>IFERROR(AVERAGEIFS(tbl_performance[Jump Height (in)],tbl_performance[Name],tbl_daily[[#This Row],[Name]],tbl_performance[Date],tbl_daily[[#This Row],[Date]]),"")</f>
        <v/>
      </c>
      <c r="T521" s="2" t="str">
        <f>IFERROR(AVERAGEIFS(tbl_performance[Body Fat (%)],tbl_performance[Name],tbl_daily[[#This Row],[Name]],tbl_performance[Date],tbl_daily[[#This Row],[Date]]),"")</f>
        <v/>
      </c>
      <c r="U521">
        <f>IFERROR(IF(tbl_daily[[#This Row],[Name]]="","",1),"")</f>
        <v>1</v>
      </c>
      <c r="V521" s="9">
        <f>IF(tbl_daily[[#This Row],[Injury Status]]="Full",1,IF(tbl_daily[[#This Row],[Injury Status]]="Limited",2,IF(tbl_daily[[#This Row],[Injury Status]]="Out",3,"")))</f>
        <v>1</v>
      </c>
    </row>
    <row r="522" spans="1:22" ht="18" customHeight="1" x14ac:dyDescent="0.25">
      <c r="A522" s="3">
        <v>43057</v>
      </c>
      <c r="B522" t="s">
        <v>57</v>
      </c>
      <c r="C522" t="s">
        <v>36</v>
      </c>
      <c r="D522">
        <v>9</v>
      </c>
      <c r="E522">
        <v>10</v>
      </c>
      <c r="F522">
        <v>10</v>
      </c>
      <c r="G522">
        <v>10</v>
      </c>
      <c r="H522">
        <v>7</v>
      </c>
      <c r="I522">
        <v>0</v>
      </c>
      <c r="J522">
        <v>0</v>
      </c>
      <c r="K522" t="s">
        <v>39</v>
      </c>
      <c r="L522" t="str">
        <f>IFERROR(IF(OR(tbl_daily[[#This Row],[RPE]]="",tbl_daily[[#This Row],[Duration]]=""),"",tbl_daily[[#This Row],[RPE]]*tbl_daily[[#This Row],[Duration]]),"")</f>
        <v/>
      </c>
      <c r="M5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522" t="str">
        <f>IFERROR(_xlfn.XLOOKUP(tbl_daily[[#This Row],[Name]],tbl_profile[Name],tbl_profile[Position]),"")</f>
        <v>Guard</v>
      </c>
      <c r="O522" t="str">
        <f>IFERROR(IF(tbl_daily[[#This Row],[Injury Status]]="Out","",tbl_daily[[#This Row],[Duration]]),"")</f>
        <v/>
      </c>
      <c r="P522" t="str">
        <f>IFERROR(_xlfn.XLOOKUP(tbl_daily[[#This Row],[Name]],tbl_profile[Name],tbl_profile[Team]),"")</f>
        <v>Toon Squad</v>
      </c>
      <c r="Q522" s="2" t="str">
        <f>IFERROR(AVERAGEIFS(tbl_performance[TrapBar Deadlift 1RM (lbs)],tbl_performance[Name],tbl_daily[[#This Row],[Name]],tbl_performance[Date],tbl_daily[[#This Row],[Date]]),"")</f>
        <v/>
      </c>
      <c r="R522" s="2" t="str">
        <f>IFERROR(AVERAGEIFS(tbl_performance[Bench Press 1RM (lbs)],tbl_performance[Name],tbl_daily[[#This Row],[Name]],tbl_performance[Date],tbl_daily[[#This Row],[Date]]),"")</f>
        <v/>
      </c>
      <c r="S522" s="2" t="str">
        <f>IFERROR(AVERAGEIFS(tbl_performance[Jump Height (in)],tbl_performance[Name],tbl_daily[[#This Row],[Name]],tbl_performance[Date],tbl_daily[[#This Row],[Date]]),"")</f>
        <v/>
      </c>
      <c r="T522" s="2" t="str">
        <f>IFERROR(AVERAGEIFS(tbl_performance[Body Fat (%)],tbl_performance[Name],tbl_daily[[#This Row],[Name]],tbl_performance[Date],tbl_daily[[#This Row],[Date]]),"")</f>
        <v/>
      </c>
      <c r="U522">
        <f>IFERROR(IF(tbl_daily[[#This Row],[Name]]="","",1),"")</f>
        <v>1</v>
      </c>
      <c r="V522" s="9">
        <f>IF(tbl_daily[[#This Row],[Injury Status]]="Full",1,IF(tbl_daily[[#This Row],[Injury Status]]="Limited",2,IF(tbl_daily[[#This Row],[Injury Status]]="Out",3,"")))</f>
        <v>1</v>
      </c>
    </row>
    <row r="523" spans="1:22" ht="18" customHeight="1" x14ac:dyDescent="0.25">
      <c r="A523" s="3">
        <v>43057</v>
      </c>
      <c r="B523" t="s">
        <v>59</v>
      </c>
      <c r="C523" t="s">
        <v>36</v>
      </c>
      <c r="D523">
        <v>10</v>
      </c>
      <c r="E523">
        <v>8</v>
      </c>
      <c r="F523">
        <v>8</v>
      </c>
      <c r="G523">
        <v>7</v>
      </c>
      <c r="H523">
        <v>7</v>
      </c>
      <c r="I523">
        <v>1</v>
      </c>
      <c r="J523">
        <v>8</v>
      </c>
      <c r="K523">
        <v>97</v>
      </c>
      <c r="L523">
        <f>IFERROR(IF(OR(tbl_daily[[#This Row],[RPE]]="",tbl_daily[[#This Row],[Duration]]=""),"",tbl_daily[[#This Row],[RPE]]*tbl_daily[[#This Row],[Duration]]),"")</f>
        <v>776</v>
      </c>
      <c r="M5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23" t="str">
        <f>IFERROR(_xlfn.XLOOKUP(tbl_daily[[#This Row],[Name]],tbl_profile[Name],tbl_profile[Position]),"")</f>
        <v>Forward</v>
      </c>
      <c r="O523">
        <f>IFERROR(IF(tbl_daily[[#This Row],[Injury Status]]="Out","",tbl_daily[[#This Row],[Duration]]),"")</f>
        <v>97</v>
      </c>
      <c r="P523" t="str">
        <f>IFERROR(_xlfn.XLOOKUP(tbl_daily[[#This Row],[Name]],tbl_profile[Name],tbl_profile[Team]),"")</f>
        <v>Toon Squad</v>
      </c>
      <c r="Q523" s="2" t="str">
        <f>IFERROR(AVERAGEIFS(tbl_performance[TrapBar Deadlift 1RM (lbs)],tbl_performance[Name],tbl_daily[[#This Row],[Name]],tbl_performance[Date],tbl_daily[[#This Row],[Date]]),"")</f>
        <v/>
      </c>
      <c r="R523" s="2" t="str">
        <f>IFERROR(AVERAGEIFS(tbl_performance[Bench Press 1RM (lbs)],tbl_performance[Name],tbl_daily[[#This Row],[Name]],tbl_performance[Date],tbl_daily[[#This Row],[Date]]),"")</f>
        <v/>
      </c>
      <c r="S523" s="2" t="str">
        <f>IFERROR(AVERAGEIFS(tbl_performance[Jump Height (in)],tbl_performance[Name],tbl_daily[[#This Row],[Name]],tbl_performance[Date],tbl_daily[[#This Row],[Date]]),"")</f>
        <v/>
      </c>
      <c r="T523" s="2" t="str">
        <f>IFERROR(AVERAGEIFS(tbl_performance[Body Fat (%)],tbl_performance[Name],tbl_daily[[#This Row],[Name]],tbl_performance[Date],tbl_daily[[#This Row],[Date]]),"")</f>
        <v/>
      </c>
      <c r="U523">
        <f>IFERROR(IF(tbl_daily[[#This Row],[Name]]="","",1),"")</f>
        <v>1</v>
      </c>
      <c r="V523" s="9">
        <f>IF(tbl_daily[[#This Row],[Injury Status]]="Full",1,IF(tbl_daily[[#This Row],[Injury Status]]="Limited",2,IF(tbl_daily[[#This Row],[Injury Status]]="Out",3,"")))</f>
        <v>1</v>
      </c>
    </row>
    <row r="524" spans="1:22" ht="18" customHeight="1" x14ac:dyDescent="0.25">
      <c r="A524" s="3">
        <v>43057</v>
      </c>
      <c r="B524" t="s">
        <v>61</v>
      </c>
      <c r="C524" t="s">
        <v>36</v>
      </c>
      <c r="D524">
        <v>7</v>
      </c>
      <c r="E524">
        <v>8</v>
      </c>
      <c r="F524">
        <v>10</v>
      </c>
      <c r="G524">
        <v>7</v>
      </c>
      <c r="H524">
        <v>9</v>
      </c>
      <c r="I524">
        <v>1</v>
      </c>
      <c r="J524">
        <v>9</v>
      </c>
      <c r="K524">
        <v>97</v>
      </c>
      <c r="L524">
        <f>IFERROR(IF(OR(tbl_daily[[#This Row],[RPE]]="",tbl_daily[[#This Row],[Duration]]=""),"",tbl_daily[[#This Row],[RPE]]*tbl_daily[[#This Row],[Duration]]),"")</f>
        <v>873</v>
      </c>
      <c r="M5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24" t="str">
        <f>IFERROR(_xlfn.XLOOKUP(tbl_daily[[#This Row],[Name]],tbl_profile[Name],tbl_profile[Position]),"")</f>
        <v>Forward</v>
      </c>
      <c r="O524">
        <f>IFERROR(IF(tbl_daily[[#This Row],[Injury Status]]="Out","",tbl_daily[[#This Row],[Duration]]),"")</f>
        <v>97</v>
      </c>
      <c r="P524" t="str">
        <f>IFERROR(_xlfn.XLOOKUP(tbl_daily[[#This Row],[Name]],tbl_profile[Name],tbl_profile[Team]),"")</f>
        <v>Toon Squad</v>
      </c>
      <c r="Q524" s="2" t="str">
        <f>IFERROR(AVERAGEIFS(tbl_performance[TrapBar Deadlift 1RM (lbs)],tbl_performance[Name],tbl_daily[[#This Row],[Name]],tbl_performance[Date],tbl_daily[[#This Row],[Date]]),"")</f>
        <v/>
      </c>
      <c r="R524" s="2" t="str">
        <f>IFERROR(AVERAGEIFS(tbl_performance[Bench Press 1RM (lbs)],tbl_performance[Name],tbl_daily[[#This Row],[Name]],tbl_performance[Date],tbl_daily[[#This Row],[Date]]),"")</f>
        <v/>
      </c>
      <c r="S524" s="2" t="str">
        <f>IFERROR(AVERAGEIFS(tbl_performance[Jump Height (in)],tbl_performance[Name],tbl_daily[[#This Row],[Name]],tbl_performance[Date],tbl_daily[[#This Row],[Date]]),"")</f>
        <v/>
      </c>
      <c r="T524" s="2" t="str">
        <f>IFERROR(AVERAGEIFS(tbl_performance[Body Fat (%)],tbl_performance[Name],tbl_daily[[#This Row],[Name]],tbl_performance[Date],tbl_daily[[#This Row],[Date]]),"")</f>
        <v/>
      </c>
      <c r="U524">
        <f>IFERROR(IF(tbl_daily[[#This Row],[Name]]="","",1),"")</f>
        <v>1</v>
      </c>
      <c r="V524" s="9">
        <f>IF(tbl_daily[[#This Row],[Injury Status]]="Full",1,IF(tbl_daily[[#This Row],[Injury Status]]="Limited",2,IF(tbl_daily[[#This Row],[Injury Status]]="Out",3,"")))</f>
        <v>1</v>
      </c>
    </row>
    <row r="525" spans="1:22" ht="18" customHeight="1" x14ac:dyDescent="0.25">
      <c r="A525" s="3">
        <v>43057</v>
      </c>
      <c r="B525" t="s">
        <v>55</v>
      </c>
      <c r="C525" t="s">
        <v>36</v>
      </c>
      <c r="D525">
        <v>10</v>
      </c>
      <c r="E525">
        <v>8</v>
      </c>
      <c r="F525">
        <v>10</v>
      </c>
      <c r="G525">
        <v>8</v>
      </c>
      <c r="H525">
        <v>10</v>
      </c>
      <c r="I525">
        <v>1</v>
      </c>
      <c r="J525">
        <v>7</v>
      </c>
      <c r="K525">
        <v>97</v>
      </c>
      <c r="L525">
        <f>IFERROR(IF(OR(tbl_daily[[#This Row],[RPE]]="",tbl_daily[[#This Row],[Duration]]=""),"",tbl_daily[[#This Row],[RPE]]*tbl_daily[[#This Row],[Duration]]),"")</f>
        <v>679</v>
      </c>
      <c r="M5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525" t="str">
        <f>IFERROR(_xlfn.XLOOKUP(tbl_daily[[#This Row],[Name]],tbl_profile[Name],tbl_profile[Position]),"")</f>
        <v>Guard</v>
      </c>
      <c r="O525">
        <f>IFERROR(IF(tbl_daily[[#This Row],[Injury Status]]="Out","",tbl_daily[[#This Row],[Duration]]),"")</f>
        <v>97</v>
      </c>
      <c r="P525" t="str">
        <f>IFERROR(_xlfn.XLOOKUP(tbl_daily[[#This Row],[Name]],tbl_profile[Name],tbl_profile[Team]),"")</f>
        <v>Toon Squad</v>
      </c>
      <c r="Q525" s="2" t="str">
        <f>IFERROR(AVERAGEIFS(tbl_performance[TrapBar Deadlift 1RM (lbs)],tbl_performance[Name],tbl_daily[[#This Row],[Name]],tbl_performance[Date],tbl_daily[[#This Row],[Date]]),"")</f>
        <v/>
      </c>
      <c r="R525" s="2" t="str">
        <f>IFERROR(AVERAGEIFS(tbl_performance[Bench Press 1RM (lbs)],tbl_performance[Name],tbl_daily[[#This Row],[Name]],tbl_performance[Date],tbl_daily[[#This Row],[Date]]),"")</f>
        <v/>
      </c>
      <c r="S525" s="2" t="str">
        <f>IFERROR(AVERAGEIFS(tbl_performance[Jump Height (in)],tbl_performance[Name],tbl_daily[[#This Row],[Name]],tbl_performance[Date],tbl_daily[[#This Row],[Date]]),"")</f>
        <v/>
      </c>
      <c r="T525" s="2" t="str">
        <f>IFERROR(AVERAGEIFS(tbl_performance[Body Fat (%)],tbl_performance[Name],tbl_daily[[#This Row],[Name]],tbl_performance[Date],tbl_daily[[#This Row],[Date]]),"")</f>
        <v/>
      </c>
      <c r="U525">
        <f>IFERROR(IF(tbl_daily[[#This Row],[Name]]="","",1),"")</f>
        <v>1</v>
      </c>
      <c r="V525" s="9">
        <f>IF(tbl_daily[[#This Row],[Injury Status]]="Full",1,IF(tbl_daily[[#This Row],[Injury Status]]="Limited",2,IF(tbl_daily[[#This Row],[Injury Status]]="Out",3,"")))</f>
        <v>1</v>
      </c>
    </row>
    <row r="526" spans="1:22" ht="18" customHeight="1" x14ac:dyDescent="0.25">
      <c r="A526" s="3">
        <v>43057</v>
      </c>
      <c r="B526" t="s">
        <v>40</v>
      </c>
      <c r="C526" t="s">
        <v>36</v>
      </c>
      <c r="D526">
        <v>7</v>
      </c>
      <c r="E526">
        <v>10</v>
      </c>
      <c r="F526">
        <v>10</v>
      </c>
      <c r="G526">
        <v>10</v>
      </c>
      <c r="H526">
        <v>7</v>
      </c>
      <c r="I526">
        <v>1</v>
      </c>
      <c r="J526">
        <v>8</v>
      </c>
      <c r="K526">
        <v>97</v>
      </c>
      <c r="L526">
        <f>IFERROR(IF(OR(tbl_daily[[#This Row],[RPE]]="",tbl_daily[[#This Row],[Duration]]=""),"",tbl_daily[[#This Row],[RPE]]*tbl_daily[[#This Row],[Duration]]),"")</f>
        <v>776</v>
      </c>
      <c r="M5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526" t="str">
        <f>IFERROR(_xlfn.XLOOKUP(tbl_daily[[#This Row],[Name]],tbl_profile[Name],tbl_profile[Position]),"")</f>
        <v>Guard</v>
      </c>
      <c r="O526">
        <f>IFERROR(IF(tbl_daily[[#This Row],[Injury Status]]="Out","",tbl_daily[[#This Row],[Duration]]),"")</f>
        <v>97</v>
      </c>
      <c r="P526" t="str">
        <f>IFERROR(_xlfn.XLOOKUP(tbl_daily[[#This Row],[Name]],tbl_profile[Name],tbl_profile[Team]),"")</f>
        <v>New Legacy</v>
      </c>
      <c r="Q526" s="2" t="str">
        <f>IFERROR(AVERAGEIFS(tbl_performance[TrapBar Deadlift 1RM (lbs)],tbl_performance[Name],tbl_daily[[#This Row],[Name]],tbl_performance[Date],tbl_daily[[#This Row],[Date]]),"")</f>
        <v/>
      </c>
      <c r="R526" s="2" t="str">
        <f>IFERROR(AVERAGEIFS(tbl_performance[Bench Press 1RM (lbs)],tbl_performance[Name],tbl_daily[[#This Row],[Name]],tbl_performance[Date],tbl_daily[[#This Row],[Date]]),"")</f>
        <v/>
      </c>
      <c r="S526" s="2" t="str">
        <f>IFERROR(AVERAGEIFS(tbl_performance[Jump Height (in)],tbl_performance[Name],tbl_daily[[#This Row],[Name]],tbl_performance[Date],tbl_daily[[#This Row],[Date]]),"")</f>
        <v/>
      </c>
      <c r="T526" s="2" t="str">
        <f>IFERROR(AVERAGEIFS(tbl_performance[Body Fat (%)],tbl_performance[Name],tbl_daily[[#This Row],[Name]],tbl_performance[Date],tbl_daily[[#This Row],[Date]]),"")</f>
        <v/>
      </c>
      <c r="U526">
        <f>IFERROR(IF(tbl_daily[[#This Row],[Name]]="","",1),"")</f>
        <v>1</v>
      </c>
      <c r="V526" s="9">
        <f>IF(tbl_daily[[#This Row],[Injury Status]]="Full",1,IF(tbl_daily[[#This Row],[Injury Status]]="Limited",2,IF(tbl_daily[[#This Row],[Injury Status]]="Out",3,"")))</f>
        <v>1</v>
      </c>
    </row>
    <row r="527" spans="1:22" ht="18" customHeight="1" x14ac:dyDescent="0.25">
      <c r="A527" s="6">
        <v>43058</v>
      </c>
      <c r="B527" t="s">
        <v>45</v>
      </c>
      <c r="C527" t="s">
        <v>36</v>
      </c>
      <c r="D527">
        <v>8</v>
      </c>
      <c r="E527">
        <v>9</v>
      </c>
      <c r="F527">
        <v>8</v>
      </c>
      <c r="G527">
        <v>7</v>
      </c>
      <c r="H527">
        <v>8</v>
      </c>
      <c r="I527">
        <v>1</v>
      </c>
      <c r="J527">
        <v>7</v>
      </c>
      <c r="K527">
        <v>97</v>
      </c>
      <c r="L527">
        <f>IFERROR(IF(OR(tbl_daily[[#This Row],[RPE]]="",tbl_daily[[#This Row],[Duration]]=""),"",tbl_daily[[#This Row],[RPE]]*tbl_daily[[#This Row],[Duration]]),"")</f>
        <v>679</v>
      </c>
      <c r="M5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27" t="str">
        <f>IFERROR(_xlfn.XLOOKUP(tbl_daily[[#This Row],[Name]],tbl_profile[Name],tbl_profile[Position]),"")</f>
        <v>Forward</v>
      </c>
      <c r="O527">
        <f>IFERROR(IF(tbl_daily[[#This Row],[Injury Status]]="Out","",tbl_daily[[#This Row],[Duration]]),"")</f>
        <v>97</v>
      </c>
      <c r="P527" t="str">
        <f>IFERROR(_xlfn.XLOOKUP(tbl_daily[[#This Row],[Name]],tbl_profile[Name],tbl_profile[Team]),"")</f>
        <v>New Legacy</v>
      </c>
      <c r="Q527" s="2" t="str">
        <f>IFERROR(AVERAGEIFS(tbl_performance[TrapBar Deadlift 1RM (lbs)],tbl_performance[Name],tbl_daily[[#This Row],[Name]],tbl_performance[Date],tbl_daily[[#This Row],[Date]]),"")</f>
        <v/>
      </c>
      <c r="R527" s="2" t="str">
        <f>IFERROR(AVERAGEIFS(tbl_performance[Bench Press 1RM (lbs)],tbl_performance[Name],tbl_daily[[#This Row],[Name]],tbl_performance[Date],tbl_daily[[#This Row],[Date]]),"")</f>
        <v/>
      </c>
      <c r="S527" s="2" t="str">
        <f>IFERROR(AVERAGEIFS(tbl_performance[Jump Height (in)],tbl_performance[Name],tbl_daily[[#This Row],[Name]],tbl_performance[Date],tbl_daily[[#This Row],[Date]]),"")</f>
        <v/>
      </c>
      <c r="T527" s="2" t="str">
        <f>IFERROR(AVERAGEIFS(tbl_performance[Body Fat (%)],tbl_performance[Name],tbl_daily[[#This Row],[Name]],tbl_performance[Date],tbl_daily[[#This Row],[Date]]),"")</f>
        <v/>
      </c>
      <c r="U527">
        <f>IFERROR(IF(tbl_daily[[#This Row],[Name]]="","",1),"")</f>
        <v>1</v>
      </c>
      <c r="V527" s="9">
        <f>IF(tbl_daily[[#This Row],[Injury Status]]="Full",1,IF(tbl_daily[[#This Row],[Injury Status]]="Limited",2,IF(tbl_daily[[#This Row],[Injury Status]]="Out",3,"")))</f>
        <v>1</v>
      </c>
    </row>
    <row r="528" spans="1:22" ht="18" customHeight="1" x14ac:dyDescent="0.25">
      <c r="A528" s="3">
        <v>43058</v>
      </c>
      <c r="B528" t="s">
        <v>47</v>
      </c>
      <c r="C528" t="s">
        <v>36</v>
      </c>
      <c r="D528">
        <v>8</v>
      </c>
      <c r="E528">
        <v>8</v>
      </c>
      <c r="F528">
        <v>8</v>
      </c>
      <c r="G528">
        <v>7</v>
      </c>
      <c r="H528">
        <v>10</v>
      </c>
      <c r="I528">
        <v>1</v>
      </c>
      <c r="J528">
        <v>8</v>
      </c>
      <c r="K528">
        <v>97</v>
      </c>
      <c r="L528">
        <f>IFERROR(IF(OR(tbl_daily[[#This Row],[RPE]]="",tbl_daily[[#This Row],[Duration]]=""),"",tbl_daily[[#This Row],[RPE]]*tbl_daily[[#This Row],[Duration]]),"")</f>
        <v>776</v>
      </c>
      <c r="M5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28" t="str">
        <f>IFERROR(_xlfn.XLOOKUP(tbl_daily[[#This Row],[Name]],tbl_profile[Name],tbl_profile[Position]),"")</f>
        <v>Forward</v>
      </c>
      <c r="O528">
        <f>IFERROR(IF(tbl_daily[[#This Row],[Injury Status]]="Out","",tbl_daily[[#This Row],[Duration]]),"")</f>
        <v>97</v>
      </c>
      <c r="P528" t="str">
        <f>IFERROR(_xlfn.XLOOKUP(tbl_daily[[#This Row],[Name]],tbl_profile[Name],tbl_profile[Team]),"")</f>
        <v>Toon Squad</v>
      </c>
      <c r="Q528" s="2" t="str">
        <f>IFERROR(AVERAGEIFS(tbl_performance[TrapBar Deadlift 1RM (lbs)],tbl_performance[Name],tbl_daily[[#This Row],[Name]],tbl_performance[Date],tbl_daily[[#This Row],[Date]]),"")</f>
        <v/>
      </c>
      <c r="R528" s="2" t="str">
        <f>IFERROR(AVERAGEIFS(tbl_performance[Bench Press 1RM (lbs)],tbl_performance[Name],tbl_daily[[#This Row],[Name]],tbl_performance[Date],tbl_daily[[#This Row],[Date]]),"")</f>
        <v/>
      </c>
      <c r="S528" s="2" t="str">
        <f>IFERROR(AVERAGEIFS(tbl_performance[Jump Height (in)],tbl_performance[Name],tbl_daily[[#This Row],[Name]],tbl_performance[Date],tbl_daily[[#This Row],[Date]]),"")</f>
        <v/>
      </c>
      <c r="T528" s="2" t="str">
        <f>IFERROR(AVERAGEIFS(tbl_performance[Body Fat (%)],tbl_performance[Name],tbl_daily[[#This Row],[Name]],tbl_performance[Date],tbl_daily[[#This Row],[Date]]),"")</f>
        <v/>
      </c>
      <c r="U528">
        <f>IFERROR(IF(tbl_daily[[#This Row],[Name]]="","",1),"")</f>
        <v>1</v>
      </c>
      <c r="V528" s="9">
        <f>IF(tbl_daily[[#This Row],[Injury Status]]="Full",1,IF(tbl_daily[[#This Row],[Injury Status]]="Limited",2,IF(tbl_daily[[#This Row],[Injury Status]]="Out",3,"")))</f>
        <v>1</v>
      </c>
    </row>
    <row r="529" spans="1:22" ht="18" customHeight="1" x14ac:dyDescent="0.25">
      <c r="A529" s="3">
        <v>43058</v>
      </c>
      <c r="B529" t="s">
        <v>43</v>
      </c>
      <c r="C529" t="s">
        <v>36</v>
      </c>
      <c r="D529">
        <v>7</v>
      </c>
      <c r="E529">
        <v>8</v>
      </c>
      <c r="F529">
        <v>7</v>
      </c>
      <c r="G529">
        <v>10</v>
      </c>
      <c r="H529">
        <v>8</v>
      </c>
      <c r="I529">
        <v>1</v>
      </c>
      <c r="J529">
        <v>9</v>
      </c>
      <c r="K529">
        <v>97</v>
      </c>
      <c r="L529">
        <f>IFERROR(IF(OR(tbl_daily[[#This Row],[RPE]]="",tbl_daily[[#This Row],[Duration]]=""),"",tbl_daily[[#This Row],[RPE]]*tbl_daily[[#This Row],[Duration]]),"")</f>
        <v>873</v>
      </c>
      <c r="M5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29" t="str">
        <f>IFERROR(_xlfn.XLOOKUP(tbl_daily[[#This Row],[Name]],tbl_profile[Name],tbl_profile[Position]),"")</f>
        <v>Forward</v>
      </c>
      <c r="O529">
        <f>IFERROR(IF(tbl_daily[[#This Row],[Injury Status]]="Out","",tbl_daily[[#This Row],[Duration]]),"")</f>
        <v>97</v>
      </c>
      <c r="P529" t="str">
        <f>IFERROR(_xlfn.XLOOKUP(tbl_daily[[#This Row],[Name]],tbl_profile[Name],tbl_profile[Team]),"")</f>
        <v>New Legacy</v>
      </c>
      <c r="Q529" s="2" t="str">
        <f>IFERROR(AVERAGEIFS(tbl_performance[TrapBar Deadlift 1RM (lbs)],tbl_performance[Name],tbl_daily[[#This Row],[Name]],tbl_performance[Date],tbl_daily[[#This Row],[Date]]),"")</f>
        <v/>
      </c>
      <c r="R529" s="2" t="str">
        <f>IFERROR(AVERAGEIFS(tbl_performance[Bench Press 1RM (lbs)],tbl_performance[Name],tbl_daily[[#This Row],[Name]],tbl_performance[Date],tbl_daily[[#This Row],[Date]]),"")</f>
        <v/>
      </c>
      <c r="S529" s="2" t="str">
        <f>IFERROR(AVERAGEIFS(tbl_performance[Jump Height (in)],tbl_performance[Name],tbl_daily[[#This Row],[Name]],tbl_performance[Date],tbl_daily[[#This Row],[Date]]),"")</f>
        <v/>
      </c>
      <c r="T529" s="2" t="str">
        <f>IFERROR(AVERAGEIFS(tbl_performance[Body Fat (%)],tbl_performance[Name],tbl_daily[[#This Row],[Name]],tbl_performance[Date],tbl_daily[[#This Row],[Date]]),"")</f>
        <v/>
      </c>
      <c r="U529">
        <f>IFERROR(IF(tbl_daily[[#This Row],[Name]]="","",1),"")</f>
        <v>1</v>
      </c>
      <c r="V529" s="9">
        <f>IF(tbl_daily[[#This Row],[Injury Status]]="Full",1,IF(tbl_daily[[#This Row],[Injury Status]]="Limited",2,IF(tbl_daily[[#This Row],[Injury Status]]="Out",3,"")))</f>
        <v>1</v>
      </c>
    </row>
    <row r="530" spans="1:22" ht="18" customHeight="1" x14ac:dyDescent="0.25">
      <c r="A530" s="3">
        <v>43058</v>
      </c>
      <c r="B530" t="s">
        <v>46</v>
      </c>
      <c r="C530" t="s">
        <v>36</v>
      </c>
      <c r="D530">
        <v>8</v>
      </c>
      <c r="E530">
        <v>8</v>
      </c>
      <c r="F530">
        <v>8</v>
      </c>
      <c r="G530">
        <v>9</v>
      </c>
      <c r="H530">
        <v>10</v>
      </c>
      <c r="I530">
        <v>1</v>
      </c>
      <c r="J530">
        <v>9</v>
      </c>
      <c r="K530">
        <v>97</v>
      </c>
      <c r="L530">
        <f>IFERROR(IF(OR(tbl_daily[[#This Row],[RPE]]="",tbl_daily[[#This Row],[Duration]]=""),"",tbl_daily[[#This Row],[RPE]]*tbl_daily[[#This Row],[Duration]]),"")</f>
        <v>873</v>
      </c>
      <c r="M5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30" t="str">
        <f>IFERROR(_xlfn.XLOOKUP(tbl_daily[[#This Row],[Name]],tbl_profile[Name],tbl_profile[Position]),"")</f>
        <v>Forward</v>
      </c>
      <c r="O530">
        <f>IFERROR(IF(tbl_daily[[#This Row],[Injury Status]]="Out","",tbl_daily[[#This Row],[Duration]]),"")</f>
        <v>97</v>
      </c>
      <c r="P530" t="str">
        <f>IFERROR(_xlfn.XLOOKUP(tbl_daily[[#This Row],[Name]],tbl_profile[Name],tbl_profile[Team]),"")</f>
        <v>Toon Squad</v>
      </c>
      <c r="Q530" s="2" t="str">
        <f>IFERROR(AVERAGEIFS(tbl_performance[TrapBar Deadlift 1RM (lbs)],tbl_performance[Name],tbl_daily[[#This Row],[Name]],tbl_performance[Date],tbl_daily[[#This Row],[Date]]),"")</f>
        <v/>
      </c>
      <c r="R530" s="2" t="str">
        <f>IFERROR(AVERAGEIFS(tbl_performance[Bench Press 1RM (lbs)],tbl_performance[Name],tbl_daily[[#This Row],[Name]],tbl_performance[Date],tbl_daily[[#This Row],[Date]]),"")</f>
        <v/>
      </c>
      <c r="S530" s="2" t="str">
        <f>IFERROR(AVERAGEIFS(tbl_performance[Jump Height (in)],tbl_performance[Name],tbl_daily[[#This Row],[Name]],tbl_performance[Date],tbl_daily[[#This Row],[Date]]),"")</f>
        <v/>
      </c>
      <c r="T530" s="2" t="str">
        <f>IFERROR(AVERAGEIFS(tbl_performance[Body Fat (%)],tbl_performance[Name],tbl_daily[[#This Row],[Name]],tbl_performance[Date],tbl_daily[[#This Row],[Date]]),"")</f>
        <v/>
      </c>
      <c r="U530">
        <f>IFERROR(IF(tbl_daily[[#This Row],[Name]]="","",1),"")</f>
        <v>1</v>
      </c>
      <c r="V530" s="9">
        <f>IF(tbl_daily[[#This Row],[Injury Status]]="Full",1,IF(tbl_daily[[#This Row],[Injury Status]]="Limited",2,IF(tbl_daily[[#This Row],[Injury Status]]="Out",3,"")))</f>
        <v>1</v>
      </c>
    </row>
    <row r="531" spans="1:22" ht="18" customHeight="1" x14ac:dyDescent="0.25">
      <c r="A531" s="3">
        <v>43058</v>
      </c>
      <c r="B531" t="s">
        <v>49</v>
      </c>
      <c r="C531" t="s">
        <v>37</v>
      </c>
      <c r="D531">
        <v>9</v>
      </c>
      <c r="E531">
        <v>6</v>
      </c>
      <c r="F531">
        <v>3</v>
      </c>
      <c r="G531">
        <v>3</v>
      </c>
      <c r="H531">
        <v>4</v>
      </c>
      <c r="I531">
        <v>0</v>
      </c>
      <c r="J531">
        <v>0</v>
      </c>
      <c r="K531">
        <v>97</v>
      </c>
      <c r="L531">
        <f>IFERROR(IF(OR(tbl_daily[[#This Row],[RPE]]="",tbl_daily[[#This Row],[Duration]]=""),"",tbl_daily[[#This Row],[RPE]]*tbl_daily[[#This Row],[Duration]]),"")</f>
        <v>0</v>
      </c>
      <c r="M5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31" t="str">
        <f>IFERROR(_xlfn.XLOOKUP(tbl_daily[[#This Row],[Name]],tbl_profile[Name],tbl_profile[Position]),"")</f>
        <v>Guard</v>
      </c>
      <c r="O531" t="str">
        <f>IFERROR(IF(tbl_daily[[#This Row],[Injury Status]]="Out","",tbl_daily[[#This Row],[Duration]]),"")</f>
        <v/>
      </c>
      <c r="P531" t="str">
        <f>IFERROR(_xlfn.XLOOKUP(tbl_daily[[#This Row],[Name]],tbl_profile[Name],tbl_profile[Team]),"")</f>
        <v>Toon Squad</v>
      </c>
      <c r="Q531" s="2" t="str">
        <f>IFERROR(AVERAGEIFS(tbl_performance[TrapBar Deadlift 1RM (lbs)],tbl_performance[Name],tbl_daily[[#This Row],[Name]],tbl_performance[Date],tbl_daily[[#This Row],[Date]]),"")</f>
        <v/>
      </c>
      <c r="R531" s="2" t="str">
        <f>IFERROR(AVERAGEIFS(tbl_performance[Bench Press 1RM (lbs)],tbl_performance[Name],tbl_daily[[#This Row],[Name]],tbl_performance[Date],tbl_daily[[#This Row],[Date]]),"")</f>
        <v/>
      </c>
      <c r="S531" s="2" t="str">
        <f>IFERROR(AVERAGEIFS(tbl_performance[Jump Height (in)],tbl_performance[Name],tbl_daily[[#This Row],[Name]],tbl_performance[Date],tbl_daily[[#This Row],[Date]]),"")</f>
        <v/>
      </c>
      <c r="T531" s="2" t="str">
        <f>IFERROR(AVERAGEIFS(tbl_performance[Body Fat (%)],tbl_performance[Name],tbl_daily[[#This Row],[Name]],tbl_performance[Date],tbl_daily[[#This Row],[Date]]),"")</f>
        <v/>
      </c>
      <c r="U531">
        <f>IFERROR(IF(tbl_daily[[#This Row],[Name]]="","",1),"")</f>
        <v>1</v>
      </c>
      <c r="V531" s="9">
        <f>IF(tbl_daily[[#This Row],[Injury Status]]="Full",1,IF(tbl_daily[[#This Row],[Injury Status]]="Limited",2,IF(tbl_daily[[#This Row],[Injury Status]]="Out",3,"")))</f>
        <v>3</v>
      </c>
    </row>
    <row r="532" spans="1:22" ht="18" customHeight="1" x14ac:dyDescent="0.25">
      <c r="A532" s="3">
        <v>43058</v>
      </c>
      <c r="B532" t="s">
        <v>14</v>
      </c>
      <c r="C532" t="s">
        <v>36</v>
      </c>
      <c r="D532">
        <v>7</v>
      </c>
      <c r="E532">
        <v>7</v>
      </c>
      <c r="F532">
        <v>10</v>
      </c>
      <c r="G532">
        <v>8</v>
      </c>
      <c r="H532">
        <v>8</v>
      </c>
      <c r="I532">
        <v>1</v>
      </c>
      <c r="J532">
        <v>9</v>
      </c>
      <c r="K532">
        <v>97</v>
      </c>
      <c r="L532">
        <f>IFERROR(IF(OR(tbl_daily[[#This Row],[RPE]]="",tbl_daily[[#This Row],[Duration]]=""),"",tbl_daily[[#This Row],[RPE]]*tbl_daily[[#This Row],[Duration]]),"")</f>
        <v>873</v>
      </c>
      <c r="M5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32" t="str">
        <f>IFERROR(_xlfn.XLOOKUP(tbl_daily[[#This Row],[Name]],tbl_profile[Name],tbl_profile[Position]),"")</f>
        <v>Guard</v>
      </c>
      <c r="O532">
        <f>IFERROR(IF(tbl_daily[[#This Row],[Injury Status]]="Out","",tbl_daily[[#This Row],[Duration]]),"")</f>
        <v>97</v>
      </c>
      <c r="P532" t="str">
        <f>IFERROR(_xlfn.XLOOKUP(tbl_daily[[#This Row],[Name]],tbl_profile[Name],tbl_profile[Team]),"")</f>
        <v>New Legacy</v>
      </c>
      <c r="Q532" s="2" t="str">
        <f>IFERROR(AVERAGEIFS(tbl_performance[TrapBar Deadlift 1RM (lbs)],tbl_performance[Name],tbl_daily[[#This Row],[Name]],tbl_performance[Date],tbl_daily[[#This Row],[Date]]),"")</f>
        <v/>
      </c>
      <c r="R532" s="2" t="str">
        <f>IFERROR(AVERAGEIFS(tbl_performance[Bench Press 1RM (lbs)],tbl_performance[Name],tbl_daily[[#This Row],[Name]],tbl_performance[Date],tbl_daily[[#This Row],[Date]]),"")</f>
        <v/>
      </c>
      <c r="S532" s="2" t="str">
        <f>IFERROR(AVERAGEIFS(tbl_performance[Jump Height (in)],tbl_performance[Name],tbl_daily[[#This Row],[Name]],tbl_performance[Date],tbl_daily[[#This Row],[Date]]),"")</f>
        <v/>
      </c>
      <c r="T532" s="2" t="str">
        <f>IFERROR(AVERAGEIFS(tbl_performance[Body Fat (%)],tbl_performance[Name],tbl_daily[[#This Row],[Name]],tbl_performance[Date],tbl_daily[[#This Row],[Date]]),"")</f>
        <v/>
      </c>
      <c r="U532">
        <f>IFERROR(IF(tbl_daily[[#This Row],[Name]]="","",1),"")</f>
        <v>1</v>
      </c>
      <c r="V532" s="9">
        <f>IF(tbl_daily[[#This Row],[Injury Status]]="Full",1,IF(tbl_daily[[#This Row],[Injury Status]]="Limited",2,IF(tbl_daily[[#This Row],[Injury Status]]="Out",3,"")))</f>
        <v>1</v>
      </c>
    </row>
    <row r="533" spans="1:22" ht="18" customHeight="1" x14ac:dyDescent="0.25">
      <c r="A533" s="3">
        <v>43058</v>
      </c>
      <c r="B533" t="s">
        <v>64</v>
      </c>
      <c r="C533" t="s">
        <v>36</v>
      </c>
      <c r="D533">
        <v>9</v>
      </c>
      <c r="E533">
        <v>7</v>
      </c>
      <c r="F533">
        <v>8</v>
      </c>
      <c r="G533">
        <v>7</v>
      </c>
      <c r="H533">
        <v>7</v>
      </c>
      <c r="I533">
        <v>1</v>
      </c>
      <c r="J533">
        <v>10</v>
      </c>
      <c r="K533">
        <v>97</v>
      </c>
      <c r="L533">
        <f>IFERROR(IF(OR(tbl_daily[[#This Row],[RPE]]="",tbl_daily[[#This Row],[Duration]]=""),"",tbl_daily[[#This Row],[RPE]]*tbl_daily[[#This Row],[Duration]]),"")</f>
        <v>970</v>
      </c>
      <c r="M5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533" t="str">
        <f>IFERROR(_xlfn.XLOOKUP(tbl_daily[[#This Row],[Name]],tbl_profile[Name],tbl_profile[Position]),"")</f>
        <v>Guard</v>
      </c>
      <c r="O533">
        <f>IFERROR(IF(tbl_daily[[#This Row],[Injury Status]]="Out","",tbl_daily[[#This Row],[Duration]]),"")</f>
        <v>97</v>
      </c>
      <c r="P533" t="str">
        <f>IFERROR(_xlfn.XLOOKUP(tbl_daily[[#This Row],[Name]],tbl_profile[Name],tbl_profile[Team]),"")</f>
        <v>New Legacy</v>
      </c>
      <c r="Q533" s="2" t="str">
        <f>IFERROR(AVERAGEIFS(tbl_performance[TrapBar Deadlift 1RM (lbs)],tbl_performance[Name],tbl_daily[[#This Row],[Name]],tbl_performance[Date],tbl_daily[[#This Row],[Date]]),"")</f>
        <v/>
      </c>
      <c r="R533" s="2" t="str">
        <f>IFERROR(AVERAGEIFS(tbl_performance[Bench Press 1RM (lbs)],tbl_performance[Name],tbl_daily[[#This Row],[Name]],tbl_performance[Date],tbl_daily[[#This Row],[Date]]),"")</f>
        <v/>
      </c>
      <c r="S533" s="2" t="str">
        <f>IFERROR(AVERAGEIFS(tbl_performance[Jump Height (in)],tbl_performance[Name],tbl_daily[[#This Row],[Name]],tbl_performance[Date],tbl_daily[[#This Row],[Date]]),"")</f>
        <v/>
      </c>
      <c r="T533" s="2" t="str">
        <f>IFERROR(AVERAGEIFS(tbl_performance[Body Fat (%)],tbl_performance[Name],tbl_daily[[#This Row],[Name]],tbl_performance[Date],tbl_daily[[#This Row],[Date]]),"")</f>
        <v/>
      </c>
      <c r="U533">
        <f>IFERROR(IF(tbl_daily[[#This Row],[Name]]="","",1),"")</f>
        <v>1</v>
      </c>
      <c r="V533" s="9">
        <f>IF(tbl_daily[[#This Row],[Injury Status]]="Full",1,IF(tbl_daily[[#This Row],[Injury Status]]="Limited",2,IF(tbl_daily[[#This Row],[Injury Status]]="Out",3,"")))</f>
        <v>1</v>
      </c>
    </row>
    <row r="534" spans="1:22" ht="18" customHeight="1" x14ac:dyDescent="0.25">
      <c r="A534" s="3">
        <v>43058</v>
      </c>
      <c r="B534" t="s">
        <v>48</v>
      </c>
      <c r="C534" t="s">
        <v>37</v>
      </c>
      <c r="D534">
        <v>2</v>
      </c>
      <c r="E534">
        <v>8</v>
      </c>
      <c r="F534">
        <v>4</v>
      </c>
      <c r="G534">
        <v>7</v>
      </c>
      <c r="H534">
        <v>9</v>
      </c>
      <c r="I534">
        <v>0</v>
      </c>
      <c r="J534">
        <v>0</v>
      </c>
      <c r="K534">
        <v>97</v>
      </c>
      <c r="L534">
        <f>IFERROR(IF(OR(tbl_daily[[#This Row],[RPE]]="",tbl_daily[[#This Row],[Duration]]=""),"",tbl_daily[[#This Row],[RPE]]*tbl_daily[[#This Row],[Duration]]),"")</f>
        <v>0</v>
      </c>
      <c r="M5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534" t="str">
        <f>IFERROR(_xlfn.XLOOKUP(tbl_daily[[#This Row],[Name]],tbl_profile[Name],tbl_profile[Position]),"")</f>
        <v>Guard</v>
      </c>
      <c r="O534" t="str">
        <f>IFERROR(IF(tbl_daily[[#This Row],[Injury Status]]="Out","",tbl_daily[[#This Row],[Duration]]),"")</f>
        <v/>
      </c>
      <c r="P534" t="str">
        <f>IFERROR(_xlfn.XLOOKUP(tbl_daily[[#This Row],[Name]],tbl_profile[Name],tbl_profile[Team]),"")</f>
        <v>New Legacy</v>
      </c>
      <c r="Q534" s="2" t="str">
        <f>IFERROR(AVERAGEIFS(tbl_performance[TrapBar Deadlift 1RM (lbs)],tbl_performance[Name],tbl_daily[[#This Row],[Name]],tbl_performance[Date],tbl_daily[[#This Row],[Date]]),"")</f>
        <v/>
      </c>
      <c r="R534" s="2" t="str">
        <f>IFERROR(AVERAGEIFS(tbl_performance[Bench Press 1RM (lbs)],tbl_performance[Name],tbl_daily[[#This Row],[Name]],tbl_performance[Date],tbl_daily[[#This Row],[Date]]),"")</f>
        <v/>
      </c>
      <c r="S534" s="2" t="str">
        <f>IFERROR(AVERAGEIFS(tbl_performance[Jump Height (in)],tbl_performance[Name],tbl_daily[[#This Row],[Name]],tbl_performance[Date],tbl_daily[[#This Row],[Date]]),"")</f>
        <v/>
      </c>
      <c r="T534" s="2" t="str">
        <f>IFERROR(AVERAGEIFS(tbl_performance[Body Fat (%)],tbl_performance[Name],tbl_daily[[#This Row],[Name]],tbl_performance[Date],tbl_daily[[#This Row],[Date]]),"")</f>
        <v/>
      </c>
      <c r="U534">
        <f>IFERROR(IF(tbl_daily[[#This Row],[Name]]="","",1),"")</f>
        <v>1</v>
      </c>
      <c r="V534" s="9">
        <f>IF(tbl_daily[[#This Row],[Injury Status]]="Full",1,IF(tbl_daily[[#This Row],[Injury Status]]="Limited",2,IF(tbl_daily[[#This Row],[Injury Status]]="Out",3,"")))</f>
        <v>3</v>
      </c>
    </row>
    <row r="535" spans="1:22" ht="18" customHeight="1" x14ac:dyDescent="0.25">
      <c r="A535" s="3">
        <v>43058</v>
      </c>
      <c r="B535" t="s">
        <v>65</v>
      </c>
      <c r="C535" t="s">
        <v>36</v>
      </c>
      <c r="D535">
        <v>8</v>
      </c>
      <c r="E535">
        <v>8</v>
      </c>
      <c r="F535">
        <v>8</v>
      </c>
      <c r="G535">
        <v>9</v>
      </c>
      <c r="H535">
        <v>8</v>
      </c>
      <c r="I535">
        <v>1</v>
      </c>
      <c r="J535">
        <v>10</v>
      </c>
      <c r="K535">
        <v>97</v>
      </c>
      <c r="L535">
        <f>IFERROR(IF(OR(tbl_daily[[#This Row],[RPE]]="",tbl_daily[[#This Row],[Duration]]=""),"",tbl_daily[[#This Row],[RPE]]*tbl_daily[[#This Row],[Duration]]),"")</f>
        <v>970</v>
      </c>
      <c r="M5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35" t="str">
        <f>IFERROR(_xlfn.XLOOKUP(tbl_daily[[#This Row],[Name]],tbl_profile[Name],tbl_profile[Position]),"")</f>
        <v>Center</v>
      </c>
      <c r="O535">
        <f>IFERROR(IF(tbl_daily[[#This Row],[Injury Status]]="Out","",tbl_daily[[#This Row],[Duration]]),"")</f>
        <v>97</v>
      </c>
      <c r="P535" t="str">
        <f>IFERROR(_xlfn.XLOOKUP(tbl_daily[[#This Row],[Name]],tbl_profile[Name],tbl_profile[Team]),"")</f>
        <v>New Legacy</v>
      </c>
      <c r="Q535" s="2" t="str">
        <f>IFERROR(AVERAGEIFS(tbl_performance[TrapBar Deadlift 1RM (lbs)],tbl_performance[Name],tbl_daily[[#This Row],[Name]],tbl_performance[Date],tbl_daily[[#This Row],[Date]]),"")</f>
        <v/>
      </c>
      <c r="R535" s="2" t="str">
        <f>IFERROR(AVERAGEIFS(tbl_performance[Bench Press 1RM (lbs)],tbl_performance[Name],tbl_daily[[#This Row],[Name]],tbl_performance[Date],tbl_daily[[#This Row],[Date]]),"")</f>
        <v/>
      </c>
      <c r="S535" s="2" t="str">
        <f>IFERROR(AVERAGEIFS(tbl_performance[Jump Height (in)],tbl_performance[Name],tbl_daily[[#This Row],[Name]],tbl_performance[Date],tbl_daily[[#This Row],[Date]]),"")</f>
        <v/>
      </c>
      <c r="T535" s="2" t="str">
        <f>IFERROR(AVERAGEIFS(tbl_performance[Body Fat (%)],tbl_performance[Name],tbl_daily[[#This Row],[Name]],tbl_performance[Date],tbl_daily[[#This Row],[Date]]),"")</f>
        <v/>
      </c>
      <c r="U535">
        <f>IFERROR(IF(tbl_daily[[#This Row],[Name]]="","",1),"")</f>
        <v>1</v>
      </c>
      <c r="V535" s="9">
        <f>IF(tbl_daily[[#This Row],[Injury Status]]="Full",1,IF(tbl_daily[[#This Row],[Injury Status]]="Limited",2,IF(tbl_daily[[#This Row],[Injury Status]]="Out",3,"")))</f>
        <v>1</v>
      </c>
    </row>
    <row r="536" spans="1:22" ht="18" customHeight="1" x14ac:dyDescent="0.25">
      <c r="A536" s="3">
        <v>43058</v>
      </c>
      <c r="B536" t="s">
        <v>63</v>
      </c>
      <c r="C536" t="s">
        <v>36</v>
      </c>
      <c r="D536">
        <v>10</v>
      </c>
      <c r="E536">
        <v>7</v>
      </c>
      <c r="F536">
        <v>10</v>
      </c>
      <c r="G536">
        <v>10</v>
      </c>
      <c r="H536">
        <v>8</v>
      </c>
      <c r="I536">
        <v>1</v>
      </c>
      <c r="J536">
        <v>9</v>
      </c>
      <c r="K536">
        <v>97</v>
      </c>
      <c r="L536">
        <f>IFERROR(IF(OR(tbl_daily[[#This Row],[RPE]]="",tbl_daily[[#This Row],[Duration]]=""),"",tbl_daily[[#This Row],[RPE]]*tbl_daily[[#This Row],[Duration]]),"")</f>
        <v>873</v>
      </c>
      <c r="M5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536" t="str">
        <f>IFERROR(_xlfn.XLOOKUP(tbl_daily[[#This Row],[Name]],tbl_profile[Name],tbl_profile[Position]),"")</f>
        <v>Center</v>
      </c>
      <c r="O536">
        <f>IFERROR(IF(tbl_daily[[#This Row],[Injury Status]]="Out","",tbl_daily[[#This Row],[Duration]]),"")</f>
        <v>97</v>
      </c>
      <c r="P536" t="str">
        <f>IFERROR(_xlfn.XLOOKUP(tbl_daily[[#This Row],[Name]],tbl_profile[Name],tbl_profile[Team]),"")</f>
        <v>New Legacy</v>
      </c>
      <c r="Q536" s="2" t="str">
        <f>IFERROR(AVERAGEIFS(tbl_performance[TrapBar Deadlift 1RM (lbs)],tbl_performance[Name],tbl_daily[[#This Row],[Name]],tbl_performance[Date],tbl_daily[[#This Row],[Date]]),"")</f>
        <v/>
      </c>
      <c r="R536" s="2" t="str">
        <f>IFERROR(AVERAGEIFS(tbl_performance[Bench Press 1RM (lbs)],tbl_performance[Name],tbl_daily[[#This Row],[Name]],tbl_performance[Date],tbl_daily[[#This Row],[Date]]),"")</f>
        <v/>
      </c>
      <c r="S536" s="2" t="str">
        <f>IFERROR(AVERAGEIFS(tbl_performance[Jump Height (in)],tbl_performance[Name],tbl_daily[[#This Row],[Name]],tbl_performance[Date],tbl_daily[[#This Row],[Date]]),"")</f>
        <v/>
      </c>
      <c r="T536" s="2" t="str">
        <f>IFERROR(AVERAGEIFS(tbl_performance[Body Fat (%)],tbl_performance[Name],tbl_daily[[#This Row],[Name]],tbl_performance[Date],tbl_daily[[#This Row],[Date]]),"")</f>
        <v/>
      </c>
      <c r="U536">
        <f>IFERROR(IF(tbl_daily[[#This Row],[Name]]="","",1),"")</f>
        <v>1</v>
      </c>
      <c r="V536" s="9">
        <f>IF(tbl_daily[[#This Row],[Injury Status]]="Full",1,IF(tbl_daily[[#This Row],[Injury Status]]="Limited",2,IF(tbl_daily[[#This Row],[Injury Status]]="Out",3,"")))</f>
        <v>1</v>
      </c>
    </row>
    <row r="537" spans="1:22" ht="18" customHeight="1" x14ac:dyDescent="0.25">
      <c r="A537" s="3">
        <v>43058</v>
      </c>
      <c r="B537" t="s">
        <v>62</v>
      </c>
      <c r="C537" t="s">
        <v>36</v>
      </c>
      <c r="D537">
        <v>9</v>
      </c>
      <c r="E537">
        <v>9</v>
      </c>
      <c r="F537">
        <v>8</v>
      </c>
      <c r="G537">
        <v>8</v>
      </c>
      <c r="H537">
        <v>7</v>
      </c>
      <c r="I537">
        <v>1</v>
      </c>
      <c r="J537">
        <v>7</v>
      </c>
      <c r="K537">
        <v>97</v>
      </c>
      <c r="L537">
        <f>IFERROR(IF(OR(tbl_daily[[#This Row],[RPE]]="",tbl_daily[[#This Row],[Duration]]=""),"",tbl_daily[[#This Row],[RPE]]*tbl_daily[[#This Row],[Duration]]),"")</f>
        <v>679</v>
      </c>
      <c r="M5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37" t="str">
        <f>IFERROR(_xlfn.XLOOKUP(tbl_daily[[#This Row],[Name]],tbl_profile[Name],tbl_profile[Position]),"")</f>
        <v>Center</v>
      </c>
      <c r="O537">
        <f>IFERROR(IF(tbl_daily[[#This Row],[Injury Status]]="Out","",tbl_daily[[#This Row],[Duration]]),"")</f>
        <v>97</v>
      </c>
      <c r="P537" t="str">
        <f>IFERROR(_xlfn.XLOOKUP(tbl_daily[[#This Row],[Name]],tbl_profile[Name],tbl_profile[Team]),"")</f>
        <v>Toon Squad</v>
      </c>
      <c r="Q537" s="2" t="str">
        <f>IFERROR(AVERAGEIFS(tbl_performance[TrapBar Deadlift 1RM (lbs)],tbl_performance[Name],tbl_daily[[#This Row],[Name]],tbl_performance[Date],tbl_daily[[#This Row],[Date]]),"")</f>
        <v/>
      </c>
      <c r="R537" s="2" t="str">
        <f>IFERROR(AVERAGEIFS(tbl_performance[Bench Press 1RM (lbs)],tbl_performance[Name],tbl_daily[[#This Row],[Name]],tbl_performance[Date],tbl_daily[[#This Row],[Date]]),"")</f>
        <v/>
      </c>
      <c r="S537" s="2" t="str">
        <f>IFERROR(AVERAGEIFS(tbl_performance[Jump Height (in)],tbl_performance[Name],tbl_daily[[#This Row],[Name]],tbl_performance[Date],tbl_daily[[#This Row],[Date]]),"")</f>
        <v/>
      </c>
      <c r="T537" s="2" t="str">
        <f>IFERROR(AVERAGEIFS(tbl_performance[Body Fat (%)],tbl_performance[Name],tbl_daily[[#This Row],[Name]],tbl_performance[Date],tbl_daily[[#This Row],[Date]]),"")</f>
        <v/>
      </c>
      <c r="U537">
        <f>IFERROR(IF(tbl_daily[[#This Row],[Name]]="","",1),"")</f>
        <v>1</v>
      </c>
      <c r="V537" s="9">
        <f>IF(tbl_daily[[#This Row],[Injury Status]]="Full",1,IF(tbl_daily[[#This Row],[Injury Status]]="Limited",2,IF(tbl_daily[[#This Row],[Injury Status]]="Out",3,"")))</f>
        <v>1</v>
      </c>
    </row>
    <row r="538" spans="1:22" ht="18" customHeight="1" x14ac:dyDescent="0.25">
      <c r="A538" s="3">
        <v>43058</v>
      </c>
      <c r="B538" t="s">
        <v>52</v>
      </c>
      <c r="C538" t="s">
        <v>36</v>
      </c>
      <c r="D538">
        <v>7</v>
      </c>
      <c r="E538">
        <v>10</v>
      </c>
      <c r="F538">
        <v>9</v>
      </c>
      <c r="G538">
        <v>8</v>
      </c>
      <c r="H538">
        <v>10</v>
      </c>
      <c r="I538">
        <v>1</v>
      </c>
      <c r="J538">
        <v>9</v>
      </c>
      <c r="K538">
        <v>97</v>
      </c>
      <c r="L538">
        <f>IFERROR(IF(OR(tbl_daily[[#This Row],[RPE]]="",tbl_daily[[#This Row],[Duration]]=""),"",tbl_daily[[#This Row],[RPE]]*tbl_daily[[#This Row],[Duration]]),"")</f>
        <v>873</v>
      </c>
      <c r="M5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538" t="str">
        <f>IFERROR(_xlfn.XLOOKUP(tbl_daily[[#This Row],[Name]],tbl_profile[Name],tbl_profile[Position]),"")</f>
        <v>Forward</v>
      </c>
      <c r="O538">
        <f>IFERROR(IF(tbl_daily[[#This Row],[Injury Status]]="Out","",tbl_daily[[#This Row],[Duration]]),"")</f>
        <v>97</v>
      </c>
      <c r="P538" t="str">
        <f>IFERROR(_xlfn.XLOOKUP(tbl_daily[[#This Row],[Name]],tbl_profile[Name],tbl_profile[Team]),"")</f>
        <v>Toon Squad</v>
      </c>
      <c r="Q538" s="2" t="str">
        <f>IFERROR(AVERAGEIFS(tbl_performance[TrapBar Deadlift 1RM (lbs)],tbl_performance[Name],tbl_daily[[#This Row],[Name]],tbl_performance[Date],tbl_daily[[#This Row],[Date]]),"")</f>
        <v/>
      </c>
      <c r="R538" s="2" t="str">
        <f>IFERROR(AVERAGEIFS(tbl_performance[Bench Press 1RM (lbs)],tbl_performance[Name],tbl_daily[[#This Row],[Name]],tbl_performance[Date],tbl_daily[[#This Row],[Date]]),"")</f>
        <v/>
      </c>
      <c r="S538" s="2" t="str">
        <f>IFERROR(AVERAGEIFS(tbl_performance[Jump Height (in)],tbl_performance[Name],tbl_daily[[#This Row],[Name]],tbl_performance[Date],tbl_daily[[#This Row],[Date]]),"")</f>
        <v/>
      </c>
      <c r="T538" s="2" t="str">
        <f>IFERROR(AVERAGEIFS(tbl_performance[Body Fat (%)],tbl_performance[Name],tbl_daily[[#This Row],[Name]],tbl_performance[Date],tbl_daily[[#This Row],[Date]]),"")</f>
        <v/>
      </c>
      <c r="U538">
        <f>IFERROR(IF(tbl_daily[[#This Row],[Name]]="","",1),"")</f>
        <v>1</v>
      </c>
      <c r="V538" s="9">
        <f>IF(tbl_daily[[#This Row],[Injury Status]]="Full",1,IF(tbl_daily[[#This Row],[Injury Status]]="Limited",2,IF(tbl_daily[[#This Row],[Injury Status]]="Out",3,"")))</f>
        <v>1</v>
      </c>
    </row>
    <row r="539" spans="1:22" ht="18" customHeight="1" x14ac:dyDescent="0.25">
      <c r="A539" s="3">
        <v>43058</v>
      </c>
      <c r="B539" t="s">
        <v>57</v>
      </c>
      <c r="C539" t="s">
        <v>36</v>
      </c>
      <c r="D539">
        <v>9</v>
      </c>
      <c r="E539">
        <v>9</v>
      </c>
      <c r="F539">
        <v>8</v>
      </c>
      <c r="G539">
        <v>9</v>
      </c>
      <c r="H539">
        <v>8</v>
      </c>
      <c r="I539">
        <v>1</v>
      </c>
      <c r="J539">
        <v>7</v>
      </c>
      <c r="K539">
        <v>97</v>
      </c>
      <c r="L539">
        <f>IFERROR(IF(OR(tbl_daily[[#This Row],[RPE]]="",tbl_daily[[#This Row],[Duration]]=""),"",tbl_daily[[#This Row],[RPE]]*tbl_daily[[#This Row],[Duration]]),"")</f>
        <v>679</v>
      </c>
      <c r="M5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39" t="str">
        <f>IFERROR(_xlfn.XLOOKUP(tbl_daily[[#This Row],[Name]],tbl_profile[Name],tbl_profile[Position]),"")</f>
        <v>Guard</v>
      </c>
      <c r="O539">
        <f>IFERROR(IF(tbl_daily[[#This Row],[Injury Status]]="Out","",tbl_daily[[#This Row],[Duration]]),"")</f>
        <v>97</v>
      </c>
      <c r="P539" t="str">
        <f>IFERROR(_xlfn.XLOOKUP(tbl_daily[[#This Row],[Name]],tbl_profile[Name],tbl_profile[Team]),"")</f>
        <v>Toon Squad</v>
      </c>
      <c r="Q539" s="2" t="str">
        <f>IFERROR(AVERAGEIFS(tbl_performance[TrapBar Deadlift 1RM (lbs)],tbl_performance[Name],tbl_daily[[#This Row],[Name]],tbl_performance[Date],tbl_daily[[#This Row],[Date]]),"")</f>
        <v/>
      </c>
      <c r="R539" s="2" t="str">
        <f>IFERROR(AVERAGEIFS(tbl_performance[Bench Press 1RM (lbs)],tbl_performance[Name],tbl_daily[[#This Row],[Name]],tbl_performance[Date],tbl_daily[[#This Row],[Date]]),"")</f>
        <v/>
      </c>
      <c r="S539" s="2" t="str">
        <f>IFERROR(AVERAGEIFS(tbl_performance[Jump Height (in)],tbl_performance[Name],tbl_daily[[#This Row],[Name]],tbl_performance[Date],tbl_daily[[#This Row],[Date]]),"")</f>
        <v/>
      </c>
      <c r="T539" s="2" t="str">
        <f>IFERROR(AVERAGEIFS(tbl_performance[Body Fat (%)],tbl_performance[Name],tbl_daily[[#This Row],[Name]],tbl_performance[Date],tbl_daily[[#This Row],[Date]]),"")</f>
        <v/>
      </c>
      <c r="U539">
        <f>IFERROR(IF(tbl_daily[[#This Row],[Name]]="","",1),"")</f>
        <v>1</v>
      </c>
      <c r="V539" s="9">
        <f>IF(tbl_daily[[#This Row],[Injury Status]]="Full",1,IF(tbl_daily[[#This Row],[Injury Status]]="Limited",2,IF(tbl_daily[[#This Row],[Injury Status]]="Out",3,"")))</f>
        <v>1</v>
      </c>
    </row>
    <row r="540" spans="1:22" ht="18" customHeight="1" x14ac:dyDescent="0.25">
      <c r="A540" s="3">
        <v>43058</v>
      </c>
      <c r="B540" t="s">
        <v>59</v>
      </c>
      <c r="C540" t="s">
        <v>36</v>
      </c>
      <c r="D540">
        <v>10</v>
      </c>
      <c r="E540">
        <v>7</v>
      </c>
      <c r="F540">
        <v>9</v>
      </c>
      <c r="G540">
        <v>9</v>
      </c>
      <c r="H540">
        <v>8</v>
      </c>
      <c r="I540">
        <v>1</v>
      </c>
      <c r="J540">
        <v>7</v>
      </c>
      <c r="K540">
        <v>97</v>
      </c>
      <c r="L540">
        <f>IFERROR(IF(OR(tbl_daily[[#This Row],[RPE]]="",tbl_daily[[#This Row],[Duration]]=""),"",tbl_daily[[#This Row],[RPE]]*tbl_daily[[#This Row],[Duration]]),"")</f>
        <v>679</v>
      </c>
      <c r="M5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40" t="str">
        <f>IFERROR(_xlfn.XLOOKUP(tbl_daily[[#This Row],[Name]],tbl_profile[Name],tbl_profile[Position]),"")</f>
        <v>Forward</v>
      </c>
      <c r="O540">
        <f>IFERROR(IF(tbl_daily[[#This Row],[Injury Status]]="Out","",tbl_daily[[#This Row],[Duration]]),"")</f>
        <v>97</v>
      </c>
      <c r="P540" t="str">
        <f>IFERROR(_xlfn.XLOOKUP(tbl_daily[[#This Row],[Name]],tbl_profile[Name],tbl_profile[Team]),"")</f>
        <v>Toon Squad</v>
      </c>
      <c r="Q540" s="2" t="str">
        <f>IFERROR(AVERAGEIFS(tbl_performance[TrapBar Deadlift 1RM (lbs)],tbl_performance[Name],tbl_daily[[#This Row],[Name]],tbl_performance[Date],tbl_daily[[#This Row],[Date]]),"")</f>
        <v/>
      </c>
      <c r="R540" s="2" t="str">
        <f>IFERROR(AVERAGEIFS(tbl_performance[Bench Press 1RM (lbs)],tbl_performance[Name],tbl_daily[[#This Row],[Name]],tbl_performance[Date],tbl_daily[[#This Row],[Date]]),"")</f>
        <v/>
      </c>
      <c r="S540" s="2" t="str">
        <f>IFERROR(AVERAGEIFS(tbl_performance[Jump Height (in)],tbl_performance[Name],tbl_daily[[#This Row],[Name]],tbl_performance[Date],tbl_daily[[#This Row],[Date]]),"")</f>
        <v/>
      </c>
      <c r="T540" s="2" t="str">
        <f>IFERROR(AVERAGEIFS(tbl_performance[Body Fat (%)],tbl_performance[Name],tbl_daily[[#This Row],[Name]],tbl_performance[Date],tbl_daily[[#This Row],[Date]]),"")</f>
        <v/>
      </c>
      <c r="U540">
        <f>IFERROR(IF(tbl_daily[[#This Row],[Name]]="","",1),"")</f>
        <v>1</v>
      </c>
      <c r="V540" s="9">
        <f>IF(tbl_daily[[#This Row],[Injury Status]]="Full",1,IF(tbl_daily[[#This Row],[Injury Status]]="Limited",2,IF(tbl_daily[[#This Row],[Injury Status]]="Out",3,"")))</f>
        <v>1</v>
      </c>
    </row>
    <row r="541" spans="1:22" ht="18" customHeight="1" x14ac:dyDescent="0.25">
      <c r="A541" s="3">
        <v>43058</v>
      </c>
      <c r="B541" t="s">
        <v>61</v>
      </c>
      <c r="C541" t="s">
        <v>36</v>
      </c>
      <c r="D541">
        <v>6</v>
      </c>
      <c r="E541">
        <v>5</v>
      </c>
      <c r="F541">
        <v>6</v>
      </c>
      <c r="G541">
        <v>7</v>
      </c>
      <c r="H541">
        <v>7</v>
      </c>
      <c r="I541">
        <v>1</v>
      </c>
      <c r="J541">
        <v>4</v>
      </c>
      <c r="K541">
        <v>103</v>
      </c>
      <c r="L541">
        <f>IFERROR(IF(OR(tbl_daily[[#This Row],[RPE]]="",tbl_daily[[#This Row],[Duration]]=""),"",tbl_daily[[#This Row],[RPE]]*tbl_daily[[#This Row],[Duration]]),"")</f>
        <v>412</v>
      </c>
      <c r="M5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541" t="str">
        <f>IFERROR(_xlfn.XLOOKUP(tbl_daily[[#This Row],[Name]],tbl_profile[Name],tbl_profile[Position]),"")</f>
        <v>Forward</v>
      </c>
      <c r="O541">
        <f>IFERROR(IF(tbl_daily[[#This Row],[Injury Status]]="Out","",tbl_daily[[#This Row],[Duration]]),"")</f>
        <v>103</v>
      </c>
      <c r="P541" t="str">
        <f>IFERROR(_xlfn.XLOOKUP(tbl_daily[[#This Row],[Name]],tbl_profile[Name],tbl_profile[Team]),"")</f>
        <v>Toon Squad</v>
      </c>
      <c r="Q541" s="2" t="str">
        <f>IFERROR(AVERAGEIFS(tbl_performance[TrapBar Deadlift 1RM (lbs)],tbl_performance[Name],tbl_daily[[#This Row],[Name]],tbl_performance[Date],tbl_daily[[#This Row],[Date]]),"")</f>
        <v/>
      </c>
      <c r="R541" s="2" t="str">
        <f>IFERROR(AVERAGEIFS(tbl_performance[Bench Press 1RM (lbs)],tbl_performance[Name],tbl_daily[[#This Row],[Name]],tbl_performance[Date],tbl_daily[[#This Row],[Date]]),"")</f>
        <v/>
      </c>
      <c r="S541" s="2" t="str">
        <f>IFERROR(AVERAGEIFS(tbl_performance[Jump Height (in)],tbl_performance[Name],tbl_daily[[#This Row],[Name]],tbl_performance[Date],tbl_daily[[#This Row],[Date]]),"")</f>
        <v/>
      </c>
      <c r="T541" s="2" t="str">
        <f>IFERROR(AVERAGEIFS(tbl_performance[Body Fat (%)],tbl_performance[Name],tbl_daily[[#This Row],[Name]],tbl_performance[Date],tbl_daily[[#This Row],[Date]]),"")</f>
        <v/>
      </c>
      <c r="U541">
        <f>IFERROR(IF(tbl_daily[[#This Row],[Name]]="","",1),"")</f>
        <v>1</v>
      </c>
      <c r="V541" s="9">
        <f>IF(tbl_daily[[#This Row],[Injury Status]]="Full",1,IF(tbl_daily[[#This Row],[Injury Status]]="Limited",2,IF(tbl_daily[[#This Row],[Injury Status]]="Out",3,"")))</f>
        <v>1</v>
      </c>
    </row>
    <row r="542" spans="1:22" ht="18" customHeight="1" x14ac:dyDescent="0.25">
      <c r="A542" s="3">
        <v>43058</v>
      </c>
      <c r="B542" t="s">
        <v>55</v>
      </c>
      <c r="C542" t="s">
        <v>36</v>
      </c>
      <c r="D542">
        <v>4</v>
      </c>
      <c r="E542">
        <v>5</v>
      </c>
      <c r="F542">
        <v>7</v>
      </c>
      <c r="G542">
        <v>6</v>
      </c>
      <c r="H542">
        <v>7</v>
      </c>
      <c r="I542">
        <v>1</v>
      </c>
      <c r="J542">
        <v>7</v>
      </c>
      <c r="K542">
        <v>103</v>
      </c>
      <c r="L542">
        <f>IFERROR(IF(OR(tbl_daily[[#This Row],[RPE]]="",tbl_daily[[#This Row],[Duration]]=""),"",tbl_daily[[#This Row],[RPE]]*tbl_daily[[#This Row],[Duration]]),"")</f>
        <v>721</v>
      </c>
      <c r="M5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542" t="str">
        <f>IFERROR(_xlfn.XLOOKUP(tbl_daily[[#This Row],[Name]],tbl_profile[Name],tbl_profile[Position]),"")</f>
        <v>Guard</v>
      </c>
      <c r="O542">
        <f>IFERROR(IF(tbl_daily[[#This Row],[Injury Status]]="Out","",tbl_daily[[#This Row],[Duration]]),"")</f>
        <v>103</v>
      </c>
      <c r="P542" t="str">
        <f>IFERROR(_xlfn.XLOOKUP(tbl_daily[[#This Row],[Name]],tbl_profile[Name],tbl_profile[Team]),"")</f>
        <v>Toon Squad</v>
      </c>
      <c r="Q542" s="2" t="str">
        <f>IFERROR(AVERAGEIFS(tbl_performance[TrapBar Deadlift 1RM (lbs)],tbl_performance[Name],tbl_daily[[#This Row],[Name]],tbl_performance[Date],tbl_daily[[#This Row],[Date]]),"")</f>
        <v/>
      </c>
      <c r="R542" s="2" t="str">
        <f>IFERROR(AVERAGEIFS(tbl_performance[Bench Press 1RM (lbs)],tbl_performance[Name],tbl_daily[[#This Row],[Name]],tbl_performance[Date],tbl_daily[[#This Row],[Date]]),"")</f>
        <v/>
      </c>
      <c r="S542" s="2" t="str">
        <f>IFERROR(AVERAGEIFS(tbl_performance[Jump Height (in)],tbl_performance[Name],tbl_daily[[#This Row],[Name]],tbl_performance[Date],tbl_daily[[#This Row],[Date]]),"")</f>
        <v/>
      </c>
      <c r="T542" s="2" t="str">
        <f>IFERROR(AVERAGEIFS(tbl_performance[Body Fat (%)],tbl_performance[Name],tbl_daily[[#This Row],[Name]],tbl_performance[Date],tbl_daily[[#This Row],[Date]]),"")</f>
        <v/>
      </c>
      <c r="U542">
        <f>IFERROR(IF(tbl_daily[[#This Row],[Name]]="","",1),"")</f>
        <v>1</v>
      </c>
      <c r="V542" s="9">
        <f>IF(tbl_daily[[#This Row],[Injury Status]]="Full",1,IF(tbl_daily[[#This Row],[Injury Status]]="Limited",2,IF(tbl_daily[[#This Row],[Injury Status]]="Out",3,"")))</f>
        <v>1</v>
      </c>
    </row>
    <row r="543" spans="1:22" ht="18" customHeight="1" x14ac:dyDescent="0.25">
      <c r="A543" s="3">
        <v>43058</v>
      </c>
      <c r="B543" t="s">
        <v>40</v>
      </c>
      <c r="C543" t="s">
        <v>36</v>
      </c>
      <c r="D543">
        <v>7</v>
      </c>
      <c r="E543">
        <v>5</v>
      </c>
      <c r="F543">
        <v>7</v>
      </c>
      <c r="G543">
        <v>7</v>
      </c>
      <c r="H543">
        <v>5</v>
      </c>
      <c r="I543">
        <v>1</v>
      </c>
      <c r="J543">
        <v>4</v>
      </c>
      <c r="K543">
        <v>103</v>
      </c>
      <c r="L543">
        <f>IFERROR(IF(OR(tbl_daily[[#This Row],[RPE]]="",tbl_daily[[#This Row],[Duration]]=""),"",tbl_daily[[#This Row],[RPE]]*tbl_daily[[#This Row],[Duration]]),"")</f>
        <v>412</v>
      </c>
      <c r="M5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543" t="str">
        <f>IFERROR(_xlfn.XLOOKUP(tbl_daily[[#This Row],[Name]],tbl_profile[Name],tbl_profile[Position]),"")</f>
        <v>Guard</v>
      </c>
      <c r="O543">
        <f>IFERROR(IF(tbl_daily[[#This Row],[Injury Status]]="Out","",tbl_daily[[#This Row],[Duration]]),"")</f>
        <v>103</v>
      </c>
      <c r="P543" t="str">
        <f>IFERROR(_xlfn.XLOOKUP(tbl_daily[[#This Row],[Name]],tbl_profile[Name],tbl_profile[Team]),"")</f>
        <v>New Legacy</v>
      </c>
      <c r="Q543" s="2" t="str">
        <f>IFERROR(AVERAGEIFS(tbl_performance[TrapBar Deadlift 1RM (lbs)],tbl_performance[Name],tbl_daily[[#This Row],[Name]],tbl_performance[Date],tbl_daily[[#This Row],[Date]]),"")</f>
        <v/>
      </c>
      <c r="R543" s="2" t="str">
        <f>IFERROR(AVERAGEIFS(tbl_performance[Bench Press 1RM (lbs)],tbl_performance[Name],tbl_daily[[#This Row],[Name]],tbl_performance[Date],tbl_daily[[#This Row],[Date]]),"")</f>
        <v/>
      </c>
      <c r="S543" s="2" t="str">
        <f>IFERROR(AVERAGEIFS(tbl_performance[Jump Height (in)],tbl_performance[Name],tbl_daily[[#This Row],[Name]],tbl_performance[Date],tbl_daily[[#This Row],[Date]]),"")</f>
        <v/>
      </c>
      <c r="T543" s="2" t="str">
        <f>IFERROR(AVERAGEIFS(tbl_performance[Body Fat (%)],tbl_performance[Name],tbl_daily[[#This Row],[Name]],tbl_performance[Date],tbl_daily[[#This Row],[Date]]),"")</f>
        <v/>
      </c>
      <c r="U543">
        <f>IFERROR(IF(tbl_daily[[#This Row],[Name]]="","",1),"")</f>
        <v>1</v>
      </c>
      <c r="V543" s="9">
        <f>IF(tbl_daily[[#This Row],[Injury Status]]="Full",1,IF(tbl_daily[[#This Row],[Injury Status]]="Limited",2,IF(tbl_daily[[#This Row],[Injury Status]]="Out",3,"")))</f>
        <v>1</v>
      </c>
    </row>
    <row r="544" spans="1:22" ht="18" customHeight="1" x14ac:dyDescent="0.25">
      <c r="A544" s="6">
        <v>43059</v>
      </c>
      <c r="B544" t="s">
        <v>45</v>
      </c>
      <c r="C544" t="s">
        <v>36</v>
      </c>
      <c r="D544">
        <v>7</v>
      </c>
      <c r="E544">
        <v>6</v>
      </c>
      <c r="F544">
        <v>7</v>
      </c>
      <c r="G544">
        <v>7</v>
      </c>
      <c r="H544">
        <v>4</v>
      </c>
      <c r="I544">
        <v>1</v>
      </c>
      <c r="J544">
        <v>5</v>
      </c>
      <c r="K544">
        <v>103</v>
      </c>
      <c r="L544">
        <f>IFERROR(IF(OR(tbl_daily[[#This Row],[RPE]]="",tbl_daily[[#This Row],[Duration]]=""),"",tbl_daily[[#This Row],[RPE]]*tbl_daily[[#This Row],[Duration]]),"")</f>
        <v>515</v>
      </c>
      <c r="M5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544" t="str">
        <f>IFERROR(_xlfn.XLOOKUP(tbl_daily[[#This Row],[Name]],tbl_profile[Name],tbl_profile[Position]),"")</f>
        <v>Forward</v>
      </c>
      <c r="O544">
        <f>IFERROR(IF(tbl_daily[[#This Row],[Injury Status]]="Out","",tbl_daily[[#This Row],[Duration]]),"")</f>
        <v>103</v>
      </c>
      <c r="P544" t="str">
        <f>IFERROR(_xlfn.XLOOKUP(tbl_daily[[#This Row],[Name]],tbl_profile[Name],tbl_profile[Team]),"")</f>
        <v>New Legacy</v>
      </c>
      <c r="Q544" s="2" t="str">
        <f>IFERROR(AVERAGEIFS(tbl_performance[TrapBar Deadlift 1RM (lbs)],tbl_performance[Name],tbl_daily[[#This Row],[Name]],tbl_performance[Date],tbl_daily[[#This Row],[Date]]),"")</f>
        <v/>
      </c>
      <c r="R544" s="2" t="str">
        <f>IFERROR(AVERAGEIFS(tbl_performance[Bench Press 1RM (lbs)],tbl_performance[Name],tbl_daily[[#This Row],[Name]],tbl_performance[Date],tbl_daily[[#This Row],[Date]]),"")</f>
        <v/>
      </c>
      <c r="S544" s="2" t="str">
        <f>IFERROR(AVERAGEIFS(tbl_performance[Jump Height (in)],tbl_performance[Name],tbl_daily[[#This Row],[Name]],tbl_performance[Date],tbl_daily[[#This Row],[Date]]),"")</f>
        <v/>
      </c>
      <c r="T544" s="2" t="str">
        <f>IFERROR(AVERAGEIFS(tbl_performance[Body Fat (%)],tbl_performance[Name],tbl_daily[[#This Row],[Name]],tbl_performance[Date],tbl_daily[[#This Row],[Date]]),"")</f>
        <v/>
      </c>
      <c r="U544">
        <f>IFERROR(IF(tbl_daily[[#This Row],[Name]]="","",1),"")</f>
        <v>1</v>
      </c>
      <c r="V544" s="9">
        <f>IF(tbl_daily[[#This Row],[Injury Status]]="Full",1,IF(tbl_daily[[#This Row],[Injury Status]]="Limited",2,IF(tbl_daily[[#This Row],[Injury Status]]="Out",3,"")))</f>
        <v>1</v>
      </c>
    </row>
    <row r="545" spans="1:22" ht="18" customHeight="1" x14ac:dyDescent="0.25">
      <c r="A545" s="3">
        <v>43059</v>
      </c>
      <c r="B545" t="s">
        <v>47</v>
      </c>
      <c r="C545" t="s">
        <v>36</v>
      </c>
      <c r="D545">
        <v>6</v>
      </c>
      <c r="E545">
        <v>6</v>
      </c>
      <c r="F545">
        <v>6</v>
      </c>
      <c r="G545">
        <v>7</v>
      </c>
      <c r="H545">
        <v>7</v>
      </c>
      <c r="I545">
        <v>1</v>
      </c>
      <c r="J545">
        <v>6</v>
      </c>
      <c r="K545">
        <v>103</v>
      </c>
      <c r="L545">
        <f>IFERROR(IF(OR(tbl_daily[[#This Row],[RPE]]="",tbl_daily[[#This Row],[Duration]]=""),"",tbl_daily[[#This Row],[RPE]]*tbl_daily[[#This Row],[Duration]]),"")</f>
        <v>618</v>
      </c>
      <c r="M5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32</v>
      </c>
      <c r="N545" t="str">
        <f>IFERROR(_xlfn.XLOOKUP(tbl_daily[[#This Row],[Name]],tbl_profile[Name],tbl_profile[Position]),"")</f>
        <v>Forward</v>
      </c>
      <c r="O545">
        <f>IFERROR(IF(tbl_daily[[#This Row],[Injury Status]]="Out","",tbl_daily[[#This Row],[Duration]]),"")</f>
        <v>103</v>
      </c>
      <c r="P545" t="str">
        <f>IFERROR(_xlfn.XLOOKUP(tbl_daily[[#This Row],[Name]],tbl_profile[Name],tbl_profile[Team]),"")</f>
        <v>Toon Squad</v>
      </c>
      <c r="Q545" s="2" t="str">
        <f>IFERROR(AVERAGEIFS(tbl_performance[TrapBar Deadlift 1RM (lbs)],tbl_performance[Name],tbl_daily[[#This Row],[Name]],tbl_performance[Date],tbl_daily[[#This Row],[Date]]),"")</f>
        <v/>
      </c>
      <c r="R545" s="2" t="str">
        <f>IFERROR(AVERAGEIFS(tbl_performance[Bench Press 1RM (lbs)],tbl_performance[Name],tbl_daily[[#This Row],[Name]],tbl_performance[Date],tbl_daily[[#This Row],[Date]]),"")</f>
        <v/>
      </c>
      <c r="S545" s="2" t="str">
        <f>IFERROR(AVERAGEIFS(tbl_performance[Jump Height (in)],tbl_performance[Name],tbl_daily[[#This Row],[Name]],tbl_performance[Date],tbl_daily[[#This Row],[Date]]),"")</f>
        <v/>
      </c>
      <c r="T545" s="2" t="str">
        <f>IFERROR(AVERAGEIFS(tbl_performance[Body Fat (%)],tbl_performance[Name],tbl_daily[[#This Row],[Name]],tbl_performance[Date],tbl_daily[[#This Row],[Date]]),"")</f>
        <v/>
      </c>
      <c r="U545">
        <f>IFERROR(IF(tbl_daily[[#This Row],[Name]]="","",1),"")</f>
        <v>1</v>
      </c>
      <c r="V545" s="9">
        <f>IF(tbl_daily[[#This Row],[Injury Status]]="Full",1,IF(tbl_daily[[#This Row],[Injury Status]]="Limited",2,IF(tbl_daily[[#This Row],[Injury Status]]="Out",3,"")))</f>
        <v>1</v>
      </c>
    </row>
    <row r="546" spans="1:22" ht="18" customHeight="1" x14ac:dyDescent="0.25">
      <c r="A546" s="3">
        <v>43059</v>
      </c>
      <c r="B546" t="s">
        <v>43</v>
      </c>
      <c r="C546" t="s">
        <v>36</v>
      </c>
      <c r="D546">
        <v>6</v>
      </c>
      <c r="E546">
        <v>5</v>
      </c>
      <c r="F546">
        <v>4</v>
      </c>
      <c r="G546">
        <v>4</v>
      </c>
      <c r="H546">
        <v>6</v>
      </c>
      <c r="I546">
        <v>1</v>
      </c>
      <c r="J546">
        <v>6</v>
      </c>
      <c r="K546">
        <v>103</v>
      </c>
      <c r="L546">
        <f>IFERROR(IF(OR(tbl_daily[[#This Row],[RPE]]="",tbl_daily[[#This Row],[Duration]]=""),"",tbl_daily[[#This Row],[RPE]]*tbl_daily[[#This Row],[Duration]]),"")</f>
        <v>618</v>
      </c>
      <c r="M5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46" t="str">
        <f>IFERROR(_xlfn.XLOOKUP(tbl_daily[[#This Row],[Name]],tbl_profile[Name],tbl_profile[Position]),"")</f>
        <v>Forward</v>
      </c>
      <c r="O546">
        <f>IFERROR(IF(tbl_daily[[#This Row],[Injury Status]]="Out","",tbl_daily[[#This Row],[Duration]]),"")</f>
        <v>103</v>
      </c>
      <c r="P546" t="str">
        <f>IFERROR(_xlfn.XLOOKUP(tbl_daily[[#This Row],[Name]],tbl_profile[Name],tbl_profile[Team]),"")</f>
        <v>New Legacy</v>
      </c>
      <c r="Q546" s="2" t="str">
        <f>IFERROR(AVERAGEIFS(tbl_performance[TrapBar Deadlift 1RM (lbs)],tbl_performance[Name],tbl_daily[[#This Row],[Name]],tbl_performance[Date],tbl_daily[[#This Row],[Date]]),"")</f>
        <v/>
      </c>
      <c r="R546" s="2" t="str">
        <f>IFERROR(AVERAGEIFS(tbl_performance[Bench Press 1RM (lbs)],tbl_performance[Name],tbl_daily[[#This Row],[Name]],tbl_performance[Date],tbl_daily[[#This Row],[Date]]),"")</f>
        <v/>
      </c>
      <c r="S546" s="2" t="str">
        <f>IFERROR(AVERAGEIFS(tbl_performance[Jump Height (in)],tbl_performance[Name],tbl_daily[[#This Row],[Name]],tbl_performance[Date],tbl_daily[[#This Row],[Date]]),"")</f>
        <v/>
      </c>
      <c r="T546" s="2" t="str">
        <f>IFERROR(AVERAGEIFS(tbl_performance[Body Fat (%)],tbl_performance[Name],tbl_daily[[#This Row],[Name]],tbl_performance[Date],tbl_daily[[#This Row],[Date]]),"")</f>
        <v/>
      </c>
      <c r="U546">
        <f>IFERROR(IF(tbl_daily[[#This Row],[Name]]="","",1),"")</f>
        <v>1</v>
      </c>
      <c r="V546" s="9">
        <f>IF(tbl_daily[[#This Row],[Injury Status]]="Full",1,IF(tbl_daily[[#This Row],[Injury Status]]="Limited",2,IF(tbl_daily[[#This Row],[Injury Status]]="Out",3,"")))</f>
        <v>1</v>
      </c>
    </row>
    <row r="547" spans="1:22" ht="18" customHeight="1" x14ac:dyDescent="0.25">
      <c r="A547" s="3">
        <v>43059</v>
      </c>
      <c r="B547" t="s">
        <v>46</v>
      </c>
      <c r="C547" t="s">
        <v>36</v>
      </c>
      <c r="D547">
        <v>5</v>
      </c>
      <c r="E547">
        <v>4</v>
      </c>
      <c r="F547">
        <v>4</v>
      </c>
      <c r="G547">
        <v>6</v>
      </c>
      <c r="H547">
        <v>5</v>
      </c>
      <c r="I547">
        <v>1</v>
      </c>
      <c r="J547">
        <v>6</v>
      </c>
      <c r="K547">
        <v>103</v>
      </c>
      <c r="L547">
        <f>IFERROR(IF(OR(tbl_daily[[#This Row],[RPE]]="",tbl_daily[[#This Row],[Duration]]=""),"",tbl_daily[[#This Row],[RPE]]*tbl_daily[[#This Row],[Duration]]),"")</f>
        <v>618</v>
      </c>
      <c r="M5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547" t="str">
        <f>IFERROR(_xlfn.XLOOKUP(tbl_daily[[#This Row],[Name]],tbl_profile[Name],tbl_profile[Position]),"")</f>
        <v>Forward</v>
      </c>
      <c r="O547">
        <f>IFERROR(IF(tbl_daily[[#This Row],[Injury Status]]="Out","",tbl_daily[[#This Row],[Duration]]),"")</f>
        <v>103</v>
      </c>
      <c r="P547" t="str">
        <f>IFERROR(_xlfn.XLOOKUP(tbl_daily[[#This Row],[Name]],tbl_profile[Name],tbl_profile[Team]),"")</f>
        <v>Toon Squad</v>
      </c>
      <c r="Q547" s="2" t="str">
        <f>IFERROR(AVERAGEIFS(tbl_performance[TrapBar Deadlift 1RM (lbs)],tbl_performance[Name],tbl_daily[[#This Row],[Name]],tbl_performance[Date],tbl_daily[[#This Row],[Date]]),"")</f>
        <v/>
      </c>
      <c r="R547" s="2" t="str">
        <f>IFERROR(AVERAGEIFS(tbl_performance[Bench Press 1RM (lbs)],tbl_performance[Name],tbl_daily[[#This Row],[Name]],tbl_performance[Date],tbl_daily[[#This Row],[Date]]),"")</f>
        <v/>
      </c>
      <c r="S547" s="2" t="str">
        <f>IFERROR(AVERAGEIFS(tbl_performance[Jump Height (in)],tbl_performance[Name],tbl_daily[[#This Row],[Name]],tbl_performance[Date],tbl_daily[[#This Row],[Date]]),"")</f>
        <v/>
      </c>
      <c r="T547" s="2" t="str">
        <f>IFERROR(AVERAGEIFS(tbl_performance[Body Fat (%)],tbl_performance[Name],tbl_daily[[#This Row],[Name]],tbl_performance[Date],tbl_daily[[#This Row],[Date]]),"")</f>
        <v/>
      </c>
      <c r="U547">
        <f>IFERROR(IF(tbl_daily[[#This Row],[Name]]="","",1),"")</f>
        <v>1</v>
      </c>
      <c r="V547" s="9">
        <f>IF(tbl_daily[[#This Row],[Injury Status]]="Full",1,IF(tbl_daily[[#This Row],[Injury Status]]="Limited",2,IF(tbl_daily[[#This Row],[Injury Status]]="Out",3,"")))</f>
        <v>1</v>
      </c>
    </row>
    <row r="548" spans="1:22" ht="18" customHeight="1" x14ac:dyDescent="0.25">
      <c r="A548" s="3">
        <v>43059</v>
      </c>
      <c r="B548" t="s">
        <v>49</v>
      </c>
      <c r="C548" t="s">
        <v>36</v>
      </c>
      <c r="D548">
        <v>7</v>
      </c>
      <c r="E548">
        <v>5</v>
      </c>
      <c r="F548">
        <v>7</v>
      </c>
      <c r="G548">
        <v>7</v>
      </c>
      <c r="H548">
        <v>7</v>
      </c>
      <c r="I548">
        <v>1</v>
      </c>
      <c r="J548">
        <v>6</v>
      </c>
      <c r="K548">
        <v>103</v>
      </c>
      <c r="L548">
        <f>IFERROR(IF(OR(tbl_daily[[#This Row],[RPE]]="",tbl_daily[[#This Row],[Duration]]=""),"",tbl_daily[[#This Row],[RPE]]*tbl_daily[[#This Row],[Duration]]),"")</f>
        <v>618</v>
      </c>
      <c r="M5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548" t="str">
        <f>IFERROR(_xlfn.XLOOKUP(tbl_daily[[#This Row],[Name]],tbl_profile[Name],tbl_profile[Position]),"")</f>
        <v>Guard</v>
      </c>
      <c r="O548">
        <f>IFERROR(IF(tbl_daily[[#This Row],[Injury Status]]="Out","",tbl_daily[[#This Row],[Duration]]),"")</f>
        <v>103</v>
      </c>
      <c r="P548" t="str">
        <f>IFERROR(_xlfn.XLOOKUP(tbl_daily[[#This Row],[Name]],tbl_profile[Name],tbl_profile[Team]),"")</f>
        <v>Toon Squad</v>
      </c>
      <c r="Q548" s="2" t="str">
        <f>IFERROR(AVERAGEIFS(tbl_performance[TrapBar Deadlift 1RM (lbs)],tbl_performance[Name],tbl_daily[[#This Row],[Name]],tbl_performance[Date],tbl_daily[[#This Row],[Date]]),"")</f>
        <v/>
      </c>
      <c r="R548" s="2" t="str">
        <f>IFERROR(AVERAGEIFS(tbl_performance[Bench Press 1RM (lbs)],tbl_performance[Name],tbl_daily[[#This Row],[Name]],tbl_performance[Date],tbl_daily[[#This Row],[Date]]),"")</f>
        <v/>
      </c>
      <c r="S548" s="2" t="str">
        <f>IFERROR(AVERAGEIFS(tbl_performance[Jump Height (in)],tbl_performance[Name],tbl_daily[[#This Row],[Name]],tbl_performance[Date],tbl_daily[[#This Row],[Date]]),"")</f>
        <v/>
      </c>
      <c r="T548" s="2" t="str">
        <f>IFERROR(AVERAGEIFS(tbl_performance[Body Fat (%)],tbl_performance[Name],tbl_daily[[#This Row],[Name]],tbl_performance[Date],tbl_daily[[#This Row],[Date]]),"")</f>
        <v/>
      </c>
      <c r="U548">
        <f>IFERROR(IF(tbl_daily[[#This Row],[Name]]="","",1),"")</f>
        <v>1</v>
      </c>
      <c r="V548" s="9">
        <f>IF(tbl_daily[[#This Row],[Injury Status]]="Full",1,IF(tbl_daily[[#This Row],[Injury Status]]="Limited",2,IF(tbl_daily[[#This Row],[Injury Status]]="Out",3,"")))</f>
        <v>1</v>
      </c>
    </row>
    <row r="549" spans="1:22" ht="18" customHeight="1" x14ac:dyDescent="0.25">
      <c r="A549" s="3">
        <v>43059</v>
      </c>
      <c r="B549" t="s">
        <v>14</v>
      </c>
      <c r="C549" t="s">
        <v>38</v>
      </c>
      <c r="D549">
        <v>4</v>
      </c>
      <c r="E549">
        <v>5</v>
      </c>
      <c r="F549">
        <v>4</v>
      </c>
      <c r="G549">
        <v>4</v>
      </c>
      <c r="H549">
        <v>6</v>
      </c>
      <c r="I549">
        <v>1</v>
      </c>
      <c r="J549">
        <v>3</v>
      </c>
      <c r="K549">
        <v>103</v>
      </c>
      <c r="L549">
        <f>IFERROR(IF(OR(tbl_daily[[#This Row],[RPE]]="",tbl_daily[[#This Row],[Duration]]=""),"",tbl_daily[[#This Row],[RPE]]*tbl_daily[[#This Row],[Duration]]),"")</f>
        <v>309</v>
      </c>
      <c r="M5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549" t="str">
        <f>IFERROR(_xlfn.XLOOKUP(tbl_daily[[#This Row],[Name]],tbl_profile[Name],tbl_profile[Position]),"")</f>
        <v>Guard</v>
      </c>
      <c r="O549">
        <f>IFERROR(IF(tbl_daily[[#This Row],[Injury Status]]="Out","",tbl_daily[[#This Row],[Duration]]),"")</f>
        <v>103</v>
      </c>
      <c r="P549" t="str">
        <f>IFERROR(_xlfn.XLOOKUP(tbl_daily[[#This Row],[Name]],tbl_profile[Name],tbl_profile[Team]),"")</f>
        <v>New Legacy</v>
      </c>
      <c r="Q549" s="2" t="str">
        <f>IFERROR(AVERAGEIFS(tbl_performance[TrapBar Deadlift 1RM (lbs)],tbl_performance[Name],tbl_daily[[#This Row],[Name]],tbl_performance[Date],tbl_daily[[#This Row],[Date]]),"")</f>
        <v/>
      </c>
      <c r="R549" s="2" t="str">
        <f>IFERROR(AVERAGEIFS(tbl_performance[Bench Press 1RM (lbs)],tbl_performance[Name],tbl_daily[[#This Row],[Name]],tbl_performance[Date],tbl_daily[[#This Row],[Date]]),"")</f>
        <v/>
      </c>
      <c r="S549" s="2" t="str">
        <f>IFERROR(AVERAGEIFS(tbl_performance[Jump Height (in)],tbl_performance[Name],tbl_daily[[#This Row],[Name]],tbl_performance[Date],tbl_daily[[#This Row],[Date]]),"")</f>
        <v/>
      </c>
      <c r="T549" s="2" t="str">
        <f>IFERROR(AVERAGEIFS(tbl_performance[Body Fat (%)],tbl_performance[Name],tbl_daily[[#This Row],[Name]],tbl_performance[Date],tbl_daily[[#This Row],[Date]]),"")</f>
        <v/>
      </c>
      <c r="U549">
        <f>IFERROR(IF(tbl_daily[[#This Row],[Name]]="","",1),"")</f>
        <v>1</v>
      </c>
      <c r="V549" s="9">
        <f>IF(tbl_daily[[#This Row],[Injury Status]]="Full",1,IF(tbl_daily[[#This Row],[Injury Status]]="Limited",2,IF(tbl_daily[[#This Row],[Injury Status]]="Out",3,"")))</f>
        <v>2</v>
      </c>
    </row>
    <row r="550" spans="1:22" ht="18" customHeight="1" x14ac:dyDescent="0.25">
      <c r="A550" s="3">
        <v>43059</v>
      </c>
      <c r="B550" t="s">
        <v>64</v>
      </c>
      <c r="C550" t="s">
        <v>36</v>
      </c>
      <c r="D550">
        <v>6</v>
      </c>
      <c r="E550">
        <v>6</v>
      </c>
      <c r="F550">
        <v>6</v>
      </c>
      <c r="G550">
        <v>7</v>
      </c>
      <c r="H550">
        <v>7</v>
      </c>
      <c r="I550">
        <v>1</v>
      </c>
      <c r="J550">
        <v>7</v>
      </c>
      <c r="K550">
        <v>103</v>
      </c>
      <c r="L550">
        <f>IFERROR(IF(OR(tbl_daily[[#This Row],[RPE]]="",tbl_daily[[#This Row],[Duration]]=""),"",tbl_daily[[#This Row],[RPE]]*tbl_daily[[#This Row],[Duration]]),"")</f>
        <v>721</v>
      </c>
      <c r="M5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32</v>
      </c>
      <c r="N550" t="str">
        <f>IFERROR(_xlfn.XLOOKUP(tbl_daily[[#This Row],[Name]],tbl_profile[Name],tbl_profile[Position]),"")</f>
        <v>Guard</v>
      </c>
      <c r="O550">
        <f>IFERROR(IF(tbl_daily[[#This Row],[Injury Status]]="Out","",tbl_daily[[#This Row],[Duration]]),"")</f>
        <v>103</v>
      </c>
      <c r="P550" t="str">
        <f>IFERROR(_xlfn.XLOOKUP(tbl_daily[[#This Row],[Name]],tbl_profile[Name],tbl_profile[Team]),"")</f>
        <v>New Legacy</v>
      </c>
      <c r="Q550" s="2" t="str">
        <f>IFERROR(AVERAGEIFS(tbl_performance[TrapBar Deadlift 1RM (lbs)],tbl_performance[Name],tbl_daily[[#This Row],[Name]],tbl_performance[Date],tbl_daily[[#This Row],[Date]]),"")</f>
        <v/>
      </c>
      <c r="R550" s="2" t="str">
        <f>IFERROR(AVERAGEIFS(tbl_performance[Bench Press 1RM (lbs)],tbl_performance[Name],tbl_daily[[#This Row],[Name]],tbl_performance[Date],tbl_daily[[#This Row],[Date]]),"")</f>
        <v/>
      </c>
      <c r="S550" s="2" t="str">
        <f>IFERROR(AVERAGEIFS(tbl_performance[Jump Height (in)],tbl_performance[Name],tbl_daily[[#This Row],[Name]],tbl_performance[Date],tbl_daily[[#This Row],[Date]]),"")</f>
        <v/>
      </c>
      <c r="T550" s="2" t="str">
        <f>IFERROR(AVERAGEIFS(tbl_performance[Body Fat (%)],tbl_performance[Name],tbl_daily[[#This Row],[Name]],tbl_performance[Date],tbl_daily[[#This Row],[Date]]),"")</f>
        <v/>
      </c>
      <c r="U550">
        <f>IFERROR(IF(tbl_daily[[#This Row],[Name]]="","",1),"")</f>
        <v>1</v>
      </c>
      <c r="V550" s="9">
        <f>IF(tbl_daily[[#This Row],[Injury Status]]="Full",1,IF(tbl_daily[[#This Row],[Injury Status]]="Limited",2,IF(tbl_daily[[#This Row],[Injury Status]]="Out",3,"")))</f>
        <v>1</v>
      </c>
    </row>
    <row r="551" spans="1:22" ht="18" customHeight="1" x14ac:dyDescent="0.25">
      <c r="A551" s="3">
        <v>43059</v>
      </c>
      <c r="B551" t="s">
        <v>48</v>
      </c>
      <c r="C551" t="s">
        <v>36</v>
      </c>
      <c r="D551">
        <v>5</v>
      </c>
      <c r="E551">
        <v>6</v>
      </c>
      <c r="F551">
        <v>6</v>
      </c>
      <c r="G551">
        <v>5</v>
      </c>
      <c r="H551">
        <v>4</v>
      </c>
      <c r="I551">
        <v>1</v>
      </c>
      <c r="J551">
        <v>7</v>
      </c>
      <c r="K551">
        <v>103</v>
      </c>
      <c r="L551">
        <f>IFERROR(IF(OR(tbl_daily[[#This Row],[RPE]]="",tbl_daily[[#This Row],[Duration]]=""),"",tbl_daily[[#This Row],[RPE]]*tbl_daily[[#This Row],[Duration]]),"")</f>
        <v>721</v>
      </c>
      <c r="M5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551" t="str">
        <f>IFERROR(_xlfn.XLOOKUP(tbl_daily[[#This Row],[Name]],tbl_profile[Name],tbl_profile[Position]),"")</f>
        <v>Guard</v>
      </c>
      <c r="O551">
        <f>IFERROR(IF(tbl_daily[[#This Row],[Injury Status]]="Out","",tbl_daily[[#This Row],[Duration]]),"")</f>
        <v>103</v>
      </c>
      <c r="P551" t="str">
        <f>IFERROR(_xlfn.XLOOKUP(tbl_daily[[#This Row],[Name]],tbl_profile[Name],tbl_profile[Team]),"")</f>
        <v>New Legacy</v>
      </c>
      <c r="Q551" s="2" t="str">
        <f>IFERROR(AVERAGEIFS(tbl_performance[TrapBar Deadlift 1RM (lbs)],tbl_performance[Name],tbl_daily[[#This Row],[Name]],tbl_performance[Date],tbl_daily[[#This Row],[Date]]),"")</f>
        <v/>
      </c>
      <c r="R551" s="2" t="str">
        <f>IFERROR(AVERAGEIFS(tbl_performance[Bench Press 1RM (lbs)],tbl_performance[Name],tbl_daily[[#This Row],[Name]],tbl_performance[Date],tbl_daily[[#This Row],[Date]]),"")</f>
        <v/>
      </c>
      <c r="S551" s="2" t="str">
        <f>IFERROR(AVERAGEIFS(tbl_performance[Jump Height (in)],tbl_performance[Name],tbl_daily[[#This Row],[Name]],tbl_performance[Date],tbl_daily[[#This Row],[Date]]),"")</f>
        <v/>
      </c>
      <c r="T551" s="2" t="str">
        <f>IFERROR(AVERAGEIFS(tbl_performance[Body Fat (%)],tbl_performance[Name],tbl_daily[[#This Row],[Name]],tbl_performance[Date],tbl_daily[[#This Row],[Date]]),"")</f>
        <v/>
      </c>
      <c r="U551">
        <f>IFERROR(IF(tbl_daily[[#This Row],[Name]]="","",1),"")</f>
        <v>1</v>
      </c>
      <c r="V551" s="9">
        <f>IF(tbl_daily[[#This Row],[Injury Status]]="Full",1,IF(tbl_daily[[#This Row],[Injury Status]]="Limited",2,IF(tbl_daily[[#This Row],[Injury Status]]="Out",3,"")))</f>
        <v>1</v>
      </c>
    </row>
    <row r="552" spans="1:22" ht="18" customHeight="1" x14ac:dyDescent="0.25">
      <c r="A552" s="3">
        <v>43059</v>
      </c>
      <c r="B552" t="s">
        <v>65</v>
      </c>
      <c r="C552" t="s">
        <v>38</v>
      </c>
      <c r="D552">
        <v>5</v>
      </c>
      <c r="E552">
        <v>3</v>
      </c>
      <c r="F552">
        <v>3</v>
      </c>
      <c r="G552">
        <v>4</v>
      </c>
      <c r="H552">
        <v>5</v>
      </c>
      <c r="I552">
        <v>1</v>
      </c>
      <c r="J552">
        <v>6</v>
      </c>
      <c r="K552">
        <v>103</v>
      </c>
      <c r="L552">
        <f>IFERROR(IF(OR(tbl_daily[[#This Row],[RPE]]="",tbl_daily[[#This Row],[Duration]]=""),"",tbl_daily[[#This Row],[RPE]]*tbl_daily[[#This Row],[Duration]]),"")</f>
        <v>618</v>
      </c>
      <c r="M5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20</v>
      </c>
      <c r="N552" t="str">
        <f>IFERROR(_xlfn.XLOOKUP(tbl_daily[[#This Row],[Name]],tbl_profile[Name],tbl_profile[Position]),"")</f>
        <v>Center</v>
      </c>
      <c r="O552">
        <f>IFERROR(IF(tbl_daily[[#This Row],[Injury Status]]="Out","",tbl_daily[[#This Row],[Duration]]),"")</f>
        <v>103</v>
      </c>
      <c r="P552" t="str">
        <f>IFERROR(_xlfn.XLOOKUP(tbl_daily[[#This Row],[Name]],tbl_profile[Name],tbl_profile[Team]),"")</f>
        <v>New Legacy</v>
      </c>
      <c r="Q552" s="2" t="str">
        <f>IFERROR(AVERAGEIFS(tbl_performance[TrapBar Deadlift 1RM (lbs)],tbl_performance[Name],tbl_daily[[#This Row],[Name]],tbl_performance[Date],tbl_daily[[#This Row],[Date]]),"")</f>
        <v/>
      </c>
      <c r="R552" s="2" t="str">
        <f>IFERROR(AVERAGEIFS(tbl_performance[Bench Press 1RM (lbs)],tbl_performance[Name],tbl_daily[[#This Row],[Name]],tbl_performance[Date],tbl_daily[[#This Row],[Date]]),"")</f>
        <v/>
      </c>
      <c r="S552" s="2" t="str">
        <f>IFERROR(AVERAGEIFS(tbl_performance[Jump Height (in)],tbl_performance[Name],tbl_daily[[#This Row],[Name]],tbl_performance[Date],tbl_daily[[#This Row],[Date]]),"")</f>
        <v/>
      </c>
      <c r="T552" s="2" t="str">
        <f>IFERROR(AVERAGEIFS(tbl_performance[Body Fat (%)],tbl_performance[Name],tbl_daily[[#This Row],[Name]],tbl_performance[Date],tbl_daily[[#This Row],[Date]]),"")</f>
        <v/>
      </c>
      <c r="U552">
        <f>IFERROR(IF(tbl_daily[[#This Row],[Name]]="","",1),"")</f>
        <v>1</v>
      </c>
      <c r="V552" s="9">
        <f>IF(tbl_daily[[#This Row],[Injury Status]]="Full",1,IF(tbl_daily[[#This Row],[Injury Status]]="Limited",2,IF(tbl_daily[[#This Row],[Injury Status]]="Out",3,"")))</f>
        <v>2</v>
      </c>
    </row>
    <row r="553" spans="1:22" ht="18" customHeight="1" x14ac:dyDescent="0.25">
      <c r="A553" s="3">
        <v>43059</v>
      </c>
      <c r="B553" t="s">
        <v>63</v>
      </c>
      <c r="C553" t="s">
        <v>36</v>
      </c>
      <c r="D553">
        <v>7</v>
      </c>
      <c r="E553">
        <v>4</v>
      </c>
      <c r="F553">
        <v>7</v>
      </c>
      <c r="G553">
        <v>4</v>
      </c>
      <c r="H553">
        <v>5</v>
      </c>
      <c r="I553">
        <v>1</v>
      </c>
      <c r="J553">
        <v>7</v>
      </c>
      <c r="K553">
        <v>103</v>
      </c>
      <c r="L553">
        <f>IFERROR(IF(OR(tbl_daily[[#This Row],[RPE]]="",tbl_daily[[#This Row],[Duration]]=""),"",tbl_daily[[#This Row],[RPE]]*tbl_daily[[#This Row],[Duration]]),"")</f>
        <v>721</v>
      </c>
      <c r="M5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553" t="str">
        <f>IFERROR(_xlfn.XLOOKUP(tbl_daily[[#This Row],[Name]],tbl_profile[Name],tbl_profile[Position]),"")</f>
        <v>Center</v>
      </c>
      <c r="O553">
        <f>IFERROR(IF(tbl_daily[[#This Row],[Injury Status]]="Out","",tbl_daily[[#This Row],[Duration]]),"")</f>
        <v>103</v>
      </c>
      <c r="P553" t="str">
        <f>IFERROR(_xlfn.XLOOKUP(tbl_daily[[#This Row],[Name]],tbl_profile[Name],tbl_profile[Team]),"")</f>
        <v>New Legacy</v>
      </c>
      <c r="Q553" s="2" t="str">
        <f>IFERROR(AVERAGEIFS(tbl_performance[TrapBar Deadlift 1RM (lbs)],tbl_performance[Name],tbl_daily[[#This Row],[Name]],tbl_performance[Date],tbl_daily[[#This Row],[Date]]),"")</f>
        <v/>
      </c>
      <c r="R553" s="2" t="str">
        <f>IFERROR(AVERAGEIFS(tbl_performance[Bench Press 1RM (lbs)],tbl_performance[Name],tbl_daily[[#This Row],[Name]],tbl_performance[Date],tbl_daily[[#This Row],[Date]]),"")</f>
        <v/>
      </c>
      <c r="S553" s="2" t="str">
        <f>IFERROR(AVERAGEIFS(tbl_performance[Jump Height (in)],tbl_performance[Name],tbl_daily[[#This Row],[Name]],tbl_performance[Date],tbl_daily[[#This Row],[Date]]),"")</f>
        <v/>
      </c>
      <c r="T553" s="2" t="str">
        <f>IFERROR(AVERAGEIFS(tbl_performance[Body Fat (%)],tbl_performance[Name],tbl_daily[[#This Row],[Name]],tbl_performance[Date],tbl_daily[[#This Row],[Date]]),"")</f>
        <v/>
      </c>
      <c r="U553">
        <f>IFERROR(IF(tbl_daily[[#This Row],[Name]]="","",1),"")</f>
        <v>1</v>
      </c>
      <c r="V553" s="9">
        <f>IF(tbl_daily[[#This Row],[Injury Status]]="Full",1,IF(tbl_daily[[#This Row],[Injury Status]]="Limited",2,IF(tbl_daily[[#This Row],[Injury Status]]="Out",3,"")))</f>
        <v>1</v>
      </c>
    </row>
    <row r="554" spans="1:22" ht="18" customHeight="1" x14ac:dyDescent="0.25">
      <c r="A554" s="3">
        <v>43059</v>
      </c>
      <c r="B554" t="s">
        <v>62</v>
      </c>
      <c r="C554" t="s">
        <v>36</v>
      </c>
      <c r="D554">
        <v>5</v>
      </c>
      <c r="E554">
        <v>5</v>
      </c>
      <c r="F554">
        <v>4</v>
      </c>
      <c r="G554">
        <v>5</v>
      </c>
      <c r="H554">
        <v>5</v>
      </c>
      <c r="I554">
        <v>1</v>
      </c>
      <c r="J554">
        <v>6</v>
      </c>
      <c r="K554">
        <v>103</v>
      </c>
      <c r="L554">
        <f>IFERROR(IF(OR(tbl_daily[[#This Row],[RPE]]="",tbl_daily[[#This Row],[Duration]]=""),"",tbl_daily[[#This Row],[RPE]]*tbl_daily[[#This Row],[Duration]]),"")</f>
        <v>618</v>
      </c>
      <c r="M5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554" t="str">
        <f>IFERROR(_xlfn.XLOOKUP(tbl_daily[[#This Row],[Name]],tbl_profile[Name],tbl_profile[Position]),"")</f>
        <v>Center</v>
      </c>
      <c r="O554">
        <f>IFERROR(IF(tbl_daily[[#This Row],[Injury Status]]="Out","",tbl_daily[[#This Row],[Duration]]),"")</f>
        <v>103</v>
      </c>
      <c r="P554" t="str">
        <f>IFERROR(_xlfn.XLOOKUP(tbl_daily[[#This Row],[Name]],tbl_profile[Name],tbl_profile[Team]),"")</f>
        <v>Toon Squad</v>
      </c>
      <c r="Q554" s="2" t="str">
        <f>IFERROR(AVERAGEIFS(tbl_performance[TrapBar Deadlift 1RM (lbs)],tbl_performance[Name],tbl_daily[[#This Row],[Name]],tbl_performance[Date],tbl_daily[[#This Row],[Date]]),"")</f>
        <v/>
      </c>
      <c r="R554" s="2" t="str">
        <f>IFERROR(AVERAGEIFS(tbl_performance[Bench Press 1RM (lbs)],tbl_performance[Name],tbl_daily[[#This Row],[Name]],tbl_performance[Date],tbl_daily[[#This Row],[Date]]),"")</f>
        <v/>
      </c>
      <c r="S554" s="2" t="str">
        <f>IFERROR(AVERAGEIFS(tbl_performance[Jump Height (in)],tbl_performance[Name],tbl_daily[[#This Row],[Name]],tbl_performance[Date],tbl_daily[[#This Row],[Date]]),"")</f>
        <v/>
      </c>
      <c r="T554" s="2" t="str">
        <f>IFERROR(AVERAGEIFS(tbl_performance[Body Fat (%)],tbl_performance[Name],tbl_daily[[#This Row],[Name]],tbl_performance[Date],tbl_daily[[#This Row],[Date]]),"")</f>
        <v/>
      </c>
      <c r="U554">
        <f>IFERROR(IF(tbl_daily[[#This Row],[Name]]="","",1),"")</f>
        <v>1</v>
      </c>
      <c r="V554" s="9">
        <f>IF(tbl_daily[[#This Row],[Injury Status]]="Full",1,IF(tbl_daily[[#This Row],[Injury Status]]="Limited",2,IF(tbl_daily[[#This Row],[Injury Status]]="Out",3,"")))</f>
        <v>1</v>
      </c>
    </row>
    <row r="555" spans="1:22" ht="18" customHeight="1" x14ac:dyDescent="0.25">
      <c r="A555" s="3">
        <v>43059</v>
      </c>
      <c r="B555" t="s">
        <v>52</v>
      </c>
      <c r="C555" t="s">
        <v>36</v>
      </c>
      <c r="D555">
        <v>4</v>
      </c>
      <c r="E555">
        <v>7</v>
      </c>
      <c r="F555">
        <v>6</v>
      </c>
      <c r="G555">
        <v>5</v>
      </c>
      <c r="H555">
        <v>4</v>
      </c>
      <c r="I555">
        <v>1</v>
      </c>
      <c r="J555">
        <v>4</v>
      </c>
      <c r="K555">
        <v>103</v>
      </c>
      <c r="L555">
        <f>IFERROR(IF(OR(tbl_daily[[#This Row],[RPE]]="",tbl_daily[[#This Row],[Duration]]=""),"",tbl_daily[[#This Row],[RPE]]*tbl_daily[[#This Row],[Duration]]),"")</f>
        <v>412</v>
      </c>
      <c r="M5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555" t="str">
        <f>IFERROR(_xlfn.XLOOKUP(tbl_daily[[#This Row],[Name]],tbl_profile[Name],tbl_profile[Position]),"")</f>
        <v>Forward</v>
      </c>
      <c r="O555">
        <f>IFERROR(IF(tbl_daily[[#This Row],[Injury Status]]="Out","",tbl_daily[[#This Row],[Duration]]),"")</f>
        <v>103</v>
      </c>
      <c r="P555" t="str">
        <f>IFERROR(_xlfn.XLOOKUP(tbl_daily[[#This Row],[Name]],tbl_profile[Name],tbl_profile[Team]),"")</f>
        <v>Toon Squad</v>
      </c>
      <c r="Q555" s="2" t="str">
        <f>IFERROR(AVERAGEIFS(tbl_performance[TrapBar Deadlift 1RM (lbs)],tbl_performance[Name],tbl_daily[[#This Row],[Name]],tbl_performance[Date],tbl_daily[[#This Row],[Date]]),"")</f>
        <v/>
      </c>
      <c r="R555" s="2" t="str">
        <f>IFERROR(AVERAGEIFS(tbl_performance[Bench Press 1RM (lbs)],tbl_performance[Name],tbl_daily[[#This Row],[Name]],tbl_performance[Date],tbl_daily[[#This Row],[Date]]),"")</f>
        <v/>
      </c>
      <c r="S555" s="2" t="str">
        <f>IFERROR(AVERAGEIFS(tbl_performance[Jump Height (in)],tbl_performance[Name],tbl_daily[[#This Row],[Name]],tbl_performance[Date],tbl_daily[[#This Row],[Date]]),"")</f>
        <v/>
      </c>
      <c r="T555" s="2" t="str">
        <f>IFERROR(AVERAGEIFS(tbl_performance[Body Fat (%)],tbl_performance[Name],tbl_daily[[#This Row],[Name]],tbl_performance[Date],tbl_daily[[#This Row],[Date]]),"")</f>
        <v/>
      </c>
      <c r="U555">
        <f>IFERROR(IF(tbl_daily[[#This Row],[Name]]="","",1),"")</f>
        <v>1</v>
      </c>
      <c r="V555" s="9">
        <f>IF(tbl_daily[[#This Row],[Injury Status]]="Full",1,IF(tbl_daily[[#This Row],[Injury Status]]="Limited",2,IF(tbl_daily[[#This Row],[Injury Status]]="Out",3,"")))</f>
        <v>1</v>
      </c>
    </row>
    <row r="556" spans="1:22" ht="18" customHeight="1" x14ac:dyDescent="0.25">
      <c r="A556" s="3">
        <v>43059</v>
      </c>
      <c r="B556" t="s">
        <v>57</v>
      </c>
      <c r="C556" t="s">
        <v>36</v>
      </c>
      <c r="D556">
        <v>7</v>
      </c>
      <c r="E556">
        <v>5</v>
      </c>
      <c r="F556">
        <v>5</v>
      </c>
      <c r="G556">
        <v>4</v>
      </c>
      <c r="H556">
        <v>5</v>
      </c>
      <c r="I556">
        <v>1</v>
      </c>
      <c r="J556">
        <v>7</v>
      </c>
      <c r="K556">
        <v>103</v>
      </c>
      <c r="L556">
        <f>IFERROR(IF(OR(tbl_daily[[#This Row],[RPE]]="",tbl_daily[[#This Row],[Duration]]=""),"",tbl_daily[[#This Row],[RPE]]*tbl_daily[[#This Row],[Duration]]),"")</f>
        <v>721</v>
      </c>
      <c r="M5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556" t="str">
        <f>IFERROR(_xlfn.XLOOKUP(tbl_daily[[#This Row],[Name]],tbl_profile[Name],tbl_profile[Position]),"")</f>
        <v>Guard</v>
      </c>
      <c r="O556">
        <f>IFERROR(IF(tbl_daily[[#This Row],[Injury Status]]="Out","",tbl_daily[[#This Row],[Duration]]),"")</f>
        <v>103</v>
      </c>
      <c r="P556" t="str">
        <f>IFERROR(_xlfn.XLOOKUP(tbl_daily[[#This Row],[Name]],tbl_profile[Name],tbl_profile[Team]),"")</f>
        <v>Toon Squad</v>
      </c>
      <c r="Q556" s="2" t="str">
        <f>IFERROR(AVERAGEIFS(tbl_performance[TrapBar Deadlift 1RM (lbs)],tbl_performance[Name],tbl_daily[[#This Row],[Name]],tbl_performance[Date],tbl_daily[[#This Row],[Date]]),"")</f>
        <v/>
      </c>
      <c r="R556" s="2" t="str">
        <f>IFERROR(AVERAGEIFS(tbl_performance[Bench Press 1RM (lbs)],tbl_performance[Name],tbl_daily[[#This Row],[Name]],tbl_performance[Date],tbl_daily[[#This Row],[Date]]),"")</f>
        <v/>
      </c>
      <c r="S556" s="2" t="str">
        <f>IFERROR(AVERAGEIFS(tbl_performance[Jump Height (in)],tbl_performance[Name],tbl_daily[[#This Row],[Name]],tbl_performance[Date],tbl_daily[[#This Row],[Date]]),"")</f>
        <v/>
      </c>
      <c r="T556" s="2" t="str">
        <f>IFERROR(AVERAGEIFS(tbl_performance[Body Fat (%)],tbl_performance[Name],tbl_daily[[#This Row],[Name]],tbl_performance[Date],tbl_daily[[#This Row],[Date]]),"")</f>
        <v/>
      </c>
      <c r="U556">
        <f>IFERROR(IF(tbl_daily[[#This Row],[Name]]="","",1),"")</f>
        <v>1</v>
      </c>
      <c r="V556" s="9">
        <f>IF(tbl_daily[[#This Row],[Injury Status]]="Full",1,IF(tbl_daily[[#This Row],[Injury Status]]="Limited",2,IF(tbl_daily[[#This Row],[Injury Status]]="Out",3,"")))</f>
        <v>1</v>
      </c>
    </row>
    <row r="557" spans="1:22" ht="18" customHeight="1" x14ac:dyDescent="0.25">
      <c r="A557" s="3">
        <v>43059</v>
      </c>
      <c r="B557" t="s">
        <v>59</v>
      </c>
      <c r="C557" t="s">
        <v>36</v>
      </c>
      <c r="D557">
        <v>5</v>
      </c>
      <c r="E557">
        <v>4</v>
      </c>
      <c r="F557">
        <v>7</v>
      </c>
      <c r="G557">
        <v>6</v>
      </c>
      <c r="H557">
        <v>6</v>
      </c>
      <c r="I557">
        <v>1</v>
      </c>
      <c r="J557">
        <v>6</v>
      </c>
      <c r="K557">
        <v>103</v>
      </c>
      <c r="L557">
        <f>IFERROR(IF(OR(tbl_daily[[#This Row],[RPE]]="",tbl_daily[[#This Row],[Duration]]=""),"",tbl_daily[[#This Row],[RPE]]*tbl_daily[[#This Row],[Duration]]),"")</f>
        <v>618</v>
      </c>
      <c r="M5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557" t="str">
        <f>IFERROR(_xlfn.XLOOKUP(tbl_daily[[#This Row],[Name]],tbl_profile[Name],tbl_profile[Position]),"")</f>
        <v>Forward</v>
      </c>
      <c r="O557">
        <f>IFERROR(IF(tbl_daily[[#This Row],[Injury Status]]="Out","",tbl_daily[[#This Row],[Duration]]),"")</f>
        <v>103</v>
      </c>
      <c r="P557" t="str">
        <f>IFERROR(_xlfn.XLOOKUP(tbl_daily[[#This Row],[Name]],tbl_profile[Name],tbl_profile[Team]),"")</f>
        <v>Toon Squad</v>
      </c>
      <c r="Q557" s="2" t="str">
        <f>IFERROR(AVERAGEIFS(tbl_performance[TrapBar Deadlift 1RM (lbs)],tbl_performance[Name],tbl_daily[[#This Row],[Name]],tbl_performance[Date],tbl_daily[[#This Row],[Date]]),"")</f>
        <v/>
      </c>
      <c r="R557" s="2" t="str">
        <f>IFERROR(AVERAGEIFS(tbl_performance[Bench Press 1RM (lbs)],tbl_performance[Name],tbl_daily[[#This Row],[Name]],tbl_performance[Date],tbl_daily[[#This Row],[Date]]),"")</f>
        <v/>
      </c>
      <c r="S557" s="2" t="str">
        <f>IFERROR(AVERAGEIFS(tbl_performance[Jump Height (in)],tbl_performance[Name],tbl_daily[[#This Row],[Name]],tbl_performance[Date],tbl_daily[[#This Row],[Date]]),"")</f>
        <v/>
      </c>
      <c r="T557" s="2" t="str">
        <f>IFERROR(AVERAGEIFS(tbl_performance[Body Fat (%)],tbl_performance[Name],tbl_daily[[#This Row],[Name]],tbl_performance[Date],tbl_daily[[#This Row],[Date]]),"")</f>
        <v/>
      </c>
      <c r="U557">
        <f>IFERROR(IF(tbl_daily[[#This Row],[Name]]="","",1),"")</f>
        <v>1</v>
      </c>
      <c r="V557" s="9">
        <f>IF(tbl_daily[[#This Row],[Injury Status]]="Full",1,IF(tbl_daily[[#This Row],[Injury Status]]="Limited",2,IF(tbl_daily[[#This Row],[Injury Status]]="Out",3,"")))</f>
        <v>1</v>
      </c>
    </row>
    <row r="558" spans="1:22" ht="18" customHeight="1" x14ac:dyDescent="0.25">
      <c r="A558" s="3">
        <v>43059</v>
      </c>
      <c r="B558" t="s">
        <v>61</v>
      </c>
      <c r="C558" t="s">
        <v>36</v>
      </c>
      <c r="D558">
        <v>6</v>
      </c>
      <c r="E558">
        <v>5</v>
      </c>
      <c r="F558">
        <v>4</v>
      </c>
      <c r="G558">
        <v>5</v>
      </c>
      <c r="H558">
        <v>5</v>
      </c>
      <c r="I558">
        <v>1</v>
      </c>
      <c r="J558">
        <v>5</v>
      </c>
      <c r="K558">
        <v>103</v>
      </c>
      <c r="L558">
        <f>IFERROR(IF(OR(tbl_daily[[#This Row],[RPE]]="",tbl_daily[[#This Row],[Duration]]=""),"",tbl_daily[[#This Row],[RPE]]*tbl_daily[[#This Row],[Duration]]),"")</f>
        <v>515</v>
      </c>
      <c r="M5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58" t="str">
        <f>IFERROR(_xlfn.XLOOKUP(tbl_daily[[#This Row],[Name]],tbl_profile[Name],tbl_profile[Position]),"")</f>
        <v>Forward</v>
      </c>
      <c r="O558">
        <f>IFERROR(IF(tbl_daily[[#This Row],[Injury Status]]="Out","",tbl_daily[[#This Row],[Duration]]),"")</f>
        <v>103</v>
      </c>
      <c r="P558" t="str">
        <f>IFERROR(_xlfn.XLOOKUP(tbl_daily[[#This Row],[Name]],tbl_profile[Name],tbl_profile[Team]),"")</f>
        <v>Toon Squad</v>
      </c>
      <c r="Q558" s="2" t="str">
        <f>IFERROR(AVERAGEIFS(tbl_performance[TrapBar Deadlift 1RM (lbs)],tbl_performance[Name],tbl_daily[[#This Row],[Name]],tbl_performance[Date],tbl_daily[[#This Row],[Date]]),"")</f>
        <v/>
      </c>
      <c r="R558" s="2" t="str">
        <f>IFERROR(AVERAGEIFS(tbl_performance[Bench Press 1RM (lbs)],tbl_performance[Name],tbl_daily[[#This Row],[Name]],tbl_performance[Date],tbl_daily[[#This Row],[Date]]),"")</f>
        <v/>
      </c>
      <c r="S558" s="2" t="str">
        <f>IFERROR(AVERAGEIFS(tbl_performance[Jump Height (in)],tbl_performance[Name],tbl_daily[[#This Row],[Name]],tbl_performance[Date],tbl_daily[[#This Row],[Date]]),"")</f>
        <v/>
      </c>
      <c r="T558" s="2" t="str">
        <f>IFERROR(AVERAGEIFS(tbl_performance[Body Fat (%)],tbl_performance[Name],tbl_daily[[#This Row],[Name]],tbl_performance[Date],tbl_daily[[#This Row],[Date]]),"")</f>
        <v/>
      </c>
      <c r="U558">
        <f>IFERROR(IF(tbl_daily[[#This Row],[Name]]="","",1),"")</f>
        <v>1</v>
      </c>
      <c r="V558" s="9">
        <f>IF(tbl_daily[[#This Row],[Injury Status]]="Full",1,IF(tbl_daily[[#This Row],[Injury Status]]="Limited",2,IF(tbl_daily[[#This Row],[Injury Status]]="Out",3,"")))</f>
        <v>1</v>
      </c>
    </row>
    <row r="559" spans="1:22" ht="18" customHeight="1" x14ac:dyDescent="0.25">
      <c r="A559" s="3">
        <v>43059</v>
      </c>
      <c r="B559" t="s">
        <v>55</v>
      </c>
      <c r="C559" t="s">
        <v>36</v>
      </c>
      <c r="D559">
        <v>10</v>
      </c>
      <c r="E559">
        <v>8</v>
      </c>
      <c r="F559">
        <v>10</v>
      </c>
      <c r="G559">
        <v>8</v>
      </c>
      <c r="H559">
        <v>10</v>
      </c>
      <c r="I559">
        <v>1</v>
      </c>
      <c r="J559">
        <v>9</v>
      </c>
      <c r="K559">
        <v>64</v>
      </c>
      <c r="L559">
        <f>IFERROR(IF(OR(tbl_daily[[#This Row],[RPE]]="",tbl_daily[[#This Row],[Duration]]=""),"",tbl_daily[[#This Row],[RPE]]*tbl_daily[[#This Row],[Duration]]),"")</f>
        <v>576</v>
      </c>
      <c r="M5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559" t="str">
        <f>IFERROR(_xlfn.XLOOKUP(tbl_daily[[#This Row],[Name]],tbl_profile[Name],tbl_profile[Position]),"")</f>
        <v>Guard</v>
      </c>
      <c r="O559">
        <f>IFERROR(IF(tbl_daily[[#This Row],[Injury Status]]="Out","",tbl_daily[[#This Row],[Duration]]),"")</f>
        <v>64</v>
      </c>
      <c r="P559" t="str">
        <f>IFERROR(_xlfn.XLOOKUP(tbl_daily[[#This Row],[Name]],tbl_profile[Name],tbl_profile[Team]),"")</f>
        <v>Toon Squad</v>
      </c>
      <c r="Q559" s="2" t="str">
        <f>IFERROR(AVERAGEIFS(tbl_performance[TrapBar Deadlift 1RM (lbs)],tbl_performance[Name],tbl_daily[[#This Row],[Name]],tbl_performance[Date],tbl_daily[[#This Row],[Date]]),"")</f>
        <v/>
      </c>
      <c r="R559" s="2" t="str">
        <f>IFERROR(AVERAGEIFS(tbl_performance[Bench Press 1RM (lbs)],tbl_performance[Name],tbl_daily[[#This Row],[Name]],tbl_performance[Date],tbl_daily[[#This Row],[Date]]),"")</f>
        <v/>
      </c>
      <c r="S559" s="2" t="str">
        <f>IFERROR(AVERAGEIFS(tbl_performance[Jump Height (in)],tbl_performance[Name],tbl_daily[[#This Row],[Name]],tbl_performance[Date],tbl_daily[[#This Row],[Date]]),"")</f>
        <v/>
      </c>
      <c r="T559" s="2" t="str">
        <f>IFERROR(AVERAGEIFS(tbl_performance[Body Fat (%)],tbl_performance[Name],tbl_daily[[#This Row],[Name]],tbl_performance[Date],tbl_daily[[#This Row],[Date]]),"")</f>
        <v/>
      </c>
      <c r="U559">
        <f>IFERROR(IF(tbl_daily[[#This Row],[Name]]="","",1),"")</f>
        <v>1</v>
      </c>
      <c r="V559" s="9">
        <f>IF(tbl_daily[[#This Row],[Injury Status]]="Full",1,IF(tbl_daily[[#This Row],[Injury Status]]="Limited",2,IF(tbl_daily[[#This Row],[Injury Status]]="Out",3,"")))</f>
        <v>1</v>
      </c>
    </row>
    <row r="560" spans="1:22" ht="18" customHeight="1" x14ac:dyDescent="0.25">
      <c r="A560" s="3">
        <v>43059</v>
      </c>
      <c r="B560" t="s">
        <v>40</v>
      </c>
      <c r="C560" t="s">
        <v>36</v>
      </c>
      <c r="D560">
        <v>10</v>
      </c>
      <c r="E560">
        <v>10</v>
      </c>
      <c r="F560">
        <v>9</v>
      </c>
      <c r="G560">
        <v>9</v>
      </c>
      <c r="H560">
        <v>10</v>
      </c>
      <c r="I560">
        <v>1</v>
      </c>
      <c r="J560">
        <v>9</v>
      </c>
      <c r="K560">
        <v>64</v>
      </c>
      <c r="L560">
        <f>IFERROR(IF(OR(tbl_daily[[#This Row],[RPE]]="",tbl_daily[[#This Row],[Duration]]=""),"",tbl_daily[[#This Row],[RPE]]*tbl_daily[[#This Row],[Duration]]),"")</f>
        <v>576</v>
      </c>
      <c r="M5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48</v>
      </c>
      <c r="N560" t="str">
        <f>IFERROR(_xlfn.XLOOKUP(tbl_daily[[#This Row],[Name]],tbl_profile[Name],tbl_profile[Position]),"")</f>
        <v>Guard</v>
      </c>
      <c r="O560">
        <f>IFERROR(IF(tbl_daily[[#This Row],[Injury Status]]="Out","",tbl_daily[[#This Row],[Duration]]),"")</f>
        <v>64</v>
      </c>
      <c r="P560" t="str">
        <f>IFERROR(_xlfn.XLOOKUP(tbl_daily[[#This Row],[Name]],tbl_profile[Name],tbl_profile[Team]),"")</f>
        <v>New Legacy</v>
      </c>
      <c r="Q560" s="2" t="str">
        <f>IFERROR(AVERAGEIFS(tbl_performance[TrapBar Deadlift 1RM (lbs)],tbl_performance[Name],tbl_daily[[#This Row],[Name]],tbl_performance[Date],tbl_daily[[#This Row],[Date]]),"")</f>
        <v/>
      </c>
      <c r="R560" s="2" t="str">
        <f>IFERROR(AVERAGEIFS(tbl_performance[Bench Press 1RM (lbs)],tbl_performance[Name],tbl_daily[[#This Row],[Name]],tbl_performance[Date],tbl_daily[[#This Row],[Date]]),"")</f>
        <v/>
      </c>
      <c r="S560" s="2" t="str">
        <f>IFERROR(AVERAGEIFS(tbl_performance[Jump Height (in)],tbl_performance[Name],tbl_daily[[#This Row],[Name]],tbl_performance[Date],tbl_daily[[#This Row],[Date]]),"")</f>
        <v/>
      </c>
      <c r="T560" s="2" t="str">
        <f>IFERROR(AVERAGEIFS(tbl_performance[Body Fat (%)],tbl_performance[Name],tbl_daily[[#This Row],[Name]],tbl_performance[Date],tbl_daily[[#This Row],[Date]]),"")</f>
        <v/>
      </c>
      <c r="U560">
        <f>IFERROR(IF(tbl_daily[[#This Row],[Name]]="","",1),"")</f>
        <v>1</v>
      </c>
      <c r="V560" s="9">
        <f>IF(tbl_daily[[#This Row],[Injury Status]]="Full",1,IF(tbl_daily[[#This Row],[Injury Status]]="Limited",2,IF(tbl_daily[[#This Row],[Injury Status]]="Out",3,"")))</f>
        <v>1</v>
      </c>
    </row>
    <row r="561" spans="1:22" ht="18" customHeight="1" x14ac:dyDescent="0.25">
      <c r="A561" s="6">
        <v>43060</v>
      </c>
      <c r="B561" t="s">
        <v>45</v>
      </c>
      <c r="C561" t="s">
        <v>36</v>
      </c>
      <c r="D561">
        <v>7</v>
      </c>
      <c r="E561">
        <v>10</v>
      </c>
      <c r="F561">
        <v>8</v>
      </c>
      <c r="G561">
        <v>7</v>
      </c>
      <c r="H561">
        <v>9</v>
      </c>
      <c r="I561">
        <v>1</v>
      </c>
      <c r="J561">
        <v>8</v>
      </c>
      <c r="K561">
        <v>64</v>
      </c>
      <c r="L561">
        <f>IFERROR(IF(OR(tbl_daily[[#This Row],[RPE]]="",tbl_daily[[#This Row],[Duration]]=""),"",tbl_daily[[#This Row],[RPE]]*tbl_daily[[#This Row],[Duration]]),"")</f>
        <v>512</v>
      </c>
      <c r="M5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61" t="str">
        <f>IFERROR(_xlfn.XLOOKUP(tbl_daily[[#This Row],[Name]],tbl_profile[Name],tbl_profile[Position]),"")</f>
        <v>Forward</v>
      </c>
      <c r="O561">
        <f>IFERROR(IF(tbl_daily[[#This Row],[Injury Status]]="Out","",tbl_daily[[#This Row],[Duration]]),"")</f>
        <v>64</v>
      </c>
      <c r="P561" t="str">
        <f>IFERROR(_xlfn.XLOOKUP(tbl_daily[[#This Row],[Name]],tbl_profile[Name],tbl_profile[Team]),"")</f>
        <v>New Legacy</v>
      </c>
      <c r="Q561" s="2" t="str">
        <f>IFERROR(AVERAGEIFS(tbl_performance[TrapBar Deadlift 1RM (lbs)],tbl_performance[Name],tbl_daily[[#This Row],[Name]],tbl_performance[Date],tbl_daily[[#This Row],[Date]]),"")</f>
        <v/>
      </c>
      <c r="R561" s="2" t="str">
        <f>IFERROR(AVERAGEIFS(tbl_performance[Bench Press 1RM (lbs)],tbl_performance[Name],tbl_daily[[#This Row],[Name]],tbl_performance[Date],tbl_daily[[#This Row],[Date]]),"")</f>
        <v/>
      </c>
      <c r="S561" s="2" t="str">
        <f>IFERROR(AVERAGEIFS(tbl_performance[Jump Height (in)],tbl_performance[Name],tbl_daily[[#This Row],[Name]],tbl_performance[Date],tbl_daily[[#This Row],[Date]]),"")</f>
        <v/>
      </c>
      <c r="T561" s="2" t="str">
        <f>IFERROR(AVERAGEIFS(tbl_performance[Body Fat (%)],tbl_performance[Name],tbl_daily[[#This Row],[Name]],tbl_performance[Date],tbl_daily[[#This Row],[Date]]),"")</f>
        <v/>
      </c>
      <c r="U561">
        <f>IFERROR(IF(tbl_daily[[#This Row],[Name]]="","",1),"")</f>
        <v>1</v>
      </c>
      <c r="V561" s="9">
        <f>IF(tbl_daily[[#This Row],[Injury Status]]="Full",1,IF(tbl_daily[[#This Row],[Injury Status]]="Limited",2,IF(tbl_daily[[#This Row],[Injury Status]]="Out",3,"")))</f>
        <v>1</v>
      </c>
    </row>
    <row r="562" spans="1:22" ht="18" customHeight="1" x14ac:dyDescent="0.25">
      <c r="A562" s="3">
        <v>43060</v>
      </c>
      <c r="B562" t="s">
        <v>47</v>
      </c>
      <c r="C562" t="s">
        <v>36</v>
      </c>
      <c r="D562">
        <v>7</v>
      </c>
      <c r="E562">
        <v>7</v>
      </c>
      <c r="F562">
        <v>8</v>
      </c>
      <c r="G562">
        <v>8</v>
      </c>
      <c r="H562">
        <v>10</v>
      </c>
      <c r="I562">
        <v>1</v>
      </c>
      <c r="J562">
        <v>9</v>
      </c>
      <c r="K562">
        <v>64</v>
      </c>
      <c r="L562">
        <f>IFERROR(IF(OR(tbl_daily[[#This Row],[RPE]]="",tbl_daily[[#This Row],[Duration]]=""),"",tbl_daily[[#This Row],[RPE]]*tbl_daily[[#This Row],[Duration]]),"")</f>
        <v>576</v>
      </c>
      <c r="M5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62" t="str">
        <f>IFERROR(_xlfn.XLOOKUP(tbl_daily[[#This Row],[Name]],tbl_profile[Name],tbl_profile[Position]),"")</f>
        <v>Forward</v>
      </c>
      <c r="O562">
        <f>IFERROR(IF(tbl_daily[[#This Row],[Injury Status]]="Out","",tbl_daily[[#This Row],[Duration]]),"")</f>
        <v>64</v>
      </c>
      <c r="P562" t="str">
        <f>IFERROR(_xlfn.XLOOKUP(tbl_daily[[#This Row],[Name]],tbl_profile[Name],tbl_profile[Team]),"")</f>
        <v>Toon Squad</v>
      </c>
      <c r="Q562" s="2" t="str">
        <f>IFERROR(AVERAGEIFS(tbl_performance[TrapBar Deadlift 1RM (lbs)],tbl_performance[Name],tbl_daily[[#This Row],[Name]],tbl_performance[Date],tbl_daily[[#This Row],[Date]]),"")</f>
        <v/>
      </c>
      <c r="R562" s="2" t="str">
        <f>IFERROR(AVERAGEIFS(tbl_performance[Bench Press 1RM (lbs)],tbl_performance[Name],tbl_daily[[#This Row],[Name]],tbl_performance[Date],tbl_daily[[#This Row],[Date]]),"")</f>
        <v/>
      </c>
      <c r="S562" s="2" t="str">
        <f>IFERROR(AVERAGEIFS(tbl_performance[Jump Height (in)],tbl_performance[Name],tbl_daily[[#This Row],[Name]],tbl_performance[Date],tbl_daily[[#This Row],[Date]]),"")</f>
        <v/>
      </c>
      <c r="T562" s="2" t="str">
        <f>IFERROR(AVERAGEIFS(tbl_performance[Body Fat (%)],tbl_performance[Name],tbl_daily[[#This Row],[Name]],tbl_performance[Date],tbl_daily[[#This Row],[Date]]),"")</f>
        <v/>
      </c>
      <c r="U562">
        <f>IFERROR(IF(tbl_daily[[#This Row],[Name]]="","",1),"")</f>
        <v>1</v>
      </c>
      <c r="V562" s="9">
        <f>IF(tbl_daily[[#This Row],[Injury Status]]="Full",1,IF(tbl_daily[[#This Row],[Injury Status]]="Limited",2,IF(tbl_daily[[#This Row],[Injury Status]]="Out",3,"")))</f>
        <v>1</v>
      </c>
    </row>
    <row r="563" spans="1:22" ht="18" customHeight="1" x14ac:dyDescent="0.25">
      <c r="A563" s="3">
        <v>43060</v>
      </c>
      <c r="B563" t="s">
        <v>43</v>
      </c>
      <c r="C563" t="s">
        <v>36</v>
      </c>
      <c r="D563">
        <v>9</v>
      </c>
      <c r="E563">
        <v>9</v>
      </c>
      <c r="F563">
        <v>7</v>
      </c>
      <c r="G563">
        <v>8</v>
      </c>
      <c r="H563">
        <v>9</v>
      </c>
      <c r="I563">
        <v>1</v>
      </c>
      <c r="J563">
        <v>7</v>
      </c>
      <c r="K563">
        <v>64</v>
      </c>
      <c r="L563">
        <f>IFERROR(IF(OR(tbl_daily[[#This Row],[RPE]]="",tbl_daily[[#This Row],[Duration]]=""),"",tbl_daily[[#This Row],[RPE]]*tbl_daily[[#This Row],[Duration]]),"")</f>
        <v>448</v>
      </c>
      <c r="M5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563" t="str">
        <f>IFERROR(_xlfn.XLOOKUP(tbl_daily[[#This Row],[Name]],tbl_profile[Name],tbl_profile[Position]),"")</f>
        <v>Forward</v>
      </c>
      <c r="O563">
        <f>IFERROR(IF(tbl_daily[[#This Row],[Injury Status]]="Out","",tbl_daily[[#This Row],[Duration]]),"")</f>
        <v>64</v>
      </c>
      <c r="P563" t="str">
        <f>IFERROR(_xlfn.XLOOKUP(tbl_daily[[#This Row],[Name]],tbl_profile[Name],tbl_profile[Team]),"")</f>
        <v>New Legacy</v>
      </c>
      <c r="Q563" s="2" t="str">
        <f>IFERROR(AVERAGEIFS(tbl_performance[TrapBar Deadlift 1RM (lbs)],tbl_performance[Name],tbl_daily[[#This Row],[Name]],tbl_performance[Date],tbl_daily[[#This Row],[Date]]),"")</f>
        <v/>
      </c>
      <c r="R563" s="2" t="str">
        <f>IFERROR(AVERAGEIFS(tbl_performance[Bench Press 1RM (lbs)],tbl_performance[Name],tbl_daily[[#This Row],[Name]],tbl_performance[Date],tbl_daily[[#This Row],[Date]]),"")</f>
        <v/>
      </c>
      <c r="S563" s="2" t="str">
        <f>IFERROR(AVERAGEIFS(tbl_performance[Jump Height (in)],tbl_performance[Name],tbl_daily[[#This Row],[Name]],tbl_performance[Date],tbl_daily[[#This Row],[Date]]),"")</f>
        <v/>
      </c>
      <c r="T563" s="2" t="str">
        <f>IFERROR(AVERAGEIFS(tbl_performance[Body Fat (%)],tbl_performance[Name],tbl_daily[[#This Row],[Name]],tbl_performance[Date],tbl_daily[[#This Row],[Date]]),"")</f>
        <v/>
      </c>
      <c r="U563">
        <f>IFERROR(IF(tbl_daily[[#This Row],[Name]]="","",1),"")</f>
        <v>1</v>
      </c>
      <c r="V563" s="9">
        <f>IF(tbl_daily[[#This Row],[Injury Status]]="Full",1,IF(tbl_daily[[#This Row],[Injury Status]]="Limited",2,IF(tbl_daily[[#This Row],[Injury Status]]="Out",3,"")))</f>
        <v>1</v>
      </c>
    </row>
    <row r="564" spans="1:22" ht="18" customHeight="1" x14ac:dyDescent="0.25">
      <c r="A564" s="3">
        <v>43060</v>
      </c>
      <c r="B564" t="s">
        <v>46</v>
      </c>
      <c r="C564" t="s">
        <v>36</v>
      </c>
      <c r="D564">
        <v>8</v>
      </c>
      <c r="E564">
        <v>10</v>
      </c>
      <c r="F564">
        <v>7</v>
      </c>
      <c r="G564">
        <v>10</v>
      </c>
      <c r="H564">
        <v>10</v>
      </c>
      <c r="I564">
        <v>1</v>
      </c>
      <c r="J564">
        <v>9</v>
      </c>
      <c r="K564">
        <v>64</v>
      </c>
      <c r="L564">
        <f>IFERROR(IF(OR(tbl_daily[[#This Row],[RPE]]="",tbl_daily[[#This Row],[Duration]]=""),"",tbl_daily[[#This Row],[RPE]]*tbl_daily[[#This Row],[Duration]]),"")</f>
        <v>576</v>
      </c>
      <c r="M5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564" t="str">
        <f>IFERROR(_xlfn.XLOOKUP(tbl_daily[[#This Row],[Name]],tbl_profile[Name],tbl_profile[Position]),"")</f>
        <v>Forward</v>
      </c>
      <c r="O564">
        <f>IFERROR(IF(tbl_daily[[#This Row],[Injury Status]]="Out","",tbl_daily[[#This Row],[Duration]]),"")</f>
        <v>64</v>
      </c>
      <c r="P564" t="str">
        <f>IFERROR(_xlfn.XLOOKUP(tbl_daily[[#This Row],[Name]],tbl_profile[Name],tbl_profile[Team]),"")</f>
        <v>Toon Squad</v>
      </c>
      <c r="Q564" s="2" t="str">
        <f>IFERROR(AVERAGEIFS(tbl_performance[TrapBar Deadlift 1RM (lbs)],tbl_performance[Name],tbl_daily[[#This Row],[Name]],tbl_performance[Date],tbl_daily[[#This Row],[Date]]),"")</f>
        <v/>
      </c>
      <c r="R564" s="2" t="str">
        <f>IFERROR(AVERAGEIFS(tbl_performance[Bench Press 1RM (lbs)],tbl_performance[Name],tbl_daily[[#This Row],[Name]],tbl_performance[Date],tbl_daily[[#This Row],[Date]]),"")</f>
        <v/>
      </c>
      <c r="S564" s="2" t="str">
        <f>IFERROR(AVERAGEIFS(tbl_performance[Jump Height (in)],tbl_performance[Name],tbl_daily[[#This Row],[Name]],tbl_performance[Date],tbl_daily[[#This Row],[Date]]),"")</f>
        <v/>
      </c>
      <c r="T564" s="2" t="str">
        <f>IFERROR(AVERAGEIFS(tbl_performance[Body Fat (%)],tbl_performance[Name],tbl_daily[[#This Row],[Name]],tbl_performance[Date],tbl_daily[[#This Row],[Date]]),"")</f>
        <v/>
      </c>
      <c r="U564">
        <f>IFERROR(IF(tbl_daily[[#This Row],[Name]]="","",1),"")</f>
        <v>1</v>
      </c>
      <c r="V564" s="9">
        <f>IF(tbl_daily[[#This Row],[Injury Status]]="Full",1,IF(tbl_daily[[#This Row],[Injury Status]]="Limited",2,IF(tbl_daily[[#This Row],[Injury Status]]="Out",3,"")))</f>
        <v>1</v>
      </c>
    </row>
    <row r="565" spans="1:22" ht="18" customHeight="1" x14ac:dyDescent="0.25">
      <c r="A565" s="3">
        <v>43060</v>
      </c>
      <c r="B565" t="s">
        <v>49</v>
      </c>
      <c r="C565" t="s">
        <v>36</v>
      </c>
      <c r="D565">
        <v>10</v>
      </c>
      <c r="E565">
        <v>8</v>
      </c>
      <c r="F565">
        <v>7</v>
      </c>
      <c r="G565">
        <v>8</v>
      </c>
      <c r="H565">
        <v>10</v>
      </c>
      <c r="I565">
        <v>1</v>
      </c>
      <c r="J565">
        <v>7</v>
      </c>
      <c r="K565">
        <v>64</v>
      </c>
      <c r="L565">
        <f>IFERROR(IF(OR(tbl_daily[[#This Row],[RPE]]="",tbl_daily[[#This Row],[Duration]]=""),"",tbl_daily[[#This Row],[RPE]]*tbl_daily[[#This Row],[Duration]]),"")</f>
        <v>448</v>
      </c>
      <c r="M5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65" t="str">
        <f>IFERROR(_xlfn.XLOOKUP(tbl_daily[[#This Row],[Name]],tbl_profile[Name],tbl_profile[Position]),"")</f>
        <v>Guard</v>
      </c>
      <c r="O565">
        <f>IFERROR(IF(tbl_daily[[#This Row],[Injury Status]]="Out","",tbl_daily[[#This Row],[Duration]]),"")</f>
        <v>64</v>
      </c>
      <c r="P565" t="str">
        <f>IFERROR(_xlfn.XLOOKUP(tbl_daily[[#This Row],[Name]],tbl_profile[Name],tbl_profile[Team]),"")</f>
        <v>Toon Squad</v>
      </c>
      <c r="Q565" s="2" t="str">
        <f>IFERROR(AVERAGEIFS(tbl_performance[TrapBar Deadlift 1RM (lbs)],tbl_performance[Name],tbl_daily[[#This Row],[Name]],tbl_performance[Date],tbl_daily[[#This Row],[Date]]),"")</f>
        <v/>
      </c>
      <c r="R565" s="2" t="str">
        <f>IFERROR(AVERAGEIFS(tbl_performance[Bench Press 1RM (lbs)],tbl_performance[Name],tbl_daily[[#This Row],[Name]],tbl_performance[Date],tbl_daily[[#This Row],[Date]]),"")</f>
        <v/>
      </c>
      <c r="S565" s="2" t="str">
        <f>IFERROR(AVERAGEIFS(tbl_performance[Jump Height (in)],tbl_performance[Name],tbl_daily[[#This Row],[Name]],tbl_performance[Date],tbl_daily[[#This Row],[Date]]),"")</f>
        <v/>
      </c>
      <c r="T565" s="2" t="str">
        <f>IFERROR(AVERAGEIFS(tbl_performance[Body Fat (%)],tbl_performance[Name],tbl_daily[[#This Row],[Name]],tbl_performance[Date],tbl_daily[[#This Row],[Date]]),"")</f>
        <v/>
      </c>
      <c r="U565">
        <f>IFERROR(IF(tbl_daily[[#This Row],[Name]]="","",1),"")</f>
        <v>1</v>
      </c>
      <c r="V565" s="9">
        <f>IF(tbl_daily[[#This Row],[Injury Status]]="Full",1,IF(tbl_daily[[#This Row],[Injury Status]]="Limited",2,IF(tbl_daily[[#This Row],[Injury Status]]="Out",3,"")))</f>
        <v>1</v>
      </c>
    </row>
    <row r="566" spans="1:22" ht="18" customHeight="1" x14ac:dyDescent="0.25">
      <c r="A566" s="3">
        <v>43060</v>
      </c>
      <c r="B566" t="s">
        <v>14</v>
      </c>
      <c r="C566" t="s">
        <v>36</v>
      </c>
      <c r="D566">
        <v>9</v>
      </c>
      <c r="E566">
        <v>9</v>
      </c>
      <c r="F566">
        <v>8</v>
      </c>
      <c r="G566">
        <v>10</v>
      </c>
      <c r="H566">
        <v>9</v>
      </c>
      <c r="I566">
        <v>1</v>
      </c>
      <c r="J566">
        <v>10</v>
      </c>
      <c r="K566">
        <v>64</v>
      </c>
      <c r="L566">
        <f>IFERROR(IF(OR(tbl_daily[[#This Row],[RPE]]="",tbl_daily[[#This Row],[Duration]]=""),"",tbl_daily[[#This Row],[RPE]]*tbl_daily[[#This Row],[Duration]]),"")</f>
        <v>640</v>
      </c>
      <c r="M5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566" t="str">
        <f>IFERROR(_xlfn.XLOOKUP(tbl_daily[[#This Row],[Name]],tbl_profile[Name],tbl_profile[Position]),"")</f>
        <v>Guard</v>
      </c>
      <c r="O566">
        <f>IFERROR(IF(tbl_daily[[#This Row],[Injury Status]]="Out","",tbl_daily[[#This Row],[Duration]]),"")</f>
        <v>64</v>
      </c>
      <c r="P566" t="str">
        <f>IFERROR(_xlfn.XLOOKUP(tbl_daily[[#This Row],[Name]],tbl_profile[Name],tbl_profile[Team]),"")</f>
        <v>New Legacy</v>
      </c>
      <c r="Q566" s="2" t="str">
        <f>IFERROR(AVERAGEIFS(tbl_performance[TrapBar Deadlift 1RM (lbs)],tbl_performance[Name],tbl_daily[[#This Row],[Name]],tbl_performance[Date],tbl_daily[[#This Row],[Date]]),"")</f>
        <v/>
      </c>
      <c r="R566" s="2" t="str">
        <f>IFERROR(AVERAGEIFS(tbl_performance[Bench Press 1RM (lbs)],tbl_performance[Name],tbl_daily[[#This Row],[Name]],tbl_performance[Date],tbl_daily[[#This Row],[Date]]),"")</f>
        <v/>
      </c>
      <c r="S566" s="2" t="str">
        <f>IFERROR(AVERAGEIFS(tbl_performance[Jump Height (in)],tbl_performance[Name],tbl_daily[[#This Row],[Name]],tbl_performance[Date],tbl_daily[[#This Row],[Date]]),"")</f>
        <v/>
      </c>
      <c r="T566" s="2" t="str">
        <f>IFERROR(AVERAGEIFS(tbl_performance[Body Fat (%)],tbl_performance[Name],tbl_daily[[#This Row],[Name]],tbl_performance[Date],tbl_daily[[#This Row],[Date]]),"")</f>
        <v/>
      </c>
      <c r="U566">
        <f>IFERROR(IF(tbl_daily[[#This Row],[Name]]="","",1),"")</f>
        <v>1</v>
      </c>
      <c r="V566" s="9">
        <f>IF(tbl_daily[[#This Row],[Injury Status]]="Full",1,IF(tbl_daily[[#This Row],[Injury Status]]="Limited",2,IF(tbl_daily[[#This Row],[Injury Status]]="Out",3,"")))</f>
        <v>1</v>
      </c>
    </row>
    <row r="567" spans="1:22" ht="18" customHeight="1" x14ac:dyDescent="0.25">
      <c r="A567" s="3">
        <v>43060</v>
      </c>
      <c r="B567" t="s">
        <v>64</v>
      </c>
      <c r="C567" t="s">
        <v>36</v>
      </c>
      <c r="D567">
        <v>8</v>
      </c>
      <c r="E567">
        <v>9</v>
      </c>
      <c r="F567">
        <v>9</v>
      </c>
      <c r="G567">
        <v>10</v>
      </c>
      <c r="H567">
        <v>7</v>
      </c>
      <c r="I567">
        <v>1</v>
      </c>
      <c r="J567">
        <v>9</v>
      </c>
      <c r="K567">
        <v>64</v>
      </c>
      <c r="L567">
        <f>IFERROR(IF(OR(tbl_daily[[#This Row],[RPE]]="",tbl_daily[[#This Row],[Duration]]=""),"",tbl_daily[[#This Row],[RPE]]*tbl_daily[[#This Row],[Duration]]),"")</f>
        <v>576</v>
      </c>
      <c r="M5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67" t="str">
        <f>IFERROR(_xlfn.XLOOKUP(tbl_daily[[#This Row],[Name]],tbl_profile[Name],tbl_profile[Position]),"")</f>
        <v>Guard</v>
      </c>
      <c r="O567">
        <f>IFERROR(IF(tbl_daily[[#This Row],[Injury Status]]="Out","",tbl_daily[[#This Row],[Duration]]),"")</f>
        <v>64</v>
      </c>
      <c r="P567" t="str">
        <f>IFERROR(_xlfn.XLOOKUP(tbl_daily[[#This Row],[Name]],tbl_profile[Name],tbl_profile[Team]),"")</f>
        <v>New Legacy</v>
      </c>
      <c r="Q567" s="2" t="str">
        <f>IFERROR(AVERAGEIFS(tbl_performance[TrapBar Deadlift 1RM (lbs)],tbl_performance[Name],tbl_daily[[#This Row],[Name]],tbl_performance[Date],tbl_daily[[#This Row],[Date]]),"")</f>
        <v/>
      </c>
      <c r="R567" s="2" t="str">
        <f>IFERROR(AVERAGEIFS(tbl_performance[Bench Press 1RM (lbs)],tbl_performance[Name],tbl_daily[[#This Row],[Name]],tbl_performance[Date],tbl_daily[[#This Row],[Date]]),"")</f>
        <v/>
      </c>
      <c r="S567" s="2" t="str">
        <f>IFERROR(AVERAGEIFS(tbl_performance[Jump Height (in)],tbl_performance[Name],tbl_daily[[#This Row],[Name]],tbl_performance[Date],tbl_daily[[#This Row],[Date]]),"")</f>
        <v/>
      </c>
      <c r="T567" s="2" t="str">
        <f>IFERROR(AVERAGEIFS(tbl_performance[Body Fat (%)],tbl_performance[Name],tbl_daily[[#This Row],[Name]],tbl_performance[Date],tbl_daily[[#This Row],[Date]]),"")</f>
        <v/>
      </c>
      <c r="U567">
        <f>IFERROR(IF(tbl_daily[[#This Row],[Name]]="","",1),"")</f>
        <v>1</v>
      </c>
      <c r="V567" s="9">
        <f>IF(tbl_daily[[#This Row],[Injury Status]]="Full",1,IF(tbl_daily[[#This Row],[Injury Status]]="Limited",2,IF(tbl_daily[[#This Row],[Injury Status]]="Out",3,"")))</f>
        <v>1</v>
      </c>
    </row>
    <row r="568" spans="1:22" ht="18" customHeight="1" x14ac:dyDescent="0.25">
      <c r="A568" s="3">
        <v>43060</v>
      </c>
      <c r="B568" t="s">
        <v>48</v>
      </c>
      <c r="C568" t="s">
        <v>36</v>
      </c>
      <c r="D568">
        <v>7</v>
      </c>
      <c r="E568">
        <v>9</v>
      </c>
      <c r="F568">
        <v>7</v>
      </c>
      <c r="G568">
        <v>7</v>
      </c>
      <c r="H568">
        <v>9</v>
      </c>
      <c r="I568">
        <v>1</v>
      </c>
      <c r="J568">
        <v>10</v>
      </c>
      <c r="K568">
        <v>64</v>
      </c>
      <c r="L568">
        <f>IFERROR(IF(OR(tbl_daily[[#This Row],[RPE]]="",tbl_daily[[#This Row],[Duration]]=""),"",tbl_daily[[#This Row],[RPE]]*tbl_daily[[#This Row],[Duration]]),"")</f>
        <v>640</v>
      </c>
      <c r="M5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568" t="str">
        <f>IFERROR(_xlfn.XLOOKUP(tbl_daily[[#This Row],[Name]],tbl_profile[Name],tbl_profile[Position]),"")</f>
        <v>Guard</v>
      </c>
      <c r="O568">
        <f>IFERROR(IF(tbl_daily[[#This Row],[Injury Status]]="Out","",tbl_daily[[#This Row],[Duration]]),"")</f>
        <v>64</v>
      </c>
      <c r="P568" t="str">
        <f>IFERROR(_xlfn.XLOOKUP(tbl_daily[[#This Row],[Name]],tbl_profile[Name],tbl_profile[Team]),"")</f>
        <v>New Legacy</v>
      </c>
      <c r="Q568" s="2" t="str">
        <f>IFERROR(AVERAGEIFS(tbl_performance[TrapBar Deadlift 1RM (lbs)],tbl_performance[Name],tbl_daily[[#This Row],[Name]],tbl_performance[Date],tbl_daily[[#This Row],[Date]]),"")</f>
        <v/>
      </c>
      <c r="R568" s="2" t="str">
        <f>IFERROR(AVERAGEIFS(tbl_performance[Bench Press 1RM (lbs)],tbl_performance[Name],tbl_daily[[#This Row],[Name]],tbl_performance[Date],tbl_daily[[#This Row],[Date]]),"")</f>
        <v/>
      </c>
      <c r="S568" s="2" t="str">
        <f>IFERROR(AVERAGEIFS(tbl_performance[Jump Height (in)],tbl_performance[Name],tbl_daily[[#This Row],[Name]],tbl_performance[Date],tbl_daily[[#This Row],[Date]]),"")</f>
        <v/>
      </c>
      <c r="T568" s="2" t="str">
        <f>IFERROR(AVERAGEIFS(tbl_performance[Body Fat (%)],tbl_performance[Name],tbl_daily[[#This Row],[Name]],tbl_performance[Date],tbl_daily[[#This Row],[Date]]),"")</f>
        <v/>
      </c>
      <c r="U568">
        <f>IFERROR(IF(tbl_daily[[#This Row],[Name]]="","",1),"")</f>
        <v>1</v>
      </c>
      <c r="V568" s="9">
        <f>IF(tbl_daily[[#This Row],[Injury Status]]="Full",1,IF(tbl_daily[[#This Row],[Injury Status]]="Limited",2,IF(tbl_daily[[#This Row],[Injury Status]]="Out",3,"")))</f>
        <v>1</v>
      </c>
    </row>
    <row r="569" spans="1:22" ht="18" customHeight="1" x14ac:dyDescent="0.25">
      <c r="A569" s="4">
        <v>43060</v>
      </c>
      <c r="B569" t="s">
        <v>65</v>
      </c>
      <c r="C569" t="s">
        <v>36</v>
      </c>
      <c r="D569">
        <v>9</v>
      </c>
      <c r="E569">
        <v>7</v>
      </c>
      <c r="F569">
        <v>8</v>
      </c>
      <c r="G569">
        <v>9</v>
      </c>
      <c r="H569">
        <v>9</v>
      </c>
      <c r="I569">
        <v>1</v>
      </c>
      <c r="J569">
        <v>7</v>
      </c>
      <c r="K569">
        <v>64</v>
      </c>
      <c r="L569">
        <f>IFERROR(IF(OR(tbl_daily[[#This Row],[RPE]]="",tbl_daily[[#This Row],[Duration]]=""),"",tbl_daily[[#This Row],[RPE]]*tbl_daily[[#This Row],[Duration]]),"")</f>
        <v>448</v>
      </c>
      <c r="M5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569" t="str">
        <f>IFERROR(_xlfn.XLOOKUP(tbl_daily[[#This Row],[Name]],tbl_profile[Name],tbl_profile[Position]),"")</f>
        <v>Center</v>
      </c>
      <c r="O569">
        <f>IFERROR(IF(tbl_daily[[#This Row],[Injury Status]]="Out","",tbl_daily[[#This Row],[Duration]]),"")</f>
        <v>64</v>
      </c>
      <c r="P569" t="str">
        <f>IFERROR(_xlfn.XLOOKUP(tbl_daily[[#This Row],[Name]],tbl_profile[Name],tbl_profile[Team]),"")</f>
        <v>New Legacy</v>
      </c>
      <c r="Q569" s="2" t="str">
        <f>IFERROR(AVERAGEIFS(tbl_performance[TrapBar Deadlift 1RM (lbs)],tbl_performance[Name],tbl_daily[[#This Row],[Name]],tbl_performance[Date],tbl_daily[[#This Row],[Date]]),"")</f>
        <v/>
      </c>
      <c r="R569" s="2" t="str">
        <f>IFERROR(AVERAGEIFS(tbl_performance[Bench Press 1RM (lbs)],tbl_performance[Name],tbl_daily[[#This Row],[Name]],tbl_performance[Date],tbl_daily[[#This Row],[Date]]),"")</f>
        <v/>
      </c>
      <c r="S569" s="2" t="str">
        <f>IFERROR(AVERAGEIFS(tbl_performance[Jump Height (in)],tbl_performance[Name],tbl_daily[[#This Row],[Name]],tbl_performance[Date],tbl_daily[[#This Row],[Date]]),"")</f>
        <v/>
      </c>
      <c r="T569" s="2" t="str">
        <f>IFERROR(AVERAGEIFS(tbl_performance[Body Fat (%)],tbl_performance[Name],tbl_daily[[#This Row],[Name]],tbl_performance[Date],tbl_daily[[#This Row],[Date]]),"")</f>
        <v/>
      </c>
      <c r="U569">
        <f>IFERROR(IF(tbl_daily[[#This Row],[Name]]="","",1),"")</f>
        <v>1</v>
      </c>
      <c r="V569" s="9">
        <f>IF(tbl_daily[[#This Row],[Injury Status]]="Full",1,IF(tbl_daily[[#This Row],[Injury Status]]="Limited",2,IF(tbl_daily[[#This Row],[Injury Status]]="Out",3,"")))</f>
        <v>1</v>
      </c>
    </row>
    <row r="570" spans="1:22" ht="18" customHeight="1" x14ac:dyDescent="0.25">
      <c r="A570" s="3">
        <v>43060</v>
      </c>
      <c r="B570" t="s">
        <v>63</v>
      </c>
      <c r="C570" t="s">
        <v>38</v>
      </c>
      <c r="D570">
        <v>6</v>
      </c>
      <c r="E570">
        <v>8</v>
      </c>
      <c r="F570">
        <v>6</v>
      </c>
      <c r="G570">
        <v>10</v>
      </c>
      <c r="H570">
        <v>10</v>
      </c>
      <c r="I570">
        <v>1</v>
      </c>
      <c r="J570">
        <v>7</v>
      </c>
      <c r="K570">
        <v>64</v>
      </c>
      <c r="L570">
        <f>IFERROR(IF(OR(tbl_daily[[#This Row],[RPE]]="",tbl_daily[[#This Row],[Duration]]=""),"",tbl_daily[[#This Row],[RPE]]*tbl_daily[[#This Row],[Duration]]),"")</f>
        <v>448</v>
      </c>
      <c r="M5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570" t="str">
        <f>IFERROR(_xlfn.XLOOKUP(tbl_daily[[#This Row],[Name]],tbl_profile[Name],tbl_profile[Position]),"")</f>
        <v>Center</v>
      </c>
      <c r="O570">
        <f>IFERROR(IF(tbl_daily[[#This Row],[Injury Status]]="Out","",tbl_daily[[#This Row],[Duration]]),"")</f>
        <v>64</v>
      </c>
      <c r="P570" t="str">
        <f>IFERROR(_xlfn.XLOOKUP(tbl_daily[[#This Row],[Name]],tbl_profile[Name],tbl_profile[Team]),"")</f>
        <v>New Legacy</v>
      </c>
      <c r="Q570" s="2" t="str">
        <f>IFERROR(AVERAGEIFS(tbl_performance[TrapBar Deadlift 1RM (lbs)],tbl_performance[Name],tbl_daily[[#This Row],[Name]],tbl_performance[Date],tbl_daily[[#This Row],[Date]]),"")</f>
        <v/>
      </c>
      <c r="R570" s="2" t="str">
        <f>IFERROR(AVERAGEIFS(tbl_performance[Bench Press 1RM (lbs)],tbl_performance[Name],tbl_daily[[#This Row],[Name]],tbl_performance[Date],tbl_daily[[#This Row],[Date]]),"")</f>
        <v/>
      </c>
      <c r="S570" s="2" t="str">
        <f>IFERROR(AVERAGEIFS(tbl_performance[Jump Height (in)],tbl_performance[Name],tbl_daily[[#This Row],[Name]],tbl_performance[Date],tbl_daily[[#This Row],[Date]]),"")</f>
        <v/>
      </c>
      <c r="T570" s="2" t="str">
        <f>IFERROR(AVERAGEIFS(tbl_performance[Body Fat (%)],tbl_performance[Name],tbl_daily[[#This Row],[Name]],tbl_performance[Date],tbl_daily[[#This Row],[Date]]),"")</f>
        <v/>
      </c>
      <c r="U570">
        <f>IFERROR(IF(tbl_daily[[#This Row],[Name]]="","",1),"")</f>
        <v>1</v>
      </c>
      <c r="V570" s="9">
        <f>IF(tbl_daily[[#This Row],[Injury Status]]="Full",1,IF(tbl_daily[[#This Row],[Injury Status]]="Limited",2,IF(tbl_daily[[#This Row],[Injury Status]]="Out",3,"")))</f>
        <v>2</v>
      </c>
    </row>
    <row r="571" spans="1:22" ht="18" customHeight="1" x14ac:dyDescent="0.25">
      <c r="A571" s="3">
        <v>43060</v>
      </c>
      <c r="B571" t="s">
        <v>62</v>
      </c>
      <c r="C571" t="s">
        <v>36</v>
      </c>
      <c r="D571">
        <v>7</v>
      </c>
      <c r="E571">
        <v>9</v>
      </c>
      <c r="F571">
        <v>10</v>
      </c>
      <c r="G571">
        <v>9</v>
      </c>
      <c r="H571">
        <v>9</v>
      </c>
      <c r="I571">
        <v>1</v>
      </c>
      <c r="J571">
        <v>9</v>
      </c>
      <c r="K571">
        <v>64</v>
      </c>
      <c r="L571">
        <f>IFERROR(IF(OR(tbl_daily[[#This Row],[RPE]]="",tbl_daily[[#This Row],[Duration]]=""),"",tbl_daily[[#This Row],[RPE]]*tbl_daily[[#This Row],[Duration]]),"")</f>
        <v>576</v>
      </c>
      <c r="M5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571" t="str">
        <f>IFERROR(_xlfn.XLOOKUP(tbl_daily[[#This Row],[Name]],tbl_profile[Name],tbl_profile[Position]),"")</f>
        <v>Center</v>
      </c>
      <c r="O571">
        <f>IFERROR(IF(tbl_daily[[#This Row],[Injury Status]]="Out","",tbl_daily[[#This Row],[Duration]]),"")</f>
        <v>64</v>
      </c>
      <c r="P571" t="str">
        <f>IFERROR(_xlfn.XLOOKUP(tbl_daily[[#This Row],[Name]],tbl_profile[Name],tbl_profile[Team]),"")</f>
        <v>Toon Squad</v>
      </c>
      <c r="Q571" s="2" t="str">
        <f>IFERROR(AVERAGEIFS(tbl_performance[TrapBar Deadlift 1RM (lbs)],tbl_performance[Name],tbl_daily[[#This Row],[Name]],tbl_performance[Date],tbl_daily[[#This Row],[Date]]),"")</f>
        <v/>
      </c>
      <c r="R571" s="2" t="str">
        <f>IFERROR(AVERAGEIFS(tbl_performance[Bench Press 1RM (lbs)],tbl_performance[Name],tbl_daily[[#This Row],[Name]],tbl_performance[Date],tbl_daily[[#This Row],[Date]]),"")</f>
        <v/>
      </c>
      <c r="S571" s="2" t="str">
        <f>IFERROR(AVERAGEIFS(tbl_performance[Jump Height (in)],tbl_performance[Name],tbl_daily[[#This Row],[Name]],tbl_performance[Date],tbl_daily[[#This Row],[Date]]),"")</f>
        <v/>
      </c>
      <c r="T571" s="2" t="str">
        <f>IFERROR(AVERAGEIFS(tbl_performance[Body Fat (%)],tbl_performance[Name],tbl_daily[[#This Row],[Name]],tbl_performance[Date],tbl_daily[[#This Row],[Date]]),"")</f>
        <v/>
      </c>
      <c r="U571">
        <f>IFERROR(IF(tbl_daily[[#This Row],[Name]]="","",1),"")</f>
        <v>1</v>
      </c>
      <c r="V571" s="9">
        <f>IF(tbl_daily[[#This Row],[Injury Status]]="Full",1,IF(tbl_daily[[#This Row],[Injury Status]]="Limited",2,IF(tbl_daily[[#This Row],[Injury Status]]="Out",3,"")))</f>
        <v>1</v>
      </c>
    </row>
    <row r="572" spans="1:22" ht="18" customHeight="1" x14ac:dyDescent="0.25">
      <c r="A572" s="3">
        <v>43060</v>
      </c>
      <c r="B572" t="s">
        <v>146</v>
      </c>
      <c r="C572" t="s">
        <v>36</v>
      </c>
      <c r="D572">
        <v>10</v>
      </c>
      <c r="E572">
        <v>7</v>
      </c>
      <c r="F572">
        <v>8</v>
      </c>
      <c r="G572">
        <v>8</v>
      </c>
      <c r="H572">
        <v>9</v>
      </c>
      <c r="I572">
        <v>1</v>
      </c>
      <c r="J572">
        <v>10</v>
      </c>
      <c r="K572">
        <v>64</v>
      </c>
      <c r="L572">
        <f>IFERROR(IF(OR(tbl_daily[[#This Row],[RPE]]="",tbl_daily[[#This Row],[Duration]]=""),"",tbl_daily[[#This Row],[RPE]]*tbl_daily[[#This Row],[Duration]]),"")</f>
        <v>640</v>
      </c>
      <c r="M5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572" t="str">
        <f>IFERROR(_xlfn.XLOOKUP(tbl_daily[[#This Row],[Name]],tbl_profile[Name],tbl_profile[Position]),"")</f>
        <v>Forward</v>
      </c>
      <c r="O572">
        <f>IFERROR(IF(tbl_daily[[#This Row],[Injury Status]]="Out","",tbl_daily[[#This Row],[Duration]]),"")</f>
        <v>64</v>
      </c>
      <c r="P572" t="str">
        <f>IFERROR(_xlfn.XLOOKUP(tbl_daily[[#This Row],[Name]],tbl_profile[Name],tbl_profile[Team]),"")</f>
        <v>New Legacy</v>
      </c>
      <c r="Q572" s="2" t="str">
        <f>IFERROR(AVERAGEIFS(tbl_performance[TrapBar Deadlift 1RM (lbs)],tbl_performance[Name],tbl_daily[[#This Row],[Name]],tbl_performance[Date],tbl_daily[[#This Row],[Date]]),"")</f>
        <v/>
      </c>
      <c r="R572" s="2" t="str">
        <f>IFERROR(AVERAGEIFS(tbl_performance[Bench Press 1RM (lbs)],tbl_performance[Name],tbl_daily[[#This Row],[Name]],tbl_performance[Date],tbl_daily[[#This Row],[Date]]),"")</f>
        <v/>
      </c>
      <c r="S572" s="2" t="str">
        <f>IFERROR(AVERAGEIFS(tbl_performance[Jump Height (in)],tbl_performance[Name],tbl_daily[[#This Row],[Name]],tbl_performance[Date],tbl_daily[[#This Row],[Date]]),"")</f>
        <v/>
      </c>
      <c r="T572" s="2" t="str">
        <f>IFERROR(AVERAGEIFS(tbl_performance[Body Fat (%)],tbl_performance[Name],tbl_daily[[#This Row],[Name]],tbl_performance[Date],tbl_daily[[#This Row],[Date]]),"")</f>
        <v/>
      </c>
      <c r="U572">
        <f>IFERROR(IF(tbl_daily[[#This Row],[Name]]="","",1),"")</f>
        <v>1</v>
      </c>
      <c r="V572" s="9">
        <f>IF(tbl_daily[[#This Row],[Injury Status]]="Full",1,IF(tbl_daily[[#This Row],[Injury Status]]="Limited",2,IF(tbl_daily[[#This Row],[Injury Status]]="Out",3,"")))</f>
        <v>1</v>
      </c>
    </row>
    <row r="573" spans="1:22" ht="18" customHeight="1" x14ac:dyDescent="0.25">
      <c r="A573" s="3">
        <v>43060</v>
      </c>
      <c r="B573" t="s">
        <v>52</v>
      </c>
      <c r="C573" t="s">
        <v>36</v>
      </c>
      <c r="D573">
        <v>10</v>
      </c>
      <c r="E573">
        <v>7</v>
      </c>
      <c r="F573">
        <v>10</v>
      </c>
      <c r="G573">
        <v>10</v>
      </c>
      <c r="H573">
        <v>10</v>
      </c>
      <c r="I573">
        <v>1</v>
      </c>
      <c r="J573">
        <v>9</v>
      </c>
      <c r="K573">
        <v>64</v>
      </c>
      <c r="L573">
        <f>IFERROR(IF(OR(tbl_daily[[#This Row],[RPE]]="",tbl_daily[[#This Row],[Duration]]=""),"",tbl_daily[[#This Row],[RPE]]*tbl_daily[[#This Row],[Duration]]),"")</f>
        <v>576</v>
      </c>
      <c r="M5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573" t="str">
        <f>IFERROR(_xlfn.XLOOKUP(tbl_daily[[#This Row],[Name]],tbl_profile[Name],tbl_profile[Position]),"")</f>
        <v>Forward</v>
      </c>
      <c r="O573">
        <f>IFERROR(IF(tbl_daily[[#This Row],[Injury Status]]="Out","",tbl_daily[[#This Row],[Duration]]),"")</f>
        <v>64</v>
      </c>
      <c r="P573" t="str">
        <f>IFERROR(_xlfn.XLOOKUP(tbl_daily[[#This Row],[Name]],tbl_profile[Name],tbl_profile[Team]),"")</f>
        <v>Toon Squad</v>
      </c>
      <c r="Q573" s="2" t="str">
        <f>IFERROR(AVERAGEIFS(tbl_performance[TrapBar Deadlift 1RM (lbs)],tbl_performance[Name],tbl_daily[[#This Row],[Name]],tbl_performance[Date],tbl_daily[[#This Row],[Date]]),"")</f>
        <v/>
      </c>
      <c r="R573" s="2" t="str">
        <f>IFERROR(AVERAGEIFS(tbl_performance[Bench Press 1RM (lbs)],tbl_performance[Name],tbl_daily[[#This Row],[Name]],tbl_performance[Date],tbl_daily[[#This Row],[Date]]),"")</f>
        <v/>
      </c>
      <c r="S573" s="2" t="str">
        <f>IFERROR(AVERAGEIFS(tbl_performance[Jump Height (in)],tbl_performance[Name],tbl_daily[[#This Row],[Name]],tbl_performance[Date],tbl_daily[[#This Row],[Date]]),"")</f>
        <v/>
      </c>
      <c r="T573" s="2" t="str">
        <f>IFERROR(AVERAGEIFS(tbl_performance[Body Fat (%)],tbl_performance[Name],tbl_daily[[#This Row],[Name]],tbl_performance[Date],tbl_daily[[#This Row],[Date]]),"")</f>
        <v/>
      </c>
      <c r="U573">
        <f>IFERROR(IF(tbl_daily[[#This Row],[Name]]="","",1),"")</f>
        <v>1</v>
      </c>
      <c r="V573" s="9">
        <f>IF(tbl_daily[[#This Row],[Injury Status]]="Full",1,IF(tbl_daily[[#This Row],[Injury Status]]="Limited",2,IF(tbl_daily[[#This Row],[Injury Status]]="Out",3,"")))</f>
        <v>1</v>
      </c>
    </row>
    <row r="574" spans="1:22" ht="18" customHeight="1" x14ac:dyDescent="0.25">
      <c r="A574" s="3">
        <v>43060</v>
      </c>
      <c r="B574" t="s">
        <v>57</v>
      </c>
      <c r="C574" t="s">
        <v>36</v>
      </c>
      <c r="D574">
        <v>10</v>
      </c>
      <c r="E574">
        <v>7</v>
      </c>
      <c r="F574">
        <v>8</v>
      </c>
      <c r="G574">
        <v>8</v>
      </c>
      <c r="H574">
        <v>10</v>
      </c>
      <c r="I574">
        <v>1</v>
      </c>
      <c r="J574">
        <v>9</v>
      </c>
      <c r="K574">
        <v>64</v>
      </c>
      <c r="L574">
        <f>IFERROR(IF(OR(tbl_daily[[#This Row],[RPE]]="",tbl_daily[[#This Row],[Duration]]=""),"",tbl_daily[[#This Row],[RPE]]*tbl_daily[[#This Row],[Duration]]),"")</f>
        <v>576</v>
      </c>
      <c r="M5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574" t="str">
        <f>IFERROR(_xlfn.XLOOKUP(tbl_daily[[#This Row],[Name]],tbl_profile[Name],tbl_profile[Position]),"")</f>
        <v>Guard</v>
      </c>
      <c r="O574">
        <f>IFERROR(IF(tbl_daily[[#This Row],[Injury Status]]="Out","",tbl_daily[[#This Row],[Duration]]),"")</f>
        <v>64</v>
      </c>
      <c r="P574" t="str">
        <f>IFERROR(_xlfn.XLOOKUP(tbl_daily[[#This Row],[Name]],tbl_profile[Name],tbl_profile[Team]),"")</f>
        <v>Toon Squad</v>
      </c>
      <c r="Q574" s="2" t="str">
        <f>IFERROR(AVERAGEIFS(tbl_performance[TrapBar Deadlift 1RM (lbs)],tbl_performance[Name],tbl_daily[[#This Row],[Name]],tbl_performance[Date],tbl_daily[[#This Row],[Date]]),"")</f>
        <v/>
      </c>
      <c r="R574" s="2" t="str">
        <f>IFERROR(AVERAGEIFS(tbl_performance[Bench Press 1RM (lbs)],tbl_performance[Name],tbl_daily[[#This Row],[Name]],tbl_performance[Date],tbl_daily[[#This Row],[Date]]),"")</f>
        <v/>
      </c>
      <c r="S574" s="2" t="str">
        <f>IFERROR(AVERAGEIFS(tbl_performance[Jump Height (in)],tbl_performance[Name],tbl_daily[[#This Row],[Name]],tbl_performance[Date],tbl_daily[[#This Row],[Date]]),"")</f>
        <v/>
      </c>
      <c r="T574" s="2" t="str">
        <f>IFERROR(AVERAGEIFS(tbl_performance[Body Fat (%)],tbl_performance[Name],tbl_daily[[#This Row],[Name]],tbl_performance[Date],tbl_daily[[#This Row],[Date]]),"")</f>
        <v/>
      </c>
      <c r="U574">
        <f>IFERROR(IF(tbl_daily[[#This Row],[Name]]="","",1),"")</f>
        <v>1</v>
      </c>
      <c r="V574" s="9">
        <f>IF(tbl_daily[[#This Row],[Injury Status]]="Full",1,IF(tbl_daily[[#This Row],[Injury Status]]="Limited",2,IF(tbl_daily[[#This Row],[Injury Status]]="Out",3,"")))</f>
        <v>1</v>
      </c>
    </row>
    <row r="575" spans="1:22" ht="18" customHeight="1" x14ac:dyDescent="0.25">
      <c r="A575" s="3">
        <v>43060</v>
      </c>
      <c r="B575" t="s">
        <v>59</v>
      </c>
      <c r="C575" t="s">
        <v>36</v>
      </c>
      <c r="D575">
        <v>10</v>
      </c>
      <c r="E575">
        <v>9</v>
      </c>
      <c r="F575">
        <v>10</v>
      </c>
      <c r="G575">
        <v>9</v>
      </c>
      <c r="H575">
        <v>10</v>
      </c>
      <c r="I575">
        <v>1</v>
      </c>
      <c r="J575">
        <v>9</v>
      </c>
      <c r="K575">
        <v>64</v>
      </c>
      <c r="L575">
        <f>IFERROR(IF(OR(tbl_daily[[#This Row],[RPE]]="",tbl_daily[[#This Row],[Duration]]=""),"",tbl_daily[[#This Row],[RPE]]*tbl_daily[[#This Row],[Duration]]),"")</f>
        <v>576</v>
      </c>
      <c r="M5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48</v>
      </c>
      <c r="N575" t="str">
        <f>IFERROR(_xlfn.XLOOKUP(tbl_daily[[#This Row],[Name]],tbl_profile[Name],tbl_profile[Position]),"")</f>
        <v>Forward</v>
      </c>
      <c r="O575">
        <f>IFERROR(IF(tbl_daily[[#This Row],[Injury Status]]="Out","",tbl_daily[[#This Row],[Duration]]),"")</f>
        <v>64</v>
      </c>
      <c r="P575" t="str">
        <f>IFERROR(_xlfn.XLOOKUP(tbl_daily[[#This Row],[Name]],tbl_profile[Name],tbl_profile[Team]),"")</f>
        <v>Toon Squad</v>
      </c>
      <c r="Q575" s="2" t="str">
        <f>IFERROR(AVERAGEIFS(tbl_performance[TrapBar Deadlift 1RM (lbs)],tbl_performance[Name],tbl_daily[[#This Row],[Name]],tbl_performance[Date],tbl_daily[[#This Row],[Date]]),"")</f>
        <v/>
      </c>
      <c r="R575" s="2" t="str">
        <f>IFERROR(AVERAGEIFS(tbl_performance[Bench Press 1RM (lbs)],tbl_performance[Name],tbl_daily[[#This Row],[Name]],tbl_performance[Date],tbl_daily[[#This Row],[Date]]),"")</f>
        <v/>
      </c>
      <c r="S575" s="2" t="str">
        <f>IFERROR(AVERAGEIFS(tbl_performance[Jump Height (in)],tbl_performance[Name],tbl_daily[[#This Row],[Name]],tbl_performance[Date],tbl_daily[[#This Row],[Date]]),"")</f>
        <v/>
      </c>
      <c r="T575" s="2" t="str">
        <f>IFERROR(AVERAGEIFS(tbl_performance[Body Fat (%)],tbl_performance[Name],tbl_daily[[#This Row],[Name]],tbl_performance[Date],tbl_daily[[#This Row],[Date]]),"")</f>
        <v/>
      </c>
      <c r="U575">
        <f>IFERROR(IF(tbl_daily[[#This Row],[Name]]="","",1),"")</f>
        <v>1</v>
      </c>
      <c r="V575" s="9">
        <f>IF(tbl_daily[[#This Row],[Injury Status]]="Full",1,IF(tbl_daily[[#This Row],[Injury Status]]="Limited",2,IF(tbl_daily[[#This Row],[Injury Status]]="Out",3,"")))</f>
        <v>1</v>
      </c>
    </row>
    <row r="576" spans="1:22" ht="18" customHeight="1" x14ac:dyDescent="0.25">
      <c r="A576" s="3">
        <v>43060</v>
      </c>
      <c r="B576" t="s">
        <v>61</v>
      </c>
      <c r="C576" t="s">
        <v>36</v>
      </c>
      <c r="D576">
        <v>7</v>
      </c>
      <c r="E576">
        <v>7</v>
      </c>
      <c r="F576">
        <v>7</v>
      </c>
      <c r="G576">
        <v>10</v>
      </c>
      <c r="H576">
        <v>7</v>
      </c>
      <c r="I576">
        <v>1</v>
      </c>
      <c r="J576">
        <v>7</v>
      </c>
      <c r="K576">
        <v>64</v>
      </c>
      <c r="L576">
        <f>IFERROR(IF(OR(tbl_daily[[#This Row],[RPE]]="",tbl_daily[[#This Row],[Duration]]=""),"",tbl_daily[[#This Row],[RPE]]*tbl_daily[[#This Row],[Duration]]),"")</f>
        <v>448</v>
      </c>
      <c r="M5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576" t="str">
        <f>IFERROR(_xlfn.XLOOKUP(tbl_daily[[#This Row],[Name]],tbl_profile[Name],tbl_profile[Position]),"")</f>
        <v>Forward</v>
      </c>
      <c r="O576">
        <f>IFERROR(IF(tbl_daily[[#This Row],[Injury Status]]="Out","",tbl_daily[[#This Row],[Duration]]),"")</f>
        <v>64</v>
      </c>
      <c r="P576" t="str">
        <f>IFERROR(_xlfn.XLOOKUP(tbl_daily[[#This Row],[Name]],tbl_profile[Name],tbl_profile[Team]),"")</f>
        <v>Toon Squad</v>
      </c>
      <c r="Q576" s="2" t="str">
        <f>IFERROR(AVERAGEIFS(tbl_performance[TrapBar Deadlift 1RM (lbs)],tbl_performance[Name],tbl_daily[[#This Row],[Name]],tbl_performance[Date],tbl_daily[[#This Row],[Date]]),"")</f>
        <v/>
      </c>
      <c r="R576" s="2" t="str">
        <f>IFERROR(AVERAGEIFS(tbl_performance[Bench Press 1RM (lbs)],tbl_performance[Name],tbl_daily[[#This Row],[Name]],tbl_performance[Date],tbl_daily[[#This Row],[Date]]),"")</f>
        <v/>
      </c>
      <c r="S576" s="2" t="str">
        <f>IFERROR(AVERAGEIFS(tbl_performance[Jump Height (in)],tbl_performance[Name],tbl_daily[[#This Row],[Name]],tbl_performance[Date],tbl_daily[[#This Row],[Date]]),"")</f>
        <v/>
      </c>
      <c r="T576" s="2" t="str">
        <f>IFERROR(AVERAGEIFS(tbl_performance[Body Fat (%)],tbl_performance[Name],tbl_daily[[#This Row],[Name]],tbl_performance[Date],tbl_daily[[#This Row],[Date]]),"")</f>
        <v/>
      </c>
      <c r="U576">
        <f>IFERROR(IF(tbl_daily[[#This Row],[Name]]="","",1),"")</f>
        <v>1</v>
      </c>
      <c r="V576" s="9">
        <f>IF(tbl_daily[[#This Row],[Injury Status]]="Full",1,IF(tbl_daily[[#This Row],[Injury Status]]="Limited",2,IF(tbl_daily[[#This Row],[Injury Status]]="Out",3,"")))</f>
        <v>1</v>
      </c>
    </row>
    <row r="577" spans="1:22" ht="18" customHeight="1" x14ac:dyDescent="0.25">
      <c r="A577" s="3">
        <v>43060</v>
      </c>
      <c r="B577" t="s">
        <v>55</v>
      </c>
      <c r="C577" t="s">
        <v>36</v>
      </c>
      <c r="D577">
        <v>7</v>
      </c>
      <c r="E577">
        <v>6</v>
      </c>
      <c r="F577">
        <v>6</v>
      </c>
      <c r="G577">
        <v>5</v>
      </c>
      <c r="H577">
        <v>6</v>
      </c>
      <c r="I577">
        <v>1</v>
      </c>
      <c r="J577">
        <v>3</v>
      </c>
      <c r="K577">
        <v>32</v>
      </c>
      <c r="L577">
        <f>IFERROR(IF(OR(tbl_daily[[#This Row],[RPE]]="",tbl_daily[[#This Row],[Duration]]=""),"",tbl_daily[[#This Row],[RPE]]*tbl_daily[[#This Row],[Duration]]),"")</f>
        <v>96</v>
      </c>
      <c r="M5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577" t="str">
        <f>IFERROR(_xlfn.XLOOKUP(tbl_daily[[#This Row],[Name]],tbl_profile[Name],tbl_profile[Position]),"")</f>
        <v>Guard</v>
      </c>
      <c r="O577">
        <f>IFERROR(IF(tbl_daily[[#This Row],[Injury Status]]="Out","",tbl_daily[[#This Row],[Duration]]),"")</f>
        <v>32</v>
      </c>
      <c r="P577" t="str">
        <f>IFERROR(_xlfn.XLOOKUP(tbl_daily[[#This Row],[Name]],tbl_profile[Name],tbl_profile[Team]),"")</f>
        <v>Toon Squad</v>
      </c>
      <c r="Q577" s="2" t="str">
        <f>IFERROR(AVERAGEIFS(tbl_performance[TrapBar Deadlift 1RM (lbs)],tbl_performance[Name],tbl_daily[[#This Row],[Name]],tbl_performance[Date],tbl_daily[[#This Row],[Date]]),"")</f>
        <v/>
      </c>
      <c r="R577" s="2" t="str">
        <f>IFERROR(AVERAGEIFS(tbl_performance[Bench Press 1RM (lbs)],tbl_performance[Name],tbl_daily[[#This Row],[Name]],tbl_performance[Date],tbl_daily[[#This Row],[Date]]),"")</f>
        <v/>
      </c>
      <c r="S577" s="2" t="str">
        <f>IFERROR(AVERAGEIFS(tbl_performance[Jump Height (in)],tbl_performance[Name],tbl_daily[[#This Row],[Name]],tbl_performance[Date],tbl_daily[[#This Row],[Date]]),"")</f>
        <v/>
      </c>
      <c r="T577" s="2" t="str">
        <f>IFERROR(AVERAGEIFS(tbl_performance[Body Fat (%)],tbl_performance[Name],tbl_daily[[#This Row],[Name]],tbl_performance[Date],tbl_daily[[#This Row],[Date]]),"")</f>
        <v/>
      </c>
      <c r="U577">
        <f>IFERROR(IF(tbl_daily[[#This Row],[Name]]="","",1),"")</f>
        <v>1</v>
      </c>
      <c r="V577" s="9">
        <f>IF(tbl_daily[[#This Row],[Injury Status]]="Full",1,IF(tbl_daily[[#This Row],[Injury Status]]="Limited",2,IF(tbl_daily[[#This Row],[Injury Status]]="Out",3,"")))</f>
        <v>1</v>
      </c>
    </row>
    <row r="578" spans="1:22" ht="18" customHeight="1" x14ac:dyDescent="0.25">
      <c r="A578" s="3">
        <v>43060</v>
      </c>
      <c r="B578" t="s">
        <v>40</v>
      </c>
      <c r="C578" t="s">
        <v>36</v>
      </c>
      <c r="D578">
        <v>7</v>
      </c>
      <c r="E578">
        <v>5</v>
      </c>
      <c r="F578">
        <v>4</v>
      </c>
      <c r="G578">
        <v>6</v>
      </c>
      <c r="H578">
        <v>4</v>
      </c>
      <c r="I578">
        <v>1</v>
      </c>
      <c r="J578">
        <v>3</v>
      </c>
      <c r="K578">
        <v>32</v>
      </c>
      <c r="L578">
        <f>IFERROR(IF(OR(tbl_daily[[#This Row],[RPE]]="",tbl_daily[[#This Row],[Duration]]=""),"",tbl_daily[[#This Row],[RPE]]*tbl_daily[[#This Row],[Duration]]),"")</f>
        <v>96</v>
      </c>
      <c r="M5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578" t="str">
        <f>IFERROR(_xlfn.XLOOKUP(tbl_daily[[#This Row],[Name]],tbl_profile[Name],tbl_profile[Position]),"")</f>
        <v>Guard</v>
      </c>
      <c r="O578">
        <f>IFERROR(IF(tbl_daily[[#This Row],[Injury Status]]="Out","",tbl_daily[[#This Row],[Duration]]),"")</f>
        <v>32</v>
      </c>
      <c r="P578" t="str">
        <f>IFERROR(_xlfn.XLOOKUP(tbl_daily[[#This Row],[Name]],tbl_profile[Name],tbl_profile[Team]),"")</f>
        <v>New Legacy</v>
      </c>
      <c r="Q578" s="2" t="str">
        <f>IFERROR(AVERAGEIFS(tbl_performance[TrapBar Deadlift 1RM (lbs)],tbl_performance[Name],tbl_daily[[#This Row],[Name]],tbl_performance[Date],tbl_daily[[#This Row],[Date]]),"")</f>
        <v/>
      </c>
      <c r="R578" s="2" t="str">
        <f>IFERROR(AVERAGEIFS(tbl_performance[Bench Press 1RM (lbs)],tbl_performance[Name],tbl_daily[[#This Row],[Name]],tbl_performance[Date],tbl_daily[[#This Row],[Date]]),"")</f>
        <v/>
      </c>
      <c r="S578" s="2" t="str">
        <f>IFERROR(AVERAGEIFS(tbl_performance[Jump Height (in)],tbl_performance[Name],tbl_daily[[#This Row],[Name]],tbl_performance[Date],tbl_daily[[#This Row],[Date]]),"")</f>
        <v/>
      </c>
      <c r="T578" s="2" t="str">
        <f>IFERROR(AVERAGEIFS(tbl_performance[Body Fat (%)],tbl_performance[Name],tbl_daily[[#This Row],[Name]],tbl_performance[Date],tbl_daily[[#This Row],[Date]]),"")</f>
        <v/>
      </c>
      <c r="U578">
        <f>IFERROR(IF(tbl_daily[[#This Row],[Name]]="","",1),"")</f>
        <v>1</v>
      </c>
      <c r="V578" s="9">
        <f>IF(tbl_daily[[#This Row],[Injury Status]]="Full",1,IF(tbl_daily[[#This Row],[Injury Status]]="Limited",2,IF(tbl_daily[[#This Row],[Injury Status]]="Out",3,"")))</f>
        <v>1</v>
      </c>
    </row>
    <row r="579" spans="1:22" ht="18" customHeight="1" x14ac:dyDescent="0.25">
      <c r="A579" s="6">
        <v>43061</v>
      </c>
      <c r="B579" t="s">
        <v>45</v>
      </c>
      <c r="C579" t="s">
        <v>36</v>
      </c>
      <c r="D579">
        <v>6</v>
      </c>
      <c r="E579">
        <v>4</v>
      </c>
      <c r="F579">
        <v>6</v>
      </c>
      <c r="G579">
        <v>5</v>
      </c>
      <c r="H579">
        <v>6</v>
      </c>
      <c r="I579">
        <v>1</v>
      </c>
      <c r="J579">
        <v>1</v>
      </c>
      <c r="K579">
        <v>32</v>
      </c>
      <c r="L579">
        <f>IFERROR(IF(OR(tbl_daily[[#This Row],[RPE]]="",tbl_daily[[#This Row],[Duration]]=""),"",tbl_daily[[#This Row],[RPE]]*tbl_daily[[#This Row],[Duration]]),"")</f>
        <v>32</v>
      </c>
      <c r="M5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579" t="str">
        <f>IFERROR(_xlfn.XLOOKUP(tbl_daily[[#This Row],[Name]],tbl_profile[Name],tbl_profile[Position]),"")</f>
        <v>Forward</v>
      </c>
      <c r="O579">
        <f>IFERROR(IF(tbl_daily[[#This Row],[Injury Status]]="Out","",tbl_daily[[#This Row],[Duration]]),"")</f>
        <v>32</v>
      </c>
      <c r="P579" t="str">
        <f>IFERROR(_xlfn.XLOOKUP(tbl_daily[[#This Row],[Name]],tbl_profile[Name],tbl_profile[Team]),"")</f>
        <v>New Legacy</v>
      </c>
      <c r="Q579" s="2" t="str">
        <f>IFERROR(AVERAGEIFS(tbl_performance[TrapBar Deadlift 1RM (lbs)],tbl_performance[Name],tbl_daily[[#This Row],[Name]],tbl_performance[Date],tbl_daily[[#This Row],[Date]]),"")</f>
        <v/>
      </c>
      <c r="R579" s="2" t="str">
        <f>IFERROR(AVERAGEIFS(tbl_performance[Bench Press 1RM (lbs)],tbl_performance[Name],tbl_daily[[#This Row],[Name]],tbl_performance[Date],tbl_daily[[#This Row],[Date]]),"")</f>
        <v/>
      </c>
      <c r="S579" s="2" t="str">
        <f>IFERROR(AVERAGEIFS(tbl_performance[Jump Height (in)],tbl_performance[Name],tbl_daily[[#This Row],[Name]],tbl_performance[Date],tbl_daily[[#This Row],[Date]]),"")</f>
        <v/>
      </c>
      <c r="T579" s="2" t="str">
        <f>IFERROR(AVERAGEIFS(tbl_performance[Body Fat (%)],tbl_performance[Name],tbl_daily[[#This Row],[Name]],tbl_performance[Date],tbl_daily[[#This Row],[Date]]),"")</f>
        <v/>
      </c>
      <c r="U579">
        <f>IFERROR(IF(tbl_daily[[#This Row],[Name]]="","",1),"")</f>
        <v>1</v>
      </c>
      <c r="V579" s="9">
        <f>IF(tbl_daily[[#This Row],[Injury Status]]="Full",1,IF(tbl_daily[[#This Row],[Injury Status]]="Limited",2,IF(tbl_daily[[#This Row],[Injury Status]]="Out",3,"")))</f>
        <v>1</v>
      </c>
    </row>
    <row r="580" spans="1:22" ht="18" customHeight="1" x14ac:dyDescent="0.25">
      <c r="A580" s="3">
        <v>43061</v>
      </c>
      <c r="B580" t="s">
        <v>47</v>
      </c>
      <c r="C580" t="s">
        <v>36</v>
      </c>
      <c r="D580">
        <v>6</v>
      </c>
      <c r="E580">
        <v>4</v>
      </c>
      <c r="F580">
        <v>6</v>
      </c>
      <c r="G580">
        <v>5</v>
      </c>
      <c r="H580">
        <v>4</v>
      </c>
      <c r="I580">
        <v>1</v>
      </c>
      <c r="J580">
        <v>3</v>
      </c>
      <c r="K580">
        <v>32</v>
      </c>
      <c r="L580">
        <f>IFERROR(IF(OR(tbl_daily[[#This Row],[RPE]]="",tbl_daily[[#This Row],[Duration]]=""),"",tbl_daily[[#This Row],[RPE]]*tbl_daily[[#This Row],[Duration]]),"")</f>
        <v>96</v>
      </c>
      <c r="M5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80" t="str">
        <f>IFERROR(_xlfn.XLOOKUP(tbl_daily[[#This Row],[Name]],tbl_profile[Name],tbl_profile[Position]),"")</f>
        <v>Forward</v>
      </c>
      <c r="O580">
        <f>IFERROR(IF(tbl_daily[[#This Row],[Injury Status]]="Out","",tbl_daily[[#This Row],[Duration]]),"")</f>
        <v>32</v>
      </c>
      <c r="P580" t="str">
        <f>IFERROR(_xlfn.XLOOKUP(tbl_daily[[#This Row],[Name]],tbl_profile[Name],tbl_profile[Team]),"")</f>
        <v>Toon Squad</v>
      </c>
      <c r="Q580" s="2" t="str">
        <f>IFERROR(AVERAGEIFS(tbl_performance[TrapBar Deadlift 1RM (lbs)],tbl_performance[Name],tbl_daily[[#This Row],[Name]],tbl_performance[Date],tbl_daily[[#This Row],[Date]]),"")</f>
        <v/>
      </c>
      <c r="R580" s="2" t="str">
        <f>IFERROR(AVERAGEIFS(tbl_performance[Bench Press 1RM (lbs)],tbl_performance[Name],tbl_daily[[#This Row],[Name]],tbl_performance[Date],tbl_daily[[#This Row],[Date]]),"")</f>
        <v/>
      </c>
      <c r="S580" s="2" t="str">
        <f>IFERROR(AVERAGEIFS(tbl_performance[Jump Height (in)],tbl_performance[Name],tbl_daily[[#This Row],[Name]],tbl_performance[Date],tbl_daily[[#This Row],[Date]]),"")</f>
        <v/>
      </c>
      <c r="T580" s="2" t="str">
        <f>IFERROR(AVERAGEIFS(tbl_performance[Body Fat (%)],tbl_performance[Name],tbl_daily[[#This Row],[Name]],tbl_performance[Date],tbl_daily[[#This Row],[Date]]),"")</f>
        <v/>
      </c>
      <c r="U580">
        <f>IFERROR(IF(tbl_daily[[#This Row],[Name]]="","",1),"")</f>
        <v>1</v>
      </c>
      <c r="V580" s="9">
        <f>IF(tbl_daily[[#This Row],[Injury Status]]="Full",1,IF(tbl_daily[[#This Row],[Injury Status]]="Limited",2,IF(tbl_daily[[#This Row],[Injury Status]]="Out",3,"")))</f>
        <v>1</v>
      </c>
    </row>
    <row r="581" spans="1:22" ht="18" customHeight="1" x14ac:dyDescent="0.25">
      <c r="A581" s="3">
        <v>43061</v>
      </c>
      <c r="B581" t="s">
        <v>43</v>
      </c>
      <c r="C581" t="s">
        <v>36</v>
      </c>
      <c r="D581">
        <v>4</v>
      </c>
      <c r="E581">
        <v>6</v>
      </c>
      <c r="F581">
        <v>6</v>
      </c>
      <c r="G581">
        <v>7</v>
      </c>
      <c r="H581">
        <v>7</v>
      </c>
      <c r="I581">
        <v>1</v>
      </c>
      <c r="J581">
        <v>4</v>
      </c>
      <c r="K581">
        <v>32</v>
      </c>
      <c r="L581">
        <f>IFERROR(IF(OR(tbl_daily[[#This Row],[RPE]]="",tbl_daily[[#This Row],[Duration]]=""),"",tbl_daily[[#This Row],[RPE]]*tbl_daily[[#This Row],[Duration]]),"")</f>
        <v>128</v>
      </c>
      <c r="M5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581" t="str">
        <f>IFERROR(_xlfn.XLOOKUP(tbl_daily[[#This Row],[Name]],tbl_profile[Name],tbl_profile[Position]),"")</f>
        <v>Forward</v>
      </c>
      <c r="O581">
        <f>IFERROR(IF(tbl_daily[[#This Row],[Injury Status]]="Out","",tbl_daily[[#This Row],[Duration]]),"")</f>
        <v>32</v>
      </c>
      <c r="P581" t="str">
        <f>IFERROR(_xlfn.XLOOKUP(tbl_daily[[#This Row],[Name]],tbl_profile[Name],tbl_profile[Team]),"")</f>
        <v>New Legacy</v>
      </c>
      <c r="Q581" s="2" t="str">
        <f>IFERROR(AVERAGEIFS(tbl_performance[TrapBar Deadlift 1RM (lbs)],tbl_performance[Name],tbl_daily[[#This Row],[Name]],tbl_performance[Date],tbl_daily[[#This Row],[Date]]),"")</f>
        <v/>
      </c>
      <c r="R581" s="2" t="str">
        <f>IFERROR(AVERAGEIFS(tbl_performance[Bench Press 1RM (lbs)],tbl_performance[Name],tbl_daily[[#This Row],[Name]],tbl_performance[Date],tbl_daily[[#This Row],[Date]]),"")</f>
        <v/>
      </c>
      <c r="S581" s="2" t="str">
        <f>IFERROR(AVERAGEIFS(tbl_performance[Jump Height (in)],tbl_performance[Name],tbl_daily[[#This Row],[Name]],tbl_performance[Date],tbl_daily[[#This Row],[Date]]),"")</f>
        <v/>
      </c>
      <c r="T581" s="2" t="str">
        <f>IFERROR(AVERAGEIFS(tbl_performance[Body Fat (%)],tbl_performance[Name],tbl_daily[[#This Row],[Name]],tbl_performance[Date],tbl_daily[[#This Row],[Date]]),"")</f>
        <v/>
      </c>
      <c r="U581">
        <f>IFERROR(IF(tbl_daily[[#This Row],[Name]]="","",1),"")</f>
        <v>1</v>
      </c>
      <c r="V581" s="9">
        <f>IF(tbl_daily[[#This Row],[Injury Status]]="Full",1,IF(tbl_daily[[#This Row],[Injury Status]]="Limited",2,IF(tbl_daily[[#This Row],[Injury Status]]="Out",3,"")))</f>
        <v>1</v>
      </c>
    </row>
    <row r="582" spans="1:22" ht="18" customHeight="1" x14ac:dyDescent="0.25">
      <c r="A582" s="3">
        <v>43061</v>
      </c>
      <c r="B582" t="s">
        <v>46</v>
      </c>
      <c r="C582" t="s">
        <v>36</v>
      </c>
      <c r="D582">
        <v>6</v>
      </c>
      <c r="E582">
        <v>6</v>
      </c>
      <c r="F582">
        <v>7</v>
      </c>
      <c r="G582">
        <v>7</v>
      </c>
      <c r="H582">
        <v>5</v>
      </c>
      <c r="I582">
        <v>1</v>
      </c>
      <c r="J582">
        <v>2</v>
      </c>
      <c r="K582">
        <v>32</v>
      </c>
      <c r="L582">
        <f>IFERROR(IF(OR(tbl_daily[[#This Row],[RPE]]="",tbl_daily[[#This Row],[Duration]]=""),"",tbl_daily[[#This Row],[RPE]]*tbl_daily[[#This Row],[Duration]]),"")</f>
        <v>64</v>
      </c>
      <c r="M5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582" t="str">
        <f>IFERROR(_xlfn.XLOOKUP(tbl_daily[[#This Row],[Name]],tbl_profile[Name],tbl_profile[Position]),"")</f>
        <v>Forward</v>
      </c>
      <c r="O582">
        <f>IFERROR(IF(tbl_daily[[#This Row],[Injury Status]]="Out","",tbl_daily[[#This Row],[Duration]]),"")</f>
        <v>32</v>
      </c>
      <c r="P582" t="str">
        <f>IFERROR(_xlfn.XLOOKUP(tbl_daily[[#This Row],[Name]],tbl_profile[Name],tbl_profile[Team]),"")</f>
        <v>Toon Squad</v>
      </c>
      <c r="Q582" s="2" t="str">
        <f>IFERROR(AVERAGEIFS(tbl_performance[TrapBar Deadlift 1RM (lbs)],tbl_performance[Name],tbl_daily[[#This Row],[Name]],tbl_performance[Date],tbl_daily[[#This Row],[Date]]),"")</f>
        <v/>
      </c>
      <c r="R582" s="2" t="str">
        <f>IFERROR(AVERAGEIFS(tbl_performance[Bench Press 1RM (lbs)],tbl_performance[Name],tbl_daily[[#This Row],[Name]],tbl_performance[Date],tbl_daily[[#This Row],[Date]]),"")</f>
        <v/>
      </c>
      <c r="S582" s="2" t="str">
        <f>IFERROR(AVERAGEIFS(tbl_performance[Jump Height (in)],tbl_performance[Name],tbl_daily[[#This Row],[Name]],tbl_performance[Date],tbl_daily[[#This Row],[Date]]),"")</f>
        <v/>
      </c>
      <c r="T582" s="2" t="str">
        <f>IFERROR(AVERAGEIFS(tbl_performance[Body Fat (%)],tbl_performance[Name],tbl_daily[[#This Row],[Name]],tbl_performance[Date],tbl_daily[[#This Row],[Date]]),"")</f>
        <v/>
      </c>
      <c r="U582">
        <f>IFERROR(IF(tbl_daily[[#This Row],[Name]]="","",1),"")</f>
        <v>1</v>
      </c>
      <c r="V582" s="9">
        <f>IF(tbl_daily[[#This Row],[Injury Status]]="Full",1,IF(tbl_daily[[#This Row],[Injury Status]]="Limited",2,IF(tbl_daily[[#This Row],[Injury Status]]="Out",3,"")))</f>
        <v>1</v>
      </c>
    </row>
    <row r="583" spans="1:22" ht="18" customHeight="1" x14ac:dyDescent="0.25">
      <c r="A583" s="3">
        <v>43061</v>
      </c>
      <c r="B583" t="s">
        <v>49</v>
      </c>
      <c r="C583" t="s">
        <v>36</v>
      </c>
      <c r="D583">
        <v>5</v>
      </c>
      <c r="E583">
        <v>7</v>
      </c>
      <c r="F583">
        <v>5</v>
      </c>
      <c r="G583">
        <v>7</v>
      </c>
      <c r="H583">
        <v>6</v>
      </c>
      <c r="I583">
        <v>1</v>
      </c>
      <c r="J583">
        <v>3</v>
      </c>
      <c r="K583">
        <v>32</v>
      </c>
      <c r="L583">
        <f>IFERROR(IF(OR(tbl_daily[[#This Row],[RPE]]="",tbl_daily[[#This Row],[Duration]]=""),"",tbl_daily[[#This Row],[RPE]]*tbl_daily[[#This Row],[Duration]]),"")</f>
        <v>96</v>
      </c>
      <c r="M5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583" t="str">
        <f>IFERROR(_xlfn.XLOOKUP(tbl_daily[[#This Row],[Name]],tbl_profile[Name],tbl_profile[Position]),"")</f>
        <v>Guard</v>
      </c>
      <c r="O583">
        <f>IFERROR(IF(tbl_daily[[#This Row],[Injury Status]]="Out","",tbl_daily[[#This Row],[Duration]]),"")</f>
        <v>32</v>
      </c>
      <c r="P583" t="str">
        <f>IFERROR(_xlfn.XLOOKUP(tbl_daily[[#This Row],[Name]],tbl_profile[Name],tbl_profile[Team]),"")</f>
        <v>Toon Squad</v>
      </c>
      <c r="Q583" s="2" t="str">
        <f>IFERROR(AVERAGEIFS(tbl_performance[TrapBar Deadlift 1RM (lbs)],tbl_performance[Name],tbl_daily[[#This Row],[Name]],tbl_performance[Date],tbl_daily[[#This Row],[Date]]),"")</f>
        <v/>
      </c>
      <c r="R583" s="2" t="str">
        <f>IFERROR(AVERAGEIFS(tbl_performance[Bench Press 1RM (lbs)],tbl_performance[Name],tbl_daily[[#This Row],[Name]],tbl_performance[Date],tbl_daily[[#This Row],[Date]]),"")</f>
        <v/>
      </c>
      <c r="S583" s="2" t="str">
        <f>IFERROR(AVERAGEIFS(tbl_performance[Jump Height (in)],tbl_performance[Name],tbl_daily[[#This Row],[Name]],tbl_performance[Date],tbl_daily[[#This Row],[Date]]),"")</f>
        <v/>
      </c>
      <c r="T583" s="2" t="str">
        <f>IFERROR(AVERAGEIFS(tbl_performance[Body Fat (%)],tbl_performance[Name],tbl_daily[[#This Row],[Name]],tbl_performance[Date],tbl_daily[[#This Row],[Date]]),"")</f>
        <v/>
      </c>
      <c r="U583">
        <f>IFERROR(IF(tbl_daily[[#This Row],[Name]]="","",1),"")</f>
        <v>1</v>
      </c>
      <c r="V583" s="9">
        <f>IF(tbl_daily[[#This Row],[Injury Status]]="Full",1,IF(tbl_daily[[#This Row],[Injury Status]]="Limited",2,IF(tbl_daily[[#This Row],[Injury Status]]="Out",3,"")))</f>
        <v>1</v>
      </c>
    </row>
    <row r="584" spans="1:22" ht="18" customHeight="1" x14ac:dyDescent="0.25">
      <c r="A584" s="3">
        <v>43061</v>
      </c>
      <c r="B584" t="s">
        <v>14</v>
      </c>
      <c r="C584" t="s">
        <v>36</v>
      </c>
      <c r="D584">
        <v>7</v>
      </c>
      <c r="E584">
        <v>6</v>
      </c>
      <c r="F584">
        <v>6</v>
      </c>
      <c r="G584">
        <v>4</v>
      </c>
      <c r="H584">
        <v>6</v>
      </c>
      <c r="I584">
        <v>1</v>
      </c>
      <c r="J584">
        <v>4</v>
      </c>
      <c r="K584">
        <v>32</v>
      </c>
      <c r="L584">
        <f>IFERROR(IF(OR(tbl_daily[[#This Row],[RPE]]="",tbl_daily[[#This Row],[Duration]]=""),"",tbl_daily[[#This Row],[RPE]]*tbl_daily[[#This Row],[Duration]]),"")</f>
        <v>128</v>
      </c>
      <c r="M5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584" t="str">
        <f>IFERROR(_xlfn.XLOOKUP(tbl_daily[[#This Row],[Name]],tbl_profile[Name],tbl_profile[Position]),"")</f>
        <v>Guard</v>
      </c>
      <c r="O584">
        <f>IFERROR(IF(tbl_daily[[#This Row],[Injury Status]]="Out","",tbl_daily[[#This Row],[Duration]]),"")</f>
        <v>32</v>
      </c>
      <c r="P584" t="str">
        <f>IFERROR(_xlfn.XLOOKUP(tbl_daily[[#This Row],[Name]],tbl_profile[Name],tbl_profile[Team]),"")</f>
        <v>New Legacy</v>
      </c>
      <c r="Q584" s="2" t="str">
        <f>IFERROR(AVERAGEIFS(tbl_performance[TrapBar Deadlift 1RM (lbs)],tbl_performance[Name],tbl_daily[[#This Row],[Name]],tbl_performance[Date],tbl_daily[[#This Row],[Date]]),"")</f>
        <v/>
      </c>
      <c r="R584" s="2" t="str">
        <f>IFERROR(AVERAGEIFS(tbl_performance[Bench Press 1RM (lbs)],tbl_performance[Name],tbl_daily[[#This Row],[Name]],tbl_performance[Date],tbl_daily[[#This Row],[Date]]),"")</f>
        <v/>
      </c>
      <c r="S584" s="2" t="str">
        <f>IFERROR(AVERAGEIFS(tbl_performance[Jump Height (in)],tbl_performance[Name],tbl_daily[[#This Row],[Name]],tbl_performance[Date],tbl_daily[[#This Row],[Date]]),"")</f>
        <v/>
      </c>
      <c r="T584" s="2" t="str">
        <f>IFERROR(AVERAGEIFS(tbl_performance[Body Fat (%)],tbl_performance[Name],tbl_daily[[#This Row],[Name]],tbl_performance[Date],tbl_daily[[#This Row],[Date]]),"")</f>
        <v/>
      </c>
      <c r="U584">
        <f>IFERROR(IF(tbl_daily[[#This Row],[Name]]="","",1),"")</f>
        <v>1</v>
      </c>
      <c r="V584" s="9">
        <f>IF(tbl_daily[[#This Row],[Injury Status]]="Full",1,IF(tbl_daily[[#This Row],[Injury Status]]="Limited",2,IF(tbl_daily[[#This Row],[Injury Status]]="Out",3,"")))</f>
        <v>1</v>
      </c>
    </row>
    <row r="585" spans="1:22" ht="18" customHeight="1" x14ac:dyDescent="0.25">
      <c r="A585" s="3">
        <v>43061</v>
      </c>
      <c r="B585" t="s">
        <v>64</v>
      </c>
      <c r="C585" t="s">
        <v>36</v>
      </c>
      <c r="D585">
        <v>7</v>
      </c>
      <c r="E585">
        <v>7</v>
      </c>
      <c r="F585">
        <v>6</v>
      </c>
      <c r="G585">
        <v>4</v>
      </c>
      <c r="H585">
        <v>6</v>
      </c>
      <c r="I585">
        <v>1</v>
      </c>
      <c r="J585">
        <v>4</v>
      </c>
      <c r="K585">
        <v>32</v>
      </c>
      <c r="L585">
        <f>IFERROR(IF(OR(tbl_daily[[#This Row],[RPE]]="",tbl_daily[[#This Row],[Duration]]=""),"",tbl_daily[[#This Row],[RPE]]*tbl_daily[[#This Row],[Duration]]),"")</f>
        <v>128</v>
      </c>
      <c r="M5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585" t="str">
        <f>IFERROR(_xlfn.XLOOKUP(tbl_daily[[#This Row],[Name]],tbl_profile[Name],tbl_profile[Position]),"")</f>
        <v>Guard</v>
      </c>
      <c r="O585">
        <f>IFERROR(IF(tbl_daily[[#This Row],[Injury Status]]="Out","",tbl_daily[[#This Row],[Duration]]),"")</f>
        <v>32</v>
      </c>
      <c r="P585" t="str">
        <f>IFERROR(_xlfn.XLOOKUP(tbl_daily[[#This Row],[Name]],tbl_profile[Name],tbl_profile[Team]),"")</f>
        <v>New Legacy</v>
      </c>
      <c r="Q585" s="2" t="str">
        <f>IFERROR(AVERAGEIFS(tbl_performance[TrapBar Deadlift 1RM (lbs)],tbl_performance[Name],tbl_daily[[#This Row],[Name]],tbl_performance[Date],tbl_daily[[#This Row],[Date]]),"")</f>
        <v/>
      </c>
      <c r="R585" s="2" t="str">
        <f>IFERROR(AVERAGEIFS(tbl_performance[Bench Press 1RM (lbs)],tbl_performance[Name],tbl_daily[[#This Row],[Name]],tbl_performance[Date],tbl_daily[[#This Row],[Date]]),"")</f>
        <v/>
      </c>
      <c r="S585" s="2" t="str">
        <f>IFERROR(AVERAGEIFS(tbl_performance[Jump Height (in)],tbl_performance[Name],tbl_daily[[#This Row],[Name]],tbl_performance[Date],tbl_daily[[#This Row],[Date]]),"")</f>
        <v/>
      </c>
      <c r="T585" s="2" t="str">
        <f>IFERROR(AVERAGEIFS(tbl_performance[Body Fat (%)],tbl_performance[Name],tbl_daily[[#This Row],[Name]],tbl_performance[Date],tbl_daily[[#This Row],[Date]]),"")</f>
        <v/>
      </c>
      <c r="U585">
        <f>IFERROR(IF(tbl_daily[[#This Row],[Name]]="","",1),"")</f>
        <v>1</v>
      </c>
      <c r="V585" s="9">
        <f>IF(tbl_daily[[#This Row],[Injury Status]]="Full",1,IF(tbl_daily[[#This Row],[Injury Status]]="Limited",2,IF(tbl_daily[[#This Row],[Injury Status]]="Out",3,"")))</f>
        <v>1</v>
      </c>
    </row>
    <row r="586" spans="1:22" ht="18" customHeight="1" x14ac:dyDescent="0.25">
      <c r="A586" s="3">
        <v>43061</v>
      </c>
      <c r="B586" t="s">
        <v>48</v>
      </c>
      <c r="C586" t="s">
        <v>36</v>
      </c>
      <c r="D586">
        <v>6</v>
      </c>
      <c r="E586">
        <v>5</v>
      </c>
      <c r="F586">
        <v>6</v>
      </c>
      <c r="G586">
        <v>7</v>
      </c>
      <c r="H586">
        <v>5</v>
      </c>
      <c r="I586">
        <v>1</v>
      </c>
      <c r="J586">
        <v>2</v>
      </c>
      <c r="K586">
        <v>32</v>
      </c>
      <c r="L586">
        <f>IFERROR(IF(OR(tbl_daily[[#This Row],[RPE]]="",tbl_daily[[#This Row],[Duration]]=""),"",tbl_daily[[#This Row],[RPE]]*tbl_daily[[#This Row],[Duration]]),"")</f>
        <v>64</v>
      </c>
      <c r="M5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586" t="str">
        <f>IFERROR(_xlfn.XLOOKUP(tbl_daily[[#This Row],[Name]],tbl_profile[Name],tbl_profile[Position]),"")</f>
        <v>Guard</v>
      </c>
      <c r="O586">
        <f>IFERROR(IF(tbl_daily[[#This Row],[Injury Status]]="Out","",tbl_daily[[#This Row],[Duration]]),"")</f>
        <v>32</v>
      </c>
      <c r="P586" t="str">
        <f>IFERROR(_xlfn.XLOOKUP(tbl_daily[[#This Row],[Name]],tbl_profile[Name],tbl_profile[Team]),"")</f>
        <v>New Legacy</v>
      </c>
      <c r="Q586" s="2" t="str">
        <f>IFERROR(AVERAGEIFS(tbl_performance[TrapBar Deadlift 1RM (lbs)],tbl_performance[Name],tbl_daily[[#This Row],[Name]],tbl_performance[Date],tbl_daily[[#This Row],[Date]]),"")</f>
        <v/>
      </c>
      <c r="R586" s="2" t="str">
        <f>IFERROR(AVERAGEIFS(tbl_performance[Bench Press 1RM (lbs)],tbl_performance[Name],tbl_daily[[#This Row],[Name]],tbl_performance[Date],tbl_daily[[#This Row],[Date]]),"")</f>
        <v/>
      </c>
      <c r="S586" s="2" t="str">
        <f>IFERROR(AVERAGEIFS(tbl_performance[Jump Height (in)],tbl_performance[Name],tbl_daily[[#This Row],[Name]],tbl_performance[Date],tbl_daily[[#This Row],[Date]]),"")</f>
        <v/>
      </c>
      <c r="T586" s="2" t="str">
        <f>IFERROR(AVERAGEIFS(tbl_performance[Body Fat (%)],tbl_performance[Name],tbl_daily[[#This Row],[Name]],tbl_performance[Date],tbl_daily[[#This Row],[Date]]),"")</f>
        <v/>
      </c>
      <c r="U586">
        <f>IFERROR(IF(tbl_daily[[#This Row],[Name]]="","",1),"")</f>
        <v>1</v>
      </c>
      <c r="V586" s="9">
        <f>IF(tbl_daily[[#This Row],[Injury Status]]="Full",1,IF(tbl_daily[[#This Row],[Injury Status]]="Limited",2,IF(tbl_daily[[#This Row],[Injury Status]]="Out",3,"")))</f>
        <v>1</v>
      </c>
    </row>
    <row r="587" spans="1:22" ht="18" customHeight="1" x14ac:dyDescent="0.25">
      <c r="A587" s="3">
        <v>43061</v>
      </c>
      <c r="B587" t="s">
        <v>65</v>
      </c>
      <c r="C587" t="s">
        <v>36</v>
      </c>
      <c r="D587">
        <v>5</v>
      </c>
      <c r="E587">
        <v>4</v>
      </c>
      <c r="F587">
        <v>7</v>
      </c>
      <c r="G587">
        <v>4</v>
      </c>
      <c r="H587">
        <v>5</v>
      </c>
      <c r="I587">
        <v>1</v>
      </c>
      <c r="J587">
        <v>1</v>
      </c>
      <c r="K587">
        <v>32</v>
      </c>
      <c r="L587">
        <f>IFERROR(IF(OR(tbl_daily[[#This Row],[RPE]]="",tbl_daily[[#This Row],[Duration]]=""),"",tbl_daily[[#This Row],[RPE]]*tbl_daily[[#This Row],[Duration]]),"")</f>
        <v>32</v>
      </c>
      <c r="M5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87" t="str">
        <f>IFERROR(_xlfn.XLOOKUP(tbl_daily[[#This Row],[Name]],tbl_profile[Name],tbl_profile[Position]),"")</f>
        <v>Center</v>
      </c>
      <c r="O587">
        <f>IFERROR(IF(tbl_daily[[#This Row],[Injury Status]]="Out","",tbl_daily[[#This Row],[Duration]]),"")</f>
        <v>32</v>
      </c>
      <c r="P587" t="str">
        <f>IFERROR(_xlfn.XLOOKUP(tbl_daily[[#This Row],[Name]],tbl_profile[Name],tbl_profile[Team]),"")</f>
        <v>New Legacy</v>
      </c>
      <c r="Q587" s="2" t="str">
        <f>IFERROR(AVERAGEIFS(tbl_performance[TrapBar Deadlift 1RM (lbs)],tbl_performance[Name],tbl_daily[[#This Row],[Name]],tbl_performance[Date],tbl_daily[[#This Row],[Date]]),"")</f>
        <v/>
      </c>
      <c r="R587" s="2" t="str">
        <f>IFERROR(AVERAGEIFS(tbl_performance[Bench Press 1RM (lbs)],tbl_performance[Name],tbl_daily[[#This Row],[Name]],tbl_performance[Date],tbl_daily[[#This Row],[Date]]),"")</f>
        <v/>
      </c>
      <c r="S587" s="2" t="str">
        <f>IFERROR(AVERAGEIFS(tbl_performance[Jump Height (in)],tbl_performance[Name],tbl_daily[[#This Row],[Name]],tbl_performance[Date],tbl_daily[[#This Row],[Date]]),"")</f>
        <v/>
      </c>
      <c r="T587" s="2" t="str">
        <f>IFERROR(AVERAGEIFS(tbl_performance[Body Fat (%)],tbl_performance[Name],tbl_daily[[#This Row],[Name]],tbl_performance[Date],tbl_daily[[#This Row],[Date]]),"")</f>
        <v/>
      </c>
      <c r="U587">
        <f>IFERROR(IF(tbl_daily[[#This Row],[Name]]="","",1),"")</f>
        <v>1</v>
      </c>
      <c r="V587" s="9">
        <f>IF(tbl_daily[[#This Row],[Injury Status]]="Full",1,IF(tbl_daily[[#This Row],[Injury Status]]="Limited",2,IF(tbl_daily[[#This Row],[Injury Status]]="Out",3,"")))</f>
        <v>1</v>
      </c>
    </row>
    <row r="588" spans="1:22" ht="18" customHeight="1" x14ac:dyDescent="0.25">
      <c r="A588" s="3">
        <v>43061</v>
      </c>
      <c r="B588" t="s">
        <v>63</v>
      </c>
      <c r="C588" t="s">
        <v>38</v>
      </c>
      <c r="D588">
        <v>5</v>
      </c>
      <c r="E588">
        <v>4</v>
      </c>
      <c r="F588">
        <v>4</v>
      </c>
      <c r="G588">
        <v>6</v>
      </c>
      <c r="H588">
        <v>6</v>
      </c>
      <c r="I588">
        <v>1</v>
      </c>
      <c r="J588">
        <v>3</v>
      </c>
      <c r="K588">
        <v>32</v>
      </c>
      <c r="L588">
        <f>IFERROR(IF(OR(tbl_daily[[#This Row],[RPE]]="",tbl_daily[[#This Row],[Duration]]=""),"",tbl_daily[[#This Row],[RPE]]*tbl_daily[[#This Row],[Duration]]),"")</f>
        <v>96</v>
      </c>
      <c r="M5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88" t="str">
        <f>IFERROR(_xlfn.XLOOKUP(tbl_daily[[#This Row],[Name]],tbl_profile[Name],tbl_profile[Position]),"")</f>
        <v>Center</v>
      </c>
      <c r="O588">
        <f>IFERROR(IF(tbl_daily[[#This Row],[Injury Status]]="Out","",tbl_daily[[#This Row],[Duration]]),"")</f>
        <v>32</v>
      </c>
      <c r="P588" t="str">
        <f>IFERROR(_xlfn.XLOOKUP(tbl_daily[[#This Row],[Name]],tbl_profile[Name],tbl_profile[Team]),"")</f>
        <v>New Legacy</v>
      </c>
      <c r="Q588" s="2" t="str">
        <f>IFERROR(AVERAGEIFS(tbl_performance[TrapBar Deadlift 1RM (lbs)],tbl_performance[Name],tbl_daily[[#This Row],[Name]],tbl_performance[Date],tbl_daily[[#This Row],[Date]]),"")</f>
        <v/>
      </c>
      <c r="R588" s="2" t="str">
        <f>IFERROR(AVERAGEIFS(tbl_performance[Bench Press 1RM (lbs)],tbl_performance[Name],tbl_daily[[#This Row],[Name]],tbl_performance[Date],tbl_daily[[#This Row],[Date]]),"")</f>
        <v/>
      </c>
      <c r="S588" s="2" t="str">
        <f>IFERROR(AVERAGEIFS(tbl_performance[Jump Height (in)],tbl_performance[Name],tbl_daily[[#This Row],[Name]],tbl_performance[Date],tbl_daily[[#This Row],[Date]]),"")</f>
        <v/>
      </c>
      <c r="T588" s="2" t="str">
        <f>IFERROR(AVERAGEIFS(tbl_performance[Body Fat (%)],tbl_performance[Name],tbl_daily[[#This Row],[Name]],tbl_performance[Date],tbl_daily[[#This Row],[Date]]),"")</f>
        <v/>
      </c>
      <c r="U588">
        <f>IFERROR(IF(tbl_daily[[#This Row],[Name]]="","",1),"")</f>
        <v>1</v>
      </c>
      <c r="V588" s="9">
        <f>IF(tbl_daily[[#This Row],[Injury Status]]="Full",1,IF(tbl_daily[[#This Row],[Injury Status]]="Limited",2,IF(tbl_daily[[#This Row],[Injury Status]]="Out",3,"")))</f>
        <v>2</v>
      </c>
    </row>
    <row r="589" spans="1:22" ht="18" customHeight="1" x14ac:dyDescent="0.25">
      <c r="A589" s="3">
        <v>43061</v>
      </c>
      <c r="B589" t="s">
        <v>62</v>
      </c>
      <c r="C589" t="s">
        <v>36</v>
      </c>
      <c r="D589">
        <v>4</v>
      </c>
      <c r="E589">
        <v>4</v>
      </c>
      <c r="F589">
        <v>4</v>
      </c>
      <c r="G589">
        <v>7</v>
      </c>
      <c r="H589">
        <v>6</v>
      </c>
      <c r="I589">
        <v>1</v>
      </c>
      <c r="J589">
        <v>2</v>
      </c>
      <c r="K589">
        <v>32</v>
      </c>
      <c r="L589">
        <f>IFERROR(IF(OR(tbl_daily[[#This Row],[RPE]]="",tbl_daily[[#This Row],[Duration]]=""),"",tbl_daily[[#This Row],[RPE]]*tbl_daily[[#This Row],[Duration]]),"")</f>
        <v>64</v>
      </c>
      <c r="M5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589" t="str">
        <f>IFERROR(_xlfn.XLOOKUP(tbl_daily[[#This Row],[Name]],tbl_profile[Name],tbl_profile[Position]),"")</f>
        <v>Center</v>
      </c>
      <c r="O589">
        <f>IFERROR(IF(tbl_daily[[#This Row],[Injury Status]]="Out","",tbl_daily[[#This Row],[Duration]]),"")</f>
        <v>32</v>
      </c>
      <c r="P589" t="str">
        <f>IFERROR(_xlfn.XLOOKUP(tbl_daily[[#This Row],[Name]],tbl_profile[Name],tbl_profile[Team]),"")</f>
        <v>Toon Squad</v>
      </c>
      <c r="Q589" s="2" t="str">
        <f>IFERROR(AVERAGEIFS(tbl_performance[TrapBar Deadlift 1RM (lbs)],tbl_performance[Name],tbl_daily[[#This Row],[Name]],tbl_performance[Date],tbl_daily[[#This Row],[Date]]),"")</f>
        <v/>
      </c>
      <c r="R589" s="2" t="str">
        <f>IFERROR(AVERAGEIFS(tbl_performance[Bench Press 1RM (lbs)],tbl_performance[Name],tbl_daily[[#This Row],[Name]],tbl_performance[Date],tbl_daily[[#This Row],[Date]]),"")</f>
        <v/>
      </c>
      <c r="S589" s="2" t="str">
        <f>IFERROR(AVERAGEIFS(tbl_performance[Jump Height (in)],tbl_performance[Name],tbl_daily[[#This Row],[Name]],tbl_performance[Date],tbl_daily[[#This Row],[Date]]),"")</f>
        <v/>
      </c>
      <c r="T589" s="2" t="str">
        <f>IFERROR(AVERAGEIFS(tbl_performance[Body Fat (%)],tbl_performance[Name],tbl_daily[[#This Row],[Name]],tbl_performance[Date],tbl_daily[[#This Row],[Date]]),"")</f>
        <v/>
      </c>
      <c r="U589">
        <f>IFERROR(IF(tbl_daily[[#This Row],[Name]]="","",1),"")</f>
        <v>1</v>
      </c>
      <c r="V589" s="9">
        <f>IF(tbl_daily[[#This Row],[Injury Status]]="Full",1,IF(tbl_daily[[#This Row],[Injury Status]]="Limited",2,IF(tbl_daily[[#This Row],[Injury Status]]="Out",3,"")))</f>
        <v>1</v>
      </c>
    </row>
    <row r="590" spans="1:22" ht="18" customHeight="1" x14ac:dyDescent="0.25">
      <c r="A590" s="3">
        <v>43061</v>
      </c>
      <c r="B590" t="s">
        <v>146</v>
      </c>
      <c r="C590" t="s">
        <v>36</v>
      </c>
      <c r="D590">
        <v>5</v>
      </c>
      <c r="E590">
        <v>7</v>
      </c>
      <c r="F590">
        <v>6</v>
      </c>
      <c r="G590">
        <v>4</v>
      </c>
      <c r="H590">
        <v>6</v>
      </c>
      <c r="I590">
        <v>1</v>
      </c>
      <c r="J590">
        <v>2</v>
      </c>
      <c r="K590">
        <v>32</v>
      </c>
      <c r="L590">
        <f>IFERROR(IF(OR(tbl_daily[[#This Row],[RPE]]="",tbl_daily[[#This Row],[Duration]]=""),"",tbl_daily[[#This Row],[RPE]]*tbl_daily[[#This Row],[Duration]]),"")</f>
        <v>64</v>
      </c>
      <c r="M5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590" t="str">
        <f>IFERROR(_xlfn.XLOOKUP(tbl_daily[[#This Row],[Name]],tbl_profile[Name],tbl_profile[Position]),"")</f>
        <v>Forward</v>
      </c>
      <c r="O590">
        <f>IFERROR(IF(tbl_daily[[#This Row],[Injury Status]]="Out","",tbl_daily[[#This Row],[Duration]]),"")</f>
        <v>32</v>
      </c>
      <c r="P590" t="str">
        <f>IFERROR(_xlfn.XLOOKUP(tbl_daily[[#This Row],[Name]],tbl_profile[Name],tbl_profile[Team]),"")</f>
        <v>New Legacy</v>
      </c>
      <c r="Q590" s="2" t="str">
        <f>IFERROR(AVERAGEIFS(tbl_performance[TrapBar Deadlift 1RM (lbs)],tbl_performance[Name],tbl_daily[[#This Row],[Name]],tbl_performance[Date],tbl_daily[[#This Row],[Date]]),"")</f>
        <v/>
      </c>
      <c r="R590" s="2" t="str">
        <f>IFERROR(AVERAGEIFS(tbl_performance[Bench Press 1RM (lbs)],tbl_performance[Name],tbl_daily[[#This Row],[Name]],tbl_performance[Date],tbl_daily[[#This Row],[Date]]),"")</f>
        <v/>
      </c>
      <c r="S590" s="2" t="str">
        <f>IFERROR(AVERAGEIFS(tbl_performance[Jump Height (in)],tbl_performance[Name],tbl_daily[[#This Row],[Name]],tbl_performance[Date],tbl_daily[[#This Row],[Date]]),"")</f>
        <v/>
      </c>
      <c r="T590" s="2" t="str">
        <f>IFERROR(AVERAGEIFS(tbl_performance[Body Fat (%)],tbl_performance[Name],tbl_daily[[#This Row],[Name]],tbl_performance[Date],tbl_daily[[#This Row],[Date]]),"")</f>
        <v/>
      </c>
      <c r="U590">
        <f>IFERROR(IF(tbl_daily[[#This Row],[Name]]="","",1),"")</f>
        <v>1</v>
      </c>
      <c r="V590" s="9">
        <f>IF(tbl_daily[[#This Row],[Injury Status]]="Full",1,IF(tbl_daily[[#This Row],[Injury Status]]="Limited",2,IF(tbl_daily[[#This Row],[Injury Status]]="Out",3,"")))</f>
        <v>1</v>
      </c>
    </row>
    <row r="591" spans="1:22" ht="18" customHeight="1" x14ac:dyDescent="0.25">
      <c r="A591" s="3">
        <v>43061</v>
      </c>
      <c r="B591" t="s">
        <v>52</v>
      </c>
      <c r="C591" t="s">
        <v>36</v>
      </c>
      <c r="D591">
        <v>6</v>
      </c>
      <c r="E591">
        <v>7</v>
      </c>
      <c r="F591">
        <v>7</v>
      </c>
      <c r="G591">
        <v>5</v>
      </c>
      <c r="H591">
        <v>4</v>
      </c>
      <c r="I591">
        <v>1</v>
      </c>
      <c r="J591">
        <v>4</v>
      </c>
      <c r="K591">
        <v>32</v>
      </c>
      <c r="L591">
        <f>IFERROR(IF(OR(tbl_daily[[#This Row],[RPE]]="",tbl_daily[[#This Row],[Duration]]=""),"",tbl_daily[[#This Row],[RPE]]*tbl_daily[[#This Row],[Duration]]),"")</f>
        <v>128</v>
      </c>
      <c r="M5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591" t="str">
        <f>IFERROR(_xlfn.XLOOKUP(tbl_daily[[#This Row],[Name]],tbl_profile[Name],tbl_profile[Position]),"")</f>
        <v>Forward</v>
      </c>
      <c r="O591">
        <f>IFERROR(IF(tbl_daily[[#This Row],[Injury Status]]="Out","",tbl_daily[[#This Row],[Duration]]),"")</f>
        <v>32</v>
      </c>
      <c r="P591" t="str">
        <f>IFERROR(_xlfn.XLOOKUP(tbl_daily[[#This Row],[Name]],tbl_profile[Name],tbl_profile[Team]),"")</f>
        <v>Toon Squad</v>
      </c>
      <c r="Q591" s="2" t="str">
        <f>IFERROR(AVERAGEIFS(tbl_performance[TrapBar Deadlift 1RM (lbs)],tbl_performance[Name],tbl_daily[[#This Row],[Name]],tbl_performance[Date],tbl_daily[[#This Row],[Date]]),"")</f>
        <v/>
      </c>
      <c r="R591" s="2" t="str">
        <f>IFERROR(AVERAGEIFS(tbl_performance[Bench Press 1RM (lbs)],tbl_performance[Name],tbl_daily[[#This Row],[Name]],tbl_performance[Date],tbl_daily[[#This Row],[Date]]),"")</f>
        <v/>
      </c>
      <c r="S591" s="2" t="str">
        <f>IFERROR(AVERAGEIFS(tbl_performance[Jump Height (in)],tbl_performance[Name],tbl_daily[[#This Row],[Name]],tbl_performance[Date],tbl_daily[[#This Row],[Date]]),"")</f>
        <v/>
      </c>
      <c r="T591" s="2" t="str">
        <f>IFERROR(AVERAGEIFS(tbl_performance[Body Fat (%)],tbl_performance[Name],tbl_daily[[#This Row],[Name]],tbl_performance[Date],tbl_daily[[#This Row],[Date]]),"")</f>
        <v/>
      </c>
      <c r="U591">
        <f>IFERROR(IF(tbl_daily[[#This Row],[Name]]="","",1),"")</f>
        <v>1</v>
      </c>
      <c r="V591" s="9">
        <f>IF(tbl_daily[[#This Row],[Injury Status]]="Full",1,IF(tbl_daily[[#This Row],[Injury Status]]="Limited",2,IF(tbl_daily[[#This Row],[Injury Status]]="Out",3,"")))</f>
        <v>1</v>
      </c>
    </row>
    <row r="592" spans="1:22" ht="18" customHeight="1" x14ac:dyDescent="0.25">
      <c r="A592" s="3">
        <v>43061</v>
      </c>
      <c r="B592" t="s">
        <v>57</v>
      </c>
      <c r="C592" t="s">
        <v>36</v>
      </c>
      <c r="D592">
        <v>7</v>
      </c>
      <c r="E592">
        <v>5</v>
      </c>
      <c r="F592">
        <v>5</v>
      </c>
      <c r="G592">
        <v>7</v>
      </c>
      <c r="H592">
        <v>5</v>
      </c>
      <c r="I592">
        <v>1</v>
      </c>
      <c r="J592">
        <v>4</v>
      </c>
      <c r="K592">
        <v>32</v>
      </c>
      <c r="L592">
        <f>IFERROR(IF(OR(tbl_daily[[#This Row],[RPE]]="",tbl_daily[[#This Row],[Duration]]=""),"",tbl_daily[[#This Row],[RPE]]*tbl_daily[[#This Row],[Duration]]),"")</f>
        <v>128</v>
      </c>
      <c r="M5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592" t="str">
        <f>IFERROR(_xlfn.XLOOKUP(tbl_daily[[#This Row],[Name]],tbl_profile[Name],tbl_profile[Position]),"")</f>
        <v>Guard</v>
      </c>
      <c r="O592">
        <f>IFERROR(IF(tbl_daily[[#This Row],[Injury Status]]="Out","",tbl_daily[[#This Row],[Duration]]),"")</f>
        <v>32</v>
      </c>
      <c r="P592" t="str">
        <f>IFERROR(_xlfn.XLOOKUP(tbl_daily[[#This Row],[Name]],tbl_profile[Name],tbl_profile[Team]),"")</f>
        <v>Toon Squad</v>
      </c>
      <c r="Q592" s="2" t="str">
        <f>IFERROR(AVERAGEIFS(tbl_performance[TrapBar Deadlift 1RM (lbs)],tbl_performance[Name],tbl_daily[[#This Row],[Name]],tbl_performance[Date],tbl_daily[[#This Row],[Date]]),"")</f>
        <v/>
      </c>
      <c r="R592" s="2" t="str">
        <f>IFERROR(AVERAGEIFS(tbl_performance[Bench Press 1RM (lbs)],tbl_performance[Name],tbl_daily[[#This Row],[Name]],tbl_performance[Date],tbl_daily[[#This Row],[Date]]),"")</f>
        <v/>
      </c>
      <c r="S592" s="2" t="str">
        <f>IFERROR(AVERAGEIFS(tbl_performance[Jump Height (in)],tbl_performance[Name],tbl_daily[[#This Row],[Name]],tbl_performance[Date],tbl_daily[[#This Row],[Date]]),"")</f>
        <v/>
      </c>
      <c r="T592" s="2" t="str">
        <f>IFERROR(AVERAGEIFS(tbl_performance[Body Fat (%)],tbl_performance[Name],tbl_daily[[#This Row],[Name]],tbl_performance[Date],tbl_daily[[#This Row],[Date]]),"")</f>
        <v/>
      </c>
      <c r="U592">
        <f>IFERROR(IF(tbl_daily[[#This Row],[Name]]="","",1),"")</f>
        <v>1</v>
      </c>
      <c r="V592" s="9">
        <f>IF(tbl_daily[[#This Row],[Injury Status]]="Full",1,IF(tbl_daily[[#This Row],[Injury Status]]="Limited",2,IF(tbl_daily[[#This Row],[Injury Status]]="Out",3,"")))</f>
        <v>1</v>
      </c>
    </row>
    <row r="593" spans="1:22" ht="18" customHeight="1" x14ac:dyDescent="0.25">
      <c r="A593" s="3">
        <v>43061</v>
      </c>
      <c r="B593" t="s">
        <v>59</v>
      </c>
      <c r="C593" t="s">
        <v>36</v>
      </c>
      <c r="D593">
        <v>7</v>
      </c>
      <c r="E593">
        <v>4</v>
      </c>
      <c r="F593">
        <v>6</v>
      </c>
      <c r="G593">
        <v>5</v>
      </c>
      <c r="H593">
        <v>7</v>
      </c>
      <c r="I593">
        <v>1</v>
      </c>
      <c r="J593">
        <v>4</v>
      </c>
      <c r="K593">
        <v>32</v>
      </c>
      <c r="L593">
        <f>IFERROR(IF(OR(tbl_daily[[#This Row],[RPE]]="",tbl_daily[[#This Row],[Duration]]=""),"",tbl_daily[[#This Row],[RPE]]*tbl_daily[[#This Row],[Duration]]),"")</f>
        <v>128</v>
      </c>
      <c r="M5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593" t="str">
        <f>IFERROR(_xlfn.XLOOKUP(tbl_daily[[#This Row],[Name]],tbl_profile[Name],tbl_profile[Position]),"")</f>
        <v>Forward</v>
      </c>
      <c r="O593">
        <f>IFERROR(IF(tbl_daily[[#This Row],[Injury Status]]="Out","",tbl_daily[[#This Row],[Duration]]),"")</f>
        <v>32</v>
      </c>
      <c r="P593" t="str">
        <f>IFERROR(_xlfn.XLOOKUP(tbl_daily[[#This Row],[Name]],tbl_profile[Name],tbl_profile[Team]),"")</f>
        <v>Toon Squad</v>
      </c>
      <c r="Q593" s="2" t="str">
        <f>IFERROR(AVERAGEIFS(tbl_performance[TrapBar Deadlift 1RM (lbs)],tbl_performance[Name],tbl_daily[[#This Row],[Name]],tbl_performance[Date],tbl_daily[[#This Row],[Date]]),"")</f>
        <v/>
      </c>
      <c r="R593" s="2" t="str">
        <f>IFERROR(AVERAGEIFS(tbl_performance[Bench Press 1RM (lbs)],tbl_performance[Name],tbl_daily[[#This Row],[Name]],tbl_performance[Date],tbl_daily[[#This Row],[Date]]),"")</f>
        <v/>
      </c>
      <c r="S593" s="2" t="str">
        <f>IFERROR(AVERAGEIFS(tbl_performance[Jump Height (in)],tbl_performance[Name],tbl_daily[[#This Row],[Name]],tbl_performance[Date],tbl_daily[[#This Row],[Date]]),"")</f>
        <v/>
      </c>
      <c r="T593" s="2" t="str">
        <f>IFERROR(AVERAGEIFS(tbl_performance[Body Fat (%)],tbl_performance[Name],tbl_daily[[#This Row],[Name]],tbl_performance[Date],tbl_daily[[#This Row],[Date]]),"")</f>
        <v/>
      </c>
      <c r="U593">
        <f>IFERROR(IF(tbl_daily[[#This Row],[Name]]="","",1),"")</f>
        <v>1</v>
      </c>
      <c r="V593" s="9">
        <f>IF(tbl_daily[[#This Row],[Injury Status]]="Full",1,IF(tbl_daily[[#This Row],[Injury Status]]="Limited",2,IF(tbl_daily[[#This Row],[Injury Status]]="Out",3,"")))</f>
        <v>1</v>
      </c>
    </row>
    <row r="594" spans="1:22" ht="18" customHeight="1" x14ac:dyDescent="0.25">
      <c r="A594" s="3">
        <v>43061</v>
      </c>
      <c r="B594" t="s">
        <v>61</v>
      </c>
      <c r="C594" t="s">
        <v>36</v>
      </c>
      <c r="D594">
        <v>5</v>
      </c>
      <c r="E594">
        <v>6</v>
      </c>
      <c r="F594">
        <v>4</v>
      </c>
      <c r="G594">
        <v>5</v>
      </c>
      <c r="H594">
        <v>7</v>
      </c>
      <c r="I594">
        <v>1</v>
      </c>
      <c r="J594">
        <v>3</v>
      </c>
      <c r="K594">
        <v>32</v>
      </c>
      <c r="L594">
        <f>IFERROR(IF(OR(tbl_daily[[#This Row],[RPE]]="",tbl_daily[[#This Row],[Duration]]=""),"",tbl_daily[[#This Row],[RPE]]*tbl_daily[[#This Row],[Duration]]),"")</f>
        <v>96</v>
      </c>
      <c r="M5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594" t="str">
        <f>IFERROR(_xlfn.XLOOKUP(tbl_daily[[#This Row],[Name]],tbl_profile[Name],tbl_profile[Position]),"")</f>
        <v>Forward</v>
      </c>
      <c r="O594">
        <f>IFERROR(IF(tbl_daily[[#This Row],[Injury Status]]="Out","",tbl_daily[[#This Row],[Duration]]),"")</f>
        <v>32</v>
      </c>
      <c r="P594" t="str">
        <f>IFERROR(_xlfn.XLOOKUP(tbl_daily[[#This Row],[Name]],tbl_profile[Name],tbl_profile[Team]),"")</f>
        <v>Toon Squad</v>
      </c>
      <c r="Q594" s="2" t="str">
        <f>IFERROR(AVERAGEIFS(tbl_performance[TrapBar Deadlift 1RM (lbs)],tbl_performance[Name],tbl_daily[[#This Row],[Name]],tbl_performance[Date],tbl_daily[[#This Row],[Date]]),"")</f>
        <v/>
      </c>
      <c r="R594" s="2" t="str">
        <f>IFERROR(AVERAGEIFS(tbl_performance[Bench Press 1RM (lbs)],tbl_performance[Name],tbl_daily[[#This Row],[Name]],tbl_performance[Date],tbl_daily[[#This Row],[Date]]),"")</f>
        <v/>
      </c>
      <c r="S594" s="2" t="str">
        <f>IFERROR(AVERAGEIFS(tbl_performance[Jump Height (in)],tbl_performance[Name],tbl_daily[[#This Row],[Name]],tbl_performance[Date],tbl_daily[[#This Row],[Date]]),"")</f>
        <v/>
      </c>
      <c r="T594" s="2" t="str">
        <f>IFERROR(AVERAGEIFS(tbl_performance[Body Fat (%)],tbl_performance[Name],tbl_daily[[#This Row],[Name]],tbl_performance[Date],tbl_daily[[#This Row],[Date]]),"")</f>
        <v/>
      </c>
      <c r="U594">
        <f>IFERROR(IF(tbl_daily[[#This Row],[Name]]="","",1),"")</f>
        <v>1</v>
      </c>
      <c r="V594" s="9">
        <f>IF(tbl_daily[[#This Row],[Injury Status]]="Full",1,IF(tbl_daily[[#This Row],[Injury Status]]="Limited",2,IF(tbl_daily[[#This Row],[Injury Status]]="Out",3,"")))</f>
        <v>1</v>
      </c>
    </row>
    <row r="595" spans="1:22" ht="18" customHeight="1" x14ac:dyDescent="0.25">
      <c r="A595" s="3">
        <v>43061</v>
      </c>
      <c r="B595" t="s">
        <v>55</v>
      </c>
      <c r="C595" t="s">
        <v>36</v>
      </c>
      <c r="D595">
        <v>7</v>
      </c>
      <c r="E595">
        <v>8</v>
      </c>
      <c r="F595">
        <v>9</v>
      </c>
      <c r="G595">
        <v>9</v>
      </c>
      <c r="H595">
        <v>8</v>
      </c>
      <c r="I595">
        <v>1</v>
      </c>
      <c r="J595">
        <v>9</v>
      </c>
      <c r="K595">
        <v>61</v>
      </c>
      <c r="L595">
        <f>IFERROR(IF(OR(tbl_daily[[#This Row],[RPE]]="",tbl_daily[[#This Row],[Duration]]=""),"",tbl_daily[[#This Row],[RPE]]*tbl_daily[[#This Row],[Duration]]),"")</f>
        <v>549</v>
      </c>
      <c r="M5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595" t="str">
        <f>IFERROR(_xlfn.XLOOKUP(tbl_daily[[#This Row],[Name]],tbl_profile[Name],tbl_profile[Position]),"")</f>
        <v>Guard</v>
      </c>
      <c r="O595">
        <f>IFERROR(IF(tbl_daily[[#This Row],[Injury Status]]="Out","",tbl_daily[[#This Row],[Duration]]),"")</f>
        <v>61</v>
      </c>
      <c r="P595" t="str">
        <f>IFERROR(_xlfn.XLOOKUP(tbl_daily[[#This Row],[Name]],tbl_profile[Name],tbl_profile[Team]),"")</f>
        <v>Toon Squad</v>
      </c>
      <c r="Q595" s="2" t="str">
        <f>IFERROR(AVERAGEIFS(tbl_performance[TrapBar Deadlift 1RM (lbs)],tbl_performance[Name],tbl_daily[[#This Row],[Name]],tbl_performance[Date],tbl_daily[[#This Row],[Date]]),"")</f>
        <v/>
      </c>
      <c r="R595" s="2" t="str">
        <f>IFERROR(AVERAGEIFS(tbl_performance[Bench Press 1RM (lbs)],tbl_performance[Name],tbl_daily[[#This Row],[Name]],tbl_performance[Date],tbl_daily[[#This Row],[Date]]),"")</f>
        <v/>
      </c>
      <c r="S595" s="2" t="str">
        <f>IFERROR(AVERAGEIFS(tbl_performance[Jump Height (in)],tbl_performance[Name],tbl_daily[[#This Row],[Name]],tbl_performance[Date],tbl_daily[[#This Row],[Date]]),"")</f>
        <v/>
      </c>
      <c r="T595" s="2" t="str">
        <f>IFERROR(AVERAGEIFS(tbl_performance[Body Fat (%)],tbl_performance[Name],tbl_daily[[#This Row],[Name]],tbl_performance[Date],tbl_daily[[#This Row],[Date]]),"")</f>
        <v/>
      </c>
      <c r="U595">
        <f>IFERROR(IF(tbl_daily[[#This Row],[Name]]="","",1),"")</f>
        <v>1</v>
      </c>
      <c r="V595" s="9">
        <f>IF(tbl_daily[[#This Row],[Injury Status]]="Full",1,IF(tbl_daily[[#This Row],[Injury Status]]="Limited",2,IF(tbl_daily[[#This Row],[Injury Status]]="Out",3,"")))</f>
        <v>1</v>
      </c>
    </row>
    <row r="596" spans="1:22" ht="18" customHeight="1" x14ac:dyDescent="0.25">
      <c r="A596" s="3">
        <v>43061</v>
      </c>
      <c r="B596" t="s">
        <v>40</v>
      </c>
      <c r="C596" t="s">
        <v>36</v>
      </c>
      <c r="D596">
        <v>10</v>
      </c>
      <c r="E596">
        <v>7</v>
      </c>
      <c r="F596">
        <v>8</v>
      </c>
      <c r="G596">
        <v>7</v>
      </c>
      <c r="H596">
        <v>7</v>
      </c>
      <c r="I596">
        <v>1</v>
      </c>
      <c r="J596">
        <v>10</v>
      </c>
      <c r="K596">
        <v>61</v>
      </c>
      <c r="L596">
        <f>IFERROR(IF(OR(tbl_daily[[#This Row],[RPE]]="",tbl_daily[[#This Row],[Duration]]=""),"",tbl_daily[[#This Row],[RPE]]*tbl_daily[[#This Row],[Duration]]),"")</f>
        <v>610</v>
      </c>
      <c r="M5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596" t="str">
        <f>IFERROR(_xlfn.XLOOKUP(tbl_daily[[#This Row],[Name]],tbl_profile[Name],tbl_profile[Position]),"")</f>
        <v>Guard</v>
      </c>
      <c r="O596">
        <f>IFERROR(IF(tbl_daily[[#This Row],[Injury Status]]="Out","",tbl_daily[[#This Row],[Duration]]),"")</f>
        <v>61</v>
      </c>
      <c r="P596" t="str">
        <f>IFERROR(_xlfn.XLOOKUP(tbl_daily[[#This Row],[Name]],tbl_profile[Name],tbl_profile[Team]),"")</f>
        <v>New Legacy</v>
      </c>
      <c r="Q596" s="2" t="str">
        <f>IFERROR(AVERAGEIFS(tbl_performance[TrapBar Deadlift 1RM (lbs)],tbl_performance[Name],tbl_daily[[#This Row],[Name]],tbl_performance[Date],tbl_daily[[#This Row],[Date]]),"")</f>
        <v/>
      </c>
      <c r="R596" s="2" t="str">
        <f>IFERROR(AVERAGEIFS(tbl_performance[Bench Press 1RM (lbs)],tbl_performance[Name],tbl_daily[[#This Row],[Name]],tbl_performance[Date],tbl_daily[[#This Row],[Date]]),"")</f>
        <v/>
      </c>
      <c r="S596" s="2" t="str">
        <f>IFERROR(AVERAGEIFS(tbl_performance[Jump Height (in)],tbl_performance[Name],tbl_daily[[#This Row],[Name]],tbl_performance[Date],tbl_daily[[#This Row],[Date]]),"")</f>
        <v/>
      </c>
      <c r="T596" s="2" t="str">
        <f>IFERROR(AVERAGEIFS(tbl_performance[Body Fat (%)],tbl_performance[Name],tbl_daily[[#This Row],[Name]],tbl_performance[Date],tbl_daily[[#This Row],[Date]]),"")</f>
        <v/>
      </c>
      <c r="U596">
        <f>IFERROR(IF(tbl_daily[[#This Row],[Name]]="","",1),"")</f>
        <v>1</v>
      </c>
      <c r="V596" s="9">
        <f>IF(tbl_daily[[#This Row],[Injury Status]]="Full",1,IF(tbl_daily[[#This Row],[Injury Status]]="Limited",2,IF(tbl_daily[[#This Row],[Injury Status]]="Out",3,"")))</f>
        <v>1</v>
      </c>
    </row>
    <row r="597" spans="1:22" ht="18" customHeight="1" x14ac:dyDescent="0.25">
      <c r="A597" s="6">
        <v>43062</v>
      </c>
      <c r="B597" t="s">
        <v>45</v>
      </c>
      <c r="C597" t="s">
        <v>36</v>
      </c>
      <c r="D597">
        <v>10</v>
      </c>
      <c r="E597">
        <v>9</v>
      </c>
      <c r="F597">
        <v>10</v>
      </c>
      <c r="G597">
        <v>8</v>
      </c>
      <c r="H597">
        <v>7</v>
      </c>
      <c r="I597">
        <v>1</v>
      </c>
      <c r="J597">
        <v>7</v>
      </c>
      <c r="K597">
        <v>61</v>
      </c>
      <c r="L597">
        <f>IFERROR(IF(OR(tbl_daily[[#This Row],[RPE]]="",tbl_daily[[#This Row],[Duration]]=""),"",tbl_daily[[#This Row],[RPE]]*tbl_daily[[#This Row],[Duration]]),"")</f>
        <v>427</v>
      </c>
      <c r="M5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597" t="str">
        <f>IFERROR(_xlfn.XLOOKUP(tbl_daily[[#This Row],[Name]],tbl_profile[Name],tbl_profile[Position]),"")</f>
        <v>Forward</v>
      </c>
      <c r="O597">
        <f>IFERROR(IF(tbl_daily[[#This Row],[Injury Status]]="Out","",tbl_daily[[#This Row],[Duration]]),"")</f>
        <v>61</v>
      </c>
      <c r="P597" t="str">
        <f>IFERROR(_xlfn.XLOOKUP(tbl_daily[[#This Row],[Name]],tbl_profile[Name],tbl_profile[Team]),"")</f>
        <v>New Legacy</v>
      </c>
      <c r="Q597" s="2" t="str">
        <f>IFERROR(AVERAGEIFS(tbl_performance[TrapBar Deadlift 1RM (lbs)],tbl_performance[Name],tbl_daily[[#This Row],[Name]],tbl_performance[Date],tbl_daily[[#This Row],[Date]]),"")</f>
        <v/>
      </c>
      <c r="R597" s="2" t="str">
        <f>IFERROR(AVERAGEIFS(tbl_performance[Bench Press 1RM (lbs)],tbl_performance[Name],tbl_daily[[#This Row],[Name]],tbl_performance[Date],tbl_daily[[#This Row],[Date]]),"")</f>
        <v/>
      </c>
      <c r="S597" s="2" t="str">
        <f>IFERROR(AVERAGEIFS(tbl_performance[Jump Height (in)],tbl_performance[Name],tbl_daily[[#This Row],[Name]],tbl_performance[Date],tbl_daily[[#This Row],[Date]]),"")</f>
        <v/>
      </c>
      <c r="T597" s="2" t="str">
        <f>IFERROR(AVERAGEIFS(tbl_performance[Body Fat (%)],tbl_performance[Name],tbl_daily[[#This Row],[Name]],tbl_performance[Date],tbl_daily[[#This Row],[Date]]),"")</f>
        <v/>
      </c>
      <c r="U597">
        <f>IFERROR(IF(tbl_daily[[#This Row],[Name]]="","",1),"")</f>
        <v>1</v>
      </c>
      <c r="V597" s="9">
        <f>IF(tbl_daily[[#This Row],[Injury Status]]="Full",1,IF(tbl_daily[[#This Row],[Injury Status]]="Limited",2,IF(tbl_daily[[#This Row],[Injury Status]]="Out",3,"")))</f>
        <v>1</v>
      </c>
    </row>
    <row r="598" spans="1:22" ht="18" customHeight="1" x14ac:dyDescent="0.25">
      <c r="A598" s="3">
        <v>43062</v>
      </c>
      <c r="B598" t="s">
        <v>47</v>
      </c>
      <c r="C598" t="s">
        <v>36</v>
      </c>
      <c r="D598">
        <v>8</v>
      </c>
      <c r="E598">
        <v>7</v>
      </c>
      <c r="F598">
        <v>7</v>
      </c>
      <c r="G598">
        <v>7</v>
      </c>
      <c r="H598">
        <v>10</v>
      </c>
      <c r="I598">
        <v>1</v>
      </c>
      <c r="J598">
        <v>9</v>
      </c>
      <c r="K598">
        <v>61</v>
      </c>
      <c r="L598">
        <f>IFERROR(IF(OR(tbl_daily[[#This Row],[RPE]]="",tbl_daily[[#This Row],[Duration]]=""),"",tbl_daily[[#This Row],[RPE]]*tbl_daily[[#This Row],[Duration]]),"")</f>
        <v>549</v>
      </c>
      <c r="M5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598" t="str">
        <f>IFERROR(_xlfn.XLOOKUP(tbl_daily[[#This Row],[Name]],tbl_profile[Name],tbl_profile[Position]),"")</f>
        <v>Forward</v>
      </c>
      <c r="O598">
        <f>IFERROR(IF(tbl_daily[[#This Row],[Injury Status]]="Out","",tbl_daily[[#This Row],[Duration]]),"")</f>
        <v>61</v>
      </c>
      <c r="P598" t="str">
        <f>IFERROR(_xlfn.XLOOKUP(tbl_daily[[#This Row],[Name]],tbl_profile[Name],tbl_profile[Team]),"")</f>
        <v>Toon Squad</v>
      </c>
      <c r="Q598" s="2" t="str">
        <f>IFERROR(AVERAGEIFS(tbl_performance[TrapBar Deadlift 1RM (lbs)],tbl_performance[Name],tbl_daily[[#This Row],[Name]],tbl_performance[Date],tbl_daily[[#This Row],[Date]]),"")</f>
        <v/>
      </c>
      <c r="R598" s="2" t="str">
        <f>IFERROR(AVERAGEIFS(tbl_performance[Bench Press 1RM (lbs)],tbl_performance[Name],tbl_daily[[#This Row],[Name]],tbl_performance[Date],tbl_daily[[#This Row],[Date]]),"")</f>
        <v/>
      </c>
      <c r="S598" s="2" t="str">
        <f>IFERROR(AVERAGEIFS(tbl_performance[Jump Height (in)],tbl_performance[Name],tbl_daily[[#This Row],[Name]],tbl_performance[Date],tbl_daily[[#This Row],[Date]]),"")</f>
        <v/>
      </c>
      <c r="T598" s="2" t="str">
        <f>IFERROR(AVERAGEIFS(tbl_performance[Body Fat (%)],tbl_performance[Name],tbl_daily[[#This Row],[Name]],tbl_performance[Date],tbl_daily[[#This Row],[Date]]),"")</f>
        <v/>
      </c>
      <c r="U598">
        <f>IFERROR(IF(tbl_daily[[#This Row],[Name]]="","",1),"")</f>
        <v>1</v>
      </c>
      <c r="V598" s="9">
        <f>IF(tbl_daily[[#This Row],[Injury Status]]="Full",1,IF(tbl_daily[[#This Row],[Injury Status]]="Limited",2,IF(tbl_daily[[#This Row],[Injury Status]]="Out",3,"")))</f>
        <v>1</v>
      </c>
    </row>
    <row r="599" spans="1:22" ht="18" customHeight="1" x14ac:dyDescent="0.25">
      <c r="A599" s="3">
        <v>43062</v>
      </c>
      <c r="B599" t="s">
        <v>43</v>
      </c>
      <c r="C599" t="s">
        <v>36</v>
      </c>
      <c r="D599">
        <v>7</v>
      </c>
      <c r="E599">
        <v>10</v>
      </c>
      <c r="F599">
        <v>8</v>
      </c>
      <c r="G599">
        <v>10</v>
      </c>
      <c r="H599">
        <v>10</v>
      </c>
      <c r="I599">
        <v>1</v>
      </c>
      <c r="J599">
        <v>10</v>
      </c>
      <c r="K599">
        <v>61</v>
      </c>
      <c r="L599">
        <f>IFERROR(IF(OR(tbl_daily[[#This Row],[RPE]]="",tbl_daily[[#This Row],[Duration]]=""),"",tbl_daily[[#This Row],[RPE]]*tbl_daily[[#This Row],[Duration]]),"")</f>
        <v>610</v>
      </c>
      <c r="M5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599" t="str">
        <f>IFERROR(_xlfn.XLOOKUP(tbl_daily[[#This Row],[Name]],tbl_profile[Name],tbl_profile[Position]),"")</f>
        <v>Forward</v>
      </c>
      <c r="O599">
        <f>IFERROR(IF(tbl_daily[[#This Row],[Injury Status]]="Out","",tbl_daily[[#This Row],[Duration]]),"")</f>
        <v>61</v>
      </c>
      <c r="P599" t="str">
        <f>IFERROR(_xlfn.XLOOKUP(tbl_daily[[#This Row],[Name]],tbl_profile[Name],tbl_profile[Team]),"")</f>
        <v>New Legacy</v>
      </c>
      <c r="Q599" s="2" t="str">
        <f>IFERROR(AVERAGEIFS(tbl_performance[TrapBar Deadlift 1RM (lbs)],tbl_performance[Name],tbl_daily[[#This Row],[Name]],tbl_performance[Date],tbl_daily[[#This Row],[Date]]),"")</f>
        <v/>
      </c>
      <c r="R599" s="2" t="str">
        <f>IFERROR(AVERAGEIFS(tbl_performance[Bench Press 1RM (lbs)],tbl_performance[Name],tbl_daily[[#This Row],[Name]],tbl_performance[Date],tbl_daily[[#This Row],[Date]]),"")</f>
        <v/>
      </c>
      <c r="S599" s="2" t="str">
        <f>IFERROR(AVERAGEIFS(tbl_performance[Jump Height (in)],tbl_performance[Name],tbl_daily[[#This Row],[Name]],tbl_performance[Date],tbl_daily[[#This Row],[Date]]),"")</f>
        <v/>
      </c>
      <c r="T599" s="2" t="str">
        <f>IFERROR(AVERAGEIFS(tbl_performance[Body Fat (%)],tbl_performance[Name],tbl_daily[[#This Row],[Name]],tbl_performance[Date],tbl_daily[[#This Row],[Date]]),"")</f>
        <v/>
      </c>
      <c r="U599">
        <f>IFERROR(IF(tbl_daily[[#This Row],[Name]]="","",1),"")</f>
        <v>1</v>
      </c>
      <c r="V599" s="9">
        <f>IF(tbl_daily[[#This Row],[Injury Status]]="Full",1,IF(tbl_daily[[#This Row],[Injury Status]]="Limited",2,IF(tbl_daily[[#This Row],[Injury Status]]="Out",3,"")))</f>
        <v>1</v>
      </c>
    </row>
    <row r="600" spans="1:22" ht="18" customHeight="1" x14ac:dyDescent="0.25">
      <c r="A600" s="3">
        <v>43062</v>
      </c>
      <c r="B600" t="s">
        <v>46</v>
      </c>
      <c r="C600" t="s">
        <v>36</v>
      </c>
      <c r="D600">
        <v>9</v>
      </c>
      <c r="E600">
        <v>10</v>
      </c>
      <c r="F600">
        <v>7</v>
      </c>
      <c r="G600">
        <v>9</v>
      </c>
      <c r="H600">
        <v>9</v>
      </c>
      <c r="I600">
        <v>1</v>
      </c>
      <c r="J600">
        <v>8</v>
      </c>
      <c r="K600">
        <v>61</v>
      </c>
      <c r="L600">
        <f>IFERROR(IF(OR(tbl_daily[[#This Row],[RPE]]="",tbl_daily[[#This Row],[Duration]]=""),"",tbl_daily[[#This Row],[RPE]]*tbl_daily[[#This Row],[Duration]]),"")</f>
        <v>488</v>
      </c>
      <c r="M6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600" t="str">
        <f>IFERROR(_xlfn.XLOOKUP(tbl_daily[[#This Row],[Name]],tbl_profile[Name],tbl_profile[Position]),"")</f>
        <v>Forward</v>
      </c>
      <c r="O600">
        <f>IFERROR(IF(tbl_daily[[#This Row],[Injury Status]]="Out","",tbl_daily[[#This Row],[Duration]]),"")</f>
        <v>61</v>
      </c>
      <c r="P600" t="str">
        <f>IFERROR(_xlfn.XLOOKUP(tbl_daily[[#This Row],[Name]],tbl_profile[Name],tbl_profile[Team]),"")</f>
        <v>Toon Squad</v>
      </c>
      <c r="Q600" s="2" t="str">
        <f>IFERROR(AVERAGEIFS(tbl_performance[TrapBar Deadlift 1RM (lbs)],tbl_performance[Name],tbl_daily[[#This Row],[Name]],tbl_performance[Date],tbl_daily[[#This Row],[Date]]),"")</f>
        <v/>
      </c>
      <c r="R600" s="2" t="str">
        <f>IFERROR(AVERAGEIFS(tbl_performance[Bench Press 1RM (lbs)],tbl_performance[Name],tbl_daily[[#This Row],[Name]],tbl_performance[Date],tbl_daily[[#This Row],[Date]]),"")</f>
        <v/>
      </c>
      <c r="S600" s="2" t="str">
        <f>IFERROR(AVERAGEIFS(tbl_performance[Jump Height (in)],tbl_performance[Name],tbl_daily[[#This Row],[Name]],tbl_performance[Date],tbl_daily[[#This Row],[Date]]),"")</f>
        <v/>
      </c>
      <c r="T600" s="2" t="str">
        <f>IFERROR(AVERAGEIFS(tbl_performance[Body Fat (%)],tbl_performance[Name],tbl_daily[[#This Row],[Name]],tbl_performance[Date],tbl_daily[[#This Row],[Date]]),"")</f>
        <v/>
      </c>
      <c r="U600">
        <f>IFERROR(IF(tbl_daily[[#This Row],[Name]]="","",1),"")</f>
        <v>1</v>
      </c>
      <c r="V600" s="9">
        <f>IF(tbl_daily[[#This Row],[Injury Status]]="Full",1,IF(tbl_daily[[#This Row],[Injury Status]]="Limited",2,IF(tbl_daily[[#This Row],[Injury Status]]="Out",3,"")))</f>
        <v>1</v>
      </c>
    </row>
    <row r="601" spans="1:22" ht="18" customHeight="1" x14ac:dyDescent="0.25">
      <c r="A601" s="3">
        <v>43062</v>
      </c>
      <c r="B601" t="s">
        <v>49</v>
      </c>
      <c r="C601" t="s">
        <v>36</v>
      </c>
      <c r="D601">
        <v>7</v>
      </c>
      <c r="E601">
        <v>9</v>
      </c>
      <c r="F601">
        <v>8</v>
      </c>
      <c r="G601">
        <v>9</v>
      </c>
      <c r="H601">
        <v>8</v>
      </c>
      <c r="I601">
        <v>1</v>
      </c>
      <c r="J601">
        <v>7</v>
      </c>
      <c r="K601">
        <v>61</v>
      </c>
      <c r="L601">
        <f>IFERROR(IF(OR(tbl_daily[[#This Row],[RPE]]="",tbl_daily[[#This Row],[Duration]]=""),"",tbl_daily[[#This Row],[RPE]]*tbl_daily[[#This Row],[Duration]]),"")</f>
        <v>427</v>
      </c>
      <c r="M6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01" t="str">
        <f>IFERROR(_xlfn.XLOOKUP(tbl_daily[[#This Row],[Name]],tbl_profile[Name],tbl_profile[Position]),"")</f>
        <v>Guard</v>
      </c>
      <c r="O601">
        <f>IFERROR(IF(tbl_daily[[#This Row],[Injury Status]]="Out","",tbl_daily[[#This Row],[Duration]]),"")</f>
        <v>61</v>
      </c>
      <c r="P601" t="str">
        <f>IFERROR(_xlfn.XLOOKUP(tbl_daily[[#This Row],[Name]],tbl_profile[Name],tbl_profile[Team]),"")</f>
        <v>Toon Squad</v>
      </c>
      <c r="Q601" s="2" t="str">
        <f>IFERROR(AVERAGEIFS(tbl_performance[TrapBar Deadlift 1RM (lbs)],tbl_performance[Name],tbl_daily[[#This Row],[Name]],tbl_performance[Date],tbl_daily[[#This Row],[Date]]),"")</f>
        <v/>
      </c>
      <c r="R601" s="2" t="str">
        <f>IFERROR(AVERAGEIFS(tbl_performance[Bench Press 1RM (lbs)],tbl_performance[Name],tbl_daily[[#This Row],[Name]],tbl_performance[Date],tbl_daily[[#This Row],[Date]]),"")</f>
        <v/>
      </c>
      <c r="S601" s="2" t="str">
        <f>IFERROR(AVERAGEIFS(tbl_performance[Jump Height (in)],tbl_performance[Name],tbl_daily[[#This Row],[Name]],tbl_performance[Date],tbl_daily[[#This Row],[Date]]),"")</f>
        <v/>
      </c>
      <c r="T601" s="2" t="str">
        <f>IFERROR(AVERAGEIFS(tbl_performance[Body Fat (%)],tbl_performance[Name],tbl_daily[[#This Row],[Name]],tbl_performance[Date],tbl_daily[[#This Row],[Date]]),"")</f>
        <v/>
      </c>
      <c r="U601">
        <f>IFERROR(IF(tbl_daily[[#This Row],[Name]]="","",1),"")</f>
        <v>1</v>
      </c>
      <c r="V601" s="9">
        <f>IF(tbl_daily[[#This Row],[Injury Status]]="Full",1,IF(tbl_daily[[#This Row],[Injury Status]]="Limited",2,IF(tbl_daily[[#This Row],[Injury Status]]="Out",3,"")))</f>
        <v>1</v>
      </c>
    </row>
    <row r="602" spans="1:22" ht="18" customHeight="1" x14ac:dyDescent="0.25">
      <c r="A602" s="3">
        <v>43062</v>
      </c>
      <c r="B602" t="s">
        <v>14</v>
      </c>
      <c r="C602" t="s">
        <v>36</v>
      </c>
      <c r="D602">
        <v>9</v>
      </c>
      <c r="E602">
        <v>8</v>
      </c>
      <c r="F602">
        <v>7</v>
      </c>
      <c r="G602">
        <v>7</v>
      </c>
      <c r="H602">
        <v>9</v>
      </c>
      <c r="I602">
        <v>1</v>
      </c>
      <c r="J602">
        <v>7</v>
      </c>
      <c r="K602">
        <v>61</v>
      </c>
      <c r="L602">
        <f>IFERROR(IF(OR(tbl_daily[[#This Row],[RPE]]="",tbl_daily[[#This Row],[Duration]]=""),"",tbl_daily[[#This Row],[RPE]]*tbl_daily[[#This Row],[Duration]]),"")</f>
        <v>427</v>
      </c>
      <c r="M6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602" t="str">
        <f>IFERROR(_xlfn.XLOOKUP(tbl_daily[[#This Row],[Name]],tbl_profile[Name],tbl_profile[Position]),"")</f>
        <v>Guard</v>
      </c>
      <c r="O602">
        <f>IFERROR(IF(tbl_daily[[#This Row],[Injury Status]]="Out","",tbl_daily[[#This Row],[Duration]]),"")</f>
        <v>61</v>
      </c>
      <c r="P602" t="str">
        <f>IFERROR(_xlfn.XLOOKUP(tbl_daily[[#This Row],[Name]],tbl_profile[Name],tbl_profile[Team]),"")</f>
        <v>New Legacy</v>
      </c>
      <c r="Q602" s="2" t="str">
        <f>IFERROR(AVERAGEIFS(tbl_performance[TrapBar Deadlift 1RM (lbs)],tbl_performance[Name],tbl_daily[[#This Row],[Name]],tbl_performance[Date],tbl_daily[[#This Row],[Date]]),"")</f>
        <v/>
      </c>
      <c r="R602" s="2" t="str">
        <f>IFERROR(AVERAGEIFS(tbl_performance[Bench Press 1RM (lbs)],tbl_performance[Name],tbl_daily[[#This Row],[Name]],tbl_performance[Date],tbl_daily[[#This Row],[Date]]),"")</f>
        <v/>
      </c>
      <c r="S602" s="2" t="str">
        <f>IFERROR(AVERAGEIFS(tbl_performance[Jump Height (in)],tbl_performance[Name],tbl_daily[[#This Row],[Name]],tbl_performance[Date],tbl_daily[[#This Row],[Date]]),"")</f>
        <v/>
      </c>
      <c r="T602" s="2" t="str">
        <f>IFERROR(AVERAGEIFS(tbl_performance[Body Fat (%)],tbl_performance[Name],tbl_daily[[#This Row],[Name]],tbl_performance[Date],tbl_daily[[#This Row],[Date]]),"")</f>
        <v/>
      </c>
      <c r="U602">
        <f>IFERROR(IF(tbl_daily[[#This Row],[Name]]="","",1),"")</f>
        <v>1</v>
      </c>
      <c r="V602" s="9">
        <f>IF(tbl_daily[[#This Row],[Injury Status]]="Full",1,IF(tbl_daily[[#This Row],[Injury Status]]="Limited",2,IF(tbl_daily[[#This Row],[Injury Status]]="Out",3,"")))</f>
        <v>1</v>
      </c>
    </row>
    <row r="603" spans="1:22" ht="18" customHeight="1" x14ac:dyDescent="0.25">
      <c r="A603" s="3">
        <v>43062</v>
      </c>
      <c r="B603" t="s">
        <v>64</v>
      </c>
      <c r="C603" t="s">
        <v>36</v>
      </c>
      <c r="D603">
        <v>9</v>
      </c>
      <c r="E603">
        <v>8</v>
      </c>
      <c r="F603">
        <v>10</v>
      </c>
      <c r="G603">
        <v>7</v>
      </c>
      <c r="H603">
        <v>7</v>
      </c>
      <c r="I603">
        <v>1</v>
      </c>
      <c r="J603">
        <v>10</v>
      </c>
      <c r="K603">
        <v>61</v>
      </c>
      <c r="L603">
        <f>IFERROR(IF(OR(tbl_daily[[#This Row],[RPE]]="",tbl_daily[[#This Row],[Duration]]=""),"",tbl_daily[[#This Row],[RPE]]*tbl_daily[[#This Row],[Duration]]),"")</f>
        <v>610</v>
      </c>
      <c r="M6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03" t="str">
        <f>IFERROR(_xlfn.XLOOKUP(tbl_daily[[#This Row],[Name]],tbl_profile[Name],tbl_profile[Position]),"")</f>
        <v>Guard</v>
      </c>
      <c r="O603">
        <f>IFERROR(IF(tbl_daily[[#This Row],[Injury Status]]="Out","",tbl_daily[[#This Row],[Duration]]),"")</f>
        <v>61</v>
      </c>
      <c r="P603" t="str">
        <f>IFERROR(_xlfn.XLOOKUP(tbl_daily[[#This Row],[Name]],tbl_profile[Name],tbl_profile[Team]),"")</f>
        <v>New Legacy</v>
      </c>
      <c r="Q603" s="2" t="str">
        <f>IFERROR(AVERAGEIFS(tbl_performance[TrapBar Deadlift 1RM (lbs)],tbl_performance[Name],tbl_daily[[#This Row],[Name]],tbl_performance[Date],tbl_daily[[#This Row],[Date]]),"")</f>
        <v/>
      </c>
      <c r="R603" s="2" t="str">
        <f>IFERROR(AVERAGEIFS(tbl_performance[Bench Press 1RM (lbs)],tbl_performance[Name],tbl_daily[[#This Row],[Name]],tbl_performance[Date],tbl_daily[[#This Row],[Date]]),"")</f>
        <v/>
      </c>
      <c r="S603" s="2" t="str">
        <f>IFERROR(AVERAGEIFS(tbl_performance[Jump Height (in)],tbl_performance[Name],tbl_daily[[#This Row],[Name]],tbl_performance[Date],tbl_daily[[#This Row],[Date]]),"")</f>
        <v/>
      </c>
      <c r="T603" s="2" t="str">
        <f>IFERROR(AVERAGEIFS(tbl_performance[Body Fat (%)],tbl_performance[Name],tbl_daily[[#This Row],[Name]],tbl_performance[Date],tbl_daily[[#This Row],[Date]]),"")</f>
        <v/>
      </c>
      <c r="U603">
        <f>IFERROR(IF(tbl_daily[[#This Row],[Name]]="","",1),"")</f>
        <v>1</v>
      </c>
      <c r="V603" s="9">
        <f>IF(tbl_daily[[#This Row],[Injury Status]]="Full",1,IF(tbl_daily[[#This Row],[Injury Status]]="Limited",2,IF(tbl_daily[[#This Row],[Injury Status]]="Out",3,"")))</f>
        <v>1</v>
      </c>
    </row>
    <row r="604" spans="1:22" ht="18" customHeight="1" x14ac:dyDescent="0.25">
      <c r="A604" s="3">
        <v>43062</v>
      </c>
      <c r="B604" t="s">
        <v>48</v>
      </c>
      <c r="C604" t="s">
        <v>36</v>
      </c>
      <c r="D604">
        <v>7</v>
      </c>
      <c r="E604">
        <v>8</v>
      </c>
      <c r="F604">
        <v>8</v>
      </c>
      <c r="G604">
        <v>8</v>
      </c>
      <c r="H604">
        <v>7</v>
      </c>
      <c r="I604">
        <v>1</v>
      </c>
      <c r="J604">
        <v>10</v>
      </c>
      <c r="K604">
        <v>61</v>
      </c>
      <c r="L604">
        <f>IFERROR(IF(OR(tbl_daily[[#This Row],[RPE]]="",tbl_daily[[#This Row],[Duration]]=""),"",tbl_daily[[#This Row],[RPE]]*tbl_daily[[#This Row],[Duration]]),"")</f>
        <v>610</v>
      </c>
      <c r="M6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604" t="str">
        <f>IFERROR(_xlfn.XLOOKUP(tbl_daily[[#This Row],[Name]],tbl_profile[Name],tbl_profile[Position]),"")</f>
        <v>Guard</v>
      </c>
      <c r="O604">
        <f>IFERROR(IF(tbl_daily[[#This Row],[Injury Status]]="Out","",tbl_daily[[#This Row],[Duration]]),"")</f>
        <v>61</v>
      </c>
      <c r="P604" t="str">
        <f>IFERROR(_xlfn.XLOOKUP(tbl_daily[[#This Row],[Name]],tbl_profile[Name],tbl_profile[Team]),"")</f>
        <v>New Legacy</v>
      </c>
      <c r="Q604" s="2" t="str">
        <f>IFERROR(AVERAGEIFS(tbl_performance[TrapBar Deadlift 1RM (lbs)],tbl_performance[Name],tbl_daily[[#This Row],[Name]],tbl_performance[Date],tbl_daily[[#This Row],[Date]]),"")</f>
        <v/>
      </c>
      <c r="R604" s="2" t="str">
        <f>IFERROR(AVERAGEIFS(tbl_performance[Bench Press 1RM (lbs)],tbl_performance[Name],tbl_daily[[#This Row],[Name]],tbl_performance[Date],tbl_daily[[#This Row],[Date]]),"")</f>
        <v/>
      </c>
      <c r="S604" s="2" t="str">
        <f>IFERROR(AVERAGEIFS(tbl_performance[Jump Height (in)],tbl_performance[Name],tbl_daily[[#This Row],[Name]],tbl_performance[Date],tbl_daily[[#This Row],[Date]]),"")</f>
        <v/>
      </c>
      <c r="T604" s="2" t="str">
        <f>IFERROR(AVERAGEIFS(tbl_performance[Body Fat (%)],tbl_performance[Name],tbl_daily[[#This Row],[Name]],tbl_performance[Date],tbl_daily[[#This Row],[Date]]),"")</f>
        <v/>
      </c>
      <c r="U604">
        <f>IFERROR(IF(tbl_daily[[#This Row],[Name]]="","",1),"")</f>
        <v>1</v>
      </c>
      <c r="V604" s="9">
        <f>IF(tbl_daily[[#This Row],[Injury Status]]="Full",1,IF(tbl_daily[[#This Row],[Injury Status]]="Limited",2,IF(tbl_daily[[#This Row],[Injury Status]]="Out",3,"")))</f>
        <v>1</v>
      </c>
    </row>
    <row r="605" spans="1:22" ht="18" customHeight="1" x14ac:dyDescent="0.25">
      <c r="A605" s="3">
        <v>43062</v>
      </c>
      <c r="B605" t="s">
        <v>65</v>
      </c>
      <c r="C605" t="s">
        <v>36</v>
      </c>
      <c r="D605">
        <v>10</v>
      </c>
      <c r="E605">
        <v>8</v>
      </c>
      <c r="F605">
        <v>10</v>
      </c>
      <c r="G605">
        <v>7</v>
      </c>
      <c r="H605">
        <v>10</v>
      </c>
      <c r="I605">
        <v>1</v>
      </c>
      <c r="J605">
        <v>8</v>
      </c>
      <c r="K605">
        <v>61</v>
      </c>
      <c r="L605">
        <f>IFERROR(IF(OR(tbl_daily[[#This Row],[RPE]]="",tbl_daily[[#This Row],[Duration]]=""),"",tbl_daily[[#This Row],[RPE]]*tbl_daily[[#This Row],[Duration]]),"")</f>
        <v>488</v>
      </c>
      <c r="M6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605" t="str">
        <f>IFERROR(_xlfn.XLOOKUP(tbl_daily[[#This Row],[Name]],tbl_profile[Name],tbl_profile[Position]),"")</f>
        <v>Center</v>
      </c>
      <c r="O605">
        <f>IFERROR(IF(tbl_daily[[#This Row],[Injury Status]]="Out","",tbl_daily[[#This Row],[Duration]]),"")</f>
        <v>61</v>
      </c>
      <c r="P605" t="str">
        <f>IFERROR(_xlfn.XLOOKUP(tbl_daily[[#This Row],[Name]],tbl_profile[Name],tbl_profile[Team]),"")</f>
        <v>New Legacy</v>
      </c>
      <c r="Q605" s="2" t="str">
        <f>IFERROR(AVERAGEIFS(tbl_performance[TrapBar Deadlift 1RM (lbs)],tbl_performance[Name],tbl_daily[[#This Row],[Name]],tbl_performance[Date],tbl_daily[[#This Row],[Date]]),"")</f>
        <v/>
      </c>
      <c r="R605" s="2" t="str">
        <f>IFERROR(AVERAGEIFS(tbl_performance[Bench Press 1RM (lbs)],tbl_performance[Name],tbl_daily[[#This Row],[Name]],tbl_performance[Date],tbl_daily[[#This Row],[Date]]),"")</f>
        <v/>
      </c>
      <c r="S605" s="2" t="str">
        <f>IFERROR(AVERAGEIFS(tbl_performance[Jump Height (in)],tbl_performance[Name],tbl_daily[[#This Row],[Name]],tbl_performance[Date],tbl_daily[[#This Row],[Date]]),"")</f>
        <v/>
      </c>
      <c r="T605" s="2" t="str">
        <f>IFERROR(AVERAGEIFS(tbl_performance[Body Fat (%)],tbl_performance[Name],tbl_daily[[#This Row],[Name]],tbl_performance[Date],tbl_daily[[#This Row],[Date]]),"")</f>
        <v/>
      </c>
      <c r="U605">
        <f>IFERROR(IF(tbl_daily[[#This Row],[Name]]="","",1),"")</f>
        <v>1</v>
      </c>
      <c r="V605" s="9">
        <f>IF(tbl_daily[[#This Row],[Injury Status]]="Full",1,IF(tbl_daily[[#This Row],[Injury Status]]="Limited",2,IF(tbl_daily[[#This Row],[Injury Status]]="Out",3,"")))</f>
        <v>1</v>
      </c>
    </row>
    <row r="606" spans="1:22" ht="18" customHeight="1" x14ac:dyDescent="0.25">
      <c r="A606" s="3">
        <v>43062</v>
      </c>
      <c r="B606" t="s">
        <v>63</v>
      </c>
      <c r="C606" t="s">
        <v>38</v>
      </c>
      <c r="D606">
        <v>7</v>
      </c>
      <c r="E606">
        <v>9</v>
      </c>
      <c r="F606">
        <v>8</v>
      </c>
      <c r="G606">
        <v>6</v>
      </c>
      <c r="H606">
        <v>9</v>
      </c>
      <c r="I606">
        <v>1</v>
      </c>
      <c r="J606">
        <v>9</v>
      </c>
      <c r="K606">
        <v>61</v>
      </c>
      <c r="L606">
        <f>IFERROR(IF(OR(tbl_daily[[#This Row],[RPE]]="",tbl_daily[[#This Row],[Duration]]=""),"",tbl_daily[[#This Row],[RPE]]*tbl_daily[[#This Row],[Duration]]),"")</f>
        <v>549</v>
      </c>
      <c r="M6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606" t="str">
        <f>IFERROR(_xlfn.XLOOKUP(tbl_daily[[#This Row],[Name]],tbl_profile[Name],tbl_profile[Position]),"")</f>
        <v>Center</v>
      </c>
      <c r="O606">
        <f>IFERROR(IF(tbl_daily[[#This Row],[Injury Status]]="Out","",tbl_daily[[#This Row],[Duration]]),"")</f>
        <v>61</v>
      </c>
      <c r="P606" t="str">
        <f>IFERROR(_xlfn.XLOOKUP(tbl_daily[[#This Row],[Name]],tbl_profile[Name],tbl_profile[Team]),"")</f>
        <v>New Legacy</v>
      </c>
      <c r="Q606" s="2" t="str">
        <f>IFERROR(AVERAGEIFS(tbl_performance[TrapBar Deadlift 1RM (lbs)],tbl_performance[Name],tbl_daily[[#This Row],[Name]],tbl_performance[Date],tbl_daily[[#This Row],[Date]]),"")</f>
        <v/>
      </c>
      <c r="R606" s="2" t="str">
        <f>IFERROR(AVERAGEIFS(tbl_performance[Bench Press 1RM (lbs)],tbl_performance[Name],tbl_daily[[#This Row],[Name]],tbl_performance[Date],tbl_daily[[#This Row],[Date]]),"")</f>
        <v/>
      </c>
      <c r="S606" s="2" t="str">
        <f>IFERROR(AVERAGEIFS(tbl_performance[Jump Height (in)],tbl_performance[Name],tbl_daily[[#This Row],[Name]],tbl_performance[Date],tbl_daily[[#This Row],[Date]]),"")</f>
        <v/>
      </c>
      <c r="T606" s="2" t="str">
        <f>IFERROR(AVERAGEIFS(tbl_performance[Body Fat (%)],tbl_performance[Name],tbl_daily[[#This Row],[Name]],tbl_performance[Date],tbl_daily[[#This Row],[Date]]),"")</f>
        <v/>
      </c>
      <c r="U606">
        <f>IFERROR(IF(tbl_daily[[#This Row],[Name]]="","",1),"")</f>
        <v>1</v>
      </c>
      <c r="V606" s="9">
        <f>IF(tbl_daily[[#This Row],[Injury Status]]="Full",1,IF(tbl_daily[[#This Row],[Injury Status]]="Limited",2,IF(tbl_daily[[#This Row],[Injury Status]]="Out",3,"")))</f>
        <v>2</v>
      </c>
    </row>
    <row r="607" spans="1:22" ht="18" customHeight="1" x14ac:dyDescent="0.25">
      <c r="A607" s="3">
        <v>43062</v>
      </c>
      <c r="B607" t="s">
        <v>62</v>
      </c>
      <c r="C607" t="s">
        <v>36</v>
      </c>
      <c r="D607">
        <v>7</v>
      </c>
      <c r="E607">
        <v>10</v>
      </c>
      <c r="F607">
        <v>8</v>
      </c>
      <c r="G607">
        <v>8</v>
      </c>
      <c r="H607">
        <v>9</v>
      </c>
      <c r="I607">
        <v>1</v>
      </c>
      <c r="J607">
        <v>9</v>
      </c>
      <c r="K607">
        <v>61</v>
      </c>
      <c r="L607">
        <f>IFERROR(IF(OR(tbl_daily[[#This Row],[RPE]]="",tbl_daily[[#This Row],[Duration]]=""),"",tbl_daily[[#This Row],[RPE]]*tbl_daily[[#This Row],[Duration]]),"")</f>
        <v>549</v>
      </c>
      <c r="M6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07" t="str">
        <f>IFERROR(_xlfn.XLOOKUP(tbl_daily[[#This Row],[Name]],tbl_profile[Name],tbl_profile[Position]),"")</f>
        <v>Center</v>
      </c>
      <c r="O607">
        <f>IFERROR(IF(tbl_daily[[#This Row],[Injury Status]]="Out","",tbl_daily[[#This Row],[Duration]]),"")</f>
        <v>61</v>
      </c>
      <c r="P607" t="str">
        <f>IFERROR(_xlfn.XLOOKUP(tbl_daily[[#This Row],[Name]],tbl_profile[Name],tbl_profile[Team]),"")</f>
        <v>Toon Squad</v>
      </c>
      <c r="Q607" s="2" t="str">
        <f>IFERROR(AVERAGEIFS(tbl_performance[TrapBar Deadlift 1RM (lbs)],tbl_performance[Name],tbl_daily[[#This Row],[Name]],tbl_performance[Date],tbl_daily[[#This Row],[Date]]),"")</f>
        <v/>
      </c>
      <c r="R607" s="2" t="str">
        <f>IFERROR(AVERAGEIFS(tbl_performance[Bench Press 1RM (lbs)],tbl_performance[Name],tbl_daily[[#This Row],[Name]],tbl_performance[Date],tbl_daily[[#This Row],[Date]]),"")</f>
        <v/>
      </c>
      <c r="S607" s="2" t="str">
        <f>IFERROR(AVERAGEIFS(tbl_performance[Jump Height (in)],tbl_performance[Name],tbl_daily[[#This Row],[Name]],tbl_performance[Date],tbl_daily[[#This Row],[Date]]),"")</f>
        <v/>
      </c>
      <c r="T607" s="2" t="str">
        <f>IFERROR(AVERAGEIFS(tbl_performance[Body Fat (%)],tbl_performance[Name],tbl_daily[[#This Row],[Name]],tbl_performance[Date],tbl_daily[[#This Row],[Date]]),"")</f>
        <v/>
      </c>
      <c r="U607">
        <f>IFERROR(IF(tbl_daily[[#This Row],[Name]]="","",1),"")</f>
        <v>1</v>
      </c>
      <c r="V607" s="9">
        <f>IF(tbl_daily[[#This Row],[Injury Status]]="Full",1,IF(tbl_daily[[#This Row],[Injury Status]]="Limited",2,IF(tbl_daily[[#This Row],[Injury Status]]="Out",3,"")))</f>
        <v>1</v>
      </c>
    </row>
    <row r="608" spans="1:22" ht="18" customHeight="1" x14ac:dyDescent="0.25">
      <c r="A608" s="3">
        <v>43062</v>
      </c>
      <c r="B608" t="s">
        <v>146</v>
      </c>
      <c r="C608" t="s">
        <v>36</v>
      </c>
      <c r="D608">
        <v>8</v>
      </c>
      <c r="E608">
        <v>7</v>
      </c>
      <c r="F608">
        <v>7</v>
      </c>
      <c r="G608">
        <v>9</v>
      </c>
      <c r="H608">
        <v>9</v>
      </c>
      <c r="I608">
        <v>1</v>
      </c>
      <c r="J608">
        <v>9</v>
      </c>
      <c r="K608">
        <v>61</v>
      </c>
      <c r="L608">
        <f>IFERROR(IF(OR(tbl_daily[[#This Row],[RPE]]="",tbl_daily[[#This Row],[Duration]]=""),"",tbl_daily[[#This Row],[RPE]]*tbl_daily[[#This Row],[Duration]]),"")</f>
        <v>549</v>
      </c>
      <c r="M6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608" t="str">
        <f>IFERROR(_xlfn.XLOOKUP(tbl_daily[[#This Row],[Name]],tbl_profile[Name],tbl_profile[Position]),"")</f>
        <v>Forward</v>
      </c>
      <c r="O608">
        <f>IFERROR(IF(tbl_daily[[#This Row],[Injury Status]]="Out","",tbl_daily[[#This Row],[Duration]]),"")</f>
        <v>61</v>
      </c>
      <c r="P608" t="str">
        <f>IFERROR(_xlfn.XLOOKUP(tbl_daily[[#This Row],[Name]],tbl_profile[Name],tbl_profile[Team]),"")</f>
        <v>New Legacy</v>
      </c>
      <c r="Q608" s="2" t="str">
        <f>IFERROR(AVERAGEIFS(tbl_performance[TrapBar Deadlift 1RM (lbs)],tbl_performance[Name],tbl_daily[[#This Row],[Name]],tbl_performance[Date],tbl_daily[[#This Row],[Date]]),"")</f>
        <v/>
      </c>
      <c r="R608" s="2" t="str">
        <f>IFERROR(AVERAGEIFS(tbl_performance[Bench Press 1RM (lbs)],tbl_performance[Name],tbl_daily[[#This Row],[Name]],tbl_performance[Date],tbl_daily[[#This Row],[Date]]),"")</f>
        <v/>
      </c>
      <c r="S608" s="2" t="str">
        <f>IFERROR(AVERAGEIFS(tbl_performance[Jump Height (in)],tbl_performance[Name],tbl_daily[[#This Row],[Name]],tbl_performance[Date],tbl_daily[[#This Row],[Date]]),"")</f>
        <v/>
      </c>
      <c r="T608" s="2" t="str">
        <f>IFERROR(AVERAGEIFS(tbl_performance[Body Fat (%)],tbl_performance[Name],tbl_daily[[#This Row],[Name]],tbl_performance[Date],tbl_daily[[#This Row],[Date]]),"")</f>
        <v/>
      </c>
      <c r="U608">
        <f>IFERROR(IF(tbl_daily[[#This Row],[Name]]="","",1),"")</f>
        <v>1</v>
      </c>
      <c r="V608" s="9">
        <f>IF(tbl_daily[[#This Row],[Injury Status]]="Full",1,IF(tbl_daily[[#This Row],[Injury Status]]="Limited",2,IF(tbl_daily[[#This Row],[Injury Status]]="Out",3,"")))</f>
        <v>1</v>
      </c>
    </row>
    <row r="609" spans="1:22" ht="18" customHeight="1" x14ac:dyDescent="0.25">
      <c r="A609" s="3">
        <v>43062</v>
      </c>
      <c r="B609" t="s">
        <v>52</v>
      </c>
      <c r="C609" t="s">
        <v>36</v>
      </c>
      <c r="D609">
        <v>10</v>
      </c>
      <c r="E609">
        <v>8</v>
      </c>
      <c r="F609">
        <v>9</v>
      </c>
      <c r="G609">
        <v>7</v>
      </c>
      <c r="H609">
        <v>7</v>
      </c>
      <c r="I609">
        <v>1</v>
      </c>
      <c r="J609">
        <v>10</v>
      </c>
      <c r="K609">
        <v>61</v>
      </c>
      <c r="L609">
        <f>IFERROR(IF(OR(tbl_daily[[#This Row],[RPE]]="",tbl_daily[[#This Row],[Duration]]=""),"",tbl_daily[[#This Row],[RPE]]*tbl_daily[[#This Row],[Duration]]),"")</f>
        <v>610</v>
      </c>
      <c r="M6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09" t="str">
        <f>IFERROR(_xlfn.XLOOKUP(tbl_daily[[#This Row],[Name]],tbl_profile[Name],tbl_profile[Position]),"")</f>
        <v>Forward</v>
      </c>
      <c r="O609">
        <f>IFERROR(IF(tbl_daily[[#This Row],[Injury Status]]="Out","",tbl_daily[[#This Row],[Duration]]),"")</f>
        <v>61</v>
      </c>
      <c r="P609" t="str">
        <f>IFERROR(_xlfn.XLOOKUP(tbl_daily[[#This Row],[Name]],tbl_profile[Name],tbl_profile[Team]),"")</f>
        <v>Toon Squad</v>
      </c>
      <c r="Q609" s="2" t="str">
        <f>IFERROR(AVERAGEIFS(tbl_performance[TrapBar Deadlift 1RM (lbs)],tbl_performance[Name],tbl_daily[[#This Row],[Name]],tbl_performance[Date],tbl_daily[[#This Row],[Date]]),"")</f>
        <v/>
      </c>
      <c r="R609" s="2" t="str">
        <f>IFERROR(AVERAGEIFS(tbl_performance[Bench Press 1RM (lbs)],tbl_performance[Name],tbl_daily[[#This Row],[Name]],tbl_performance[Date],tbl_daily[[#This Row],[Date]]),"")</f>
        <v/>
      </c>
      <c r="S609" s="2" t="str">
        <f>IFERROR(AVERAGEIFS(tbl_performance[Jump Height (in)],tbl_performance[Name],tbl_daily[[#This Row],[Name]],tbl_performance[Date],tbl_daily[[#This Row],[Date]]),"")</f>
        <v/>
      </c>
      <c r="T609" s="2" t="str">
        <f>IFERROR(AVERAGEIFS(tbl_performance[Body Fat (%)],tbl_performance[Name],tbl_daily[[#This Row],[Name]],tbl_performance[Date],tbl_daily[[#This Row],[Date]]),"")</f>
        <v/>
      </c>
      <c r="U609">
        <f>IFERROR(IF(tbl_daily[[#This Row],[Name]]="","",1),"")</f>
        <v>1</v>
      </c>
      <c r="V609" s="9">
        <f>IF(tbl_daily[[#This Row],[Injury Status]]="Full",1,IF(tbl_daily[[#This Row],[Injury Status]]="Limited",2,IF(tbl_daily[[#This Row],[Injury Status]]="Out",3,"")))</f>
        <v>1</v>
      </c>
    </row>
    <row r="610" spans="1:22" ht="18" customHeight="1" x14ac:dyDescent="0.25">
      <c r="A610" s="3">
        <v>43062</v>
      </c>
      <c r="B610" t="s">
        <v>57</v>
      </c>
      <c r="C610" t="s">
        <v>36</v>
      </c>
      <c r="D610">
        <v>7</v>
      </c>
      <c r="E610">
        <v>7</v>
      </c>
      <c r="F610">
        <v>9</v>
      </c>
      <c r="G610">
        <v>9</v>
      </c>
      <c r="H610">
        <v>10</v>
      </c>
      <c r="I610">
        <v>1</v>
      </c>
      <c r="J610">
        <v>10</v>
      </c>
      <c r="K610">
        <v>61</v>
      </c>
      <c r="L610">
        <f>IFERROR(IF(OR(tbl_daily[[#This Row],[RPE]]="",tbl_daily[[#This Row],[Duration]]=""),"",tbl_daily[[#This Row],[RPE]]*tbl_daily[[#This Row],[Duration]]),"")</f>
        <v>610</v>
      </c>
      <c r="M6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10" t="str">
        <f>IFERROR(_xlfn.XLOOKUP(tbl_daily[[#This Row],[Name]],tbl_profile[Name],tbl_profile[Position]),"")</f>
        <v>Guard</v>
      </c>
      <c r="O610">
        <f>IFERROR(IF(tbl_daily[[#This Row],[Injury Status]]="Out","",tbl_daily[[#This Row],[Duration]]),"")</f>
        <v>61</v>
      </c>
      <c r="P610" t="str">
        <f>IFERROR(_xlfn.XLOOKUP(tbl_daily[[#This Row],[Name]],tbl_profile[Name],tbl_profile[Team]),"")</f>
        <v>Toon Squad</v>
      </c>
      <c r="Q610" s="2" t="str">
        <f>IFERROR(AVERAGEIFS(tbl_performance[TrapBar Deadlift 1RM (lbs)],tbl_performance[Name],tbl_daily[[#This Row],[Name]],tbl_performance[Date],tbl_daily[[#This Row],[Date]]),"")</f>
        <v/>
      </c>
      <c r="R610" s="2" t="str">
        <f>IFERROR(AVERAGEIFS(tbl_performance[Bench Press 1RM (lbs)],tbl_performance[Name],tbl_daily[[#This Row],[Name]],tbl_performance[Date],tbl_daily[[#This Row],[Date]]),"")</f>
        <v/>
      </c>
      <c r="S610" s="2" t="str">
        <f>IFERROR(AVERAGEIFS(tbl_performance[Jump Height (in)],tbl_performance[Name],tbl_daily[[#This Row],[Name]],tbl_performance[Date],tbl_daily[[#This Row],[Date]]),"")</f>
        <v/>
      </c>
      <c r="T610" s="2" t="str">
        <f>IFERROR(AVERAGEIFS(tbl_performance[Body Fat (%)],tbl_performance[Name],tbl_daily[[#This Row],[Name]],tbl_performance[Date],tbl_daily[[#This Row],[Date]]),"")</f>
        <v/>
      </c>
      <c r="U610">
        <f>IFERROR(IF(tbl_daily[[#This Row],[Name]]="","",1),"")</f>
        <v>1</v>
      </c>
      <c r="V610" s="9">
        <f>IF(tbl_daily[[#This Row],[Injury Status]]="Full",1,IF(tbl_daily[[#This Row],[Injury Status]]="Limited",2,IF(tbl_daily[[#This Row],[Injury Status]]="Out",3,"")))</f>
        <v>1</v>
      </c>
    </row>
    <row r="611" spans="1:22" ht="18" customHeight="1" x14ac:dyDescent="0.25">
      <c r="A611" s="3">
        <v>43062</v>
      </c>
      <c r="B611" t="s">
        <v>59</v>
      </c>
      <c r="C611" t="s">
        <v>36</v>
      </c>
      <c r="D611">
        <v>9</v>
      </c>
      <c r="E611">
        <v>10</v>
      </c>
      <c r="F611">
        <v>8</v>
      </c>
      <c r="G611">
        <v>9</v>
      </c>
      <c r="H611">
        <v>10</v>
      </c>
      <c r="I611">
        <v>1</v>
      </c>
      <c r="J611">
        <v>8</v>
      </c>
      <c r="K611">
        <v>61</v>
      </c>
      <c r="L611">
        <f>IFERROR(IF(OR(tbl_daily[[#This Row],[RPE]]="",tbl_daily[[#This Row],[Duration]]=""),"",tbl_daily[[#This Row],[RPE]]*tbl_daily[[#This Row],[Duration]]),"")</f>
        <v>488</v>
      </c>
      <c r="M6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611" t="str">
        <f>IFERROR(_xlfn.XLOOKUP(tbl_daily[[#This Row],[Name]],tbl_profile[Name],tbl_profile[Position]),"")</f>
        <v>Forward</v>
      </c>
      <c r="O611">
        <f>IFERROR(IF(tbl_daily[[#This Row],[Injury Status]]="Out","",tbl_daily[[#This Row],[Duration]]),"")</f>
        <v>61</v>
      </c>
      <c r="P611" t="str">
        <f>IFERROR(_xlfn.XLOOKUP(tbl_daily[[#This Row],[Name]],tbl_profile[Name],tbl_profile[Team]),"")</f>
        <v>Toon Squad</v>
      </c>
      <c r="Q611" s="2" t="str">
        <f>IFERROR(AVERAGEIFS(tbl_performance[TrapBar Deadlift 1RM (lbs)],tbl_performance[Name],tbl_daily[[#This Row],[Name]],tbl_performance[Date],tbl_daily[[#This Row],[Date]]),"")</f>
        <v/>
      </c>
      <c r="R611" s="2" t="str">
        <f>IFERROR(AVERAGEIFS(tbl_performance[Bench Press 1RM (lbs)],tbl_performance[Name],tbl_daily[[#This Row],[Name]],tbl_performance[Date],tbl_daily[[#This Row],[Date]]),"")</f>
        <v/>
      </c>
      <c r="S611" s="2" t="str">
        <f>IFERROR(AVERAGEIFS(tbl_performance[Jump Height (in)],tbl_performance[Name],tbl_daily[[#This Row],[Name]],tbl_performance[Date],tbl_daily[[#This Row],[Date]]),"")</f>
        <v/>
      </c>
      <c r="T611" s="2" t="str">
        <f>IFERROR(AVERAGEIFS(tbl_performance[Body Fat (%)],tbl_performance[Name],tbl_daily[[#This Row],[Name]],tbl_performance[Date],tbl_daily[[#This Row],[Date]]),"")</f>
        <v/>
      </c>
      <c r="U611">
        <f>IFERROR(IF(tbl_daily[[#This Row],[Name]]="","",1),"")</f>
        <v>1</v>
      </c>
      <c r="V611" s="9">
        <f>IF(tbl_daily[[#This Row],[Injury Status]]="Full",1,IF(tbl_daily[[#This Row],[Injury Status]]="Limited",2,IF(tbl_daily[[#This Row],[Injury Status]]="Out",3,"")))</f>
        <v>1</v>
      </c>
    </row>
    <row r="612" spans="1:22" ht="18" customHeight="1" x14ac:dyDescent="0.25">
      <c r="A612" s="3">
        <v>43062</v>
      </c>
      <c r="B612" t="s">
        <v>61</v>
      </c>
      <c r="C612" t="s">
        <v>36</v>
      </c>
      <c r="D612">
        <v>10</v>
      </c>
      <c r="E612">
        <v>8</v>
      </c>
      <c r="F612">
        <v>9</v>
      </c>
      <c r="G612">
        <v>9</v>
      </c>
      <c r="H612">
        <v>10</v>
      </c>
      <c r="I612">
        <v>1</v>
      </c>
      <c r="J612">
        <v>8</v>
      </c>
      <c r="K612">
        <v>61</v>
      </c>
      <c r="L612">
        <f>IFERROR(IF(OR(tbl_daily[[#This Row],[RPE]]="",tbl_daily[[#This Row],[Duration]]=""),"",tbl_daily[[#This Row],[RPE]]*tbl_daily[[#This Row],[Duration]]),"")</f>
        <v>488</v>
      </c>
      <c r="M6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612" t="str">
        <f>IFERROR(_xlfn.XLOOKUP(tbl_daily[[#This Row],[Name]],tbl_profile[Name],tbl_profile[Position]),"")</f>
        <v>Forward</v>
      </c>
      <c r="O612">
        <f>IFERROR(IF(tbl_daily[[#This Row],[Injury Status]]="Out","",tbl_daily[[#This Row],[Duration]]),"")</f>
        <v>61</v>
      </c>
      <c r="P612" t="str">
        <f>IFERROR(_xlfn.XLOOKUP(tbl_daily[[#This Row],[Name]],tbl_profile[Name],tbl_profile[Team]),"")</f>
        <v>Toon Squad</v>
      </c>
      <c r="Q612" s="2" t="str">
        <f>IFERROR(AVERAGEIFS(tbl_performance[TrapBar Deadlift 1RM (lbs)],tbl_performance[Name],tbl_daily[[#This Row],[Name]],tbl_performance[Date],tbl_daily[[#This Row],[Date]]),"")</f>
        <v/>
      </c>
      <c r="R612" s="2" t="str">
        <f>IFERROR(AVERAGEIFS(tbl_performance[Bench Press 1RM (lbs)],tbl_performance[Name],tbl_daily[[#This Row],[Name]],tbl_performance[Date],tbl_daily[[#This Row],[Date]]),"")</f>
        <v/>
      </c>
      <c r="S612" s="2" t="str">
        <f>IFERROR(AVERAGEIFS(tbl_performance[Jump Height (in)],tbl_performance[Name],tbl_daily[[#This Row],[Name]],tbl_performance[Date],tbl_daily[[#This Row],[Date]]),"")</f>
        <v/>
      </c>
      <c r="T612" s="2" t="str">
        <f>IFERROR(AVERAGEIFS(tbl_performance[Body Fat (%)],tbl_performance[Name],tbl_daily[[#This Row],[Name]],tbl_performance[Date],tbl_daily[[#This Row],[Date]]),"")</f>
        <v/>
      </c>
      <c r="U612">
        <f>IFERROR(IF(tbl_daily[[#This Row],[Name]]="","",1),"")</f>
        <v>1</v>
      </c>
      <c r="V612" s="9">
        <f>IF(tbl_daily[[#This Row],[Injury Status]]="Full",1,IF(tbl_daily[[#This Row],[Injury Status]]="Limited",2,IF(tbl_daily[[#This Row],[Injury Status]]="Out",3,"")))</f>
        <v>1</v>
      </c>
    </row>
    <row r="613" spans="1:22" ht="18" customHeight="1" x14ac:dyDescent="0.25">
      <c r="A613" s="3">
        <v>43062</v>
      </c>
      <c r="B613" t="s">
        <v>55</v>
      </c>
      <c r="C613" t="s">
        <v>36</v>
      </c>
      <c r="D613">
        <v>6</v>
      </c>
      <c r="E613">
        <v>5</v>
      </c>
      <c r="F613">
        <v>4</v>
      </c>
      <c r="G613">
        <v>7</v>
      </c>
      <c r="H613">
        <v>7</v>
      </c>
      <c r="I613">
        <v>0</v>
      </c>
      <c r="J613">
        <v>0</v>
      </c>
      <c r="K613" t="s">
        <v>39</v>
      </c>
      <c r="L613" t="str">
        <f>IFERROR(IF(OR(tbl_daily[[#This Row],[RPE]]="",tbl_daily[[#This Row],[Duration]]=""),"",tbl_daily[[#This Row],[RPE]]*tbl_daily[[#This Row],[Duration]]),"")</f>
        <v/>
      </c>
      <c r="M6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613" t="str">
        <f>IFERROR(_xlfn.XLOOKUP(tbl_daily[[#This Row],[Name]],tbl_profile[Name],tbl_profile[Position]),"")</f>
        <v>Guard</v>
      </c>
      <c r="O613" t="str">
        <f>IFERROR(IF(tbl_daily[[#This Row],[Injury Status]]="Out","",tbl_daily[[#This Row],[Duration]]),"")</f>
        <v/>
      </c>
      <c r="P613" t="str">
        <f>IFERROR(_xlfn.XLOOKUP(tbl_daily[[#This Row],[Name]],tbl_profile[Name],tbl_profile[Team]),"")</f>
        <v>Toon Squad</v>
      </c>
      <c r="Q613" s="2" t="str">
        <f>IFERROR(AVERAGEIFS(tbl_performance[TrapBar Deadlift 1RM (lbs)],tbl_performance[Name],tbl_daily[[#This Row],[Name]],tbl_performance[Date],tbl_daily[[#This Row],[Date]]),"")</f>
        <v/>
      </c>
      <c r="R613" s="2" t="str">
        <f>IFERROR(AVERAGEIFS(tbl_performance[Bench Press 1RM (lbs)],tbl_performance[Name],tbl_daily[[#This Row],[Name]],tbl_performance[Date],tbl_daily[[#This Row],[Date]]),"")</f>
        <v/>
      </c>
      <c r="S613" s="2" t="str">
        <f>IFERROR(AVERAGEIFS(tbl_performance[Jump Height (in)],tbl_performance[Name],tbl_daily[[#This Row],[Name]],tbl_performance[Date],tbl_daily[[#This Row],[Date]]),"")</f>
        <v/>
      </c>
      <c r="T613" s="2" t="str">
        <f>IFERROR(AVERAGEIFS(tbl_performance[Body Fat (%)],tbl_performance[Name],tbl_daily[[#This Row],[Name]],tbl_performance[Date],tbl_daily[[#This Row],[Date]]),"")</f>
        <v/>
      </c>
      <c r="U613">
        <f>IFERROR(IF(tbl_daily[[#This Row],[Name]]="","",1),"")</f>
        <v>1</v>
      </c>
      <c r="V613" s="9">
        <f>IF(tbl_daily[[#This Row],[Injury Status]]="Full",1,IF(tbl_daily[[#This Row],[Injury Status]]="Limited",2,IF(tbl_daily[[#This Row],[Injury Status]]="Out",3,"")))</f>
        <v>1</v>
      </c>
    </row>
    <row r="614" spans="1:22" ht="18" customHeight="1" x14ac:dyDescent="0.25">
      <c r="A614" s="3">
        <v>43062</v>
      </c>
      <c r="B614" t="s">
        <v>40</v>
      </c>
      <c r="C614" t="s">
        <v>36</v>
      </c>
      <c r="D614">
        <v>4</v>
      </c>
      <c r="E614">
        <v>6</v>
      </c>
      <c r="F614">
        <v>7</v>
      </c>
      <c r="G614">
        <v>7</v>
      </c>
      <c r="H614">
        <v>5</v>
      </c>
      <c r="I614">
        <v>0</v>
      </c>
      <c r="J614">
        <v>0</v>
      </c>
      <c r="K614" t="s">
        <v>39</v>
      </c>
      <c r="L614" t="str">
        <f>IFERROR(IF(OR(tbl_daily[[#This Row],[RPE]]="",tbl_daily[[#This Row],[Duration]]=""),"",tbl_daily[[#This Row],[RPE]]*tbl_daily[[#This Row],[Duration]]),"")</f>
        <v/>
      </c>
      <c r="M6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614" t="str">
        <f>IFERROR(_xlfn.XLOOKUP(tbl_daily[[#This Row],[Name]],tbl_profile[Name],tbl_profile[Position]),"")</f>
        <v>Guard</v>
      </c>
      <c r="O614" t="str">
        <f>IFERROR(IF(tbl_daily[[#This Row],[Injury Status]]="Out","",tbl_daily[[#This Row],[Duration]]),"")</f>
        <v/>
      </c>
      <c r="P614" t="str">
        <f>IFERROR(_xlfn.XLOOKUP(tbl_daily[[#This Row],[Name]],tbl_profile[Name],tbl_profile[Team]),"")</f>
        <v>New Legacy</v>
      </c>
      <c r="Q614" s="2" t="str">
        <f>IFERROR(AVERAGEIFS(tbl_performance[TrapBar Deadlift 1RM (lbs)],tbl_performance[Name],tbl_daily[[#This Row],[Name]],tbl_performance[Date],tbl_daily[[#This Row],[Date]]),"")</f>
        <v/>
      </c>
      <c r="R614" s="2" t="str">
        <f>IFERROR(AVERAGEIFS(tbl_performance[Bench Press 1RM (lbs)],tbl_performance[Name],tbl_daily[[#This Row],[Name]],tbl_performance[Date],tbl_daily[[#This Row],[Date]]),"")</f>
        <v/>
      </c>
      <c r="S614" s="2" t="str">
        <f>IFERROR(AVERAGEIFS(tbl_performance[Jump Height (in)],tbl_performance[Name],tbl_daily[[#This Row],[Name]],tbl_performance[Date],tbl_daily[[#This Row],[Date]]),"")</f>
        <v/>
      </c>
      <c r="T614" s="2" t="str">
        <f>IFERROR(AVERAGEIFS(tbl_performance[Body Fat (%)],tbl_performance[Name],tbl_daily[[#This Row],[Name]],tbl_performance[Date],tbl_daily[[#This Row],[Date]]),"")</f>
        <v/>
      </c>
      <c r="U614">
        <f>IFERROR(IF(tbl_daily[[#This Row],[Name]]="","",1),"")</f>
        <v>1</v>
      </c>
      <c r="V614" s="9">
        <f>IF(tbl_daily[[#This Row],[Injury Status]]="Full",1,IF(tbl_daily[[#This Row],[Injury Status]]="Limited",2,IF(tbl_daily[[#This Row],[Injury Status]]="Out",3,"")))</f>
        <v>1</v>
      </c>
    </row>
    <row r="615" spans="1:22" ht="18" customHeight="1" x14ac:dyDescent="0.25">
      <c r="A615" s="6">
        <v>43063</v>
      </c>
      <c r="B615" t="s">
        <v>45</v>
      </c>
      <c r="C615" t="s">
        <v>36</v>
      </c>
      <c r="D615">
        <v>4</v>
      </c>
      <c r="E615">
        <v>4</v>
      </c>
      <c r="F615">
        <v>7</v>
      </c>
      <c r="G615">
        <v>7</v>
      </c>
      <c r="H615">
        <v>5</v>
      </c>
      <c r="I615">
        <v>0</v>
      </c>
      <c r="J615">
        <v>0</v>
      </c>
      <c r="K615" t="s">
        <v>39</v>
      </c>
      <c r="L615" t="str">
        <f>IFERROR(IF(OR(tbl_daily[[#This Row],[RPE]]="",tbl_daily[[#This Row],[Duration]]=""),"",tbl_daily[[#This Row],[RPE]]*tbl_daily[[#This Row],[Duration]]),"")</f>
        <v/>
      </c>
      <c r="M6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615" t="str">
        <f>IFERROR(_xlfn.XLOOKUP(tbl_daily[[#This Row],[Name]],tbl_profile[Name],tbl_profile[Position]),"")</f>
        <v>Forward</v>
      </c>
      <c r="O615" t="str">
        <f>IFERROR(IF(tbl_daily[[#This Row],[Injury Status]]="Out","",tbl_daily[[#This Row],[Duration]]),"")</f>
        <v/>
      </c>
      <c r="P615" t="str">
        <f>IFERROR(_xlfn.XLOOKUP(tbl_daily[[#This Row],[Name]],tbl_profile[Name],tbl_profile[Team]),"")</f>
        <v>New Legacy</v>
      </c>
      <c r="Q615" s="2">
        <f>IFERROR(AVERAGEIFS(tbl_performance[TrapBar Deadlift 1RM (lbs)],tbl_performance[Name],tbl_daily[[#This Row],[Name]],tbl_performance[Date],tbl_daily[[#This Row],[Date]]),"")</f>
        <v>742.40880000000004</v>
      </c>
      <c r="R615" s="2">
        <f>IFERROR(AVERAGEIFS(tbl_performance[Bench Press 1RM (lbs)],tbl_performance[Name],tbl_daily[[#This Row],[Name]],tbl_performance[Date],tbl_daily[[#This Row],[Date]]),"")</f>
        <v>229.82400000000001</v>
      </c>
      <c r="S615" s="2">
        <f>IFERROR(AVERAGEIFS(tbl_performance[Jump Height (in)],tbl_performance[Name],tbl_daily[[#This Row],[Name]],tbl_performance[Date],tbl_daily[[#This Row],[Date]]),"")</f>
        <v>22.127600000000001</v>
      </c>
      <c r="T615" s="2">
        <f>IFERROR(AVERAGEIFS(tbl_performance[Body Fat (%)],tbl_performance[Name],tbl_daily[[#This Row],[Name]],tbl_performance[Date],tbl_daily[[#This Row],[Date]]),"")</f>
        <v>15.03684</v>
      </c>
      <c r="U615">
        <f>IFERROR(IF(tbl_daily[[#This Row],[Name]]="","",1),"")</f>
        <v>1</v>
      </c>
      <c r="V615" s="9">
        <f>IF(tbl_daily[[#This Row],[Injury Status]]="Full",1,IF(tbl_daily[[#This Row],[Injury Status]]="Limited",2,IF(tbl_daily[[#This Row],[Injury Status]]="Out",3,"")))</f>
        <v>1</v>
      </c>
    </row>
    <row r="616" spans="1:22" ht="18" customHeight="1" x14ac:dyDescent="0.25">
      <c r="A616" s="3">
        <v>43063</v>
      </c>
      <c r="B616" t="s">
        <v>47</v>
      </c>
      <c r="C616" t="s">
        <v>36</v>
      </c>
      <c r="D616">
        <v>6</v>
      </c>
      <c r="E616">
        <v>6</v>
      </c>
      <c r="F616">
        <v>7</v>
      </c>
      <c r="G616">
        <v>5</v>
      </c>
      <c r="H616">
        <v>7</v>
      </c>
      <c r="I616">
        <v>0</v>
      </c>
      <c r="J616">
        <v>0</v>
      </c>
      <c r="K616" t="s">
        <v>39</v>
      </c>
      <c r="L616" t="str">
        <f>IFERROR(IF(OR(tbl_daily[[#This Row],[RPE]]="",tbl_daily[[#This Row],[Duration]]=""),"",tbl_daily[[#This Row],[RPE]]*tbl_daily[[#This Row],[Duration]]),"")</f>
        <v/>
      </c>
      <c r="M6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616" t="str">
        <f>IFERROR(_xlfn.XLOOKUP(tbl_daily[[#This Row],[Name]],tbl_profile[Name],tbl_profile[Position]),"")</f>
        <v>Forward</v>
      </c>
      <c r="O616" t="str">
        <f>IFERROR(IF(tbl_daily[[#This Row],[Injury Status]]="Out","",tbl_daily[[#This Row],[Duration]]),"")</f>
        <v/>
      </c>
      <c r="P616" t="str">
        <f>IFERROR(_xlfn.XLOOKUP(tbl_daily[[#This Row],[Name]],tbl_profile[Name],tbl_profile[Team]),"")</f>
        <v>Toon Squad</v>
      </c>
      <c r="Q616" s="2">
        <f>IFERROR(AVERAGEIFS(tbl_performance[TrapBar Deadlift 1RM (lbs)],tbl_performance[Name],tbl_daily[[#This Row],[Name]],tbl_performance[Date],tbl_daily[[#This Row],[Date]]),"")</f>
        <v>471.75200000000007</v>
      </c>
      <c r="R616" s="2">
        <f>IFERROR(AVERAGEIFS(tbl_performance[Bench Press 1RM (lbs)],tbl_performance[Name],tbl_daily[[#This Row],[Name]],tbl_performance[Date],tbl_daily[[#This Row],[Date]]),"")</f>
        <v>262.77300000000002</v>
      </c>
      <c r="S616" s="2">
        <f>IFERROR(AVERAGEIFS(tbl_performance[Jump Height (in)],tbl_performance[Name],tbl_daily[[#This Row],[Name]],tbl_performance[Date],tbl_daily[[#This Row],[Date]]),"")</f>
        <v>18.791</v>
      </c>
      <c r="T616" s="2">
        <f>IFERROR(AVERAGEIFS(tbl_performance[Body Fat (%)],tbl_performance[Name],tbl_daily[[#This Row],[Name]],tbl_performance[Date],tbl_daily[[#This Row],[Date]]),"")</f>
        <v>15.091279999999999</v>
      </c>
      <c r="U616">
        <f>IFERROR(IF(tbl_daily[[#This Row],[Name]]="","",1),"")</f>
        <v>1</v>
      </c>
      <c r="V616" s="9">
        <f>IF(tbl_daily[[#This Row],[Injury Status]]="Full",1,IF(tbl_daily[[#This Row],[Injury Status]]="Limited",2,IF(tbl_daily[[#This Row],[Injury Status]]="Out",3,"")))</f>
        <v>1</v>
      </c>
    </row>
    <row r="617" spans="1:22" ht="18" customHeight="1" x14ac:dyDescent="0.25">
      <c r="A617" s="3">
        <v>43063</v>
      </c>
      <c r="B617" t="s">
        <v>43</v>
      </c>
      <c r="C617" t="s">
        <v>36</v>
      </c>
      <c r="D617">
        <v>7</v>
      </c>
      <c r="E617">
        <v>5</v>
      </c>
      <c r="F617">
        <v>7</v>
      </c>
      <c r="G617">
        <v>5</v>
      </c>
      <c r="H617">
        <v>4</v>
      </c>
      <c r="I617">
        <v>0</v>
      </c>
      <c r="J617">
        <v>0</v>
      </c>
      <c r="K617" t="s">
        <v>39</v>
      </c>
      <c r="L617" t="str">
        <f>IFERROR(IF(OR(tbl_daily[[#This Row],[RPE]]="",tbl_daily[[#This Row],[Duration]]=""),"",tbl_daily[[#This Row],[RPE]]*tbl_daily[[#This Row],[Duration]]),"")</f>
        <v/>
      </c>
      <c r="M6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617" t="str">
        <f>IFERROR(_xlfn.XLOOKUP(tbl_daily[[#This Row],[Name]],tbl_profile[Name],tbl_profile[Position]),"")</f>
        <v>Forward</v>
      </c>
      <c r="O617" t="str">
        <f>IFERROR(IF(tbl_daily[[#This Row],[Injury Status]]="Out","",tbl_daily[[#This Row],[Duration]]),"")</f>
        <v/>
      </c>
      <c r="P617" t="str">
        <f>IFERROR(_xlfn.XLOOKUP(tbl_daily[[#This Row],[Name]],tbl_profile[Name],tbl_profile[Team]),"")</f>
        <v>New Legacy</v>
      </c>
      <c r="Q617" s="2">
        <f>IFERROR(AVERAGEIFS(tbl_performance[TrapBar Deadlift 1RM (lbs)],tbl_performance[Name],tbl_daily[[#This Row],[Name]],tbl_performance[Date],tbl_daily[[#This Row],[Date]]),"")</f>
        <v>485.69200000000001</v>
      </c>
      <c r="R617" s="2">
        <f>IFERROR(AVERAGEIFS(tbl_performance[Bench Press 1RM (lbs)],tbl_performance[Name],tbl_daily[[#This Row],[Name]],tbl_performance[Date],tbl_daily[[#This Row],[Date]]),"")</f>
        <v>265.32</v>
      </c>
      <c r="S617" s="2">
        <f>IFERROR(AVERAGEIFS(tbl_performance[Jump Height (in)],tbl_performance[Name],tbl_daily[[#This Row],[Name]],tbl_performance[Date],tbl_daily[[#This Row],[Date]]),"")</f>
        <v>11.73</v>
      </c>
      <c r="T617" s="2">
        <f>IFERROR(AVERAGEIFS(tbl_performance[Body Fat (%)],tbl_performance[Name],tbl_daily[[#This Row],[Name]],tbl_performance[Date],tbl_daily[[#This Row],[Date]]),"")</f>
        <v>9.8301599999999993</v>
      </c>
      <c r="U617">
        <f>IFERROR(IF(tbl_daily[[#This Row],[Name]]="","",1),"")</f>
        <v>1</v>
      </c>
      <c r="V617" s="9">
        <f>IF(tbl_daily[[#This Row],[Injury Status]]="Full",1,IF(tbl_daily[[#This Row],[Injury Status]]="Limited",2,IF(tbl_daily[[#This Row],[Injury Status]]="Out",3,"")))</f>
        <v>1</v>
      </c>
    </row>
    <row r="618" spans="1:22" ht="18" customHeight="1" x14ac:dyDescent="0.25">
      <c r="A618" s="3">
        <v>43063</v>
      </c>
      <c r="B618" t="s">
        <v>46</v>
      </c>
      <c r="C618" t="s">
        <v>36</v>
      </c>
      <c r="D618">
        <v>4</v>
      </c>
      <c r="E618">
        <v>6</v>
      </c>
      <c r="F618">
        <v>5</v>
      </c>
      <c r="G618">
        <v>6</v>
      </c>
      <c r="H618">
        <v>5</v>
      </c>
      <c r="I618">
        <v>0</v>
      </c>
      <c r="J618">
        <v>0</v>
      </c>
      <c r="K618" t="s">
        <v>39</v>
      </c>
      <c r="L618" t="str">
        <f>IFERROR(IF(OR(tbl_daily[[#This Row],[RPE]]="",tbl_daily[[#This Row],[Duration]]=""),"",tbl_daily[[#This Row],[RPE]]*tbl_daily[[#This Row],[Duration]]),"")</f>
        <v/>
      </c>
      <c r="M6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618" t="str">
        <f>IFERROR(_xlfn.XLOOKUP(tbl_daily[[#This Row],[Name]],tbl_profile[Name],tbl_profile[Position]),"")</f>
        <v>Forward</v>
      </c>
      <c r="O618" t="str">
        <f>IFERROR(IF(tbl_daily[[#This Row],[Injury Status]]="Out","",tbl_daily[[#This Row],[Duration]]),"")</f>
        <v/>
      </c>
      <c r="P618" t="str">
        <f>IFERROR(_xlfn.XLOOKUP(tbl_daily[[#This Row],[Name]],tbl_profile[Name],tbl_profile[Team]),"")</f>
        <v>Toon Squad</v>
      </c>
      <c r="Q618" s="2">
        <f>IFERROR(AVERAGEIFS(tbl_performance[TrapBar Deadlift 1RM (lbs)],tbl_performance[Name],tbl_daily[[#This Row],[Name]],tbl_performance[Date],tbl_daily[[#This Row],[Date]]),"")</f>
        <v>613.66639999999995</v>
      </c>
      <c r="R618" s="2">
        <f>IFERROR(AVERAGEIFS(tbl_performance[Bench Press 1RM (lbs)],tbl_performance[Name],tbl_daily[[#This Row],[Name]],tbl_performance[Date],tbl_daily[[#This Row],[Date]]),"")</f>
        <v>309.01499999999999</v>
      </c>
      <c r="S618" s="2">
        <f>IFERROR(AVERAGEIFS(tbl_performance[Jump Height (in)],tbl_performance[Name],tbl_daily[[#This Row],[Name]],tbl_performance[Date],tbl_daily[[#This Row],[Date]]),"")</f>
        <v>26.308799999999998</v>
      </c>
      <c r="T618" s="2">
        <f>IFERROR(AVERAGEIFS(tbl_performance[Body Fat (%)],tbl_performance[Name],tbl_daily[[#This Row],[Name]],tbl_performance[Date],tbl_daily[[#This Row],[Date]]),"")</f>
        <v>7.5994800000000007</v>
      </c>
      <c r="U618">
        <f>IFERROR(IF(tbl_daily[[#This Row],[Name]]="","",1),"")</f>
        <v>1</v>
      </c>
      <c r="V618" s="9">
        <f>IF(tbl_daily[[#This Row],[Injury Status]]="Full",1,IF(tbl_daily[[#This Row],[Injury Status]]="Limited",2,IF(tbl_daily[[#This Row],[Injury Status]]="Out",3,"")))</f>
        <v>1</v>
      </c>
    </row>
    <row r="619" spans="1:22" ht="18" customHeight="1" x14ac:dyDescent="0.25">
      <c r="A619" s="3">
        <v>43063</v>
      </c>
      <c r="B619" t="s">
        <v>49</v>
      </c>
      <c r="C619" t="s">
        <v>36</v>
      </c>
      <c r="D619">
        <v>5</v>
      </c>
      <c r="E619">
        <v>5</v>
      </c>
      <c r="F619">
        <v>7</v>
      </c>
      <c r="G619">
        <v>4</v>
      </c>
      <c r="H619">
        <v>7</v>
      </c>
      <c r="I619">
        <v>0</v>
      </c>
      <c r="J619">
        <v>0</v>
      </c>
      <c r="K619" t="s">
        <v>39</v>
      </c>
      <c r="L619" t="str">
        <f>IFERROR(IF(OR(tbl_daily[[#This Row],[RPE]]="",tbl_daily[[#This Row],[Duration]]=""),"",tbl_daily[[#This Row],[RPE]]*tbl_daily[[#This Row],[Duration]]),"")</f>
        <v/>
      </c>
      <c r="M6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619" t="str">
        <f>IFERROR(_xlfn.XLOOKUP(tbl_daily[[#This Row],[Name]],tbl_profile[Name],tbl_profile[Position]),"")</f>
        <v>Guard</v>
      </c>
      <c r="O619" t="str">
        <f>IFERROR(IF(tbl_daily[[#This Row],[Injury Status]]="Out","",tbl_daily[[#This Row],[Duration]]),"")</f>
        <v/>
      </c>
      <c r="P619" t="str">
        <f>IFERROR(_xlfn.XLOOKUP(tbl_daily[[#This Row],[Name]],tbl_profile[Name],tbl_profile[Team]),"")</f>
        <v>Toon Squad</v>
      </c>
      <c r="Q619" s="2">
        <f>IFERROR(AVERAGEIFS(tbl_performance[TrapBar Deadlift 1RM (lbs)],tbl_performance[Name],tbl_daily[[#This Row],[Name]],tbl_performance[Date],tbl_daily[[#This Row],[Date]]),"")</f>
        <v>306.3648</v>
      </c>
      <c r="R619" s="2">
        <f>IFERROR(AVERAGEIFS(tbl_performance[Bench Press 1RM (lbs)],tbl_performance[Name],tbl_daily[[#This Row],[Name]],tbl_performance[Date],tbl_daily[[#This Row],[Date]]),"")</f>
        <v>195.77600000000001</v>
      </c>
      <c r="S619" s="2">
        <f>IFERROR(AVERAGEIFS(tbl_performance[Jump Height (in)],tbl_performance[Name],tbl_daily[[#This Row],[Name]],tbl_performance[Date],tbl_daily[[#This Row],[Date]]),"")</f>
        <v>19.099500000000003</v>
      </c>
      <c r="T619" s="2">
        <f>IFERROR(AVERAGEIFS(tbl_performance[Body Fat (%)],tbl_performance[Name],tbl_daily[[#This Row],[Name]],tbl_performance[Date],tbl_daily[[#This Row],[Date]]),"")</f>
        <v>12.9214</v>
      </c>
      <c r="U619">
        <f>IFERROR(IF(tbl_daily[[#This Row],[Name]]="","",1),"")</f>
        <v>1</v>
      </c>
      <c r="V619" s="9">
        <f>IF(tbl_daily[[#This Row],[Injury Status]]="Full",1,IF(tbl_daily[[#This Row],[Injury Status]]="Limited",2,IF(tbl_daily[[#This Row],[Injury Status]]="Out",3,"")))</f>
        <v>1</v>
      </c>
    </row>
    <row r="620" spans="1:22" ht="18" customHeight="1" x14ac:dyDescent="0.25">
      <c r="A620" s="3">
        <v>43063</v>
      </c>
      <c r="B620" t="s">
        <v>14</v>
      </c>
      <c r="C620" t="s">
        <v>36</v>
      </c>
      <c r="D620">
        <v>5</v>
      </c>
      <c r="E620">
        <v>5</v>
      </c>
      <c r="F620">
        <v>4</v>
      </c>
      <c r="G620">
        <v>5</v>
      </c>
      <c r="H620">
        <v>5</v>
      </c>
      <c r="I620">
        <v>0</v>
      </c>
      <c r="J620">
        <v>0</v>
      </c>
      <c r="K620" t="s">
        <v>39</v>
      </c>
      <c r="L620" t="str">
        <f>IFERROR(IF(OR(tbl_daily[[#This Row],[RPE]]="",tbl_daily[[#This Row],[Duration]]=""),"",tbl_daily[[#This Row],[RPE]]*tbl_daily[[#This Row],[Duration]]),"")</f>
        <v/>
      </c>
      <c r="M6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620" t="str">
        <f>IFERROR(_xlfn.XLOOKUP(tbl_daily[[#This Row],[Name]],tbl_profile[Name],tbl_profile[Position]),"")</f>
        <v>Guard</v>
      </c>
      <c r="O620" t="str">
        <f>IFERROR(IF(tbl_daily[[#This Row],[Injury Status]]="Out","",tbl_daily[[#This Row],[Duration]]),"")</f>
        <v/>
      </c>
      <c r="P620" t="str">
        <f>IFERROR(_xlfn.XLOOKUP(tbl_daily[[#This Row],[Name]],tbl_profile[Name],tbl_profile[Team]),"")</f>
        <v>New Legacy</v>
      </c>
      <c r="Q620" s="2">
        <f>IFERROR(AVERAGEIFS(tbl_performance[TrapBar Deadlift 1RM (lbs)],tbl_performance[Name],tbl_daily[[#This Row],[Name]],tbl_performance[Date],tbl_daily[[#This Row],[Date]]),"")</f>
        <v>420.41999999999996</v>
      </c>
      <c r="R620" s="2">
        <f>IFERROR(AVERAGEIFS(tbl_performance[Bench Press 1RM (lbs)],tbl_performance[Name],tbl_daily[[#This Row],[Name]],tbl_performance[Date],tbl_daily[[#This Row],[Date]]),"")</f>
        <v>253.04399999999998</v>
      </c>
      <c r="S620" s="2">
        <f>IFERROR(AVERAGEIFS(tbl_performance[Jump Height (in)],tbl_performance[Name],tbl_daily[[#This Row],[Name]],tbl_performance[Date],tbl_daily[[#This Row],[Date]]),"")</f>
        <v>34.171199999999999</v>
      </c>
      <c r="T620" s="2">
        <f>IFERROR(AVERAGEIFS(tbl_performance[Body Fat (%)],tbl_performance[Name],tbl_daily[[#This Row],[Name]],tbl_performance[Date],tbl_daily[[#This Row],[Date]]),"")</f>
        <v>26.258099999999999</v>
      </c>
      <c r="U620">
        <f>IFERROR(IF(tbl_daily[[#This Row],[Name]]="","",1),"")</f>
        <v>1</v>
      </c>
      <c r="V620" s="9">
        <f>IF(tbl_daily[[#This Row],[Injury Status]]="Full",1,IF(tbl_daily[[#This Row],[Injury Status]]="Limited",2,IF(tbl_daily[[#This Row],[Injury Status]]="Out",3,"")))</f>
        <v>1</v>
      </c>
    </row>
    <row r="621" spans="1:22" ht="18" customHeight="1" x14ac:dyDescent="0.25">
      <c r="A621" s="3">
        <v>43063</v>
      </c>
      <c r="B621" t="s">
        <v>64</v>
      </c>
      <c r="C621" t="s">
        <v>36</v>
      </c>
      <c r="D621">
        <v>4</v>
      </c>
      <c r="E621">
        <v>6</v>
      </c>
      <c r="F621">
        <v>4</v>
      </c>
      <c r="G621">
        <v>6</v>
      </c>
      <c r="H621">
        <v>7</v>
      </c>
      <c r="I621">
        <v>0</v>
      </c>
      <c r="J621">
        <v>0</v>
      </c>
      <c r="K621" t="s">
        <v>39</v>
      </c>
      <c r="L621" t="str">
        <f>IFERROR(IF(OR(tbl_daily[[#This Row],[RPE]]="",tbl_daily[[#This Row],[Duration]]=""),"",tbl_daily[[#This Row],[RPE]]*tbl_daily[[#This Row],[Duration]]),"")</f>
        <v/>
      </c>
      <c r="M6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621" t="str">
        <f>IFERROR(_xlfn.XLOOKUP(tbl_daily[[#This Row],[Name]],tbl_profile[Name],tbl_profile[Position]),"")</f>
        <v>Guard</v>
      </c>
      <c r="O621" t="str">
        <f>IFERROR(IF(tbl_daily[[#This Row],[Injury Status]]="Out","",tbl_daily[[#This Row],[Duration]]),"")</f>
        <v/>
      </c>
      <c r="P621" t="str">
        <f>IFERROR(_xlfn.XLOOKUP(tbl_daily[[#This Row],[Name]],tbl_profile[Name],tbl_profile[Team]),"")</f>
        <v>New Legacy</v>
      </c>
      <c r="Q621" s="2">
        <f>IFERROR(AVERAGEIFS(tbl_performance[TrapBar Deadlift 1RM (lbs)],tbl_performance[Name],tbl_daily[[#This Row],[Name]],tbl_performance[Date],tbl_daily[[#This Row],[Date]]),"")</f>
        <v>499.9896</v>
      </c>
      <c r="R621" s="2">
        <f>IFERROR(AVERAGEIFS(tbl_performance[Bench Press 1RM (lbs)],tbl_performance[Name],tbl_daily[[#This Row],[Name]],tbl_performance[Date],tbl_daily[[#This Row],[Date]]),"")</f>
        <v>352.8</v>
      </c>
      <c r="S621" s="2">
        <f>IFERROR(AVERAGEIFS(tbl_performance[Jump Height (in)],tbl_performance[Name],tbl_daily[[#This Row],[Name]],tbl_performance[Date],tbl_daily[[#This Row],[Date]]),"")</f>
        <v>14.916</v>
      </c>
      <c r="T621" s="2">
        <f>IFERROR(AVERAGEIFS(tbl_performance[Body Fat (%)],tbl_performance[Name],tbl_daily[[#This Row],[Name]],tbl_performance[Date],tbl_daily[[#This Row],[Date]]),"")</f>
        <v>10.472800000000001</v>
      </c>
      <c r="U621">
        <f>IFERROR(IF(tbl_daily[[#This Row],[Name]]="","",1),"")</f>
        <v>1</v>
      </c>
      <c r="V621" s="9">
        <f>IF(tbl_daily[[#This Row],[Injury Status]]="Full",1,IF(tbl_daily[[#This Row],[Injury Status]]="Limited",2,IF(tbl_daily[[#This Row],[Injury Status]]="Out",3,"")))</f>
        <v>1</v>
      </c>
    </row>
    <row r="622" spans="1:22" ht="18" customHeight="1" x14ac:dyDescent="0.25">
      <c r="A622" s="3">
        <v>43063</v>
      </c>
      <c r="B622" t="s">
        <v>48</v>
      </c>
      <c r="C622" t="s">
        <v>36</v>
      </c>
      <c r="D622">
        <v>7</v>
      </c>
      <c r="E622">
        <v>5</v>
      </c>
      <c r="F622">
        <v>7</v>
      </c>
      <c r="G622">
        <v>6</v>
      </c>
      <c r="H622">
        <v>4</v>
      </c>
      <c r="I622">
        <v>0</v>
      </c>
      <c r="J622">
        <v>0</v>
      </c>
      <c r="K622" t="s">
        <v>39</v>
      </c>
      <c r="L622" t="str">
        <f>IFERROR(IF(OR(tbl_daily[[#This Row],[RPE]]="",tbl_daily[[#This Row],[Duration]]=""),"",tbl_daily[[#This Row],[RPE]]*tbl_daily[[#This Row],[Duration]]),"")</f>
        <v/>
      </c>
      <c r="M6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622" t="str">
        <f>IFERROR(_xlfn.XLOOKUP(tbl_daily[[#This Row],[Name]],tbl_profile[Name],tbl_profile[Position]),"")</f>
        <v>Guard</v>
      </c>
      <c r="O622" t="str">
        <f>IFERROR(IF(tbl_daily[[#This Row],[Injury Status]]="Out","",tbl_daily[[#This Row],[Duration]]),"")</f>
        <v/>
      </c>
      <c r="P622" t="str">
        <f>IFERROR(_xlfn.XLOOKUP(tbl_daily[[#This Row],[Name]],tbl_profile[Name],tbl_profile[Team]),"")</f>
        <v>New Legacy</v>
      </c>
      <c r="Q622" s="2">
        <f>IFERROR(AVERAGEIFS(tbl_performance[TrapBar Deadlift 1RM (lbs)],tbl_performance[Name],tbl_daily[[#This Row],[Name]],tbl_performance[Date],tbl_daily[[#This Row],[Date]]),"")</f>
        <v>396.44</v>
      </c>
      <c r="R622" s="2">
        <f>IFERROR(AVERAGEIFS(tbl_performance[Bench Press 1RM (lbs)],tbl_performance[Name],tbl_daily[[#This Row],[Name]],tbl_performance[Date],tbl_daily[[#This Row],[Date]]),"")</f>
        <v>241.52099999999999</v>
      </c>
      <c r="S622" s="2">
        <f>IFERROR(AVERAGEIFS(tbl_performance[Jump Height (in)],tbl_performance[Name],tbl_daily[[#This Row],[Name]],tbl_performance[Date],tbl_daily[[#This Row],[Date]]),"")</f>
        <v>35.985599999999998</v>
      </c>
      <c r="T622" s="2">
        <f>IFERROR(AVERAGEIFS(tbl_performance[Body Fat (%)],tbl_performance[Name],tbl_daily[[#This Row],[Name]],tbl_performance[Date],tbl_daily[[#This Row],[Date]]),"")</f>
        <v>14.947899999999999</v>
      </c>
      <c r="U622">
        <f>IFERROR(IF(tbl_daily[[#This Row],[Name]]="","",1),"")</f>
        <v>1</v>
      </c>
      <c r="V622" s="9">
        <f>IF(tbl_daily[[#This Row],[Injury Status]]="Full",1,IF(tbl_daily[[#This Row],[Injury Status]]="Limited",2,IF(tbl_daily[[#This Row],[Injury Status]]="Out",3,"")))</f>
        <v>1</v>
      </c>
    </row>
    <row r="623" spans="1:22" ht="18" customHeight="1" x14ac:dyDescent="0.25">
      <c r="A623" s="3">
        <v>43063</v>
      </c>
      <c r="B623" t="s">
        <v>65</v>
      </c>
      <c r="C623" t="s">
        <v>36</v>
      </c>
      <c r="D623">
        <v>5</v>
      </c>
      <c r="E623">
        <v>7</v>
      </c>
      <c r="F623">
        <v>7</v>
      </c>
      <c r="G623">
        <v>6</v>
      </c>
      <c r="H623">
        <v>4</v>
      </c>
      <c r="I623">
        <v>0</v>
      </c>
      <c r="J623">
        <v>0</v>
      </c>
      <c r="K623" t="s">
        <v>39</v>
      </c>
      <c r="L623" t="str">
        <f>IFERROR(IF(OR(tbl_daily[[#This Row],[RPE]]="",tbl_daily[[#This Row],[Duration]]=""),"",tbl_daily[[#This Row],[RPE]]*tbl_daily[[#This Row],[Duration]]),"")</f>
        <v/>
      </c>
      <c r="M6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623" t="str">
        <f>IFERROR(_xlfn.XLOOKUP(tbl_daily[[#This Row],[Name]],tbl_profile[Name],tbl_profile[Position]),"")</f>
        <v>Center</v>
      </c>
      <c r="O623" t="str">
        <f>IFERROR(IF(tbl_daily[[#This Row],[Injury Status]]="Out","",tbl_daily[[#This Row],[Duration]]),"")</f>
        <v/>
      </c>
      <c r="P623" t="str">
        <f>IFERROR(_xlfn.XLOOKUP(tbl_daily[[#This Row],[Name]],tbl_profile[Name],tbl_profile[Team]),"")</f>
        <v>New Legacy</v>
      </c>
      <c r="Q623" s="2" t="str">
        <f>IFERROR(AVERAGEIFS(tbl_performance[TrapBar Deadlift 1RM (lbs)],tbl_performance[Name],tbl_daily[[#This Row],[Name]],tbl_performance[Date],tbl_daily[[#This Row],[Date]]),"")</f>
        <v/>
      </c>
      <c r="R623" s="2">
        <f>IFERROR(AVERAGEIFS(tbl_performance[Bench Press 1RM (lbs)],tbl_performance[Name],tbl_daily[[#This Row],[Name]],tbl_performance[Date],tbl_daily[[#This Row],[Date]]),"")</f>
        <v>225.06</v>
      </c>
      <c r="S623" s="2" t="str">
        <f>IFERROR(AVERAGEIFS(tbl_performance[Jump Height (in)],tbl_performance[Name],tbl_daily[[#This Row],[Name]],tbl_performance[Date],tbl_daily[[#This Row],[Date]]),"")</f>
        <v/>
      </c>
      <c r="T623" s="2">
        <f>IFERROR(AVERAGEIFS(tbl_performance[Body Fat (%)],tbl_performance[Name],tbl_daily[[#This Row],[Name]],tbl_performance[Date],tbl_daily[[#This Row],[Date]]),"")</f>
        <v>9.6623999999999981</v>
      </c>
      <c r="U623">
        <f>IFERROR(IF(tbl_daily[[#This Row],[Name]]="","",1),"")</f>
        <v>1</v>
      </c>
      <c r="V623" s="9">
        <f>IF(tbl_daily[[#This Row],[Injury Status]]="Full",1,IF(tbl_daily[[#This Row],[Injury Status]]="Limited",2,IF(tbl_daily[[#This Row],[Injury Status]]="Out",3,"")))</f>
        <v>1</v>
      </c>
    </row>
    <row r="624" spans="1:22" ht="18" customHeight="1" x14ac:dyDescent="0.25">
      <c r="A624" s="3">
        <v>43063</v>
      </c>
      <c r="B624" t="s">
        <v>63</v>
      </c>
      <c r="C624" t="s">
        <v>36</v>
      </c>
      <c r="D624">
        <v>4</v>
      </c>
      <c r="E624">
        <v>7</v>
      </c>
      <c r="F624">
        <v>4</v>
      </c>
      <c r="G624">
        <v>7</v>
      </c>
      <c r="H624">
        <v>4</v>
      </c>
      <c r="I624">
        <v>0</v>
      </c>
      <c r="J624">
        <v>0</v>
      </c>
      <c r="K624" t="s">
        <v>39</v>
      </c>
      <c r="L624" t="str">
        <f>IFERROR(IF(OR(tbl_daily[[#This Row],[RPE]]="",tbl_daily[[#This Row],[Duration]]=""),"",tbl_daily[[#This Row],[RPE]]*tbl_daily[[#This Row],[Duration]]),"")</f>
        <v/>
      </c>
      <c r="M6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624" t="str">
        <f>IFERROR(_xlfn.XLOOKUP(tbl_daily[[#This Row],[Name]],tbl_profile[Name],tbl_profile[Position]),"")</f>
        <v>Center</v>
      </c>
      <c r="O624" t="str">
        <f>IFERROR(IF(tbl_daily[[#This Row],[Injury Status]]="Out","",tbl_daily[[#This Row],[Duration]]),"")</f>
        <v/>
      </c>
      <c r="P624" t="str">
        <f>IFERROR(_xlfn.XLOOKUP(tbl_daily[[#This Row],[Name]],tbl_profile[Name],tbl_profile[Team]),"")</f>
        <v>New Legacy</v>
      </c>
      <c r="Q624" s="2">
        <f>IFERROR(AVERAGEIFS(tbl_performance[TrapBar Deadlift 1RM (lbs)],tbl_performance[Name],tbl_daily[[#This Row],[Name]],tbl_performance[Date],tbl_daily[[#This Row],[Date]]),"")</f>
        <v>510.62</v>
      </c>
      <c r="R624" s="2">
        <f>IFERROR(AVERAGEIFS(tbl_performance[Bench Press 1RM (lbs)],tbl_performance[Name],tbl_daily[[#This Row],[Name]],tbl_performance[Date],tbl_daily[[#This Row],[Date]]),"")</f>
        <v>244.3194</v>
      </c>
      <c r="S624" s="2">
        <f>IFERROR(AVERAGEIFS(tbl_performance[Jump Height (in)],tbl_performance[Name],tbl_daily[[#This Row],[Name]],tbl_performance[Date],tbl_daily[[#This Row],[Date]]),"")</f>
        <v>20.914999999999999</v>
      </c>
      <c r="T624" s="2">
        <f>IFERROR(AVERAGEIFS(tbl_performance[Body Fat (%)],tbl_performance[Name],tbl_daily[[#This Row],[Name]],tbl_performance[Date],tbl_daily[[#This Row],[Date]]),"")</f>
        <v>10.2837</v>
      </c>
      <c r="U624">
        <f>IFERROR(IF(tbl_daily[[#This Row],[Name]]="","",1),"")</f>
        <v>1</v>
      </c>
      <c r="V624" s="9">
        <f>IF(tbl_daily[[#This Row],[Injury Status]]="Full",1,IF(tbl_daily[[#This Row],[Injury Status]]="Limited",2,IF(tbl_daily[[#This Row],[Injury Status]]="Out",3,"")))</f>
        <v>1</v>
      </c>
    </row>
    <row r="625" spans="1:22" ht="18" customHeight="1" x14ac:dyDescent="0.25">
      <c r="A625" s="3">
        <v>43063</v>
      </c>
      <c r="B625" t="s">
        <v>62</v>
      </c>
      <c r="C625" t="s">
        <v>36</v>
      </c>
      <c r="D625">
        <v>4</v>
      </c>
      <c r="E625">
        <v>7</v>
      </c>
      <c r="F625">
        <v>7</v>
      </c>
      <c r="G625">
        <v>5</v>
      </c>
      <c r="H625">
        <v>7</v>
      </c>
      <c r="I625">
        <v>0</v>
      </c>
      <c r="J625">
        <v>0</v>
      </c>
      <c r="K625" t="s">
        <v>39</v>
      </c>
      <c r="L625" t="str">
        <f>IFERROR(IF(OR(tbl_daily[[#This Row],[RPE]]="",tbl_daily[[#This Row],[Duration]]=""),"",tbl_daily[[#This Row],[RPE]]*tbl_daily[[#This Row],[Duration]]),"")</f>
        <v/>
      </c>
      <c r="M6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625" t="str">
        <f>IFERROR(_xlfn.XLOOKUP(tbl_daily[[#This Row],[Name]],tbl_profile[Name],tbl_profile[Position]),"")</f>
        <v>Center</v>
      </c>
      <c r="O625" t="str">
        <f>IFERROR(IF(tbl_daily[[#This Row],[Injury Status]]="Out","",tbl_daily[[#This Row],[Duration]]),"")</f>
        <v/>
      </c>
      <c r="P625" t="str">
        <f>IFERROR(_xlfn.XLOOKUP(tbl_daily[[#This Row],[Name]],tbl_profile[Name],tbl_profile[Team]),"")</f>
        <v>Toon Squad</v>
      </c>
      <c r="Q625" s="2">
        <f>IFERROR(AVERAGEIFS(tbl_performance[TrapBar Deadlift 1RM (lbs)],tbl_performance[Name],tbl_daily[[#This Row],[Name]],tbl_performance[Date],tbl_daily[[#This Row],[Date]]),"")</f>
        <v>544.45600000000002</v>
      </c>
      <c r="R625" s="2">
        <f>IFERROR(AVERAGEIFS(tbl_performance[Bench Press 1RM (lbs)],tbl_performance[Name],tbl_daily[[#This Row],[Name]],tbl_performance[Date],tbl_daily[[#This Row],[Date]]),"")</f>
        <v>172.887</v>
      </c>
      <c r="S625" s="2">
        <f>IFERROR(AVERAGEIFS(tbl_performance[Jump Height (in)],tbl_performance[Name],tbl_daily[[#This Row],[Name]],tbl_performance[Date],tbl_daily[[#This Row],[Date]]),"")</f>
        <v>18.297000000000001</v>
      </c>
      <c r="T625" s="2">
        <f>IFERROR(AVERAGEIFS(tbl_performance[Body Fat (%)],tbl_performance[Name],tbl_daily[[#This Row],[Name]],tbl_performance[Date],tbl_daily[[#This Row],[Date]]),"")</f>
        <v>11.497920000000001</v>
      </c>
      <c r="U625">
        <f>IFERROR(IF(tbl_daily[[#This Row],[Name]]="","",1),"")</f>
        <v>1</v>
      </c>
      <c r="V625" s="9">
        <f>IF(tbl_daily[[#This Row],[Injury Status]]="Full",1,IF(tbl_daily[[#This Row],[Injury Status]]="Limited",2,IF(tbl_daily[[#This Row],[Injury Status]]="Out",3,"")))</f>
        <v>1</v>
      </c>
    </row>
    <row r="626" spans="1:22" ht="18" customHeight="1" x14ac:dyDescent="0.25">
      <c r="A626" s="3">
        <v>43063</v>
      </c>
      <c r="B626" t="s">
        <v>146</v>
      </c>
      <c r="C626" t="s">
        <v>36</v>
      </c>
      <c r="D626">
        <v>7</v>
      </c>
      <c r="E626">
        <v>5</v>
      </c>
      <c r="F626">
        <v>4</v>
      </c>
      <c r="G626">
        <v>7</v>
      </c>
      <c r="H626">
        <v>5</v>
      </c>
      <c r="I626">
        <v>0</v>
      </c>
      <c r="J626">
        <v>0</v>
      </c>
      <c r="K626" t="s">
        <v>39</v>
      </c>
      <c r="L626" t="str">
        <f>IFERROR(IF(OR(tbl_daily[[#This Row],[RPE]]="",tbl_daily[[#This Row],[Duration]]=""),"",tbl_daily[[#This Row],[RPE]]*tbl_daily[[#This Row],[Duration]]),"")</f>
        <v/>
      </c>
      <c r="M6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626" t="str">
        <f>IFERROR(_xlfn.XLOOKUP(tbl_daily[[#This Row],[Name]],tbl_profile[Name],tbl_profile[Position]),"")</f>
        <v>Forward</v>
      </c>
      <c r="O626" t="str">
        <f>IFERROR(IF(tbl_daily[[#This Row],[Injury Status]]="Out","",tbl_daily[[#This Row],[Duration]]),"")</f>
        <v/>
      </c>
      <c r="P626" t="str">
        <f>IFERROR(_xlfn.XLOOKUP(tbl_daily[[#This Row],[Name]],tbl_profile[Name],tbl_profile[Team]),"")</f>
        <v>New Legacy</v>
      </c>
      <c r="Q626" s="2" t="str">
        <f>IFERROR(AVERAGEIFS(tbl_performance[TrapBar Deadlift 1RM (lbs)],tbl_performance[Name],tbl_daily[[#This Row],[Name]],tbl_performance[Date],tbl_daily[[#This Row],[Date]]),"")</f>
        <v/>
      </c>
      <c r="R626" s="2" t="str">
        <f>IFERROR(AVERAGEIFS(tbl_performance[Bench Press 1RM (lbs)],tbl_performance[Name],tbl_daily[[#This Row],[Name]],tbl_performance[Date],tbl_daily[[#This Row],[Date]]),"")</f>
        <v/>
      </c>
      <c r="S626" s="2" t="str">
        <f>IFERROR(AVERAGEIFS(tbl_performance[Jump Height (in)],tbl_performance[Name],tbl_daily[[#This Row],[Name]],tbl_performance[Date],tbl_daily[[#This Row],[Date]]),"")</f>
        <v/>
      </c>
      <c r="T626" s="2">
        <f>IFERROR(AVERAGEIFS(tbl_performance[Body Fat (%)],tbl_performance[Name],tbl_daily[[#This Row],[Name]],tbl_performance[Date],tbl_daily[[#This Row],[Date]]),"")</f>
        <v>8.3802400000000006</v>
      </c>
      <c r="U626">
        <f>IFERROR(IF(tbl_daily[[#This Row],[Name]]="","",1),"")</f>
        <v>1</v>
      </c>
      <c r="V626" s="9">
        <f>IF(tbl_daily[[#This Row],[Injury Status]]="Full",1,IF(tbl_daily[[#This Row],[Injury Status]]="Limited",2,IF(tbl_daily[[#This Row],[Injury Status]]="Out",3,"")))</f>
        <v>1</v>
      </c>
    </row>
    <row r="627" spans="1:22" ht="18" customHeight="1" x14ac:dyDescent="0.25">
      <c r="A627" s="3">
        <v>43063</v>
      </c>
      <c r="B627" t="s">
        <v>52</v>
      </c>
      <c r="C627" t="s">
        <v>36</v>
      </c>
      <c r="D627">
        <v>5</v>
      </c>
      <c r="E627">
        <v>7</v>
      </c>
      <c r="F627">
        <v>6</v>
      </c>
      <c r="G627">
        <v>5</v>
      </c>
      <c r="H627">
        <v>6</v>
      </c>
      <c r="I627">
        <v>0</v>
      </c>
      <c r="J627">
        <v>0</v>
      </c>
      <c r="K627" t="s">
        <v>39</v>
      </c>
      <c r="L627" t="str">
        <f>IFERROR(IF(OR(tbl_daily[[#This Row],[RPE]]="",tbl_daily[[#This Row],[Duration]]=""),"",tbl_daily[[#This Row],[RPE]]*tbl_daily[[#This Row],[Duration]]),"")</f>
        <v/>
      </c>
      <c r="M6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627" t="str">
        <f>IFERROR(_xlfn.XLOOKUP(tbl_daily[[#This Row],[Name]],tbl_profile[Name],tbl_profile[Position]),"")</f>
        <v>Forward</v>
      </c>
      <c r="O627" t="str">
        <f>IFERROR(IF(tbl_daily[[#This Row],[Injury Status]]="Out","",tbl_daily[[#This Row],[Duration]]),"")</f>
        <v/>
      </c>
      <c r="P627" t="str">
        <f>IFERROR(_xlfn.XLOOKUP(tbl_daily[[#This Row],[Name]],tbl_profile[Name],tbl_profile[Team]),"")</f>
        <v>Toon Squad</v>
      </c>
      <c r="Q627" s="2">
        <f>IFERROR(AVERAGEIFS(tbl_performance[TrapBar Deadlift 1RM (lbs)],tbl_performance[Name],tbl_daily[[#This Row],[Name]],tbl_performance[Date],tbl_daily[[#This Row],[Date]]),"")</f>
        <v>431.30360000000002</v>
      </c>
      <c r="R627" s="2">
        <f>IFERROR(AVERAGEIFS(tbl_performance[Bench Press 1RM (lbs)],tbl_performance[Name],tbl_daily[[#This Row],[Name]],tbl_performance[Date],tbl_daily[[#This Row],[Date]]),"")</f>
        <v>114.39</v>
      </c>
      <c r="S627" s="2">
        <f>IFERROR(AVERAGEIFS(tbl_performance[Jump Height (in)],tbl_performance[Name],tbl_daily[[#This Row],[Name]],tbl_performance[Date],tbl_daily[[#This Row],[Date]]),"")</f>
        <v>17.560199999999998</v>
      </c>
      <c r="T627" s="2">
        <f>IFERROR(AVERAGEIFS(tbl_performance[Body Fat (%)],tbl_performance[Name],tbl_daily[[#This Row],[Name]],tbl_performance[Date],tbl_daily[[#This Row],[Date]]),"")</f>
        <v>19.206720000000001</v>
      </c>
      <c r="U627">
        <f>IFERROR(IF(tbl_daily[[#This Row],[Name]]="","",1),"")</f>
        <v>1</v>
      </c>
      <c r="V627" s="9">
        <f>IF(tbl_daily[[#This Row],[Injury Status]]="Full",1,IF(tbl_daily[[#This Row],[Injury Status]]="Limited",2,IF(tbl_daily[[#This Row],[Injury Status]]="Out",3,"")))</f>
        <v>1</v>
      </c>
    </row>
    <row r="628" spans="1:22" ht="18" customHeight="1" x14ac:dyDescent="0.25">
      <c r="A628" s="3">
        <v>43063</v>
      </c>
      <c r="B628" t="s">
        <v>57</v>
      </c>
      <c r="C628" t="s">
        <v>36</v>
      </c>
      <c r="D628">
        <v>7</v>
      </c>
      <c r="E628">
        <v>7</v>
      </c>
      <c r="F628">
        <v>4</v>
      </c>
      <c r="G628">
        <v>7</v>
      </c>
      <c r="H628">
        <v>7</v>
      </c>
      <c r="I628">
        <v>0</v>
      </c>
      <c r="J628">
        <v>0</v>
      </c>
      <c r="K628" t="s">
        <v>39</v>
      </c>
      <c r="L628" t="str">
        <f>IFERROR(IF(OR(tbl_daily[[#This Row],[RPE]]="",tbl_daily[[#This Row],[Duration]]=""),"",tbl_daily[[#This Row],[RPE]]*tbl_daily[[#This Row],[Duration]]),"")</f>
        <v/>
      </c>
      <c r="M6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32</v>
      </c>
      <c r="N628" t="str">
        <f>IFERROR(_xlfn.XLOOKUP(tbl_daily[[#This Row],[Name]],tbl_profile[Name],tbl_profile[Position]),"")</f>
        <v>Guard</v>
      </c>
      <c r="O628" t="str">
        <f>IFERROR(IF(tbl_daily[[#This Row],[Injury Status]]="Out","",tbl_daily[[#This Row],[Duration]]),"")</f>
        <v/>
      </c>
      <c r="P628" t="str">
        <f>IFERROR(_xlfn.XLOOKUP(tbl_daily[[#This Row],[Name]],tbl_profile[Name],tbl_profile[Team]),"")</f>
        <v>Toon Squad</v>
      </c>
      <c r="Q628" s="2">
        <f>IFERROR(AVERAGEIFS(tbl_performance[TrapBar Deadlift 1RM (lbs)],tbl_performance[Name],tbl_daily[[#This Row],[Name]],tbl_performance[Date],tbl_daily[[#This Row],[Date]]),"")</f>
        <v>746.35</v>
      </c>
      <c r="R628" s="2">
        <f>IFERROR(AVERAGEIFS(tbl_performance[Bench Press 1RM (lbs)],tbl_performance[Name],tbl_daily[[#This Row],[Name]],tbl_performance[Date],tbl_daily[[#This Row],[Date]]),"")</f>
        <v>189.71879999999999</v>
      </c>
      <c r="S628" s="2">
        <f>IFERROR(AVERAGEIFS(tbl_performance[Jump Height (in)],tbl_performance[Name],tbl_daily[[#This Row],[Name]],tbl_performance[Date],tbl_daily[[#This Row],[Date]]),"")</f>
        <v>16.393600000000003</v>
      </c>
      <c r="T628" s="2">
        <f>IFERROR(AVERAGEIFS(tbl_performance[Body Fat (%)],tbl_performance[Name],tbl_daily[[#This Row],[Name]],tbl_performance[Date],tbl_daily[[#This Row],[Date]]),"")</f>
        <v>9.3712499999999999</v>
      </c>
      <c r="U628">
        <f>IFERROR(IF(tbl_daily[[#This Row],[Name]]="","",1),"")</f>
        <v>1</v>
      </c>
      <c r="V628" s="9">
        <f>IF(tbl_daily[[#This Row],[Injury Status]]="Full",1,IF(tbl_daily[[#This Row],[Injury Status]]="Limited",2,IF(tbl_daily[[#This Row],[Injury Status]]="Out",3,"")))</f>
        <v>1</v>
      </c>
    </row>
    <row r="629" spans="1:22" ht="18" customHeight="1" x14ac:dyDescent="0.25">
      <c r="A629" s="3">
        <v>43063</v>
      </c>
      <c r="B629" t="s">
        <v>59</v>
      </c>
      <c r="C629" t="s">
        <v>36</v>
      </c>
      <c r="D629">
        <v>7</v>
      </c>
      <c r="E629">
        <v>5</v>
      </c>
      <c r="F629">
        <v>7</v>
      </c>
      <c r="G629">
        <v>4</v>
      </c>
      <c r="H629">
        <v>4</v>
      </c>
      <c r="I629">
        <v>0</v>
      </c>
      <c r="J629">
        <v>0</v>
      </c>
      <c r="K629" t="s">
        <v>39</v>
      </c>
      <c r="L629" t="str">
        <f>IFERROR(IF(OR(tbl_daily[[#This Row],[RPE]]="",tbl_daily[[#This Row],[Duration]]=""),"",tbl_daily[[#This Row],[RPE]]*tbl_daily[[#This Row],[Duration]]),"")</f>
        <v/>
      </c>
      <c r="M6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629" t="str">
        <f>IFERROR(_xlfn.XLOOKUP(tbl_daily[[#This Row],[Name]],tbl_profile[Name],tbl_profile[Position]),"")</f>
        <v>Forward</v>
      </c>
      <c r="O629" t="str">
        <f>IFERROR(IF(tbl_daily[[#This Row],[Injury Status]]="Out","",tbl_daily[[#This Row],[Duration]]),"")</f>
        <v/>
      </c>
      <c r="P629" t="str">
        <f>IFERROR(_xlfn.XLOOKUP(tbl_daily[[#This Row],[Name]],tbl_profile[Name],tbl_profile[Team]),"")</f>
        <v>Toon Squad</v>
      </c>
      <c r="Q629" s="2" t="str">
        <f>IFERROR(AVERAGEIFS(tbl_performance[TrapBar Deadlift 1RM (lbs)],tbl_performance[Name],tbl_daily[[#This Row],[Name]],tbl_performance[Date],tbl_daily[[#This Row],[Date]]),"")</f>
        <v/>
      </c>
      <c r="R629" s="2">
        <f>IFERROR(AVERAGEIFS(tbl_performance[Bench Press 1RM (lbs)],tbl_performance[Name],tbl_daily[[#This Row],[Name]],tbl_performance[Date],tbl_daily[[#This Row],[Date]]),"")</f>
        <v>263.32220000000001</v>
      </c>
      <c r="S629" s="2" t="str">
        <f>IFERROR(AVERAGEIFS(tbl_performance[Jump Height (in)],tbl_performance[Name],tbl_daily[[#This Row],[Name]],tbl_performance[Date],tbl_daily[[#This Row],[Date]]),"")</f>
        <v/>
      </c>
      <c r="T629" s="2">
        <f>IFERROR(AVERAGEIFS(tbl_performance[Body Fat (%)],tbl_performance[Name],tbl_daily[[#This Row],[Name]],tbl_performance[Date],tbl_daily[[#This Row],[Date]]),"")</f>
        <v>7.8114399999999993</v>
      </c>
      <c r="U629">
        <f>IFERROR(IF(tbl_daily[[#This Row],[Name]]="","",1),"")</f>
        <v>1</v>
      </c>
      <c r="V629" s="9">
        <f>IF(tbl_daily[[#This Row],[Injury Status]]="Full",1,IF(tbl_daily[[#This Row],[Injury Status]]="Limited",2,IF(tbl_daily[[#This Row],[Injury Status]]="Out",3,"")))</f>
        <v>1</v>
      </c>
    </row>
    <row r="630" spans="1:22" ht="18" customHeight="1" x14ac:dyDescent="0.25">
      <c r="A630" s="3">
        <v>43063</v>
      </c>
      <c r="B630" t="s">
        <v>61</v>
      </c>
      <c r="C630" t="s">
        <v>36</v>
      </c>
      <c r="D630">
        <v>6</v>
      </c>
      <c r="E630">
        <v>4</v>
      </c>
      <c r="F630">
        <v>6</v>
      </c>
      <c r="G630">
        <v>7</v>
      </c>
      <c r="H630">
        <v>5</v>
      </c>
      <c r="I630">
        <v>0</v>
      </c>
      <c r="J630">
        <v>0</v>
      </c>
      <c r="K630" t="s">
        <v>39</v>
      </c>
      <c r="L630" t="str">
        <f>IFERROR(IF(OR(tbl_daily[[#This Row],[RPE]]="",tbl_daily[[#This Row],[Duration]]=""),"",tbl_daily[[#This Row],[RPE]]*tbl_daily[[#This Row],[Duration]]),"")</f>
        <v/>
      </c>
      <c r="M6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630" t="str">
        <f>IFERROR(_xlfn.XLOOKUP(tbl_daily[[#This Row],[Name]],tbl_profile[Name],tbl_profile[Position]),"")</f>
        <v>Forward</v>
      </c>
      <c r="O630" t="str">
        <f>IFERROR(IF(tbl_daily[[#This Row],[Injury Status]]="Out","",tbl_daily[[#This Row],[Duration]]),"")</f>
        <v/>
      </c>
      <c r="P630" t="str">
        <f>IFERROR(_xlfn.XLOOKUP(tbl_daily[[#This Row],[Name]],tbl_profile[Name],tbl_profile[Team]),"")</f>
        <v>Toon Squad</v>
      </c>
      <c r="Q630" s="2">
        <f>IFERROR(AVERAGEIFS(tbl_performance[TrapBar Deadlift 1RM (lbs)],tbl_performance[Name],tbl_daily[[#This Row],[Name]],tbl_performance[Date],tbl_daily[[#This Row],[Date]]),"")</f>
        <v>471.07440000000003</v>
      </c>
      <c r="R630" s="2">
        <f>IFERROR(AVERAGEIFS(tbl_performance[Bench Press 1RM (lbs)],tbl_performance[Name],tbl_daily[[#This Row],[Name]],tbl_performance[Date],tbl_daily[[#This Row],[Date]]),"")</f>
        <v>207.87390000000002</v>
      </c>
      <c r="S630" s="2">
        <f>IFERROR(AVERAGEIFS(tbl_performance[Jump Height (in)],tbl_performance[Name],tbl_daily[[#This Row],[Name]],tbl_performance[Date],tbl_daily[[#This Row],[Date]]),"")</f>
        <v>17.8155</v>
      </c>
      <c r="T630" s="2">
        <f>IFERROR(AVERAGEIFS(tbl_performance[Body Fat (%)],tbl_performance[Name],tbl_daily[[#This Row],[Name]],tbl_performance[Date],tbl_daily[[#This Row],[Date]]),"")</f>
        <v>16.91</v>
      </c>
      <c r="U630">
        <f>IFERROR(IF(tbl_daily[[#This Row],[Name]]="","",1),"")</f>
        <v>1</v>
      </c>
      <c r="V630" s="9">
        <f>IF(tbl_daily[[#This Row],[Injury Status]]="Full",1,IF(tbl_daily[[#This Row],[Injury Status]]="Limited",2,IF(tbl_daily[[#This Row],[Injury Status]]="Out",3,"")))</f>
        <v>1</v>
      </c>
    </row>
    <row r="631" spans="1:22" ht="18" customHeight="1" x14ac:dyDescent="0.25">
      <c r="A631" s="3">
        <v>43063</v>
      </c>
      <c r="B631" t="s">
        <v>55</v>
      </c>
      <c r="C631" t="s">
        <v>36</v>
      </c>
      <c r="D631">
        <v>8</v>
      </c>
      <c r="E631">
        <v>8</v>
      </c>
      <c r="F631">
        <v>9</v>
      </c>
      <c r="G631">
        <v>7</v>
      </c>
      <c r="H631">
        <v>10</v>
      </c>
      <c r="I631">
        <v>1</v>
      </c>
      <c r="J631">
        <v>8</v>
      </c>
      <c r="K631">
        <v>94</v>
      </c>
      <c r="L631">
        <f>IFERROR(IF(OR(tbl_daily[[#This Row],[RPE]]="",tbl_daily[[#This Row],[Duration]]=""),"",tbl_daily[[#This Row],[RPE]]*tbl_daily[[#This Row],[Duration]]),"")</f>
        <v>752</v>
      </c>
      <c r="M6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31" t="str">
        <f>IFERROR(_xlfn.XLOOKUP(tbl_daily[[#This Row],[Name]],tbl_profile[Name],tbl_profile[Position]),"")</f>
        <v>Guard</v>
      </c>
      <c r="O631">
        <f>IFERROR(IF(tbl_daily[[#This Row],[Injury Status]]="Out","",tbl_daily[[#This Row],[Duration]]),"")</f>
        <v>94</v>
      </c>
      <c r="P631" t="str">
        <f>IFERROR(_xlfn.XLOOKUP(tbl_daily[[#This Row],[Name]],tbl_profile[Name],tbl_profile[Team]),"")</f>
        <v>Toon Squad</v>
      </c>
      <c r="Q631" s="2">
        <f>IFERROR(AVERAGEIFS(tbl_performance[TrapBar Deadlift 1RM (lbs)],tbl_performance[Name],tbl_daily[[#This Row],[Name]],tbl_performance[Date],tbl_daily[[#This Row],[Date]]),"")</f>
        <v>363.28320000000002</v>
      </c>
      <c r="R631" s="2" t="str">
        <f>IFERROR(AVERAGEIFS(tbl_performance[Bench Press 1RM (lbs)],tbl_performance[Name],tbl_daily[[#This Row],[Name]],tbl_performance[Date],tbl_daily[[#This Row],[Date]]),"")</f>
        <v/>
      </c>
      <c r="S631" s="2">
        <f>IFERROR(AVERAGEIFS(tbl_performance[Jump Height (in)],tbl_performance[Name],tbl_daily[[#This Row],[Name]],tbl_performance[Date],tbl_daily[[#This Row],[Date]]),"")</f>
        <v>24.634399999999999</v>
      </c>
      <c r="T631" s="2">
        <f>IFERROR(AVERAGEIFS(tbl_performance[Body Fat (%)],tbl_performance[Name],tbl_daily[[#This Row],[Name]],tbl_performance[Date],tbl_daily[[#This Row],[Date]]),"")</f>
        <v>9.9527999999999999</v>
      </c>
      <c r="U631">
        <f>IFERROR(IF(tbl_daily[[#This Row],[Name]]="","",1),"")</f>
        <v>1</v>
      </c>
      <c r="V631" s="9">
        <f>IF(tbl_daily[[#This Row],[Injury Status]]="Full",1,IF(tbl_daily[[#This Row],[Injury Status]]="Limited",2,IF(tbl_daily[[#This Row],[Injury Status]]="Out",3,"")))</f>
        <v>1</v>
      </c>
    </row>
    <row r="632" spans="1:22" ht="18" customHeight="1" x14ac:dyDescent="0.25">
      <c r="A632" s="3">
        <v>43063</v>
      </c>
      <c r="B632" t="s">
        <v>40</v>
      </c>
      <c r="C632" t="s">
        <v>36</v>
      </c>
      <c r="D632">
        <v>10</v>
      </c>
      <c r="E632">
        <v>9</v>
      </c>
      <c r="F632">
        <v>9</v>
      </c>
      <c r="G632">
        <v>7</v>
      </c>
      <c r="H632">
        <v>10</v>
      </c>
      <c r="I632">
        <v>1</v>
      </c>
      <c r="J632">
        <v>7</v>
      </c>
      <c r="K632">
        <v>94</v>
      </c>
      <c r="L632">
        <f>IFERROR(IF(OR(tbl_daily[[#This Row],[RPE]]="",tbl_daily[[#This Row],[Duration]]=""),"",tbl_daily[[#This Row],[RPE]]*tbl_daily[[#This Row],[Duration]]),"")</f>
        <v>658</v>
      </c>
      <c r="M6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632" t="str">
        <f>IFERROR(_xlfn.XLOOKUP(tbl_daily[[#This Row],[Name]],tbl_profile[Name],tbl_profile[Position]),"")</f>
        <v>Guard</v>
      </c>
      <c r="O632">
        <f>IFERROR(IF(tbl_daily[[#This Row],[Injury Status]]="Out","",tbl_daily[[#This Row],[Duration]]),"")</f>
        <v>94</v>
      </c>
      <c r="P632" t="str">
        <f>IFERROR(_xlfn.XLOOKUP(tbl_daily[[#This Row],[Name]],tbl_profile[Name],tbl_profile[Team]),"")</f>
        <v>New Legacy</v>
      </c>
      <c r="Q632" s="2">
        <f>IFERROR(AVERAGEIFS(tbl_performance[TrapBar Deadlift 1RM (lbs)],tbl_performance[Name],tbl_daily[[#This Row],[Name]],tbl_performance[Date],tbl_daily[[#This Row],[Date]]),"")</f>
        <v>349.19450000000001</v>
      </c>
      <c r="R632" s="2">
        <f>IFERROR(AVERAGEIFS(tbl_performance[Bench Press 1RM (lbs)],tbl_performance[Name],tbl_daily[[#This Row],[Name]],tbl_performance[Date],tbl_daily[[#This Row],[Date]]),"")</f>
        <v>282.964</v>
      </c>
      <c r="S632" s="2">
        <f>IFERROR(AVERAGEIFS(tbl_performance[Jump Height (in)],tbl_performance[Name],tbl_daily[[#This Row],[Name]],tbl_performance[Date],tbl_daily[[#This Row],[Date]]),"")</f>
        <v>18.427499999999998</v>
      </c>
      <c r="T632" s="2">
        <f>IFERROR(AVERAGEIFS(tbl_performance[Body Fat (%)],tbl_performance[Name],tbl_daily[[#This Row],[Name]],tbl_performance[Date],tbl_daily[[#This Row],[Date]]),"")</f>
        <v>11.371500000000001</v>
      </c>
      <c r="U632">
        <f>IFERROR(IF(tbl_daily[[#This Row],[Name]]="","",1),"")</f>
        <v>1</v>
      </c>
      <c r="V632" s="9">
        <f>IF(tbl_daily[[#This Row],[Injury Status]]="Full",1,IF(tbl_daily[[#This Row],[Injury Status]]="Limited",2,IF(tbl_daily[[#This Row],[Injury Status]]="Out",3,"")))</f>
        <v>1</v>
      </c>
    </row>
    <row r="633" spans="1:22" ht="18" customHeight="1" x14ac:dyDescent="0.25">
      <c r="A633" s="6">
        <v>43064</v>
      </c>
      <c r="B633" t="s">
        <v>45</v>
      </c>
      <c r="C633" t="s">
        <v>36</v>
      </c>
      <c r="D633">
        <v>8</v>
      </c>
      <c r="E633">
        <v>7</v>
      </c>
      <c r="F633">
        <v>7</v>
      </c>
      <c r="G633">
        <v>7</v>
      </c>
      <c r="H633">
        <v>8</v>
      </c>
      <c r="I633">
        <v>1</v>
      </c>
      <c r="J633">
        <v>7</v>
      </c>
      <c r="K633">
        <v>94</v>
      </c>
      <c r="L633">
        <f>IFERROR(IF(OR(tbl_daily[[#This Row],[RPE]]="",tbl_daily[[#This Row],[Duration]]=""),"",tbl_daily[[#This Row],[RPE]]*tbl_daily[[#This Row],[Duration]]),"")</f>
        <v>658</v>
      </c>
      <c r="M6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633" t="str">
        <f>IFERROR(_xlfn.XLOOKUP(tbl_daily[[#This Row],[Name]],tbl_profile[Name],tbl_profile[Position]),"")</f>
        <v>Forward</v>
      </c>
      <c r="O633">
        <f>IFERROR(IF(tbl_daily[[#This Row],[Injury Status]]="Out","",tbl_daily[[#This Row],[Duration]]),"")</f>
        <v>94</v>
      </c>
      <c r="P633" t="str">
        <f>IFERROR(_xlfn.XLOOKUP(tbl_daily[[#This Row],[Name]],tbl_profile[Name],tbl_profile[Team]),"")</f>
        <v>New Legacy</v>
      </c>
      <c r="Q633" s="2" t="str">
        <f>IFERROR(AVERAGEIFS(tbl_performance[TrapBar Deadlift 1RM (lbs)],tbl_performance[Name],tbl_daily[[#This Row],[Name]],tbl_performance[Date],tbl_daily[[#This Row],[Date]]),"")</f>
        <v/>
      </c>
      <c r="R633" s="2" t="str">
        <f>IFERROR(AVERAGEIFS(tbl_performance[Bench Press 1RM (lbs)],tbl_performance[Name],tbl_daily[[#This Row],[Name]],tbl_performance[Date],tbl_daily[[#This Row],[Date]]),"")</f>
        <v/>
      </c>
      <c r="S633" s="2" t="str">
        <f>IFERROR(AVERAGEIFS(tbl_performance[Jump Height (in)],tbl_performance[Name],tbl_daily[[#This Row],[Name]],tbl_performance[Date],tbl_daily[[#This Row],[Date]]),"")</f>
        <v/>
      </c>
      <c r="T633" s="2" t="str">
        <f>IFERROR(AVERAGEIFS(tbl_performance[Body Fat (%)],tbl_performance[Name],tbl_daily[[#This Row],[Name]],tbl_performance[Date],tbl_daily[[#This Row],[Date]]),"")</f>
        <v/>
      </c>
      <c r="U633">
        <f>IFERROR(IF(tbl_daily[[#This Row],[Name]]="","",1),"")</f>
        <v>1</v>
      </c>
      <c r="V633" s="9">
        <f>IF(tbl_daily[[#This Row],[Injury Status]]="Full",1,IF(tbl_daily[[#This Row],[Injury Status]]="Limited",2,IF(tbl_daily[[#This Row],[Injury Status]]="Out",3,"")))</f>
        <v>1</v>
      </c>
    </row>
    <row r="634" spans="1:22" ht="18" customHeight="1" x14ac:dyDescent="0.25">
      <c r="A634" s="3">
        <v>43064</v>
      </c>
      <c r="B634" t="s">
        <v>47</v>
      </c>
      <c r="C634" t="s">
        <v>36</v>
      </c>
      <c r="D634">
        <v>8</v>
      </c>
      <c r="E634">
        <v>7</v>
      </c>
      <c r="F634">
        <v>8</v>
      </c>
      <c r="G634">
        <v>10</v>
      </c>
      <c r="H634">
        <v>8</v>
      </c>
      <c r="I634">
        <v>1</v>
      </c>
      <c r="J634">
        <v>9</v>
      </c>
      <c r="K634">
        <v>94</v>
      </c>
      <c r="L634">
        <f>IFERROR(IF(OR(tbl_daily[[#This Row],[RPE]]="",tbl_daily[[#This Row],[Duration]]=""),"",tbl_daily[[#This Row],[RPE]]*tbl_daily[[#This Row],[Duration]]),"")</f>
        <v>846</v>
      </c>
      <c r="M6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34" t="str">
        <f>IFERROR(_xlfn.XLOOKUP(tbl_daily[[#This Row],[Name]],tbl_profile[Name],tbl_profile[Position]),"")</f>
        <v>Forward</v>
      </c>
      <c r="O634">
        <f>IFERROR(IF(tbl_daily[[#This Row],[Injury Status]]="Out","",tbl_daily[[#This Row],[Duration]]),"")</f>
        <v>94</v>
      </c>
      <c r="P634" t="str">
        <f>IFERROR(_xlfn.XLOOKUP(tbl_daily[[#This Row],[Name]],tbl_profile[Name],tbl_profile[Team]),"")</f>
        <v>Toon Squad</v>
      </c>
      <c r="Q634" s="2" t="str">
        <f>IFERROR(AVERAGEIFS(tbl_performance[TrapBar Deadlift 1RM (lbs)],tbl_performance[Name],tbl_daily[[#This Row],[Name]],tbl_performance[Date],tbl_daily[[#This Row],[Date]]),"")</f>
        <v/>
      </c>
      <c r="R634" s="2" t="str">
        <f>IFERROR(AVERAGEIFS(tbl_performance[Bench Press 1RM (lbs)],tbl_performance[Name],tbl_daily[[#This Row],[Name]],tbl_performance[Date],tbl_daily[[#This Row],[Date]]),"")</f>
        <v/>
      </c>
      <c r="S634" s="2" t="str">
        <f>IFERROR(AVERAGEIFS(tbl_performance[Jump Height (in)],tbl_performance[Name],tbl_daily[[#This Row],[Name]],tbl_performance[Date],tbl_daily[[#This Row],[Date]]),"")</f>
        <v/>
      </c>
      <c r="T634" s="2" t="str">
        <f>IFERROR(AVERAGEIFS(tbl_performance[Body Fat (%)],tbl_performance[Name],tbl_daily[[#This Row],[Name]],tbl_performance[Date],tbl_daily[[#This Row],[Date]]),"")</f>
        <v/>
      </c>
      <c r="U634">
        <f>IFERROR(IF(tbl_daily[[#This Row],[Name]]="","",1),"")</f>
        <v>1</v>
      </c>
      <c r="V634" s="9">
        <f>IF(tbl_daily[[#This Row],[Injury Status]]="Full",1,IF(tbl_daily[[#This Row],[Injury Status]]="Limited",2,IF(tbl_daily[[#This Row],[Injury Status]]="Out",3,"")))</f>
        <v>1</v>
      </c>
    </row>
    <row r="635" spans="1:22" ht="18" customHeight="1" x14ac:dyDescent="0.25">
      <c r="A635" s="3">
        <v>43064</v>
      </c>
      <c r="B635" t="s">
        <v>43</v>
      </c>
      <c r="C635" t="s">
        <v>36</v>
      </c>
      <c r="D635">
        <v>7</v>
      </c>
      <c r="E635">
        <v>10</v>
      </c>
      <c r="F635">
        <v>10</v>
      </c>
      <c r="G635">
        <v>10</v>
      </c>
      <c r="H635">
        <v>9</v>
      </c>
      <c r="I635">
        <v>1</v>
      </c>
      <c r="J635">
        <v>10</v>
      </c>
      <c r="K635">
        <v>94</v>
      </c>
      <c r="L635">
        <f>IFERROR(IF(OR(tbl_daily[[#This Row],[RPE]]="",tbl_daily[[#This Row],[Duration]]=""),"",tbl_daily[[#This Row],[RPE]]*tbl_daily[[#This Row],[Duration]]),"")</f>
        <v>940</v>
      </c>
      <c r="M6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635" t="str">
        <f>IFERROR(_xlfn.XLOOKUP(tbl_daily[[#This Row],[Name]],tbl_profile[Name],tbl_profile[Position]),"")</f>
        <v>Forward</v>
      </c>
      <c r="O635">
        <f>IFERROR(IF(tbl_daily[[#This Row],[Injury Status]]="Out","",tbl_daily[[#This Row],[Duration]]),"")</f>
        <v>94</v>
      </c>
      <c r="P635" t="str">
        <f>IFERROR(_xlfn.XLOOKUP(tbl_daily[[#This Row],[Name]],tbl_profile[Name],tbl_profile[Team]),"")</f>
        <v>New Legacy</v>
      </c>
      <c r="Q635" s="2" t="str">
        <f>IFERROR(AVERAGEIFS(tbl_performance[TrapBar Deadlift 1RM (lbs)],tbl_performance[Name],tbl_daily[[#This Row],[Name]],tbl_performance[Date],tbl_daily[[#This Row],[Date]]),"")</f>
        <v/>
      </c>
      <c r="R635" s="2" t="str">
        <f>IFERROR(AVERAGEIFS(tbl_performance[Bench Press 1RM (lbs)],tbl_performance[Name],tbl_daily[[#This Row],[Name]],tbl_performance[Date],tbl_daily[[#This Row],[Date]]),"")</f>
        <v/>
      </c>
      <c r="S635" s="2" t="str">
        <f>IFERROR(AVERAGEIFS(tbl_performance[Jump Height (in)],tbl_performance[Name],tbl_daily[[#This Row],[Name]],tbl_performance[Date],tbl_daily[[#This Row],[Date]]),"")</f>
        <v/>
      </c>
      <c r="T635" s="2" t="str">
        <f>IFERROR(AVERAGEIFS(tbl_performance[Body Fat (%)],tbl_performance[Name],tbl_daily[[#This Row],[Name]],tbl_performance[Date],tbl_daily[[#This Row],[Date]]),"")</f>
        <v/>
      </c>
      <c r="U635">
        <f>IFERROR(IF(tbl_daily[[#This Row],[Name]]="","",1),"")</f>
        <v>1</v>
      </c>
      <c r="V635" s="9">
        <f>IF(tbl_daily[[#This Row],[Injury Status]]="Full",1,IF(tbl_daily[[#This Row],[Injury Status]]="Limited",2,IF(tbl_daily[[#This Row],[Injury Status]]="Out",3,"")))</f>
        <v>1</v>
      </c>
    </row>
    <row r="636" spans="1:22" ht="18" customHeight="1" x14ac:dyDescent="0.25">
      <c r="A636" s="3">
        <v>43064</v>
      </c>
      <c r="B636" t="s">
        <v>46</v>
      </c>
      <c r="C636" t="s">
        <v>36</v>
      </c>
      <c r="D636">
        <v>9</v>
      </c>
      <c r="E636">
        <v>7</v>
      </c>
      <c r="F636">
        <v>7</v>
      </c>
      <c r="G636">
        <v>10</v>
      </c>
      <c r="H636">
        <v>9</v>
      </c>
      <c r="I636">
        <v>1</v>
      </c>
      <c r="J636">
        <v>7</v>
      </c>
      <c r="K636">
        <v>94</v>
      </c>
      <c r="L636">
        <f>IFERROR(IF(OR(tbl_daily[[#This Row],[RPE]]="",tbl_daily[[#This Row],[Duration]]=""),"",tbl_daily[[#This Row],[RPE]]*tbl_daily[[#This Row],[Duration]]),"")</f>
        <v>658</v>
      </c>
      <c r="M6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36" t="str">
        <f>IFERROR(_xlfn.XLOOKUP(tbl_daily[[#This Row],[Name]],tbl_profile[Name],tbl_profile[Position]),"")</f>
        <v>Forward</v>
      </c>
      <c r="O636">
        <f>IFERROR(IF(tbl_daily[[#This Row],[Injury Status]]="Out","",tbl_daily[[#This Row],[Duration]]),"")</f>
        <v>94</v>
      </c>
      <c r="P636" t="str">
        <f>IFERROR(_xlfn.XLOOKUP(tbl_daily[[#This Row],[Name]],tbl_profile[Name],tbl_profile[Team]),"")</f>
        <v>Toon Squad</v>
      </c>
      <c r="Q636" s="2" t="str">
        <f>IFERROR(AVERAGEIFS(tbl_performance[TrapBar Deadlift 1RM (lbs)],tbl_performance[Name],tbl_daily[[#This Row],[Name]],tbl_performance[Date],tbl_daily[[#This Row],[Date]]),"")</f>
        <v/>
      </c>
      <c r="R636" s="2" t="str">
        <f>IFERROR(AVERAGEIFS(tbl_performance[Bench Press 1RM (lbs)],tbl_performance[Name],tbl_daily[[#This Row],[Name]],tbl_performance[Date],tbl_daily[[#This Row],[Date]]),"")</f>
        <v/>
      </c>
      <c r="S636" s="2" t="str">
        <f>IFERROR(AVERAGEIFS(tbl_performance[Jump Height (in)],tbl_performance[Name],tbl_daily[[#This Row],[Name]],tbl_performance[Date],tbl_daily[[#This Row],[Date]]),"")</f>
        <v/>
      </c>
      <c r="T636" s="2" t="str">
        <f>IFERROR(AVERAGEIFS(tbl_performance[Body Fat (%)],tbl_performance[Name],tbl_daily[[#This Row],[Name]],tbl_performance[Date],tbl_daily[[#This Row],[Date]]),"")</f>
        <v/>
      </c>
      <c r="U636">
        <f>IFERROR(IF(tbl_daily[[#This Row],[Name]]="","",1),"")</f>
        <v>1</v>
      </c>
      <c r="V636" s="9">
        <f>IF(tbl_daily[[#This Row],[Injury Status]]="Full",1,IF(tbl_daily[[#This Row],[Injury Status]]="Limited",2,IF(tbl_daily[[#This Row],[Injury Status]]="Out",3,"")))</f>
        <v>1</v>
      </c>
    </row>
    <row r="637" spans="1:22" ht="18" customHeight="1" x14ac:dyDescent="0.25">
      <c r="A637" s="3">
        <v>43064</v>
      </c>
      <c r="B637" t="s">
        <v>49</v>
      </c>
      <c r="C637" t="s">
        <v>36</v>
      </c>
      <c r="D637">
        <v>8</v>
      </c>
      <c r="E637">
        <v>9</v>
      </c>
      <c r="F637">
        <v>10</v>
      </c>
      <c r="G637">
        <v>8</v>
      </c>
      <c r="H637">
        <v>10</v>
      </c>
      <c r="I637">
        <v>1</v>
      </c>
      <c r="J637">
        <v>7</v>
      </c>
      <c r="K637">
        <v>94</v>
      </c>
      <c r="L637">
        <f>IFERROR(IF(OR(tbl_daily[[#This Row],[RPE]]="",tbl_daily[[#This Row],[Duration]]=""),"",tbl_daily[[#This Row],[RPE]]*tbl_daily[[#This Row],[Duration]]),"")</f>
        <v>658</v>
      </c>
      <c r="M6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637" t="str">
        <f>IFERROR(_xlfn.XLOOKUP(tbl_daily[[#This Row],[Name]],tbl_profile[Name],tbl_profile[Position]),"")</f>
        <v>Guard</v>
      </c>
      <c r="O637">
        <f>IFERROR(IF(tbl_daily[[#This Row],[Injury Status]]="Out","",tbl_daily[[#This Row],[Duration]]),"")</f>
        <v>94</v>
      </c>
      <c r="P637" t="str">
        <f>IFERROR(_xlfn.XLOOKUP(tbl_daily[[#This Row],[Name]],tbl_profile[Name],tbl_profile[Team]),"")</f>
        <v>Toon Squad</v>
      </c>
      <c r="Q637" s="2" t="str">
        <f>IFERROR(AVERAGEIFS(tbl_performance[TrapBar Deadlift 1RM (lbs)],tbl_performance[Name],tbl_daily[[#This Row],[Name]],tbl_performance[Date],tbl_daily[[#This Row],[Date]]),"")</f>
        <v/>
      </c>
      <c r="R637" s="2" t="str">
        <f>IFERROR(AVERAGEIFS(tbl_performance[Bench Press 1RM (lbs)],tbl_performance[Name],tbl_daily[[#This Row],[Name]],tbl_performance[Date],tbl_daily[[#This Row],[Date]]),"")</f>
        <v/>
      </c>
      <c r="S637" s="2" t="str">
        <f>IFERROR(AVERAGEIFS(tbl_performance[Jump Height (in)],tbl_performance[Name],tbl_daily[[#This Row],[Name]],tbl_performance[Date],tbl_daily[[#This Row],[Date]]),"")</f>
        <v/>
      </c>
      <c r="T637" s="2" t="str">
        <f>IFERROR(AVERAGEIFS(tbl_performance[Body Fat (%)],tbl_performance[Name],tbl_daily[[#This Row],[Name]],tbl_performance[Date],tbl_daily[[#This Row],[Date]]),"")</f>
        <v/>
      </c>
      <c r="U637">
        <f>IFERROR(IF(tbl_daily[[#This Row],[Name]]="","",1),"")</f>
        <v>1</v>
      </c>
      <c r="V637" s="9">
        <f>IF(tbl_daily[[#This Row],[Injury Status]]="Full",1,IF(tbl_daily[[#This Row],[Injury Status]]="Limited",2,IF(tbl_daily[[#This Row],[Injury Status]]="Out",3,"")))</f>
        <v>1</v>
      </c>
    </row>
    <row r="638" spans="1:22" ht="18" customHeight="1" x14ac:dyDescent="0.25">
      <c r="A638" s="3">
        <v>43064</v>
      </c>
      <c r="B638" t="s">
        <v>14</v>
      </c>
      <c r="C638" t="s">
        <v>36</v>
      </c>
      <c r="D638">
        <v>10</v>
      </c>
      <c r="E638">
        <v>8</v>
      </c>
      <c r="F638">
        <v>7</v>
      </c>
      <c r="G638">
        <v>9</v>
      </c>
      <c r="H638">
        <v>8</v>
      </c>
      <c r="I638">
        <v>1</v>
      </c>
      <c r="J638">
        <v>7</v>
      </c>
      <c r="K638">
        <v>94</v>
      </c>
      <c r="L638">
        <f>IFERROR(IF(OR(tbl_daily[[#This Row],[RPE]]="",tbl_daily[[#This Row],[Duration]]=""),"",tbl_daily[[#This Row],[RPE]]*tbl_daily[[#This Row],[Duration]]),"")</f>
        <v>658</v>
      </c>
      <c r="M6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38" t="str">
        <f>IFERROR(_xlfn.XLOOKUP(tbl_daily[[#This Row],[Name]],tbl_profile[Name],tbl_profile[Position]),"")</f>
        <v>Guard</v>
      </c>
      <c r="O638">
        <f>IFERROR(IF(tbl_daily[[#This Row],[Injury Status]]="Out","",tbl_daily[[#This Row],[Duration]]),"")</f>
        <v>94</v>
      </c>
      <c r="P638" t="str">
        <f>IFERROR(_xlfn.XLOOKUP(tbl_daily[[#This Row],[Name]],tbl_profile[Name],tbl_profile[Team]),"")</f>
        <v>New Legacy</v>
      </c>
      <c r="Q638" s="2" t="str">
        <f>IFERROR(AVERAGEIFS(tbl_performance[TrapBar Deadlift 1RM (lbs)],tbl_performance[Name],tbl_daily[[#This Row],[Name]],tbl_performance[Date],tbl_daily[[#This Row],[Date]]),"")</f>
        <v/>
      </c>
      <c r="R638" s="2" t="str">
        <f>IFERROR(AVERAGEIFS(tbl_performance[Bench Press 1RM (lbs)],tbl_performance[Name],tbl_daily[[#This Row],[Name]],tbl_performance[Date],tbl_daily[[#This Row],[Date]]),"")</f>
        <v/>
      </c>
      <c r="S638" s="2" t="str">
        <f>IFERROR(AVERAGEIFS(tbl_performance[Jump Height (in)],tbl_performance[Name],tbl_daily[[#This Row],[Name]],tbl_performance[Date],tbl_daily[[#This Row],[Date]]),"")</f>
        <v/>
      </c>
      <c r="T638" s="2" t="str">
        <f>IFERROR(AVERAGEIFS(tbl_performance[Body Fat (%)],tbl_performance[Name],tbl_daily[[#This Row],[Name]],tbl_performance[Date],tbl_daily[[#This Row],[Date]]),"")</f>
        <v/>
      </c>
      <c r="U638">
        <f>IFERROR(IF(tbl_daily[[#This Row],[Name]]="","",1),"")</f>
        <v>1</v>
      </c>
      <c r="V638" s="9">
        <f>IF(tbl_daily[[#This Row],[Injury Status]]="Full",1,IF(tbl_daily[[#This Row],[Injury Status]]="Limited",2,IF(tbl_daily[[#This Row],[Injury Status]]="Out",3,"")))</f>
        <v>1</v>
      </c>
    </row>
    <row r="639" spans="1:22" ht="18" customHeight="1" x14ac:dyDescent="0.25">
      <c r="A639" s="3">
        <v>43064</v>
      </c>
      <c r="B639" t="s">
        <v>64</v>
      </c>
      <c r="C639" t="s">
        <v>36</v>
      </c>
      <c r="D639">
        <v>9</v>
      </c>
      <c r="E639">
        <v>10</v>
      </c>
      <c r="F639">
        <v>9</v>
      </c>
      <c r="G639">
        <v>8</v>
      </c>
      <c r="H639">
        <v>7</v>
      </c>
      <c r="I639">
        <v>1</v>
      </c>
      <c r="J639">
        <v>10</v>
      </c>
      <c r="K639">
        <v>94</v>
      </c>
      <c r="L639">
        <f>IFERROR(IF(OR(tbl_daily[[#This Row],[RPE]]="",tbl_daily[[#This Row],[Duration]]=""),"",tbl_daily[[#This Row],[RPE]]*tbl_daily[[#This Row],[Duration]]),"")</f>
        <v>940</v>
      </c>
      <c r="M6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639" t="str">
        <f>IFERROR(_xlfn.XLOOKUP(tbl_daily[[#This Row],[Name]],tbl_profile[Name],tbl_profile[Position]),"")</f>
        <v>Guard</v>
      </c>
      <c r="O639">
        <f>IFERROR(IF(tbl_daily[[#This Row],[Injury Status]]="Out","",tbl_daily[[#This Row],[Duration]]),"")</f>
        <v>94</v>
      </c>
      <c r="P639" t="str">
        <f>IFERROR(_xlfn.XLOOKUP(tbl_daily[[#This Row],[Name]],tbl_profile[Name],tbl_profile[Team]),"")</f>
        <v>New Legacy</v>
      </c>
      <c r="Q639" s="2" t="str">
        <f>IFERROR(AVERAGEIFS(tbl_performance[TrapBar Deadlift 1RM (lbs)],tbl_performance[Name],tbl_daily[[#This Row],[Name]],tbl_performance[Date],tbl_daily[[#This Row],[Date]]),"")</f>
        <v/>
      </c>
      <c r="R639" s="2" t="str">
        <f>IFERROR(AVERAGEIFS(tbl_performance[Bench Press 1RM (lbs)],tbl_performance[Name],tbl_daily[[#This Row],[Name]],tbl_performance[Date],tbl_daily[[#This Row],[Date]]),"")</f>
        <v/>
      </c>
      <c r="S639" s="2" t="str">
        <f>IFERROR(AVERAGEIFS(tbl_performance[Jump Height (in)],tbl_performance[Name],tbl_daily[[#This Row],[Name]],tbl_performance[Date],tbl_daily[[#This Row],[Date]]),"")</f>
        <v/>
      </c>
      <c r="T639" s="2" t="str">
        <f>IFERROR(AVERAGEIFS(tbl_performance[Body Fat (%)],tbl_performance[Name],tbl_daily[[#This Row],[Name]],tbl_performance[Date],tbl_daily[[#This Row],[Date]]),"")</f>
        <v/>
      </c>
      <c r="U639">
        <f>IFERROR(IF(tbl_daily[[#This Row],[Name]]="","",1),"")</f>
        <v>1</v>
      </c>
      <c r="V639" s="9">
        <f>IF(tbl_daily[[#This Row],[Injury Status]]="Full",1,IF(tbl_daily[[#This Row],[Injury Status]]="Limited",2,IF(tbl_daily[[#This Row],[Injury Status]]="Out",3,"")))</f>
        <v>1</v>
      </c>
    </row>
    <row r="640" spans="1:22" ht="18" customHeight="1" x14ac:dyDescent="0.25">
      <c r="A640" s="3">
        <v>43064</v>
      </c>
      <c r="B640" t="s">
        <v>48</v>
      </c>
      <c r="C640" t="s">
        <v>36</v>
      </c>
      <c r="D640">
        <v>9</v>
      </c>
      <c r="E640">
        <v>8</v>
      </c>
      <c r="F640">
        <v>8</v>
      </c>
      <c r="G640">
        <v>10</v>
      </c>
      <c r="H640">
        <v>8</v>
      </c>
      <c r="I640">
        <v>1</v>
      </c>
      <c r="J640">
        <v>8</v>
      </c>
      <c r="K640">
        <v>94</v>
      </c>
      <c r="L640">
        <f>IFERROR(IF(OR(tbl_daily[[#This Row],[RPE]]="",tbl_daily[[#This Row],[Duration]]=""),"",tbl_daily[[#This Row],[RPE]]*tbl_daily[[#This Row],[Duration]]),"")</f>
        <v>752</v>
      </c>
      <c r="M6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640" t="str">
        <f>IFERROR(_xlfn.XLOOKUP(tbl_daily[[#This Row],[Name]],tbl_profile[Name],tbl_profile[Position]),"")</f>
        <v>Guard</v>
      </c>
      <c r="O640">
        <f>IFERROR(IF(tbl_daily[[#This Row],[Injury Status]]="Out","",tbl_daily[[#This Row],[Duration]]),"")</f>
        <v>94</v>
      </c>
      <c r="P640" t="str">
        <f>IFERROR(_xlfn.XLOOKUP(tbl_daily[[#This Row],[Name]],tbl_profile[Name],tbl_profile[Team]),"")</f>
        <v>New Legacy</v>
      </c>
      <c r="Q640" s="2" t="str">
        <f>IFERROR(AVERAGEIFS(tbl_performance[TrapBar Deadlift 1RM (lbs)],tbl_performance[Name],tbl_daily[[#This Row],[Name]],tbl_performance[Date],tbl_daily[[#This Row],[Date]]),"")</f>
        <v/>
      </c>
      <c r="R640" s="2" t="str">
        <f>IFERROR(AVERAGEIFS(tbl_performance[Bench Press 1RM (lbs)],tbl_performance[Name],tbl_daily[[#This Row],[Name]],tbl_performance[Date],tbl_daily[[#This Row],[Date]]),"")</f>
        <v/>
      </c>
      <c r="S640" s="2" t="str">
        <f>IFERROR(AVERAGEIFS(tbl_performance[Jump Height (in)],tbl_performance[Name],tbl_daily[[#This Row],[Name]],tbl_performance[Date],tbl_daily[[#This Row],[Date]]),"")</f>
        <v/>
      </c>
      <c r="T640" s="2" t="str">
        <f>IFERROR(AVERAGEIFS(tbl_performance[Body Fat (%)],tbl_performance[Name],tbl_daily[[#This Row],[Name]],tbl_performance[Date],tbl_daily[[#This Row],[Date]]),"")</f>
        <v/>
      </c>
      <c r="U640">
        <f>IFERROR(IF(tbl_daily[[#This Row],[Name]]="","",1),"")</f>
        <v>1</v>
      </c>
      <c r="V640" s="9">
        <f>IF(tbl_daily[[#This Row],[Injury Status]]="Full",1,IF(tbl_daily[[#This Row],[Injury Status]]="Limited",2,IF(tbl_daily[[#This Row],[Injury Status]]="Out",3,"")))</f>
        <v>1</v>
      </c>
    </row>
    <row r="641" spans="1:22" ht="18" customHeight="1" x14ac:dyDescent="0.25">
      <c r="A641" s="3">
        <v>43064</v>
      </c>
      <c r="B641" t="s">
        <v>65</v>
      </c>
      <c r="C641" t="s">
        <v>36</v>
      </c>
      <c r="D641">
        <v>8</v>
      </c>
      <c r="E641">
        <v>10</v>
      </c>
      <c r="F641">
        <v>8</v>
      </c>
      <c r="G641">
        <v>7</v>
      </c>
      <c r="H641">
        <v>7</v>
      </c>
      <c r="I641">
        <v>1</v>
      </c>
      <c r="J641">
        <v>7</v>
      </c>
      <c r="K641">
        <v>94</v>
      </c>
      <c r="L641">
        <f>IFERROR(IF(OR(tbl_daily[[#This Row],[RPE]]="",tbl_daily[[#This Row],[Duration]]=""),"",tbl_daily[[#This Row],[RPE]]*tbl_daily[[#This Row],[Duration]]),"")</f>
        <v>658</v>
      </c>
      <c r="M6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641" t="str">
        <f>IFERROR(_xlfn.XLOOKUP(tbl_daily[[#This Row],[Name]],tbl_profile[Name],tbl_profile[Position]),"")</f>
        <v>Center</v>
      </c>
      <c r="O641">
        <f>IFERROR(IF(tbl_daily[[#This Row],[Injury Status]]="Out","",tbl_daily[[#This Row],[Duration]]),"")</f>
        <v>94</v>
      </c>
      <c r="P641" t="str">
        <f>IFERROR(_xlfn.XLOOKUP(tbl_daily[[#This Row],[Name]],tbl_profile[Name],tbl_profile[Team]),"")</f>
        <v>New Legacy</v>
      </c>
      <c r="Q641" s="2" t="str">
        <f>IFERROR(AVERAGEIFS(tbl_performance[TrapBar Deadlift 1RM (lbs)],tbl_performance[Name],tbl_daily[[#This Row],[Name]],tbl_performance[Date],tbl_daily[[#This Row],[Date]]),"")</f>
        <v/>
      </c>
      <c r="R641" s="2" t="str">
        <f>IFERROR(AVERAGEIFS(tbl_performance[Bench Press 1RM (lbs)],tbl_performance[Name],tbl_daily[[#This Row],[Name]],tbl_performance[Date],tbl_daily[[#This Row],[Date]]),"")</f>
        <v/>
      </c>
      <c r="S641" s="2" t="str">
        <f>IFERROR(AVERAGEIFS(tbl_performance[Jump Height (in)],tbl_performance[Name],tbl_daily[[#This Row],[Name]],tbl_performance[Date],tbl_daily[[#This Row],[Date]]),"")</f>
        <v/>
      </c>
      <c r="T641" s="2" t="str">
        <f>IFERROR(AVERAGEIFS(tbl_performance[Body Fat (%)],tbl_performance[Name],tbl_daily[[#This Row],[Name]],tbl_performance[Date],tbl_daily[[#This Row],[Date]]),"")</f>
        <v/>
      </c>
      <c r="U641">
        <f>IFERROR(IF(tbl_daily[[#This Row],[Name]]="","",1),"")</f>
        <v>1</v>
      </c>
      <c r="V641" s="9">
        <f>IF(tbl_daily[[#This Row],[Injury Status]]="Full",1,IF(tbl_daily[[#This Row],[Injury Status]]="Limited",2,IF(tbl_daily[[#This Row],[Injury Status]]="Out",3,"")))</f>
        <v>1</v>
      </c>
    </row>
    <row r="642" spans="1:22" ht="18" customHeight="1" x14ac:dyDescent="0.25">
      <c r="A642" s="3">
        <v>43064</v>
      </c>
      <c r="B642" t="s">
        <v>63</v>
      </c>
      <c r="C642" t="s">
        <v>36</v>
      </c>
      <c r="D642">
        <v>8</v>
      </c>
      <c r="E642">
        <v>9</v>
      </c>
      <c r="F642">
        <v>7</v>
      </c>
      <c r="G642">
        <v>9</v>
      </c>
      <c r="H642">
        <v>9</v>
      </c>
      <c r="I642">
        <v>1</v>
      </c>
      <c r="J642">
        <v>9</v>
      </c>
      <c r="K642">
        <v>94</v>
      </c>
      <c r="L642">
        <f>IFERROR(IF(OR(tbl_daily[[#This Row],[RPE]]="",tbl_daily[[#This Row],[Duration]]=""),"",tbl_daily[[#This Row],[RPE]]*tbl_daily[[#This Row],[Duration]]),"")</f>
        <v>846</v>
      </c>
      <c r="M6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42" t="str">
        <f>IFERROR(_xlfn.XLOOKUP(tbl_daily[[#This Row],[Name]],tbl_profile[Name],tbl_profile[Position]),"")</f>
        <v>Center</v>
      </c>
      <c r="O642">
        <f>IFERROR(IF(tbl_daily[[#This Row],[Injury Status]]="Out","",tbl_daily[[#This Row],[Duration]]),"")</f>
        <v>94</v>
      </c>
      <c r="P642" t="str">
        <f>IFERROR(_xlfn.XLOOKUP(tbl_daily[[#This Row],[Name]],tbl_profile[Name],tbl_profile[Team]),"")</f>
        <v>New Legacy</v>
      </c>
      <c r="Q642" s="2" t="str">
        <f>IFERROR(AVERAGEIFS(tbl_performance[TrapBar Deadlift 1RM (lbs)],tbl_performance[Name],tbl_daily[[#This Row],[Name]],tbl_performance[Date],tbl_daily[[#This Row],[Date]]),"")</f>
        <v/>
      </c>
      <c r="R642" s="2" t="str">
        <f>IFERROR(AVERAGEIFS(tbl_performance[Bench Press 1RM (lbs)],tbl_performance[Name],tbl_daily[[#This Row],[Name]],tbl_performance[Date],tbl_daily[[#This Row],[Date]]),"")</f>
        <v/>
      </c>
      <c r="S642" s="2" t="str">
        <f>IFERROR(AVERAGEIFS(tbl_performance[Jump Height (in)],tbl_performance[Name],tbl_daily[[#This Row],[Name]],tbl_performance[Date],tbl_daily[[#This Row],[Date]]),"")</f>
        <v/>
      </c>
      <c r="T642" s="2" t="str">
        <f>IFERROR(AVERAGEIFS(tbl_performance[Body Fat (%)],tbl_performance[Name],tbl_daily[[#This Row],[Name]],tbl_performance[Date],tbl_daily[[#This Row],[Date]]),"")</f>
        <v/>
      </c>
      <c r="U642">
        <f>IFERROR(IF(tbl_daily[[#This Row],[Name]]="","",1),"")</f>
        <v>1</v>
      </c>
      <c r="V642" s="9">
        <f>IF(tbl_daily[[#This Row],[Injury Status]]="Full",1,IF(tbl_daily[[#This Row],[Injury Status]]="Limited",2,IF(tbl_daily[[#This Row],[Injury Status]]="Out",3,"")))</f>
        <v>1</v>
      </c>
    </row>
    <row r="643" spans="1:22" ht="18" customHeight="1" x14ac:dyDescent="0.25">
      <c r="A643" s="3">
        <v>43064</v>
      </c>
      <c r="B643" t="s">
        <v>62</v>
      </c>
      <c r="C643" t="s">
        <v>36</v>
      </c>
      <c r="D643">
        <v>9</v>
      </c>
      <c r="E643">
        <v>9</v>
      </c>
      <c r="F643">
        <v>9</v>
      </c>
      <c r="G643">
        <v>7</v>
      </c>
      <c r="H643">
        <v>8</v>
      </c>
      <c r="I643">
        <v>1</v>
      </c>
      <c r="J643">
        <v>7</v>
      </c>
      <c r="K643">
        <v>94</v>
      </c>
      <c r="L643">
        <f>IFERROR(IF(OR(tbl_daily[[#This Row],[RPE]]="",tbl_daily[[#This Row],[Duration]]=""),"",tbl_daily[[#This Row],[RPE]]*tbl_daily[[#This Row],[Duration]]),"")</f>
        <v>658</v>
      </c>
      <c r="M6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43" t="str">
        <f>IFERROR(_xlfn.XLOOKUP(tbl_daily[[#This Row],[Name]],tbl_profile[Name],tbl_profile[Position]),"")</f>
        <v>Center</v>
      </c>
      <c r="O643">
        <f>IFERROR(IF(tbl_daily[[#This Row],[Injury Status]]="Out","",tbl_daily[[#This Row],[Duration]]),"")</f>
        <v>94</v>
      </c>
      <c r="P643" t="str">
        <f>IFERROR(_xlfn.XLOOKUP(tbl_daily[[#This Row],[Name]],tbl_profile[Name],tbl_profile[Team]),"")</f>
        <v>Toon Squad</v>
      </c>
      <c r="Q643" s="2" t="str">
        <f>IFERROR(AVERAGEIFS(tbl_performance[TrapBar Deadlift 1RM (lbs)],tbl_performance[Name],tbl_daily[[#This Row],[Name]],tbl_performance[Date],tbl_daily[[#This Row],[Date]]),"")</f>
        <v/>
      </c>
      <c r="R643" s="2" t="str">
        <f>IFERROR(AVERAGEIFS(tbl_performance[Bench Press 1RM (lbs)],tbl_performance[Name],tbl_daily[[#This Row],[Name]],tbl_performance[Date],tbl_daily[[#This Row],[Date]]),"")</f>
        <v/>
      </c>
      <c r="S643" s="2" t="str">
        <f>IFERROR(AVERAGEIFS(tbl_performance[Jump Height (in)],tbl_performance[Name],tbl_daily[[#This Row],[Name]],tbl_performance[Date],tbl_daily[[#This Row],[Date]]),"")</f>
        <v/>
      </c>
      <c r="T643" s="2" t="str">
        <f>IFERROR(AVERAGEIFS(tbl_performance[Body Fat (%)],tbl_performance[Name],tbl_daily[[#This Row],[Name]],tbl_performance[Date],tbl_daily[[#This Row],[Date]]),"")</f>
        <v/>
      </c>
      <c r="U643">
        <f>IFERROR(IF(tbl_daily[[#This Row],[Name]]="","",1),"")</f>
        <v>1</v>
      </c>
      <c r="V643" s="9">
        <f>IF(tbl_daily[[#This Row],[Injury Status]]="Full",1,IF(tbl_daily[[#This Row],[Injury Status]]="Limited",2,IF(tbl_daily[[#This Row],[Injury Status]]="Out",3,"")))</f>
        <v>1</v>
      </c>
    </row>
    <row r="644" spans="1:22" ht="18" customHeight="1" x14ac:dyDescent="0.25">
      <c r="A644" s="3">
        <v>43064</v>
      </c>
      <c r="B644" t="s">
        <v>146</v>
      </c>
      <c r="C644" t="s">
        <v>36</v>
      </c>
      <c r="D644">
        <v>10</v>
      </c>
      <c r="E644">
        <v>8</v>
      </c>
      <c r="F644">
        <v>9</v>
      </c>
      <c r="G644">
        <v>8</v>
      </c>
      <c r="H644">
        <v>7</v>
      </c>
      <c r="I644">
        <v>1</v>
      </c>
      <c r="J644">
        <v>9</v>
      </c>
      <c r="K644">
        <v>94</v>
      </c>
      <c r="L644">
        <f>IFERROR(IF(OR(tbl_daily[[#This Row],[RPE]]="",tbl_daily[[#This Row],[Duration]]=""),"",tbl_daily[[#This Row],[RPE]]*tbl_daily[[#This Row],[Duration]]),"")</f>
        <v>846</v>
      </c>
      <c r="M6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44" t="str">
        <f>IFERROR(_xlfn.XLOOKUP(tbl_daily[[#This Row],[Name]],tbl_profile[Name],tbl_profile[Position]),"")</f>
        <v>Forward</v>
      </c>
      <c r="O644">
        <f>IFERROR(IF(tbl_daily[[#This Row],[Injury Status]]="Out","",tbl_daily[[#This Row],[Duration]]),"")</f>
        <v>94</v>
      </c>
      <c r="P644" t="str">
        <f>IFERROR(_xlfn.XLOOKUP(tbl_daily[[#This Row],[Name]],tbl_profile[Name],tbl_profile[Team]),"")</f>
        <v>New Legacy</v>
      </c>
      <c r="Q644" s="2" t="str">
        <f>IFERROR(AVERAGEIFS(tbl_performance[TrapBar Deadlift 1RM (lbs)],tbl_performance[Name],tbl_daily[[#This Row],[Name]],tbl_performance[Date],tbl_daily[[#This Row],[Date]]),"")</f>
        <v/>
      </c>
      <c r="R644" s="2" t="str">
        <f>IFERROR(AVERAGEIFS(tbl_performance[Bench Press 1RM (lbs)],tbl_performance[Name],tbl_daily[[#This Row],[Name]],tbl_performance[Date],tbl_daily[[#This Row],[Date]]),"")</f>
        <v/>
      </c>
      <c r="S644" s="2" t="str">
        <f>IFERROR(AVERAGEIFS(tbl_performance[Jump Height (in)],tbl_performance[Name],tbl_daily[[#This Row],[Name]],tbl_performance[Date],tbl_daily[[#This Row],[Date]]),"")</f>
        <v/>
      </c>
      <c r="T644" s="2" t="str">
        <f>IFERROR(AVERAGEIFS(tbl_performance[Body Fat (%)],tbl_performance[Name],tbl_daily[[#This Row],[Name]],tbl_performance[Date],tbl_daily[[#This Row],[Date]]),"")</f>
        <v/>
      </c>
      <c r="U644">
        <f>IFERROR(IF(tbl_daily[[#This Row],[Name]]="","",1),"")</f>
        <v>1</v>
      </c>
      <c r="V644" s="9">
        <f>IF(tbl_daily[[#This Row],[Injury Status]]="Full",1,IF(tbl_daily[[#This Row],[Injury Status]]="Limited",2,IF(tbl_daily[[#This Row],[Injury Status]]="Out",3,"")))</f>
        <v>1</v>
      </c>
    </row>
    <row r="645" spans="1:22" ht="18" customHeight="1" x14ac:dyDescent="0.25">
      <c r="A645" s="3">
        <v>43064</v>
      </c>
      <c r="B645" t="s">
        <v>52</v>
      </c>
      <c r="C645" t="s">
        <v>36</v>
      </c>
      <c r="D645">
        <v>8</v>
      </c>
      <c r="E645">
        <v>10</v>
      </c>
      <c r="F645">
        <v>7</v>
      </c>
      <c r="G645">
        <v>7</v>
      </c>
      <c r="H645">
        <v>9</v>
      </c>
      <c r="I645">
        <v>1</v>
      </c>
      <c r="J645">
        <v>10</v>
      </c>
      <c r="K645">
        <v>94</v>
      </c>
      <c r="L645">
        <f>IFERROR(IF(OR(tbl_daily[[#This Row],[RPE]]="",tbl_daily[[#This Row],[Duration]]=""),"",tbl_daily[[#This Row],[RPE]]*tbl_daily[[#This Row],[Duration]]),"")</f>
        <v>940</v>
      </c>
      <c r="M6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45" t="str">
        <f>IFERROR(_xlfn.XLOOKUP(tbl_daily[[#This Row],[Name]],tbl_profile[Name],tbl_profile[Position]),"")</f>
        <v>Forward</v>
      </c>
      <c r="O645">
        <f>IFERROR(IF(tbl_daily[[#This Row],[Injury Status]]="Out","",tbl_daily[[#This Row],[Duration]]),"")</f>
        <v>94</v>
      </c>
      <c r="P645" t="str">
        <f>IFERROR(_xlfn.XLOOKUP(tbl_daily[[#This Row],[Name]],tbl_profile[Name],tbl_profile[Team]),"")</f>
        <v>Toon Squad</v>
      </c>
      <c r="Q645" s="2" t="str">
        <f>IFERROR(AVERAGEIFS(tbl_performance[TrapBar Deadlift 1RM (lbs)],tbl_performance[Name],tbl_daily[[#This Row],[Name]],tbl_performance[Date],tbl_daily[[#This Row],[Date]]),"")</f>
        <v/>
      </c>
      <c r="R645" s="2" t="str">
        <f>IFERROR(AVERAGEIFS(tbl_performance[Bench Press 1RM (lbs)],tbl_performance[Name],tbl_daily[[#This Row],[Name]],tbl_performance[Date],tbl_daily[[#This Row],[Date]]),"")</f>
        <v/>
      </c>
      <c r="S645" s="2" t="str">
        <f>IFERROR(AVERAGEIFS(tbl_performance[Jump Height (in)],tbl_performance[Name],tbl_daily[[#This Row],[Name]],tbl_performance[Date],tbl_daily[[#This Row],[Date]]),"")</f>
        <v/>
      </c>
      <c r="T645" s="2" t="str">
        <f>IFERROR(AVERAGEIFS(tbl_performance[Body Fat (%)],tbl_performance[Name],tbl_daily[[#This Row],[Name]],tbl_performance[Date],tbl_daily[[#This Row],[Date]]),"")</f>
        <v/>
      </c>
      <c r="U645">
        <f>IFERROR(IF(tbl_daily[[#This Row],[Name]]="","",1),"")</f>
        <v>1</v>
      </c>
      <c r="V645" s="9">
        <f>IF(tbl_daily[[#This Row],[Injury Status]]="Full",1,IF(tbl_daily[[#This Row],[Injury Status]]="Limited",2,IF(tbl_daily[[#This Row],[Injury Status]]="Out",3,"")))</f>
        <v>1</v>
      </c>
    </row>
    <row r="646" spans="1:22" ht="18" customHeight="1" x14ac:dyDescent="0.25">
      <c r="A646" s="3">
        <v>43064</v>
      </c>
      <c r="B646" t="s">
        <v>57</v>
      </c>
      <c r="C646" t="s">
        <v>36</v>
      </c>
      <c r="D646">
        <v>8</v>
      </c>
      <c r="E646">
        <v>8</v>
      </c>
      <c r="F646">
        <v>10</v>
      </c>
      <c r="G646">
        <v>10</v>
      </c>
      <c r="H646">
        <v>8</v>
      </c>
      <c r="I646">
        <v>1</v>
      </c>
      <c r="J646">
        <v>8</v>
      </c>
      <c r="K646">
        <v>94</v>
      </c>
      <c r="L646">
        <f>IFERROR(IF(OR(tbl_daily[[#This Row],[RPE]]="",tbl_daily[[#This Row],[Duration]]=""),"",tbl_daily[[#This Row],[RPE]]*tbl_daily[[#This Row],[Duration]]),"")</f>
        <v>752</v>
      </c>
      <c r="M6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646" t="str">
        <f>IFERROR(_xlfn.XLOOKUP(tbl_daily[[#This Row],[Name]],tbl_profile[Name],tbl_profile[Position]),"")</f>
        <v>Guard</v>
      </c>
      <c r="O646">
        <f>IFERROR(IF(tbl_daily[[#This Row],[Injury Status]]="Out","",tbl_daily[[#This Row],[Duration]]),"")</f>
        <v>94</v>
      </c>
      <c r="P646" t="str">
        <f>IFERROR(_xlfn.XLOOKUP(tbl_daily[[#This Row],[Name]],tbl_profile[Name],tbl_profile[Team]),"")</f>
        <v>Toon Squad</v>
      </c>
      <c r="Q646" s="2" t="str">
        <f>IFERROR(AVERAGEIFS(tbl_performance[TrapBar Deadlift 1RM (lbs)],tbl_performance[Name],tbl_daily[[#This Row],[Name]],tbl_performance[Date],tbl_daily[[#This Row],[Date]]),"")</f>
        <v/>
      </c>
      <c r="R646" s="2" t="str">
        <f>IFERROR(AVERAGEIFS(tbl_performance[Bench Press 1RM (lbs)],tbl_performance[Name],tbl_daily[[#This Row],[Name]],tbl_performance[Date],tbl_daily[[#This Row],[Date]]),"")</f>
        <v/>
      </c>
      <c r="S646" s="2" t="str">
        <f>IFERROR(AVERAGEIFS(tbl_performance[Jump Height (in)],tbl_performance[Name],tbl_daily[[#This Row],[Name]],tbl_performance[Date],tbl_daily[[#This Row],[Date]]),"")</f>
        <v/>
      </c>
      <c r="T646" s="2" t="str">
        <f>IFERROR(AVERAGEIFS(tbl_performance[Body Fat (%)],tbl_performance[Name],tbl_daily[[#This Row],[Name]],tbl_performance[Date],tbl_daily[[#This Row],[Date]]),"")</f>
        <v/>
      </c>
      <c r="U646">
        <f>IFERROR(IF(tbl_daily[[#This Row],[Name]]="","",1),"")</f>
        <v>1</v>
      </c>
      <c r="V646" s="9">
        <f>IF(tbl_daily[[#This Row],[Injury Status]]="Full",1,IF(tbl_daily[[#This Row],[Injury Status]]="Limited",2,IF(tbl_daily[[#This Row],[Injury Status]]="Out",3,"")))</f>
        <v>1</v>
      </c>
    </row>
    <row r="647" spans="1:22" ht="18" customHeight="1" x14ac:dyDescent="0.25">
      <c r="A647" s="3">
        <v>43064</v>
      </c>
      <c r="B647" t="s">
        <v>59</v>
      </c>
      <c r="C647" t="s">
        <v>36</v>
      </c>
      <c r="D647">
        <v>9</v>
      </c>
      <c r="E647">
        <v>8</v>
      </c>
      <c r="F647">
        <v>10</v>
      </c>
      <c r="G647">
        <v>7</v>
      </c>
      <c r="H647">
        <v>7</v>
      </c>
      <c r="I647">
        <v>1</v>
      </c>
      <c r="J647">
        <v>8</v>
      </c>
      <c r="K647">
        <v>94</v>
      </c>
      <c r="L647">
        <f>IFERROR(IF(OR(tbl_daily[[#This Row],[RPE]]="",tbl_daily[[#This Row],[Duration]]=""),"",tbl_daily[[#This Row],[RPE]]*tbl_daily[[#This Row],[Duration]]),"")</f>
        <v>752</v>
      </c>
      <c r="M6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47" t="str">
        <f>IFERROR(_xlfn.XLOOKUP(tbl_daily[[#This Row],[Name]],tbl_profile[Name],tbl_profile[Position]),"")</f>
        <v>Forward</v>
      </c>
      <c r="O647">
        <f>IFERROR(IF(tbl_daily[[#This Row],[Injury Status]]="Out","",tbl_daily[[#This Row],[Duration]]),"")</f>
        <v>94</v>
      </c>
      <c r="P647" t="str">
        <f>IFERROR(_xlfn.XLOOKUP(tbl_daily[[#This Row],[Name]],tbl_profile[Name],tbl_profile[Team]),"")</f>
        <v>Toon Squad</v>
      </c>
      <c r="Q647" s="2" t="str">
        <f>IFERROR(AVERAGEIFS(tbl_performance[TrapBar Deadlift 1RM (lbs)],tbl_performance[Name],tbl_daily[[#This Row],[Name]],tbl_performance[Date],tbl_daily[[#This Row],[Date]]),"")</f>
        <v/>
      </c>
      <c r="R647" s="2" t="str">
        <f>IFERROR(AVERAGEIFS(tbl_performance[Bench Press 1RM (lbs)],tbl_performance[Name],tbl_daily[[#This Row],[Name]],tbl_performance[Date],tbl_daily[[#This Row],[Date]]),"")</f>
        <v/>
      </c>
      <c r="S647" s="2" t="str">
        <f>IFERROR(AVERAGEIFS(tbl_performance[Jump Height (in)],tbl_performance[Name],tbl_daily[[#This Row],[Name]],tbl_performance[Date],tbl_daily[[#This Row],[Date]]),"")</f>
        <v/>
      </c>
      <c r="T647" s="2" t="str">
        <f>IFERROR(AVERAGEIFS(tbl_performance[Body Fat (%)],tbl_performance[Name],tbl_daily[[#This Row],[Name]],tbl_performance[Date],tbl_daily[[#This Row],[Date]]),"")</f>
        <v/>
      </c>
      <c r="U647">
        <f>IFERROR(IF(tbl_daily[[#This Row],[Name]]="","",1),"")</f>
        <v>1</v>
      </c>
      <c r="V647" s="9">
        <f>IF(tbl_daily[[#This Row],[Injury Status]]="Full",1,IF(tbl_daily[[#This Row],[Injury Status]]="Limited",2,IF(tbl_daily[[#This Row],[Injury Status]]="Out",3,"")))</f>
        <v>1</v>
      </c>
    </row>
    <row r="648" spans="1:22" ht="18" customHeight="1" x14ac:dyDescent="0.25">
      <c r="A648" s="3">
        <v>43064</v>
      </c>
      <c r="B648" t="s">
        <v>61</v>
      </c>
      <c r="C648" t="s">
        <v>36</v>
      </c>
      <c r="D648">
        <v>7</v>
      </c>
      <c r="E648">
        <v>7</v>
      </c>
      <c r="F648">
        <v>7</v>
      </c>
      <c r="G648">
        <v>10</v>
      </c>
      <c r="H648">
        <v>10</v>
      </c>
      <c r="I648">
        <v>1</v>
      </c>
      <c r="J648">
        <v>8</v>
      </c>
      <c r="K648">
        <v>94</v>
      </c>
      <c r="L648">
        <f>IFERROR(IF(OR(tbl_daily[[#This Row],[RPE]]="",tbl_daily[[#This Row],[Duration]]=""),"",tbl_daily[[#This Row],[RPE]]*tbl_daily[[#This Row],[Duration]]),"")</f>
        <v>752</v>
      </c>
      <c r="M6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48" t="str">
        <f>IFERROR(_xlfn.XLOOKUP(tbl_daily[[#This Row],[Name]],tbl_profile[Name],tbl_profile[Position]),"")</f>
        <v>Forward</v>
      </c>
      <c r="O648">
        <f>IFERROR(IF(tbl_daily[[#This Row],[Injury Status]]="Out","",tbl_daily[[#This Row],[Duration]]),"")</f>
        <v>94</v>
      </c>
      <c r="P648" t="str">
        <f>IFERROR(_xlfn.XLOOKUP(tbl_daily[[#This Row],[Name]],tbl_profile[Name],tbl_profile[Team]),"")</f>
        <v>Toon Squad</v>
      </c>
      <c r="Q648" s="2" t="str">
        <f>IFERROR(AVERAGEIFS(tbl_performance[TrapBar Deadlift 1RM (lbs)],tbl_performance[Name],tbl_daily[[#This Row],[Name]],tbl_performance[Date],tbl_daily[[#This Row],[Date]]),"")</f>
        <v/>
      </c>
      <c r="R648" s="2" t="str">
        <f>IFERROR(AVERAGEIFS(tbl_performance[Bench Press 1RM (lbs)],tbl_performance[Name],tbl_daily[[#This Row],[Name]],tbl_performance[Date],tbl_daily[[#This Row],[Date]]),"")</f>
        <v/>
      </c>
      <c r="S648" s="2" t="str">
        <f>IFERROR(AVERAGEIFS(tbl_performance[Jump Height (in)],tbl_performance[Name],tbl_daily[[#This Row],[Name]],tbl_performance[Date],tbl_daily[[#This Row],[Date]]),"")</f>
        <v/>
      </c>
      <c r="T648" s="2" t="str">
        <f>IFERROR(AVERAGEIFS(tbl_performance[Body Fat (%)],tbl_performance[Name],tbl_daily[[#This Row],[Name]],tbl_performance[Date],tbl_daily[[#This Row],[Date]]),"")</f>
        <v/>
      </c>
      <c r="U648">
        <f>IFERROR(IF(tbl_daily[[#This Row],[Name]]="","",1),"")</f>
        <v>1</v>
      </c>
      <c r="V648" s="9">
        <f>IF(tbl_daily[[#This Row],[Injury Status]]="Full",1,IF(tbl_daily[[#This Row],[Injury Status]]="Limited",2,IF(tbl_daily[[#This Row],[Injury Status]]="Out",3,"")))</f>
        <v>1</v>
      </c>
    </row>
    <row r="649" spans="1:22" ht="18" customHeight="1" x14ac:dyDescent="0.25">
      <c r="A649" s="3">
        <v>43064</v>
      </c>
      <c r="B649" t="s">
        <v>55</v>
      </c>
      <c r="C649" t="s">
        <v>36</v>
      </c>
      <c r="D649">
        <v>1</v>
      </c>
      <c r="E649">
        <v>4</v>
      </c>
      <c r="F649">
        <v>2</v>
      </c>
      <c r="G649">
        <v>1</v>
      </c>
      <c r="H649">
        <v>2</v>
      </c>
      <c r="I649">
        <v>1</v>
      </c>
      <c r="J649">
        <v>3</v>
      </c>
      <c r="K649">
        <v>40</v>
      </c>
      <c r="L649">
        <f>IFERROR(IF(OR(tbl_daily[[#This Row],[RPE]]="",tbl_daily[[#This Row],[Duration]]=""),"",tbl_daily[[#This Row],[RPE]]*tbl_daily[[#This Row],[Duration]]),"")</f>
        <v>120</v>
      </c>
      <c r="M6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649" t="str">
        <f>IFERROR(_xlfn.XLOOKUP(tbl_daily[[#This Row],[Name]],tbl_profile[Name],tbl_profile[Position]),"")</f>
        <v>Guard</v>
      </c>
      <c r="O649">
        <f>IFERROR(IF(tbl_daily[[#This Row],[Injury Status]]="Out","",tbl_daily[[#This Row],[Duration]]),"")</f>
        <v>40</v>
      </c>
      <c r="P649" t="str">
        <f>IFERROR(_xlfn.XLOOKUP(tbl_daily[[#This Row],[Name]],tbl_profile[Name],tbl_profile[Team]),"")</f>
        <v>Toon Squad</v>
      </c>
      <c r="Q649" s="2" t="str">
        <f>IFERROR(AVERAGEIFS(tbl_performance[TrapBar Deadlift 1RM (lbs)],tbl_performance[Name],tbl_daily[[#This Row],[Name]],tbl_performance[Date],tbl_daily[[#This Row],[Date]]),"")</f>
        <v/>
      </c>
      <c r="R649" s="2" t="str">
        <f>IFERROR(AVERAGEIFS(tbl_performance[Bench Press 1RM (lbs)],tbl_performance[Name],tbl_daily[[#This Row],[Name]],tbl_performance[Date],tbl_daily[[#This Row],[Date]]),"")</f>
        <v/>
      </c>
      <c r="S649" s="2" t="str">
        <f>IFERROR(AVERAGEIFS(tbl_performance[Jump Height (in)],tbl_performance[Name],tbl_daily[[#This Row],[Name]],tbl_performance[Date],tbl_daily[[#This Row],[Date]]),"")</f>
        <v/>
      </c>
      <c r="T649" s="2" t="str">
        <f>IFERROR(AVERAGEIFS(tbl_performance[Body Fat (%)],tbl_performance[Name],tbl_daily[[#This Row],[Name]],tbl_performance[Date],tbl_daily[[#This Row],[Date]]),"")</f>
        <v/>
      </c>
      <c r="U649">
        <f>IFERROR(IF(tbl_daily[[#This Row],[Name]]="","",1),"")</f>
        <v>1</v>
      </c>
      <c r="V649" s="9">
        <f>IF(tbl_daily[[#This Row],[Injury Status]]="Full",1,IF(tbl_daily[[#This Row],[Injury Status]]="Limited",2,IF(tbl_daily[[#This Row],[Injury Status]]="Out",3,"")))</f>
        <v>1</v>
      </c>
    </row>
    <row r="650" spans="1:22" ht="18" customHeight="1" x14ac:dyDescent="0.25">
      <c r="A650" s="3">
        <v>43064</v>
      </c>
      <c r="B650" t="s">
        <v>40</v>
      </c>
      <c r="C650" t="s">
        <v>36</v>
      </c>
      <c r="D650">
        <v>3</v>
      </c>
      <c r="E650">
        <v>1</v>
      </c>
      <c r="F650">
        <v>2</v>
      </c>
      <c r="G650">
        <v>3</v>
      </c>
      <c r="H650">
        <v>4</v>
      </c>
      <c r="I650">
        <v>1</v>
      </c>
      <c r="J650">
        <v>2</v>
      </c>
      <c r="K650">
        <v>40</v>
      </c>
      <c r="L650">
        <f>IFERROR(IF(OR(tbl_daily[[#This Row],[RPE]]="",tbl_daily[[#This Row],[Duration]]=""),"",tbl_daily[[#This Row],[RPE]]*tbl_daily[[#This Row],[Duration]]),"")</f>
        <v>80</v>
      </c>
      <c r="M6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650" t="str">
        <f>IFERROR(_xlfn.XLOOKUP(tbl_daily[[#This Row],[Name]],tbl_profile[Name],tbl_profile[Position]),"")</f>
        <v>Guard</v>
      </c>
      <c r="O650">
        <f>IFERROR(IF(tbl_daily[[#This Row],[Injury Status]]="Out","",tbl_daily[[#This Row],[Duration]]),"")</f>
        <v>40</v>
      </c>
      <c r="P650" t="str">
        <f>IFERROR(_xlfn.XLOOKUP(tbl_daily[[#This Row],[Name]],tbl_profile[Name],tbl_profile[Team]),"")</f>
        <v>New Legacy</v>
      </c>
      <c r="Q650" s="2" t="str">
        <f>IFERROR(AVERAGEIFS(tbl_performance[TrapBar Deadlift 1RM (lbs)],tbl_performance[Name],tbl_daily[[#This Row],[Name]],tbl_performance[Date],tbl_daily[[#This Row],[Date]]),"")</f>
        <v/>
      </c>
      <c r="R650" s="2" t="str">
        <f>IFERROR(AVERAGEIFS(tbl_performance[Bench Press 1RM (lbs)],tbl_performance[Name],tbl_daily[[#This Row],[Name]],tbl_performance[Date],tbl_daily[[#This Row],[Date]]),"")</f>
        <v/>
      </c>
      <c r="S650" s="2" t="str">
        <f>IFERROR(AVERAGEIFS(tbl_performance[Jump Height (in)],tbl_performance[Name],tbl_daily[[#This Row],[Name]],tbl_performance[Date],tbl_daily[[#This Row],[Date]]),"")</f>
        <v/>
      </c>
      <c r="T650" s="2" t="str">
        <f>IFERROR(AVERAGEIFS(tbl_performance[Body Fat (%)],tbl_performance[Name],tbl_daily[[#This Row],[Name]],tbl_performance[Date],tbl_daily[[#This Row],[Date]]),"")</f>
        <v/>
      </c>
      <c r="U650">
        <f>IFERROR(IF(tbl_daily[[#This Row],[Name]]="","",1),"")</f>
        <v>1</v>
      </c>
      <c r="V650" s="9">
        <f>IF(tbl_daily[[#This Row],[Injury Status]]="Full",1,IF(tbl_daily[[#This Row],[Injury Status]]="Limited",2,IF(tbl_daily[[#This Row],[Injury Status]]="Out",3,"")))</f>
        <v>1</v>
      </c>
    </row>
    <row r="651" spans="1:22" ht="18" customHeight="1" x14ac:dyDescent="0.25">
      <c r="A651" s="6">
        <v>43065</v>
      </c>
      <c r="B651" t="s">
        <v>45</v>
      </c>
      <c r="C651" t="s">
        <v>36</v>
      </c>
      <c r="D651">
        <v>1</v>
      </c>
      <c r="E651">
        <v>1</v>
      </c>
      <c r="F651">
        <v>4</v>
      </c>
      <c r="G651">
        <v>2</v>
      </c>
      <c r="H651">
        <v>4</v>
      </c>
      <c r="I651">
        <v>1</v>
      </c>
      <c r="J651">
        <v>1</v>
      </c>
      <c r="K651">
        <v>40</v>
      </c>
      <c r="L651">
        <f>IFERROR(IF(OR(tbl_daily[[#This Row],[RPE]]="",tbl_daily[[#This Row],[Duration]]=""),"",tbl_daily[[#This Row],[RPE]]*tbl_daily[[#This Row],[Duration]]),"")</f>
        <v>40</v>
      </c>
      <c r="M6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651" t="str">
        <f>IFERROR(_xlfn.XLOOKUP(tbl_daily[[#This Row],[Name]],tbl_profile[Name],tbl_profile[Position]),"")</f>
        <v>Forward</v>
      </c>
      <c r="O651">
        <f>IFERROR(IF(tbl_daily[[#This Row],[Injury Status]]="Out","",tbl_daily[[#This Row],[Duration]]),"")</f>
        <v>40</v>
      </c>
      <c r="P651" t="str">
        <f>IFERROR(_xlfn.XLOOKUP(tbl_daily[[#This Row],[Name]],tbl_profile[Name],tbl_profile[Team]),"")</f>
        <v>New Legacy</v>
      </c>
      <c r="Q651" s="2" t="str">
        <f>IFERROR(AVERAGEIFS(tbl_performance[TrapBar Deadlift 1RM (lbs)],tbl_performance[Name],tbl_daily[[#This Row],[Name]],tbl_performance[Date],tbl_daily[[#This Row],[Date]]),"")</f>
        <v/>
      </c>
      <c r="R651" s="2" t="str">
        <f>IFERROR(AVERAGEIFS(tbl_performance[Bench Press 1RM (lbs)],tbl_performance[Name],tbl_daily[[#This Row],[Name]],tbl_performance[Date],tbl_daily[[#This Row],[Date]]),"")</f>
        <v/>
      </c>
      <c r="S651" s="2" t="str">
        <f>IFERROR(AVERAGEIFS(tbl_performance[Jump Height (in)],tbl_performance[Name],tbl_daily[[#This Row],[Name]],tbl_performance[Date],tbl_daily[[#This Row],[Date]]),"")</f>
        <v/>
      </c>
      <c r="T651" s="2" t="str">
        <f>IFERROR(AVERAGEIFS(tbl_performance[Body Fat (%)],tbl_performance[Name],tbl_daily[[#This Row],[Name]],tbl_performance[Date],tbl_daily[[#This Row],[Date]]),"")</f>
        <v/>
      </c>
      <c r="U651">
        <f>IFERROR(IF(tbl_daily[[#This Row],[Name]]="","",1),"")</f>
        <v>1</v>
      </c>
      <c r="V651" s="9">
        <f>IF(tbl_daily[[#This Row],[Injury Status]]="Full",1,IF(tbl_daily[[#This Row],[Injury Status]]="Limited",2,IF(tbl_daily[[#This Row],[Injury Status]]="Out",3,"")))</f>
        <v>1</v>
      </c>
    </row>
    <row r="652" spans="1:22" ht="18" customHeight="1" x14ac:dyDescent="0.25">
      <c r="A652" s="3">
        <v>43065</v>
      </c>
      <c r="B652" t="s">
        <v>47</v>
      </c>
      <c r="C652" t="s">
        <v>36</v>
      </c>
      <c r="D652">
        <v>2</v>
      </c>
      <c r="E652">
        <v>4</v>
      </c>
      <c r="F652">
        <v>2</v>
      </c>
      <c r="G652">
        <v>4</v>
      </c>
      <c r="H652">
        <v>1</v>
      </c>
      <c r="I652">
        <v>1</v>
      </c>
      <c r="J652">
        <v>2</v>
      </c>
      <c r="K652">
        <v>40</v>
      </c>
      <c r="L652">
        <f>IFERROR(IF(OR(tbl_daily[[#This Row],[RPE]]="",tbl_daily[[#This Row],[Duration]]=""),"",tbl_daily[[#This Row],[RPE]]*tbl_daily[[#This Row],[Duration]]),"")</f>
        <v>80</v>
      </c>
      <c r="M6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652" t="str">
        <f>IFERROR(_xlfn.XLOOKUP(tbl_daily[[#This Row],[Name]],tbl_profile[Name],tbl_profile[Position]),"")</f>
        <v>Forward</v>
      </c>
      <c r="O652">
        <f>IFERROR(IF(tbl_daily[[#This Row],[Injury Status]]="Out","",tbl_daily[[#This Row],[Duration]]),"")</f>
        <v>40</v>
      </c>
      <c r="P652" t="str">
        <f>IFERROR(_xlfn.XLOOKUP(tbl_daily[[#This Row],[Name]],tbl_profile[Name],tbl_profile[Team]),"")</f>
        <v>Toon Squad</v>
      </c>
      <c r="Q652" s="2" t="str">
        <f>IFERROR(AVERAGEIFS(tbl_performance[TrapBar Deadlift 1RM (lbs)],tbl_performance[Name],tbl_daily[[#This Row],[Name]],tbl_performance[Date],tbl_daily[[#This Row],[Date]]),"")</f>
        <v/>
      </c>
      <c r="R652" s="2" t="str">
        <f>IFERROR(AVERAGEIFS(tbl_performance[Bench Press 1RM (lbs)],tbl_performance[Name],tbl_daily[[#This Row],[Name]],tbl_performance[Date],tbl_daily[[#This Row],[Date]]),"")</f>
        <v/>
      </c>
      <c r="S652" s="2" t="str">
        <f>IFERROR(AVERAGEIFS(tbl_performance[Jump Height (in)],tbl_performance[Name],tbl_daily[[#This Row],[Name]],tbl_performance[Date],tbl_daily[[#This Row],[Date]]),"")</f>
        <v/>
      </c>
      <c r="T652" s="2" t="str">
        <f>IFERROR(AVERAGEIFS(tbl_performance[Body Fat (%)],tbl_performance[Name],tbl_daily[[#This Row],[Name]],tbl_performance[Date],tbl_daily[[#This Row],[Date]]),"")</f>
        <v/>
      </c>
      <c r="U652">
        <f>IFERROR(IF(tbl_daily[[#This Row],[Name]]="","",1),"")</f>
        <v>1</v>
      </c>
      <c r="V652" s="9">
        <f>IF(tbl_daily[[#This Row],[Injury Status]]="Full",1,IF(tbl_daily[[#This Row],[Injury Status]]="Limited",2,IF(tbl_daily[[#This Row],[Injury Status]]="Out",3,"")))</f>
        <v>1</v>
      </c>
    </row>
    <row r="653" spans="1:22" ht="18" customHeight="1" x14ac:dyDescent="0.25">
      <c r="A653" s="3">
        <v>43065</v>
      </c>
      <c r="B653" t="s">
        <v>43</v>
      </c>
      <c r="C653" t="s">
        <v>36</v>
      </c>
      <c r="D653">
        <v>2</v>
      </c>
      <c r="E653">
        <v>3</v>
      </c>
      <c r="F653">
        <v>4</v>
      </c>
      <c r="G653">
        <v>4</v>
      </c>
      <c r="H653">
        <v>2</v>
      </c>
      <c r="I653">
        <v>1</v>
      </c>
      <c r="J653">
        <v>1</v>
      </c>
      <c r="K653">
        <v>40</v>
      </c>
      <c r="L653">
        <f>IFERROR(IF(OR(tbl_daily[[#This Row],[RPE]]="",tbl_daily[[#This Row],[Duration]]=""),"",tbl_daily[[#This Row],[RPE]]*tbl_daily[[#This Row],[Duration]]),"")</f>
        <v>40</v>
      </c>
      <c r="M6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653" t="str">
        <f>IFERROR(_xlfn.XLOOKUP(tbl_daily[[#This Row],[Name]],tbl_profile[Name],tbl_profile[Position]),"")</f>
        <v>Forward</v>
      </c>
      <c r="O653">
        <f>IFERROR(IF(tbl_daily[[#This Row],[Injury Status]]="Out","",tbl_daily[[#This Row],[Duration]]),"")</f>
        <v>40</v>
      </c>
      <c r="P653" t="str">
        <f>IFERROR(_xlfn.XLOOKUP(tbl_daily[[#This Row],[Name]],tbl_profile[Name],tbl_profile[Team]),"")</f>
        <v>New Legacy</v>
      </c>
      <c r="Q653" s="2" t="str">
        <f>IFERROR(AVERAGEIFS(tbl_performance[TrapBar Deadlift 1RM (lbs)],tbl_performance[Name],tbl_daily[[#This Row],[Name]],tbl_performance[Date],tbl_daily[[#This Row],[Date]]),"")</f>
        <v/>
      </c>
      <c r="R653" s="2" t="str">
        <f>IFERROR(AVERAGEIFS(tbl_performance[Bench Press 1RM (lbs)],tbl_performance[Name],tbl_daily[[#This Row],[Name]],tbl_performance[Date],tbl_daily[[#This Row],[Date]]),"")</f>
        <v/>
      </c>
      <c r="S653" s="2" t="str">
        <f>IFERROR(AVERAGEIFS(tbl_performance[Jump Height (in)],tbl_performance[Name],tbl_daily[[#This Row],[Name]],tbl_performance[Date],tbl_daily[[#This Row],[Date]]),"")</f>
        <v/>
      </c>
      <c r="T653" s="2" t="str">
        <f>IFERROR(AVERAGEIFS(tbl_performance[Body Fat (%)],tbl_performance[Name],tbl_daily[[#This Row],[Name]],tbl_performance[Date],tbl_daily[[#This Row],[Date]]),"")</f>
        <v/>
      </c>
      <c r="U653">
        <f>IFERROR(IF(tbl_daily[[#This Row],[Name]]="","",1),"")</f>
        <v>1</v>
      </c>
      <c r="V653" s="9">
        <f>IF(tbl_daily[[#This Row],[Injury Status]]="Full",1,IF(tbl_daily[[#This Row],[Injury Status]]="Limited",2,IF(tbl_daily[[#This Row],[Injury Status]]="Out",3,"")))</f>
        <v>1</v>
      </c>
    </row>
    <row r="654" spans="1:22" ht="18" customHeight="1" x14ac:dyDescent="0.25">
      <c r="A654" s="3">
        <v>43065</v>
      </c>
      <c r="B654" t="s">
        <v>46</v>
      </c>
      <c r="C654" t="s">
        <v>36</v>
      </c>
      <c r="D654">
        <v>3</v>
      </c>
      <c r="E654">
        <v>1</v>
      </c>
      <c r="F654">
        <v>2</v>
      </c>
      <c r="G654">
        <v>1</v>
      </c>
      <c r="H654">
        <v>3</v>
      </c>
      <c r="I654">
        <v>1</v>
      </c>
      <c r="J654">
        <v>3</v>
      </c>
      <c r="K654">
        <v>40</v>
      </c>
      <c r="L654">
        <f>IFERROR(IF(OR(tbl_daily[[#This Row],[RPE]]="",tbl_daily[[#This Row],[Duration]]=""),"",tbl_daily[[#This Row],[RPE]]*tbl_daily[[#This Row],[Duration]]),"")</f>
        <v>120</v>
      </c>
      <c r="M6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654" t="str">
        <f>IFERROR(_xlfn.XLOOKUP(tbl_daily[[#This Row],[Name]],tbl_profile[Name],tbl_profile[Position]),"")</f>
        <v>Forward</v>
      </c>
      <c r="O654">
        <f>IFERROR(IF(tbl_daily[[#This Row],[Injury Status]]="Out","",tbl_daily[[#This Row],[Duration]]),"")</f>
        <v>40</v>
      </c>
      <c r="P654" t="str">
        <f>IFERROR(_xlfn.XLOOKUP(tbl_daily[[#This Row],[Name]],tbl_profile[Name],tbl_profile[Team]),"")</f>
        <v>Toon Squad</v>
      </c>
      <c r="Q654" s="2" t="str">
        <f>IFERROR(AVERAGEIFS(tbl_performance[TrapBar Deadlift 1RM (lbs)],tbl_performance[Name],tbl_daily[[#This Row],[Name]],tbl_performance[Date],tbl_daily[[#This Row],[Date]]),"")</f>
        <v/>
      </c>
      <c r="R654" s="2" t="str">
        <f>IFERROR(AVERAGEIFS(tbl_performance[Bench Press 1RM (lbs)],tbl_performance[Name],tbl_daily[[#This Row],[Name]],tbl_performance[Date],tbl_daily[[#This Row],[Date]]),"")</f>
        <v/>
      </c>
      <c r="S654" s="2" t="str">
        <f>IFERROR(AVERAGEIFS(tbl_performance[Jump Height (in)],tbl_performance[Name],tbl_daily[[#This Row],[Name]],tbl_performance[Date],tbl_daily[[#This Row],[Date]]),"")</f>
        <v/>
      </c>
      <c r="T654" s="2" t="str">
        <f>IFERROR(AVERAGEIFS(tbl_performance[Body Fat (%)],tbl_performance[Name],tbl_daily[[#This Row],[Name]],tbl_performance[Date],tbl_daily[[#This Row],[Date]]),"")</f>
        <v/>
      </c>
      <c r="U654">
        <f>IFERROR(IF(tbl_daily[[#This Row],[Name]]="","",1),"")</f>
        <v>1</v>
      </c>
      <c r="V654" s="9">
        <f>IF(tbl_daily[[#This Row],[Injury Status]]="Full",1,IF(tbl_daily[[#This Row],[Injury Status]]="Limited",2,IF(tbl_daily[[#This Row],[Injury Status]]="Out",3,"")))</f>
        <v>1</v>
      </c>
    </row>
    <row r="655" spans="1:22" ht="18" customHeight="1" x14ac:dyDescent="0.25">
      <c r="A655" s="3">
        <v>43065</v>
      </c>
      <c r="B655" t="s">
        <v>49</v>
      </c>
      <c r="C655" t="s">
        <v>36</v>
      </c>
      <c r="D655">
        <v>1</v>
      </c>
      <c r="E655">
        <v>3</v>
      </c>
      <c r="F655">
        <v>1</v>
      </c>
      <c r="G655">
        <v>3</v>
      </c>
      <c r="H655">
        <v>1</v>
      </c>
      <c r="I655">
        <v>1</v>
      </c>
      <c r="J655">
        <v>3</v>
      </c>
      <c r="K655">
        <v>40</v>
      </c>
      <c r="L655">
        <f>IFERROR(IF(OR(tbl_daily[[#This Row],[RPE]]="",tbl_daily[[#This Row],[Duration]]=""),"",tbl_daily[[#This Row],[RPE]]*tbl_daily[[#This Row],[Duration]]),"")</f>
        <v>120</v>
      </c>
      <c r="M6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655" t="str">
        <f>IFERROR(_xlfn.XLOOKUP(tbl_daily[[#This Row],[Name]],tbl_profile[Name],tbl_profile[Position]),"")</f>
        <v>Guard</v>
      </c>
      <c r="O655">
        <f>IFERROR(IF(tbl_daily[[#This Row],[Injury Status]]="Out","",tbl_daily[[#This Row],[Duration]]),"")</f>
        <v>40</v>
      </c>
      <c r="P655" t="str">
        <f>IFERROR(_xlfn.XLOOKUP(tbl_daily[[#This Row],[Name]],tbl_profile[Name],tbl_profile[Team]),"")</f>
        <v>Toon Squad</v>
      </c>
      <c r="Q655" s="2" t="str">
        <f>IFERROR(AVERAGEIFS(tbl_performance[TrapBar Deadlift 1RM (lbs)],tbl_performance[Name],tbl_daily[[#This Row],[Name]],tbl_performance[Date],tbl_daily[[#This Row],[Date]]),"")</f>
        <v/>
      </c>
      <c r="R655" s="2" t="str">
        <f>IFERROR(AVERAGEIFS(tbl_performance[Bench Press 1RM (lbs)],tbl_performance[Name],tbl_daily[[#This Row],[Name]],tbl_performance[Date],tbl_daily[[#This Row],[Date]]),"")</f>
        <v/>
      </c>
      <c r="S655" s="2" t="str">
        <f>IFERROR(AVERAGEIFS(tbl_performance[Jump Height (in)],tbl_performance[Name],tbl_daily[[#This Row],[Name]],tbl_performance[Date],tbl_daily[[#This Row],[Date]]),"")</f>
        <v/>
      </c>
      <c r="T655" s="2" t="str">
        <f>IFERROR(AVERAGEIFS(tbl_performance[Body Fat (%)],tbl_performance[Name],tbl_daily[[#This Row],[Name]],tbl_performance[Date],tbl_daily[[#This Row],[Date]]),"")</f>
        <v/>
      </c>
      <c r="U655">
        <f>IFERROR(IF(tbl_daily[[#This Row],[Name]]="","",1),"")</f>
        <v>1</v>
      </c>
      <c r="V655" s="9">
        <f>IF(tbl_daily[[#This Row],[Injury Status]]="Full",1,IF(tbl_daily[[#This Row],[Injury Status]]="Limited",2,IF(tbl_daily[[#This Row],[Injury Status]]="Out",3,"")))</f>
        <v>1</v>
      </c>
    </row>
    <row r="656" spans="1:22" ht="18" customHeight="1" x14ac:dyDescent="0.25">
      <c r="A656" s="3">
        <v>43065</v>
      </c>
      <c r="B656" t="s">
        <v>14</v>
      </c>
      <c r="C656" t="s">
        <v>36</v>
      </c>
      <c r="D656">
        <v>4</v>
      </c>
      <c r="E656">
        <v>1</v>
      </c>
      <c r="F656">
        <v>1</v>
      </c>
      <c r="G656">
        <v>3</v>
      </c>
      <c r="H656">
        <v>3</v>
      </c>
      <c r="I656">
        <v>1</v>
      </c>
      <c r="J656">
        <v>4</v>
      </c>
      <c r="K656">
        <v>40</v>
      </c>
      <c r="L656">
        <f>IFERROR(IF(OR(tbl_daily[[#This Row],[RPE]]="",tbl_daily[[#This Row],[Duration]]=""),"",tbl_daily[[#This Row],[RPE]]*tbl_daily[[#This Row],[Duration]]),"")</f>
        <v>160</v>
      </c>
      <c r="M6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656" t="str">
        <f>IFERROR(_xlfn.XLOOKUP(tbl_daily[[#This Row],[Name]],tbl_profile[Name],tbl_profile[Position]),"")</f>
        <v>Guard</v>
      </c>
      <c r="O656">
        <f>IFERROR(IF(tbl_daily[[#This Row],[Injury Status]]="Out","",tbl_daily[[#This Row],[Duration]]),"")</f>
        <v>40</v>
      </c>
      <c r="P656" t="str">
        <f>IFERROR(_xlfn.XLOOKUP(tbl_daily[[#This Row],[Name]],tbl_profile[Name],tbl_profile[Team]),"")</f>
        <v>New Legacy</v>
      </c>
      <c r="Q656" s="2" t="str">
        <f>IFERROR(AVERAGEIFS(tbl_performance[TrapBar Deadlift 1RM (lbs)],tbl_performance[Name],tbl_daily[[#This Row],[Name]],tbl_performance[Date],tbl_daily[[#This Row],[Date]]),"")</f>
        <v/>
      </c>
      <c r="R656" s="2" t="str">
        <f>IFERROR(AVERAGEIFS(tbl_performance[Bench Press 1RM (lbs)],tbl_performance[Name],tbl_daily[[#This Row],[Name]],tbl_performance[Date],tbl_daily[[#This Row],[Date]]),"")</f>
        <v/>
      </c>
      <c r="S656" s="2" t="str">
        <f>IFERROR(AVERAGEIFS(tbl_performance[Jump Height (in)],tbl_performance[Name],tbl_daily[[#This Row],[Name]],tbl_performance[Date],tbl_daily[[#This Row],[Date]]),"")</f>
        <v/>
      </c>
      <c r="T656" s="2" t="str">
        <f>IFERROR(AVERAGEIFS(tbl_performance[Body Fat (%)],tbl_performance[Name],tbl_daily[[#This Row],[Name]],tbl_performance[Date],tbl_daily[[#This Row],[Date]]),"")</f>
        <v/>
      </c>
      <c r="U656">
        <f>IFERROR(IF(tbl_daily[[#This Row],[Name]]="","",1),"")</f>
        <v>1</v>
      </c>
      <c r="V656" s="9">
        <f>IF(tbl_daily[[#This Row],[Injury Status]]="Full",1,IF(tbl_daily[[#This Row],[Injury Status]]="Limited",2,IF(tbl_daily[[#This Row],[Injury Status]]="Out",3,"")))</f>
        <v>1</v>
      </c>
    </row>
    <row r="657" spans="1:22" ht="18" customHeight="1" x14ac:dyDescent="0.25">
      <c r="A657" s="3">
        <v>43065</v>
      </c>
      <c r="B657" t="s">
        <v>64</v>
      </c>
      <c r="C657" t="s">
        <v>36</v>
      </c>
      <c r="D657">
        <v>4</v>
      </c>
      <c r="E657">
        <v>4</v>
      </c>
      <c r="F657">
        <v>4</v>
      </c>
      <c r="G657">
        <v>3</v>
      </c>
      <c r="H657">
        <v>4</v>
      </c>
      <c r="I657">
        <v>1</v>
      </c>
      <c r="J657">
        <v>3</v>
      </c>
      <c r="K657">
        <v>40</v>
      </c>
      <c r="L657">
        <f>IFERROR(IF(OR(tbl_daily[[#This Row],[RPE]]="",tbl_daily[[#This Row],[Duration]]=""),"",tbl_daily[[#This Row],[RPE]]*tbl_daily[[#This Row],[Duration]]),"")</f>
        <v>120</v>
      </c>
      <c r="M6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19</v>
      </c>
      <c r="N657" t="str">
        <f>IFERROR(_xlfn.XLOOKUP(tbl_daily[[#This Row],[Name]],tbl_profile[Name],tbl_profile[Position]),"")</f>
        <v>Guard</v>
      </c>
      <c r="O657">
        <f>IFERROR(IF(tbl_daily[[#This Row],[Injury Status]]="Out","",tbl_daily[[#This Row],[Duration]]),"")</f>
        <v>40</v>
      </c>
      <c r="P657" t="str">
        <f>IFERROR(_xlfn.XLOOKUP(tbl_daily[[#This Row],[Name]],tbl_profile[Name],tbl_profile[Team]),"")</f>
        <v>New Legacy</v>
      </c>
      <c r="Q657" s="2" t="str">
        <f>IFERROR(AVERAGEIFS(tbl_performance[TrapBar Deadlift 1RM (lbs)],tbl_performance[Name],tbl_daily[[#This Row],[Name]],tbl_performance[Date],tbl_daily[[#This Row],[Date]]),"")</f>
        <v/>
      </c>
      <c r="R657" s="2" t="str">
        <f>IFERROR(AVERAGEIFS(tbl_performance[Bench Press 1RM (lbs)],tbl_performance[Name],tbl_daily[[#This Row],[Name]],tbl_performance[Date],tbl_daily[[#This Row],[Date]]),"")</f>
        <v/>
      </c>
      <c r="S657" s="2" t="str">
        <f>IFERROR(AVERAGEIFS(tbl_performance[Jump Height (in)],tbl_performance[Name],tbl_daily[[#This Row],[Name]],tbl_performance[Date],tbl_daily[[#This Row],[Date]]),"")</f>
        <v/>
      </c>
      <c r="T657" s="2" t="str">
        <f>IFERROR(AVERAGEIFS(tbl_performance[Body Fat (%)],tbl_performance[Name],tbl_daily[[#This Row],[Name]],tbl_performance[Date],tbl_daily[[#This Row],[Date]]),"")</f>
        <v/>
      </c>
      <c r="U657">
        <f>IFERROR(IF(tbl_daily[[#This Row],[Name]]="","",1),"")</f>
        <v>1</v>
      </c>
      <c r="V657" s="9">
        <f>IF(tbl_daily[[#This Row],[Injury Status]]="Full",1,IF(tbl_daily[[#This Row],[Injury Status]]="Limited",2,IF(tbl_daily[[#This Row],[Injury Status]]="Out",3,"")))</f>
        <v>1</v>
      </c>
    </row>
    <row r="658" spans="1:22" ht="18" customHeight="1" x14ac:dyDescent="0.25">
      <c r="A658" s="3">
        <v>43065</v>
      </c>
      <c r="B658" t="s">
        <v>48</v>
      </c>
      <c r="C658" t="s">
        <v>36</v>
      </c>
      <c r="D658">
        <v>2</v>
      </c>
      <c r="E658">
        <v>3</v>
      </c>
      <c r="F658">
        <v>4</v>
      </c>
      <c r="G658">
        <v>4</v>
      </c>
      <c r="H658">
        <v>4</v>
      </c>
      <c r="I658">
        <v>1</v>
      </c>
      <c r="J658">
        <v>2</v>
      </c>
      <c r="K658">
        <v>40</v>
      </c>
      <c r="L658">
        <f>IFERROR(IF(OR(tbl_daily[[#This Row],[RPE]]="",tbl_daily[[#This Row],[Duration]]=""),"",tbl_daily[[#This Row],[RPE]]*tbl_daily[[#This Row],[Duration]]),"")</f>
        <v>80</v>
      </c>
      <c r="M6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658" t="str">
        <f>IFERROR(_xlfn.XLOOKUP(tbl_daily[[#This Row],[Name]],tbl_profile[Name],tbl_profile[Position]),"")</f>
        <v>Guard</v>
      </c>
      <c r="O658">
        <f>IFERROR(IF(tbl_daily[[#This Row],[Injury Status]]="Out","",tbl_daily[[#This Row],[Duration]]),"")</f>
        <v>40</v>
      </c>
      <c r="P658" t="str">
        <f>IFERROR(_xlfn.XLOOKUP(tbl_daily[[#This Row],[Name]],tbl_profile[Name],tbl_profile[Team]),"")</f>
        <v>New Legacy</v>
      </c>
      <c r="Q658" s="2" t="str">
        <f>IFERROR(AVERAGEIFS(tbl_performance[TrapBar Deadlift 1RM (lbs)],tbl_performance[Name],tbl_daily[[#This Row],[Name]],tbl_performance[Date],tbl_daily[[#This Row],[Date]]),"")</f>
        <v/>
      </c>
      <c r="R658" s="2" t="str">
        <f>IFERROR(AVERAGEIFS(tbl_performance[Bench Press 1RM (lbs)],tbl_performance[Name],tbl_daily[[#This Row],[Name]],tbl_performance[Date],tbl_daily[[#This Row],[Date]]),"")</f>
        <v/>
      </c>
      <c r="S658" s="2" t="str">
        <f>IFERROR(AVERAGEIFS(tbl_performance[Jump Height (in)],tbl_performance[Name],tbl_daily[[#This Row],[Name]],tbl_performance[Date],tbl_daily[[#This Row],[Date]]),"")</f>
        <v/>
      </c>
      <c r="T658" s="2" t="str">
        <f>IFERROR(AVERAGEIFS(tbl_performance[Body Fat (%)],tbl_performance[Name],tbl_daily[[#This Row],[Name]],tbl_performance[Date],tbl_daily[[#This Row],[Date]]),"")</f>
        <v/>
      </c>
      <c r="U658">
        <f>IFERROR(IF(tbl_daily[[#This Row],[Name]]="","",1),"")</f>
        <v>1</v>
      </c>
      <c r="V658" s="9">
        <f>IF(tbl_daily[[#This Row],[Injury Status]]="Full",1,IF(tbl_daily[[#This Row],[Injury Status]]="Limited",2,IF(tbl_daily[[#This Row],[Injury Status]]="Out",3,"")))</f>
        <v>1</v>
      </c>
    </row>
    <row r="659" spans="1:22" ht="18" customHeight="1" x14ac:dyDescent="0.25">
      <c r="A659" s="3">
        <v>43065</v>
      </c>
      <c r="B659" t="s">
        <v>65</v>
      </c>
      <c r="C659" t="s">
        <v>36</v>
      </c>
      <c r="D659">
        <v>1</v>
      </c>
      <c r="E659">
        <v>4</v>
      </c>
      <c r="F659">
        <v>4</v>
      </c>
      <c r="G659">
        <v>3</v>
      </c>
      <c r="H659">
        <v>4</v>
      </c>
      <c r="I659">
        <v>1</v>
      </c>
      <c r="J659">
        <v>2</v>
      </c>
      <c r="K659">
        <v>40</v>
      </c>
      <c r="L659">
        <f>IFERROR(IF(OR(tbl_daily[[#This Row],[RPE]]="",tbl_daily[[#This Row],[Duration]]=""),"",tbl_daily[[#This Row],[RPE]]*tbl_daily[[#This Row],[Duration]]),"")</f>
        <v>80</v>
      </c>
      <c r="M6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659" t="str">
        <f>IFERROR(_xlfn.XLOOKUP(tbl_daily[[#This Row],[Name]],tbl_profile[Name],tbl_profile[Position]),"")</f>
        <v>Center</v>
      </c>
      <c r="O659">
        <f>IFERROR(IF(tbl_daily[[#This Row],[Injury Status]]="Out","",tbl_daily[[#This Row],[Duration]]),"")</f>
        <v>40</v>
      </c>
      <c r="P659" t="str">
        <f>IFERROR(_xlfn.XLOOKUP(tbl_daily[[#This Row],[Name]],tbl_profile[Name],tbl_profile[Team]),"")</f>
        <v>New Legacy</v>
      </c>
      <c r="Q659" s="2" t="str">
        <f>IFERROR(AVERAGEIFS(tbl_performance[TrapBar Deadlift 1RM (lbs)],tbl_performance[Name],tbl_daily[[#This Row],[Name]],tbl_performance[Date],tbl_daily[[#This Row],[Date]]),"")</f>
        <v/>
      </c>
      <c r="R659" s="2" t="str">
        <f>IFERROR(AVERAGEIFS(tbl_performance[Bench Press 1RM (lbs)],tbl_performance[Name],tbl_daily[[#This Row],[Name]],tbl_performance[Date],tbl_daily[[#This Row],[Date]]),"")</f>
        <v/>
      </c>
      <c r="S659" s="2" t="str">
        <f>IFERROR(AVERAGEIFS(tbl_performance[Jump Height (in)],tbl_performance[Name],tbl_daily[[#This Row],[Name]],tbl_performance[Date],tbl_daily[[#This Row],[Date]]),"")</f>
        <v/>
      </c>
      <c r="T659" s="2" t="str">
        <f>IFERROR(AVERAGEIFS(tbl_performance[Body Fat (%)],tbl_performance[Name],tbl_daily[[#This Row],[Name]],tbl_performance[Date],tbl_daily[[#This Row],[Date]]),"")</f>
        <v/>
      </c>
      <c r="U659">
        <f>IFERROR(IF(tbl_daily[[#This Row],[Name]]="","",1),"")</f>
        <v>1</v>
      </c>
      <c r="V659" s="9">
        <f>IF(tbl_daily[[#This Row],[Injury Status]]="Full",1,IF(tbl_daily[[#This Row],[Injury Status]]="Limited",2,IF(tbl_daily[[#This Row],[Injury Status]]="Out",3,"")))</f>
        <v>1</v>
      </c>
    </row>
    <row r="660" spans="1:22" ht="18" customHeight="1" x14ac:dyDescent="0.25">
      <c r="A660" s="3">
        <v>43065</v>
      </c>
      <c r="B660" t="s">
        <v>63</v>
      </c>
      <c r="C660" t="s">
        <v>36</v>
      </c>
      <c r="D660">
        <v>1</v>
      </c>
      <c r="E660">
        <v>2</v>
      </c>
      <c r="F660">
        <v>3</v>
      </c>
      <c r="G660">
        <v>4</v>
      </c>
      <c r="H660">
        <v>2</v>
      </c>
      <c r="I660">
        <v>1</v>
      </c>
      <c r="J660">
        <v>1</v>
      </c>
      <c r="K660">
        <v>40</v>
      </c>
      <c r="L660">
        <f>IFERROR(IF(OR(tbl_daily[[#This Row],[RPE]]="",tbl_daily[[#This Row],[Duration]]=""),"",tbl_daily[[#This Row],[RPE]]*tbl_daily[[#This Row],[Duration]]),"")</f>
        <v>40</v>
      </c>
      <c r="M6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660" t="str">
        <f>IFERROR(_xlfn.XLOOKUP(tbl_daily[[#This Row],[Name]],tbl_profile[Name],tbl_profile[Position]),"")</f>
        <v>Center</v>
      </c>
      <c r="O660">
        <f>IFERROR(IF(tbl_daily[[#This Row],[Injury Status]]="Out","",tbl_daily[[#This Row],[Duration]]),"")</f>
        <v>40</v>
      </c>
      <c r="P660" t="str">
        <f>IFERROR(_xlfn.XLOOKUP(tbl_daily[[#This Row],[Name]],tbl_profile[Name],tbl_profile[Team]),"")</f>
        <v>New Legacy</v>
      </c>
      <c r="Q660" s="2" t="str">
        <f>IFERROR(AVERAGEIFS(tbl_performance[TrapBar Deadlift 1RM (lbs)],tbl_performance[Name],tbl_daily[[#This Row],[Name]],tbl_performance[Date],tbl_daily[[#This Row],[Date]]),"")</f>
        <v/>
      </c>
      <c r="R660" s="2" t="str">
        <f>IFERROR(AVERAGEIFS(tbl_performance[Bench Press 1RM (lbs)],tbl_performance[Name],tbl_daily[[#This Row],[Name]],tbl_performance[Date],tbl_daily[[#This Row],[Date]]),"")</f>
        <v/>
      </c>
      <c r="S660" s="2" t="str">
        <f>IFERROR(AVERAGEIFS(tbl_performance[Jump Height (in)],tbl_performance[Name],tbl_daily[[#This Row],[Name]],tbl_performance[Date],tbl_daily[[#This Row],[Date]]),"")</f>
        <v/>
      </c>
      <c r="T660" s="2" t="str">
        <f>IFERROR(AVERAGEIFS(tbl_performance[Body Fat (%)],tbl_performance[Name],tbl_daily[[#This Row],[Name]],tbl_performance[Date],tbl_daily[[#This Row],[Date]]),"")</f>
        <v/>
      </c>
      <c r="U660">
        <f>IFERROR(IF(tbl_daily[[#This Row],[Name]]="","",1),"")</f>
        <v>1</v>
      </c>
      <c r="V660" s="9">
        <f>IF(tbl_daily[[#This Row],[Injury Status]]="Full",1,IF(tbl_daily[[#This Row],[Injury Status]]="Limited",2,IF(tbl_daily[[#This Row],[Injury Status]]="Out",3,"")))</f>
        <v>1</v>
      </c>
    </row>
    <row r="661" spans="1:22" ht="18" customHeight="1" x14ac:dyDescent="0.25">
      <c r="A661" s="3">
        <v>43065</v>
      </c>
      <c r="B661" t="s">
        <v>62</v>
      </c>
      <c r="C661" t="s">
        <v>36</v>
      </c>
      <c r="D661">
        <v>1</v>
      </c>
      <c r="E661">
        <v>1</v>
      </c>
      <c r="F661">
        <v>2</v>
      </c>
      <c r="G661">
        <v>4</v>
      </c>
      <c r="H661">
        <v>2</v>
      </c>
      <c r="I661">
        <v>1</v>
      </c>
      <c r="J661">
        <v>3</v>
      </c>
      <c r="K661">
        <v>40</v>
      </c>
      <c r="L661">
        <f>IFERROR(IF(OR(tbl_daily[[#This Row],[RPE]]="",tbl_daily[[#This Row],[Duration]]=""),"",tbl_daily[[#This Row],[RPE]]*tbl_daily[[#This Row],[Duration]]),"")</f>
        <v>120</v>
      </c>
      <c r="M6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661" t="str">
        <f>IFERROR(_xlfn.XLOOKUP(tbl_daily[[#This Row],[Name]],tbl_profile[Name],tbl_profile[Position]),"")</f>
        <v>Center</v>
      </c>
      <c r="O661">
        <f>IFERROR(IF(tbl_daily[[#This Row],[Injury Status]]="Out","",tbl_daily[[#This Row],[Duration]]),"")</f>
        <v>40</v>
      </c>
      <c r="P661" t="str">
        <f>IFERROR(_xlfn.XLOOKUP(tbl_daily[[#This Row],[Name]],tbl_profile[Name],tbl_profile[Team]),"")</f>
        <v>Toon Squad</v>
      </c>
      <c r="Q661" s="2" t="str">
        <f>IFERROR(AVERAGEIFS(tbl_performance[TrapBar Deadlift 1RM (lbs)],tbl_performance[Name],tbl_daily[[#This Row],[Name]],tbl_performance[Date],tbl_daily[[#This Row],[Date]]),"")</f>
        <v/>
      </c>
      <c r="R661" s="2" t="str">
        <f>IFERROR(AVERAGEIFS(tbl_performance[Bench Press 1RM (lbs)],tbl_performance[Name],tbl_daily[[#This Row],[Name]],tbl_performance[Date],tbl_daily[[#This Row],[Date]]),"")</f>
        <v/>
      </c>
      <c r="S661" s="2" t="str">
        <f>IFERROR(AVERAGEIFS(tbl_performance[Jump Height (in)],tbl_performance[Name],tbl_daily[[#This Row],[Name]],tbl_performance[Date],tbl_daily[[#This Row],[Date]]),"")</f>
        <v/>
      </c>
      <c r="T661" s="2" t="str">
        <f>IFERROR(AVERAGEIFS(tbl_performance[Body Fat (%)],tbl_performance[Name],tbl_daily[[#This Row],[Name]],tbl_performance[Date],tbl_daily[[#This Row],[Date]]),"")</f>
        <v/>
      </c>
      <c r="U661">
        <f>IFERROR(IF(tbl_daily[[#This Row],[Name]]="","",1),"")</f>
        <v>1</v>
      </c>
      <c r="V661" s="9">
        <f>IF(tbl_daily[[#This Row],[Injury Status]]="Full",1,IF(tbl_daily[[#This Row],[Injury Status]]="Limited",2,IF(tbl_daily[[#This Row],[Injury Status]]="Out",3,"")))</f>
        <v>1</v>
      </c>
    </row>
    <row r="662" spans="1:22" ht="18" customHeight="1" x14ac:dyDescent="0.25">
      <c r="A662" s="3">
        <v>43065</v>
      </c>
      <c r="B662" t="s">
        <v>146</v>
      </c>
      <c r="C662" t="s">
        <v>36</v>
      </c>
      <c r="D662">
        <v>3</v>
      </c>
      <c r="E662">
        <v>4</v>
      </c>
      <c r="F662">
        <v>4</v>
      </c>
      <c r="G662">
        <v>2</v>
      </c>
      <c r="H662">
        <v>2</v>
      </c>
      <c r="I662">
        <v>1</v>
      </c>
      <c r="J662">
        <v>4</v>
      </c>
      <c r="K662">
        <v>40</v>
      </c>
      <c r="L662">
        <f>IFERROR(IF(OR(tbl_daily[[#This Row],[RPE]]="",tbl_daily[[#This Row],[Duration]]=""),"",tbl_daily[[#This Row],[RPE]]*tbl_daily[[#This Row],[Duration]]),"")</f>
        <v>160</v>
      </c>
      <c r="M6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662" t="str">
        <f>IFERROR(_xlfn.XLOOKUP(tbl_daily[[#This Row],[Name]],tbl_profile[Name],tbl_profile[Position]),"")</f>
        <v>Forward</v>
      </c>
      <c r="O662">
        <f>IFERROR(IF(tbl_daily[[#This Row],[Injury Status]]="Out","",tbl_daily[[#This Row],[Duration]]),"")</f>
        <v>40</v>
      </c>
      <c r="P662" t="str">
        <f>IFERROR(_xlfn.XLOOKUP(tbl_daily[[#This Row],[Name]],tbl_profile[Name],tbl_profile[Team]),"")</f>
        <v>New Legacy</v>
      </c>
      <c r="Q662" s="2" t="str">
        <f>IFERROR(AVERAGEIFS(tbl_performance[TrapBar Deadlift 1RM (lbs)],tbl_performance[Name],tbl_daily[[#This Row],[Name]],tbl_performance[Date],tbl_daily[[#This Row],[Date]]),"")</f>
        <v/>
      </c>
      <c r="R662" s="2" t="str">
        <f>IFERROR(AVERAGEIFS(tbl_performance[Bench Press 1RM (lbs)],tbl_performance[Name],tbl_daily[[#This Row],[Name]],tbl_performance[Date],tbl_daily[[#This Row],[Date]]),"")</f>
        <v/>
      </c>
      <c r="S662" s="2" t="str">
        <f>IFERROR(AVERAGEIFS(tbl_performance[Jump Height (in)],tbl_performance[Name],tbl_daily[[#This Row],[Name]],tbl_performance[Date],tbl_daily[[#This Row],[Date]]),"")</f>
        <v/>
      </c>
      <c r="T662" s="2" t="str">
        <f>IFERROR(AVERAGEIFS(tbl_performance[Body Fat (%)],tbl_performance[Name],tbl_daily[[#This Row],[Name]],tbl_performance[Date],tbl_daily[[#This Row],[Date]]),"")</f>
        <v/>
      </c>
      <c r="U662">
        <f>IFERROR(IF(tbl_daily[[#This Row],[Name]]="","",1),"")</f>
        <v>1</v>
      </c>
      <c r="V662" s="9">
        <f>IF(tbl_daily[[#This Row],[Injury Status]]="Full",1,IF(tbl_daily[[#This Row],[Injury Status]]="Limited",2,IF(tbl_daily[[#This Row],[Injury Status]]="Out",3,"")))</f>
        <v>1</v>
      </c>
    </row>
    <row r="663" spans="1:22" ht="18" customHeight="1" x14ac:dyDescent="0.25">
      <c r="A663" s="3">
        <v>43065</v>
      </c>
      <c r="B663" t="s">
        <v>52</v>
      </c>
      <c r="C663" t="s">
        <v>36</v>
      </c>
      <c r="D663">
        <v>3</v>
      </c>
      <c r="E663">
        <v>3</v>
      </c>
      <c r="F663">
        <v>1</v>
      </c>
      <c r="G663">
        <v>2</v>
      </c>
      <c r="H663">
        <v>4</v>
      </c>
      <c r="I663">
        <v>1</v>
      </c>
      <c r="J663">
        <v>1</v>
      </c>
      <c r="K663">
        <v>40</v>
      </c>
      <c r="L663">
        <f>IFERROR(IF(OR(tbl_daily[[#This Row],[RPE]]="",tbl_daily[[#This Row],[Duration]]=""),"",tbl_daily[[#This Row],[RPE]]*tbl_daily[[#This Row],[Duration]]),"")</f>
        <v>40</v>
      </c>
      <c r="M6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663" t="str">
        <f>IFERROR(_xlfn.XLOOKUP(tbl_daily[[#This Row],[Name]],tbl_profile[Name],tbl_profile[Position]),"")</f>
        <v>Forward</v>
      </c>
      <c r="O663">
        <f>IFERROR(IF(tbl_daily[[#This Row],[Injury Status]]="Out","",tbl_daily[[#This Row],[Duration]]),"")</f>
        <v>40</v>
      </c>
      <c r="P663" t="str">
        <f>IFERROR(_xlfn.XLOOKUP(tbl_daily[[#This Row],[Name]],tbl_profile[Name],tbl_profile[Team]),"")</f>
        <v>Toon Squad</v>
      </c>
      <c r="Q663" s="2" t="str">
        <f>IFERROR(AVERAGEIFS(tbl_performance[TrapBar Deadlift 1RM (lbs)],tbl_performance[Name],tbl_daily[[#This Row],[Name]],tbl_performance[Date],tbl_daily[[#This Row],[Date]]),"")</f>
        <v/>
      </c>
      <c r="R663" s="2" t="str">
        <f>IFERROR(AVERAGEIFS(tbl_performance[Bench Press 1RM (lbs)],tbl_performance[Name],tbl_daily[[#This Row],[Name]],tbl_performance[Date],tbl_daily[[#This Row],[Date]]),"")</f>
        <v/>
      </c>
      <c r="S663" s="2" t="str">
        <f>IFERROR(AVERAGEIFS(tbl_performance[Jump Height (in)],tbl_performance[Name],tbl_daily[[#This Row],[Name]],tbl_performance[Date],tbl_daily[[#This Row],[Date]]),"")</f>
        <v/>
      </c>
      <c r="T663" s="2" t="str">
        <f>IFERROR(AVERAGEIFS(tbl_performance[Body Fat (%)],tbl_performance[Name],tbl_daily[[#This Row],[Name]],tbl_performance[Date],tbl_daily[[#This Row],[Date]]),"")</f>
        <v/>
      </c>
      <c r="U663">
        <f>IFERROR(IF(tbl_daily[[#This Row],[Name]]="","",1),"")</f>
        <v>1</v>
      </c>
      <c r="V663" s="9">
        <f>IF(tbl_daily[[#This Row],[Injury Status]]="Full",1,IF(tbl_daily[[#This Row],[Injury Status]]="Limited",2,IF(tbl_daily[[#This Row],[Injury Status]]="Out",3,"")))</f>
        <v>1</v>
      </c>
    </row>
    <row r="664" spans="1:22" ht="18" customHeight="1" x14ac:dyDescent="0.25">
      <c r="A664" s="3">
        <v>43065</v>
      </c>
      <c r="B664" t="s">
        <v>57</v>
      </c>
      <c r="C664" t="s">
        <v>36</v>
      </c>
      <c r="D664">
        <v>1</v>
      </c>
      <c r="E664">
        <v>2</v>
      </c>
      <c r="F664">
        <v>2</v>
      </c>
      <c r="G664">
        <v>2</v>
      </c>
      <c r="H664">
        <v>4</v>
      </c>
      <c r="I664">
        <v>1</v>
      </c>
      <c r="J664">
        <v>2</v>
      </c>
      <c r="K664">
        <v>40</v>
      </c>
      <c r="L664">
        <f>IFERROR(IF(OR(tbl_daily[[#This Row],[RPE]]="",tbl_daily[[#This Row],[Duration]]=""),"",tbl_daily[[#This Row],[RPE]]*tbl_daily[[#This Row],[Duration]]),"")</f>
        <v>80</v>
      </c>
      <c r="M6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664" t="str">
        <f>IFERROR(_xlfn.XLOOKUP(tbl_daily[[#This Row],[Name]],tbl_profile[Name],tbl_profile[Position]),"")</f>
        <v>Guard</v>
      </c>
      <c r="O664">
        <f>IFERROR(IF(tbl_daily[[#This Row],[Injury Status]]="Out","",tbl_daily[[#This Row],[Duration]]),"")</f>
        <v>40</v>
      </c>
      <c r="P664" t="str">
        <f>IFERROR(_xlfn.XLOOKUP(tbl_daily[[#This Row],[Name]],tbl_profile[Name],tbl_profile[Team]),"")</f>
        <v>Toon Squad</v>
      </c>
      <c r="Q664" s="2" t="str">
        <f>IFERROR(AVERAGEIFS(tbl_performance[TrapBar Deadlift 1RM (lbs)],tbl_performance[Name],tbl_daily[[#This Row],[Name]],tbl_performance[Date],tbl_daily[[#This Row],[Date]]),"")</f>
        <v/>
      </c>
      <c r="R664" s="2" t="str">
        <f>IFERROR(AVERAGEIFS(tbl_performance[Bench Press 1RM (lbs)],tbl_performance[Name],tbl_daily[[#This Row],[Name]],tbl_performance[Date],tbl_daily[[#This Row],[Date]]),"")</f>
        <v/>
      </c>
      <c r="S664" s="2" t="str">
        <f>IFERROR(AVERAGEIFS(tbl_performance[Jump Height (in)],tbl_performance[Name],tbl_daily[[#This Row],[Name]],tbl_performance[Date],tbl_daily[[#This Row],[Date]]),"")</f>
        <v/>
      </c>
      <c r="T664" s="2" t="str">
        <f>IFERROR(AVERAGEIFS(tbl_performance[Body Fat (%)],tbl_performance[Name],tbl_daily[[#This Row],[Name]],tbl_performance[Date],tbl_daily[[#This Row],[Date]]),"")</f>
        <v/>
      </c>
      <c r="U664">
        <f>IFERROR(IF(tbl_daily[[#This Row],[Name]]="","",1),"")</f>
        <v>1</v>
      </c>
      <c r="V664" s="9">
        <f>IF(tbl_daily[[#This Row],[Injury Status]]="Full",1,IF(tbl_daily[[#This Row],[Injury Status]]="Limited",2,IF(tbl_daily[[#This Row],[Injury Status]]="Out",3,"")))</f>
        <v>1</v>
      </c>
    </row>
    <row r="665" spans="1:22" ht="18" customHeight="1" x14ac:dyDescent="0.25">
      <c r="A665" s="3">
        <v>43065</v>
      </c>
      <c r="B665" t="s">
        <v>59</v>
      </c>
      <c r="C665" t="s">
        <v>36</v>
      </c>
      <c r="D665">
        <v>1</v>
      </c>
      <c r="E665">
        <v>4</v>
      </c>
      <c r="F665">
        <v>4</v>
      </c>
      <c r="G665">
        <v>1</v>
      </c>
      <c r="H665">
        <v>3</v>
      </c>
      <c r="I665">
        <v>1</v>
      </c>
      <c r="J665">
        <v>4</v>
      </c>
      <c r="K665">
        <v>40</v>
      </c>
      <c r="L665">
        <f>IFERROR(IF(OR(tbl_daily[[#This Row],[RPE]]="",tbl_daily[[#This Row],[Duration]]=""),"",tbl_daily[[#This Row],[RPE]]*tbl_daily[[#This Row],[Duration]]),"")</f>
        <v>160</v>
      </c>
      <c r="M6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665" t="str">
        <f>IFERROR(_xlfn.XLOOKUP(tbl_daily[[#This Row],[Name]],tbl_profile[Name],tbl_profile[Position]),"")</f>
        <v>Forward</v>
      </c>
      <c r="O665">
        <f>IFERROR(IF(tbl_daily[[#This Row],[Injury Status]]="Out","",tbl_daily[[#This Row],[Duration]]),"")</f>
        <v>40</v>
      </c>
      <c r="P665" t="str">
        <f>IFERROR(_xlfn.XLOOKUP(tbl_daily[[#This Row],[Name]],tbl_profile[Name],tbl_profile[Team]),"")</f>
        <v>Toon Squad</v>
      </c>
      <c r="Q665" s="2" t="str">
        <f>IFERROR(AVERAGEIFS(tbl_performance[TrapBar Deadlift 1RM (lbs)],tbl_performance[Name],tbl_daily[[#This Row],[Name]],tbl_performance[Date],tbl_daily[[#This Row],[Date]]),"")</f>
        <v/>
      </c>
      <c r="R665" s="2" t="str">
        <f>IFERROR(AVERAGEIFS(tbl_performance[Bench Press 1RM (lbs)],tbl_performance[Name],tbl_daily[[#This Row],[Name]],tbl_performance[Date],tbl_daily[[#This Row],[Date]]),"")</f>
        <v/>
      </c>
      <c r="S665" s="2" t="str">
        <f>IFERROR(AVERAGEIFS(tbl_performance[Jump Height (in)],tbl_performance[Name],tbl_daily[[#This Row],[Name]],tbl_performance[Date],tbl_daily[[#This Row],[Date]]),"")</f>
        <v/>
      </c>
      <c r="T665" s="2" t="str">
        <f>IFERROR(AVERAGEIFS(tbl_performance[Body Fat (%)],tbl_performance[Name],tbl_daily[[#This Row],[Name]],tbl_performance[Date],tbl_daily[[#This Row],[Date]]),"")</f>
        <v/>
      </c>
      <c r="U665">
        <f>IFERROR(IF(tbl_daily[[#This Row],[Name]]="","",1),"")</f>
        <v>1</v>
      </c>
      <c r="V665" s="9">
        <f>IF(tbl_daily[[#This Row],[Injury Status]]="Full",1,IF(tbl_daily[[#This Row],[Injury Status]]="Limited",2,IF(tbl_daily[[#This Row],[Injury Status]]="Out",3,"")))</f>
        <v>1</v>
      </c>
    </row>
    <row r="666" spans="1:22" ht="18" customHeight="1" x14ac:dyDescent="0.25">
      <c r="A666" s="3">
        <v>43065</v>
      </c>
      <c r="B666" t="s">
        <v>61</v>
      </c>
      <c r="C666" t="s">
        <v>36</v>
      </c>
      <c r="D666">
        <v>4</v>
      </c>
      <c r="E666">
        <v>1</v>
      </c>
      <c r="F666">
        <v>2</v>
      </c>
      <c r="G666">
        <v>3</v>
      </c>
      <c r="H666">
        <v>1</v>
      </c>
      <c r="I666">
        <v>1</v>
      </c>
      <c r="J666">
        <v>3</v>
      </c>
      <c r="K666">
        <v>40</v>
      </c>
      <c r="L666">
        <f>IFERROR(IF(OR(tbl_daily[[#This Row],[RPE]]="",tbl_daily[[#This Row],[Duration]]=""),"",tbl_daily[[#This Row],[RPE]]*tbl_daily[[#This Row],[Duration]]),"")</f>
        <v>120</v>
      </c>
      <c r="M6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666" t="str">
        <f>IFERROR(_xlfn.XLOOKUP(tbl_daily[[#This Row],[Name]],tbl_profile[Name],tbl_profile[Position]),"")</f>
        <v>Forward</v>
      </c>
      <c r="O666">
        <f>IFERROR(IF(tbl_daily[[#This Row],[Injury Status]]="Out","",tbl_daily[[#This Row],[Duration]]),"")</f>
        <v>40</v>
      </c>
      <c r="P666" t="str">
        <f>IFERROR(_xlfn.XLOOKUP(tbl_daily[[#This Row],[Name]],tbl_profile[Name],tbl_profile[Team]),"")</f>
        <v>Toon Squad</v>
      </c>
      <c r="Q666" s="2" t="str">
        <f>IFERROR(AVERAGEIFS(tbl_performance[TrapBar Deadlift 1RM (lbs)],tbl_performance[Name],tbl_daily[[#This Row],[Name]],tbl_performance[Date],tbl_daily[[#This Row],[Date]]),"")</f>
        <v/>
      </c>
      <c r="R666" s="2" t="str">
        <f>IFERROR(AVERAGEIFS(tbl_performance[Bench Press 1RM (lbs)],tbl_performance[Name],tbl_daily[[#This Row],[Name]],tbl_performance[Date],tbl_daily[[#This Row],[Date]]),"")</f>
        <v/>
      </c>
      <c r="S666" s="2" t="str">
        <f>IFERROR(AVERAGEIFS(tbl_performance[Jump Height (in)],tbl_performance[Name],tbl_daily[[#This Row],[Name]],tbl_performance[Date],tbl_daily[[#This Row],[Date]]),"")</f>
        <v/>
      </c>
      <c r="T666" s="2" t="str">
        <f>IFERROR(AVERAGEIFS(tbl_performance[Body Fat (%)],tbl_performance[Name],tbl_daily[[#This Row],[Name]],tbl_performance[Date],tbl_daily[[#This Row],[Date]]),"")</f>
        <v/>
      </c>
      <c r="U666">
        <f>IFERROR(IF(tbl_daily[[#This Row],[Name]]="","",1),"")</f>
        <v>1</v>
      </c>
      <c r="V666" s="9">
        <f>IF(tbl_daily[[#This Row],[Injury Status]]="Full",1,IF(tbl_daily[[#This Row],[Injury Status]]="Limited",2,IF(tbl_daily[[#This Row],[Injury Status]]="Out",3,"")))</f>
        <v>1</v>
      </c>
    </row>
    <row r="667" spans="1:22" ht="18" customHeight="1" x14ac:dyDescent="0.25">
      <c r="A667" s="3">
        <v>43065</v>
      </c>
      <c r="B667" t="s">
        <v>55</v>
      </c>
      <c r="C667" t="s">
        <v>36</v>
      </c>
      <c r="D667">
        <v>9</v>
      </c>
      <c r="E667">
        <v>8</v>
      </c>
      <c r="F667">
        <v>9</v>
      </c>
      <c r="G667">
        <v>10</v>
      </c>
      <c r="H667">
        <v>10</v>
      </c>
      <c r="I667">
        <v>1</v>
      </c>
      <c r="J667">
        <v>7</v>
      </c>
      <c r="K667">
        <v>106</v>
      </c>
      <c r="L667">
        <f>IFERROR(IF(OR(tbl_daily[[#This Row],[RPE]]="",tbl_daily[[#This Row],[Duration]]=""),"",tbl_daily[[#This Row],[RPE]]*tbl_daily[[#This Row],[Duration]]),"")</f>
        <v>742</v>
      </c>
      <c r="M6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667" t="str">
        <f>IFERROR(_xlfn.XLOOKUP(tbl_daily[[#This Row],[Name]],tbl_profile[Name],tbl_profile[Position]),"")</f>
        <v>Guard</v>
      </c>
      <c r="O667">
        <f>IFERROR(IF(tbl_daily[[#This Row],[Injury Status]]="Out","",tbl_daily[[#This Row],[Duration]]),"")</f>
        <v>106</v>
      </c>
      <c r="P667" t="str">
        <f>IFERROR(_xlfn.XLOOKUP(tbl_daily[[#This Row],[Name]],tbl_profile[Name],tbl_profile[Team]),"")</f>
        <v>Toon Squad</v>
      </c>
      <c r="Q667" s="2" t="str">
        <f>IFERROR(AVERAGEIFS(tbl_performance[TrapBar Deadlift 1RM (lbs)],tbl_performance[Name],tbl_daily[[#This Row],[Name]],tbl_performance[Date],tbl_daily[[#This Row],[Date]]),"")</f>
        <v/>
      </c>
      <c r="R667" s="2" t="str">
        <f>IFERROR(AVERAGEIFS(tbl_performance[Bench Press 1RM (lbs)],tbl_performance[Name],tbl_daily[[#This Row],[Name]],tbl_performance[Date],tbl_daily[[#This Row],[Date]]),"")</f>
        <v/>
      </c>
      <c r="S667" s="2" t="str">
        <f>IFERROR(AVERAGEIFS(tbl_performance[Jump Height (in)],tbl_performance[Name],tbl_daily[[#This Row],[Name]],tbl_performance[Date],tbl_daily[[#This Row],[Date]]),"")</f>
        <v/>
      </c>
      <c r="T667" s="2" t="str">
        <f>IFERROR(AVERAGEIFS(tbl_performance[Body Fat (%)],tbl_performance[Name],tbl_daily[[#This Row],[Name]],tbl_performance[Date],tbl_daily[[#This Row],[Date]]),"")</f>
        <v/>
      </c>
      <c r="U667">
        <f>IFERROR(IF(tbl_daily[[#This Row],[Name]]="","",1),"")</f>
        <v>1</v>
      </c>
      <c r="V667" s="9">
        <f>IF(tbl_daily[[#This Row],[Injury Status]]="Full",1,IF(tbl_daily[[#This Row],[Injury Status]]="Limited",2,IF(tbl_daily[[#This Row],[Injury Status]]="Out",3,"")))</f>
        <v>1</v>
      </c>
    </row>
    <row r="668" spans="1:22" ht="18" customHeight="1" x14ac:dyDescent="0.25">
      <c r="A668" s="3">
        <v>43065</v>
      </c>
      <c r="B668" t="s">
        <v>40</v>
      </c>
      <c r="C668" t="s">
        <v>36</v>
      </c>
      <c r="D668">
        <v>7</v>
      </c>
      <c r="E668">
        <v>7</v>
      </c>
      <c r="F668">
        <v>8</v>
      </c>
      <c r="G668">
        <v>10</v>
      </c>
      <c r="H668">
        <v>8</v>
      </c>
      <c r="I668">
        <v>1</v>
      </c>
      <c r="J668">
        <v>7</v>
      </c>
      <c r="K668">
        <v>106</v>
      </c>
      <c r="L668">
        <f>IFERROR(IF(OR(tbl_daily[[#This Row],[RPE]]="",tbl_daily[[#This Row],[Duration]]=""),"",tbl_daily[[#This Row],[RPE]]*tbl_daily[[#This Row],[Duration]]),"")</f>
        <v>742</v>
      </c>
      <c r="M6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668" t="str">
        <f>IFERROR(_xlfn.XLOOKUP(tbl_daily[[#This Row],[Name]],tbl_profile[Name],tbl_profile[Position]),"")</f>
        <v>Guard</v>
      </c>
      <c r="O668">
        <f>IFERROR(IF(tbl_daily[[#This Row],[Injury Status]]="Out","",tbl_daily[[#This Row],[Duration]]),"")</f>
        <v>106</v>
      </c>
      <c r="P668" t="str">
        <f>IFERROR(_xlfn.XLOOKUP(tbl_daily[[#This Row],[Name]],tbl_profile[Name],tbl_profile[Team]),"")</f>
        <v>New Legacy</v>
      </c>
      <c r="Q668" s="2" t="str">
        <f>IFERROR(AVERAGEIFS(tbl_performance[TrapBar Deadlift 1RM (lbs)],tbl_performance[Name],tbl_daily[[#This Row],[Name]],tbl_performance[Date],tbl_daily[[#This Row],[Date]]),"")</f>
        <v/>
      </c>
      <c r="R668" s="2" t="str">
        <f>IFERROR(AVERAGEIFS(tbl_performance[Bench Press 1RM (lbs)],tbl_performance[Name],tbl_daily[[#This Row],[Name]],tbl_performance[Date],tbl_daily[[#This Row],[Date]]),"")</f>
        <v/>
      </c>
      <c r="S668" s="2" t="str">
        <f>IFERROR(AVERAGEIFS(tbl_performance[Jump Height (in)],tbl_performance[Name],tbl_daily[[#This Row],[Name]],tbl_performance[Date],tbl_daily[[#This Row],[Date]]),"")</f>
        <v/>
      </c>
      <c r="T668" s="2" t="str">
        <f>IFERROR(AVERAGEIFS(tbl_performance[Body Fat (%)],tbl_performance[Name],tbl_daily[[#This Row],[Name]],tbl_performance[Date],tbl_daily[[#This Row],[Date]]),"")</f>
        <v/>
      </c>
      <c r="U668">
        <f>IFERROR(IF(tbl_daily[[#This Row],[Name]]="","",1),"")</f>
        <v>1</v>
      </c>
      <c r="V668" s="9">
        <f>IF(tbl_daily[[#This Row],[Injury Status]]="Full",1,IF(tbl_daily[[#This Row],[Injury Status]]="Limited",2,IF(tbl_daily[[#This Row],[Injury Status]]="Out",3,"")))</f>
        <v>1</v>
      </c>
    </row>
    <row r="669" spans="1:22" ht="18" customHeight="1" x14ac:dyDescent="0.25">
      <c r="A669" s="6">
        <v>43066</v>
      </c>
      <c r="B669" t="s">
        <v>45</v>
      </c>
      <c r="C669" t="s">
        <v>36</v>
      </c>
      <c r="D669">
        <v>9</v>
      </c>
      <c r="E669">
        <v>7</v>
      </c>
      <c r="F669">
        <v>8</v>
      </c>
      <c r="G669">
        <v>8</v>
      </c>
      <c r="H669">
        <v>7</v>
      </c>
      <c r="I669">
        <v>1</v>
      </c>
      <c r="J669">
        <v>9</v>
      </c>
      <c r="K669">
        <v>106</v>
      </c>
      <c r="L669">
        <f>IFERROR(IF(OR(tbl_daily[[#This Row],[RPE]]="",tbl_daily[[#This Row],[Duration]]=""),"",tbl_daily[[#This Row],[RPE]]*tbl_daily[[#This Row],[Duration]]),"")</f>
        <v>954</v>
      </c>
      <c r="M6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669" t="str">
        <f>IFERROR(_xlfn.XLOOKUP(tbl_daily[[#This Row],[Name]],tbl_profile[Name],tbl_profile[Position]),"")</f>
        <v>Forward</v>
      </c>
      <c r="O669">
        <f>IFERROR(IF(tbl_daily[[#This Row],[Injury Status]]="Out","",tbl_daily[[#This Row],[Duration]]),"")</f>
        <v>106</v>
      </c>
      <c r="P669" t="str">
        <f>IFERROR(_xlfn.XLOOKUP(tbl_daily[[#This Row],[Name]],tbl_profile[Name],tbl_profile[Team]),"")</f>
        <v>New Legacy</v>
      </c>
      <c r="Q669" s="2" t="str">
        <f>IFERROR(AVERAGEIFS(tbl_performance[TrapBar Deadlift 1RM (lbs)],tbl_performance[Name],tbl_daily[[#This Row],[Name]],tbl_performance[Date],tbl_daily[[#This Row],[Date]]),"")</f>
        <v/>
      </c>
      <c r="R669" s="2" t="str">
        <f>IFERROR(AVERAGEIFS(tbl_performance[Bench Press 1RM (lbs)],tbl_performance[Name],tbl_daily[[#This Row],[Name]],tbl_performance[Date],tbl_daily[[#This Row],[Date]]),"")</f>
        <v/>
      </c>
      <c r="S669" s="2" t="str">
        <f>IFERROR(AVERAGEIFS(tbl_performance[Jump Height (in)],tbl_performance[Name],tbl_daily[[#This Row],[Name]],tbl_performance[Date],tbl_daily[[#This Row],[Date]]),"")</f>
        <v/>
      </c>
      <c r="T669" s="2" t="str">
        <f>IFERROR(AVERAGEIFS(tbl_performance[Body Fat (%)],tbl_performance[Name],tbl_daily[[#This Row],[Name]],tbl_performance[Date],tbl_daily[[#This Row],[Date]]),"")</f>
        <v/>
      </c>
      <c r="U669">
        <f>IFERROR(IF(tbl_daily[[#This Row],[Name]]="","",1),"")</f>
        <v>1</v>
      </c>
      <c r="V669" s="9">
        <f>IF(tbl_daily[[#This Row],[Injury Status]]="Full",1,IF(tbl_daily[[#This Row],[Injury Status]]="Limited",2,IF(tbl_daily[[#This Row],[Injury Status]]="Out",3,"")))</f>
        <v>1</v>
      </c>
    </row>
    <row r="670" spans="1:22" ht="18" customHeight="1" x14ac:dyDescent="0.25">
      <c r="A670" s="3">
        <v>43066</v>
      </c>
      <c r="B670" t="s">
        <v>47</v>
      </c>
      <c r="C670" t="s">
        <v>36</v>
      </c>
      <c r="D670">
        <v>9</v>
      </c>
      <c r="E670">
        <v>7</v>
      </c>
      <c r="F670">
        <v>7</v>
      </c>
      <c r="G670">
        <v>9</v>
      </c>
      <c r="H670">
        <v>8</v>
      </c>
      <c r="I670">
        <v>1</v>
      </c>
      <c r="J670">
        <v>10</v>
      </c>
      <c r="K670">
        <v>106</v>
      </c>
      <c r="L670">
        <f>IFERROR(IF(OR(tbl_daily[[#This Row],[RPE]]="",tbl_daily[[#This Row],[Duration]]=""),"",tbl_daily[[#This Row],[RPE]]*tbl_daily[[#This Row],[Duration]]),"")</f>
        <v>1060</v>
      </c>
      <c r="M6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670" t="str">
        <f>IFERROR(_xlfn.XLOOKUP(tbl_daily[[#This Row],[Name]],tbl_profile[Name],tbl_profile[Position]),"")</f>
        <v>Forward</v>
      </c>
      <c r="O670">
        <f>IFERROR(IF(tbl_daily[[#This Row],[Injury Status]]="Out","",tbl_daily[[#This Row],[Duration]]),"")</f>
        <v>106</v>
      </c>
      <c r="P670" t="str">
        <f>IFERROR(_xlfn.XLOOKUP(tbl_daily[[#This Row],[Name]],tbl_profile[Name],tbl_profile[Team]),"")</f>
        <v>Toon Squad</v>
      </c>
      <c r="Q670" s="2" t="str">
        <f>IFERROR(AVERAGEIFS(tbl_performance[TrapBar Deadlift 1RM (lbs)],tbl_performance[Name],tbl_daily[[#This Row],[Name]],tbl_performance[Date],tbl_daily[[#This Row],[Date]]),"")</f>
        <v/>
      </c>
      <c r="R670" s="2" t="str">
        <f>IFERROR(AVERAGEIFS(tbl_performance[Bench Press 1RM (lbs)],tbl_performance[Name],tbl_daily[[#This Row],[Name]],tbl_performance[Date],tbl_daily[[#This Row],[Date]]),"")</f>
        <v/>
      </c>
      <c r="S670" s="2" t="str">
        <f>IFERROR(AVERAGEIFS(tbl_performance[Jump Height (in)],tbl_performance[Name],tbl_daily[[#This Row],[Name]],tbl_performance[Date],tbl_daily[[#This Row],[Date]]),"")</f>
        <v/>
      </c>
      <c r="T670" s="2" t="str">
        <f>IFERROR(AVERAGEIFS(tbl_performance[Body Fat (%)],tbl_performance[Name],tbl_daily[[#This Row],[Name]],tbl_performance[Date],tbl_daily[[#This Row],[Date]]),"")</f>
        <v/>
      </c>
      <c r="U670">
        <f>IFERROR(IF(tbl_daily[[#This Row],[Name]]="","",1),"")</f>
        <v>1</v>
      </c>
      <c r="V670" s="9">
        <f>IF(tbl_daily[[#This Row],[Injury Status]]="Full",1,IF(tbl_daily[[#This Row],[Injury Status]]="Limited",2,IF(tbl_daily[[#This Row],[Injury Status]]="Out",3,"")))</f>
        <v>1</v>
      </c>
    </row>
    <row r="671" spans="1:22" ht="18" customHeight="1" x14ac:dyDescent="0.25">
      <c r="A671" s="3">
        <v>43066</v>
      </c>
      <c r="B671" t="s">
        <v>43</v>
      </c>
      <c r="C671" t="s">
        <v>36</v>
      </c>
      <c r="D671">
        <v>8</v>
      </c>
      <c r="E671">
        <v>10</v>
      </c>
      <c r="F671">
        <v>7</v>
      </c>
      <c r="G671">
        <v>7</v>
      </c>
      <c r="H671">
        <v>8</v>
      </c>
      <c r="I671">
        <v>1</v>
      </c>
      <c r="J671">
        <v>9</v>
      </c>
      <c r="K671">
        <v>106</v>
      </c>
      <c r="L671">
        <f>IFERROR(IF(OR(tbl_daily[[#This Row],[RPE]]="",tbl_daily[[#This Row],[Duration]]=""),"",tbl_daily[[#This Row],[RPE]]*tbl_daily[[#This Row],[Duration]]),"")</f>
        <v>954</v>
      </c>
      <c r="M6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671" t="str">
        <f>IFERROR(_xlfn.XLOOKUP(tbl_daily[[#This Row],[Name]],tbl_profile[Name],tbl_profile[Position]),"")</f>
        <v>Forward</v>
      </c>
      <c r="O671">
        <f>IFERROR(IF(tbl_daily[[#This Row],[Injury Status]]="Out","",tbl_daily[[#This Row],[Duration]]),"")</f>
        <v>106</v>
      </c>
      <c r="P671" t="str">
        <f>IFERROR(_xlfn.XLOOKUP(tbl_daily[[#This Row],[Name]],tbl_profile[Name],tbl_profile[Team]),"")</f>
        <v>New Legacy</v>
      </c>
      <c r="Q671" s="2" t="str">
        <f>IFERROR(AVERAGEIFS(tbl_performance[TrapBar Deadlift 1RM (lbs)],tbl_performance[Name],tbl_daily[[#This Row],[Name]],tbl_performance[Date],tbl_daily[[#This Row],[Date]]),"")</f>
        <v/>
      </c>
      <c r="R671" s="2" t="str">
        <f>IFERROR(AVERAGEIFS(tbl_performance[Bench Press 1RM (lbs)],tbl_performance[Name],tbl_daily[[#This Row],[Name]],tbl_performance[Date],tbl_daily[[#This Row],[Date]]),"")</f>
        <v/>
      </c>
      <c r="S671" s="2" t="str">
        <f>IFERROR(AVERAGEIFS(tbl_performance[Jump Height (in)],tbl_performance[Name],tbl_daily[[#This Row],[Name]],tbl_performance[Date],tbl_daily[[#This Row],[Date]]),"")</f>
        <v/>
      </c>
      <c r="T671" s="2" t="str">
        <f>IFERROR(AVERAGEIFS(tbl_performance[Body Fat (%)],tbl_performance[Name],tbl_daily[[#This Row],[Name]],tbl_performance[Date],tbl_daily[[#This Row],[Date]]),"")</f>
        <v/>
      </c>
      <c r="U671">
        <f>IFERROR(IF(tbl_daily[[#This Row],[Name]]="","",1),"")</f>
        <v>1</v>
      </c>
      <c r="V671" s="9">
        <f>IF(tbl_daily[[#This Row],[Injury Status]]="Full",1,IF(tbl_daily[[#This Row],[Injury Status]]="Limited",2,IF(tbl_daily[[#This Row],[Injury Status]]="Out",3,"")))</f>
        <v>1</v>
      </c>
    </row>
    <row r="672" spans="1:22" ht="18" customHeight="1" x14ac:dyDescent="0.25">
      <c r="A672" s="3">
        <v>43066</v>
      </c>
      <c r="B672" t="s">
        <v>46</v>
      </c>
      <c r="C672" t="s">
        <v>36</v>
      </c>
      <c r="D672">
        <v>8</v>
      </c>
      <c r="E672">
        <v>10</v>
      </c>
      <c r="F672">
        <v>9</v>
      </c>
      <c r="G672">
        <v>9</v>
      </c>
      <c r="H672">
        <v>9</v>
      </c>
      <c r="I672">
        <v>1</v>
      </c>
      <c r="J672">
        <v>8</v>
      </c>
      <c r="K672">
        <v>106</v>
      </c>
      <c r="L672">
        <f>IFERROR(IF(OR(tbl_daily[[#This Row],[RPE]]="",tbl_daily[[#This Row],[Duration]]=""),"",tbl_daily[[#This Row],[RPE]]*tbl_daily[[#This Row],[Duration]]),"")</f>
        <v>848</v>
      </c>
      <c r="M6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672" t="str">
        <f>IFERROR(_xlfn.XLOOKUP(tbl_daily[[#This Row],[Name]],tbl_profile[Name],tbl_profile[Position]),"")</f>
        <v>Forward</v>
      </c>
      <c r="O672">
        <f>IFERROR(IF(tbl_daily[[#This Row],[Injury Status]]="Out","",tbl_daily[[#This Row],[Duration]]),"")</f>
        <v>106</v>
      </c>
      <c r="P672" t="str">
        <f>IFERROR(_xlfn.XLOOKUP(tbl_daily[[#This Row],[Name]],tbl_profile[Name],tbl_profile[Team]),"")</f>
        <v>Toon Squad</v>
      </c>
      <c r="Q672" s="2" t="str">
        <f>IFERROR(AVERAGEIFS(tbl_performance[TrapBar Deadlift 1RM (lbs)],tbl_performance[Name],tbl_daily[[#This Row],[Name]],tbl_performance[Date],tbl_daily[[#This Row],[Date]]),"")</f>
        <v/>
      </c>
      <c r="R672" s="2" t="str">
        <f>IFERROR(AVERAGEIFS(tbl_performance[Bench Press 1RM (lbs)],tbl_performance[Name],tbl_daily[[#This Row],[Name]],tbl_performance[Date],tbl_daily[[#This Row],[Date]]),"")</f>
        <v/>
      </c>
      <c r="S672" s="2" t="str">
        <f>IFERROR(AVERAGEIFS(tbl_performance[Jump Height (in)],tbl_performance[Name],tbl_daily[[#This Row],[Name]],tbl_performance[Date],tbl_daily[[#This Row],[Date]]),"")</f>
        <v/>
      </c>
      <c r="T672" s="2" t="str">
        <f>IFERROR(AVERAGEIFS(tbl_performance[Body Fat (%)],tbl_performance[Name],tbl_daily[[#This Row],[Name]],tbl_performance[Date],tbl_daily[[#This Row],[Date]]),"")</f>
        <v/>
      </c>
      <c r="U672">
        <f>IFERROR(IF(tbl_daily[[#This Row],[Name]]="","",1),"")</f>
        <v>1</v>
      </c>
      <c r="V672" s="9">
        <f>IF(tbl_daily[[#This Row],[Injury Status]]="Full",1,IF(tbl_daily[[#This Row],[Injury Status]]="Limited",2,IF(tbl_daily[[#This Row],[Injury Status]]="Out",3,"")))</f>
        <v>1</v>
      </c>
    </row>
    <row r="673" spans="1:22" ht="18" customHeight="1" x14ac:dyDescent="0.25">
      <c r="A673" s="3">
        <v>43066</v>
      </c>
      <c r="B673" t="s">
        <v>49</v>
      </c>
      <c r="C673" t="s">
        <v>36</v>
      </c>
      <c r="D673">
        <v>7</v>
      </c>
      <c r="E673">
        <v>9</v>
      </c>
      <c r="F673">
        <v>10</v>
      </c>
      <c r="G673">
        <v>10</v>
      </c>
      <c r="H673">
        <v>9</v>
      </c>
      <c r="I673">
        <v>1</v>
      </c>
      <c r="J673">
        <v>10</v>
      </c>
      <c r="K673">
        <v>106</v>
      </c>
      <c r="L673">
        <f>IFERROR(IF(OR(tbl_daily[[#This Row],[RPE]]="",tbl_daily[[#This Row],[Duration]]=""),"",tbl_daily[[#This Row],[RPE]]*tbl_daily[[#This Row],[Duration]]),"")</f>
        <v>1060</v>
      </c>
      <c r="M6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673" t="str">
        <f>IFERROR(_xlfn.XLOOKUP(tbl_daily[[#This Row],[Name]],tbl_profile[Name],tbl_profile[Position]),"")</f>
        <v>Guard</v>
      </c>
      <c r="O673">
        <f>IFERROR(IF(tbl_daily[[#This Row],[Injury Status]]="Out","",tbl_daily[[#This Row],[Duration]]),"")</f>
        <v>106</v>
      </c>
      <c r="P673" t="str">
        <f>IFERROR(_xlfn.XLOOKUP(tbl_daily[[#This Row],[Name]],tbl_profile[Name],tbl_profile[Team]),"")</f>
        <v>Toon Squad</v>
      </c>
      <c r="Q673" s="2" t="str">
        <f>IFERROR(AVERAGEIFS(tbl_performance[TrapBar Deadlift 1RM (lbs)],tbl_performance[Name],tbl_daily[[#This Row],[Name]],tbl_performance[Date],tbl_daily[[#This Row],[Date]]),"")</f>
        <v/>
      </c>
      <c r="R673" s="2" t="str">
        <f>IFERROR(AVERAGEIFS(tbl_performance[Bench Press 1RM (lbs)],tbl_performance[Name],tbl_daily[[#This Row],[Name]],tbl_performance[Date],tbl_daily[[#This Row],[Date]]),"")</f>
        <v/>
      </c>
      <c r="S673" s="2" t="str">
        <f>IFERROR(AVERAGEIFS(tbl_performance[Jump Height (in)],tbl_performance[Name],tbl_daily[[#This Row],[Name]],tbl_performance[Date],tbl_daily[[#This Row],[Date]]),"")</f>
        <v/>
      </c>
      <c r="T673" s="2" t="str">
        <f>IFERROR(AVERAGEIFS(tbl_performance[Body Fat (%)],tbl_performance[Name],tbl_daily[[#This Row],[Name]],tbl_performance[Date],tbl_daily[[#This Row],[Date]]),"")</f>
        <v/>
      </c>
      <c r="U673">
        <f>IFERROR(IF(tbl_daily[[#This Row],[Name]]="","",1),"")</f>
        <v>1</v>
      </c>
      <c r="V673" s="9">
        <f>IF(tbl_daily[[#This Row],[Injury Status]]="Full",1,IF(tbl_daily[[#This Row],[Injury Status]]="Limited",2,IF(tbl_daily[[#This Row],[Injury Status]]="Out",3,"")))</f>
        <v>1</v>
      </c>
    </row>
    <row r="674" spans="1:22" ht="18" customHeight="1" x14ac:dyDescent="0.25">
      <c r="A674" s="3">
        <v>43066</v>
      </c>
      <c r="B674" t="s">
        <v>14</v>
      </c>
      <c r="C674" t="s">
        <v>36</v>
      </c>
      <c r="D674">
        <v>10</v>
      </c>
      <c r="E674">
        <v>7</v>
      </c>
      <c r="F674">
        <v>7</v>
      </c>
      <c r="G674">
        <v>8</v>
      </c>
      <c r="H674">
        <v>10</v>
      </c>
      <c r="I674">
        <v>1</v>
      </c>
      <c r="J674">
        <v>10</v>
      </c>
      <c r="K674">
        <v>106</v>
      </c>
      <c r="L674">
        <f>IFERROR(IF(OR(tbl_daily[[#This Row],[RPE]]="",tbl_daily[[#This Row],[Duration]]=""),"",tbl_daily[[#This Row],[RPE]]*tbl_daily[[#This Row],[Duration]]),"")</f>
        <v>1060</v>
      </c>
      <c r="M6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74" t="str">
        <f>IFERROR(_xlfn.XLOOKUP(tbl_daily[[#This Row],[Name]],tbl_profile[Name],tbl_profile[Position]),"")</f>
        <v>Guard</v>
      </c>
      <c r="O674">
        <f>IFERROR(IF(tbl_daily[[#This Row],[Injury Status]]="Out","",tbl_daily[[#This Row],[Duration]]),"")</f>
        <v>106</v>
      </c>
      <c r="P674" t="str">
        <f>IFERROR(_xlfn.XLOOKUP(tbl_daily[[#This Row],[Name]],tbl_profile[Name],tbl_profile[Team]),"")</f>
        <v>New Legacy</v>
      </c>
      <c r="Q674" s="2" t="str">
        <f>IFERROR(AVERAGEIFS(tbl_performance[TrapBar Deadlift 1RM (lbs)],tbl_performance[Name],tbl_daily[[#This Row],[Name]],tbl_performance[Date],tbl_daily[[#This Row],[Date]]),"")</f>
        <v/>
      </c>
      <c r="R674" s="2" t="str">
        <f>IFERROR(AVERAGEIFS(tbl_performance[Bench Press 1RM (lbs)],tbl_performance[Name],tbl_daily[[#This Row],[Name]],tbl_performance[Date],tbl_daily[[#This Row],[Date]]),"")</f>
        <v/>
      </c>
      <c r="S674" s="2" t="str">
        <f>IFERROR(AVERAGEIFS(tbl_performance[Jump Height (in)],tbl_performance[Name],tbl_daily[[#This Row],[Name]],tbl_performance[Date],tbl_daily[[#This Row],[Date]]),"")</f>
        <v/>
      </c>
      <c r="T674" s="2" t="str">
        <f>IFERROR(AVERAGEIFS(tbl_performance[Body Fat (%)],tbl_performance[Name],tbl_daily[[#This Row],[Name]],tbl_performance[Date],tbl_daily[[#This Row],[Date]]),"")</f>
        <v/>
      </c>
      <c r="U674">
        <f>IFERROR(IF(tbl_daily[[#This Row],[Name]]="","",1),"")</f>
        <v>1</v>
      </c>
      <c r="V674" s="9">
        <f>IF(tbl_daily[[#This Row],[Injury Status]]="Full",1,IF(tbl_daily[[#This Row],[Injury Status]]="Limited",2,IF(tbl_daily[[#This Row],[Injury Status]]="Out",3,"")))</f>
        <v>1</v>
      </c>
    </row>
    <row r="675" spans="1:22" ht="18" customHeight="1" x14ac:dyDescent="0.25">
      <c r="A675" s="3">
        <v>43066</v>
      </c>
      <c r="B675" t="s">
        <v>64</v>
      </c>
      <c r="C675" t="s">
        <v>36</v>
      </c>
      <c r="D675">
        <v>10</v>
      </c>
      <c r="E675">
        <v>10</v>
      </c>
      <c r="F675">
        <v>10</v>
      </c>
      <c r="G675">
        <v>10</v>
      </c>
      <c r="H675">
        <v>9</v>
      </c>
      <c r="I675">
        <v>1</v>
      </c>
      <c r="J675">
        <v>8</v>
      </c>
      <c r="K675">
        <v>106</v>
      </c>
      <c r="L675">
        <f>IFERROR(IF(OR(tbl_daily[[#This Row],[RPE]]="",tbl_daily[[#This Row],[Duration]]=""),"",tbl_daily[[#This Row],[RPE]]*tbl_daily[[#This Row],[Duration]]),"")</f>
        <v>848</v>
      </c>
      <c r="M6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49</v>
      </c>
      <c r="N675" t="str">
        <f>IFERROR(_xlfn.XLOOKUP(tbl_daily[[#This Row],[Name]],tbl_profile[Name],tbl_profile[Position]),"")</f>
        <v>Guard</v>
      </c>
      <c r="O675">
        <f>IFERROR(IF(tbl_daily[[#This Row],[Injury Status]]="Out","",tbl_daily[[#This Row],[Duration]]),"")</f>
        <v>106</v>
      </c>
      <c r="P675" t="str">
        <f>IFERROR(_xlfn.XLOOKUP(tbl_daily[[#This Row],[Name]],tbl_profile[Name],tbl_profile[Team]),"")</f>
        <v>New Legacy</v>
      </c>
      <c r="Q675" s="2" t="str">
        <f>IFERROR(AVERAGEIFS(tbl_performance[TrapBar Deadlift 1RM (lbs)],tbl_performance[Name],tbl_daily[[#This Row],[Name]],tbl_performance[Date],tbl_daily[[#This Row],[Date]]),"")</f>
        <v/>
      </c>
      <c r="R675" s="2" t="str">
        <f>IFERROR(AVERAGEIFS(tbl_performance[Bench Press 1RM (lbs)],tbl_performance[Name],tbl_daily[[#This Row],[Name]],tbl_performance[Date],tbl_daily[[#This Row],[Date]]),"")</f>
        <v/>
      </c>
      <c r="S675" s="2" t="str">
        <f>IFERROR(AVERAGEIFS(tbl_performance[Jump Height (in)],tbl_performance[Name],tbl_daily[[#This Row],[Name]],tbl_performance[Date],tbl_daily[[#This Row],[Date]]),"")</f>
        <v/>
      </c>
      <c r="T675" s="2" t="str">
        <f>IFERROR(AVERAGEIFS(tbl_performance[Body Fat (%)],tbl_performance[Name],tbl_daily[[#This Row],[Name]],tbl_performance[Date],tbl_daily[[#This Row],[Date]]),"")</f>
        <v/>
      </c>
      <c r="U675">
        <f>IFERROR(IF(tbl_daily[[#This Row],[Name]]="","",1),"")</f>
        <v>1</v>
      </c>
      <c r="V675" s="9">
        <f>IF(tbl_daily[[#This Row],[Injury Status]]="Full",1,IF(tbl_daily[[#This Row],[Injury Status]]="Limited",2,IF(tbl_daily[[#This Row],[Injury Status]]="Out",3,"")))</f>
        <v>1</v>
      </c>
    </row>
    <row r="676" spans="1:22" ht="18" customHeight="1" x14ac:dyDescent="0.25">
      <c r="A676" s="3">
        <v>43066</v>
      </c>
      <c r="B676" t="s">
        <v>48</v>
      </c>
      <c r="C676" t="s">
        <v>36</v>
      </c>
      <c r="D676">
        <v>7</v>
      </c>
      <c r="E676">
        <v>10</v>
      </c>
      <c r="F676">
        <v>9</v>
      </c>
      <c r="G676">
        <v>9</v>
      </c>
      <c r="H676">
        <v>8</v>
      </c>
      <c r="I676">
        <v>1</v>
      </c>
      <c r="J676">
        <v>10</v>
      </c>
      <c r="K676">
        <v>106</v>
      </c>
      <c r="L676">
        <f>IFERROR(IF(OR(tbl_daily[[#This Row],[RPE]]="",tbl_daily[[#This Row],[Duration]]=""),"",tbl_daily[[#This Row],[RPE]]*tbl_daily[[#This Row],[Duration]]),"")</f>
        <v>1060</v>
      </c>
      <c r="M6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676" t="str">
        <f>IFERROR(_xlfn.XLOOKUP(tbl_daily[[#This Row],[Name]],tbl_profile[Name],tbl_profile[Position]),"")</f>
        <v>Guard</v>
      </c>
      <c r="O676">
        <f>IFERROR(IF(tbl_daily[[#This Row],[Injury Status]]="Out","",tbl_daily[[#This Row],[Duration]]),"")</f>
        <v>106</v>
      </c>
      <c r="P676" t="str">
        <f>IFERROR(_xlfn.XLOOKUP(tbl_daily[[#This Row],[Name]],tbl_profile[Name],tbl_profile[Team]),"")</f>
        <v>New Legacy</v>
      </c>
      <c r="Q676" s="2" t="str">
        <f>IFERROR(AVERAGEIFS(tbl_performance[TrapBar Deadlift 1RM (lbs)],tbl_performance[Name],tbl_daily[[#This Row],[Name]],tbl_performance[Date],tbl_daily[[#This Row],[Date]]),"")</f>
        <v/>
      </c>
      <c r="R676" s="2" t="str">
        <f>IFERROR(AVERAGEIFS(tbl_performance[Bench Press 1RM (lbs)],tbl_performance[Name],tbl_daily[[#This Row],[Name]],tbl_performance[Date],tbl_daily[[#This Row],[Date]]),"")</f>
        <v/>
      </c>
      <c r="S676" s="2" t="str">
        <f>IFERROR(AVERAGEIFS(tbl_performance[Jump Height (in)],tbl_performance[Name],tbl_daily[[#This Row],[Name]],tbl_performance[Date],tbl_daily[[#This Row],[Date]]),"")</f>
        <v/>
      </c>
      <c r="T676" s="2" t="str">
        <f>IFERROR(AVERAGEIFS(tbl_performance[Body Fat (%)],tbl_performance[Name],tbl_daily[[#This Row],[Name]],tbl_performance[Date],tbl_daily[[#This Row],[Date]]),"")</f>
        <v/>
      </c>
      <c r="U676">
        <f>IFERROR(IF(tbl_daily[[#This Row],[Name]]="","",1),"")</f>
        <v>1</v>
      </c>
      <c r="V676" s="9">
        <f>IF(tbl_daily[[#This Row],[Injury Status]]="Full",1,IF(tbl_daily[[#This Row],[Injury Status]]="Limited",2,IF(tbl_daily[[#This Row],[Injury Status]]="Out",3,"")))</f>
        <v>1</v>
      </c>
    </row>
    <row r="677" spans="1:22" ht="18" customHeight="1" x14ac:dyDescent="0.25">
      <c r="A677" s="3">
        <v>43066</v>
      </c>
      <c r="B677" t="s">
        <v>65</v>
      </c>
      <c r="C677" t="s">
        <v>36</v>
      </c>
      <c r="D677">
        <v>7</v>
      </c>
      <c r="E677">
        <v>10</v>
      </c>
      <c r="F677">
        <v>7</v>
      </c>
      <c r="G677">
        <v>7</v>
      </c>
      <c r="H677">
        <v>8</v>
      </c>
      <c r="I677">
        <v>1</v>
      </c>
      <c r="J677">
        <v>9</v>
      </c>
      <c r="K677">
        <v>106</v>
      </c>
      <c r="L677">
        <f>IFERROR(IF(OR(tbl_daily[[#This Row],[RPE]]="",tbl_daily[[#This Row],[Duration]]=""),"",tbl_daily[[#This Row],[RPE]]*tbl_daily[[#This Row],[Duration]]),"")</f>
        <v>954</v>
      </c>
      <c r="M6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677" t="str">
        <f>IFERROR(_xlfn.XLOOKUP(tbl_daily[[#This Row],[Name]],tbl_profile[Name],tbl_profile[Position]),"")</f>
        <v>Center</v>
      </c>
      <c r="O677">
        <f>IFERROR(IF(tbl_daily[[#This Row],[Injury Status]]="Out","",tbl_daily[[#This Row],[Duration]]),"")</f>
        <v>106</v>
      </c>
      <c r="P677" t="str">
        <f>IFERROR(_xlfn.XLOOKUP(tbl_daily[[#This Row],[Name]],tbl_profile[Name],tbl_profile[Team]),"")</f>
        <v>New Legacy</v>
      </c>
      <c r="Q677" s="2" t="str">
        <f>IFERROR(AVERAGEIFS(tbl_performance[TrapBar Deadlift 1RM (lbs)],tbl_performance[Name],tbl_daily[[#This Row],[Name]],tbl_performance[Date],tbl_daily[[#This Row],[Date]]),"")</f>
        <v/>
      </c>
      <c r="R677" s="2" t="str">
        <f>IFERROR(AVERAGEIFS(tbl_performance[Bench Press 1RM (lbs)],tbl_performance[Name],tbl_daily[[#This Row],[Name]],tbl_performance[Date],tbl_daily[[#This Row],[Date]]),"")</f>
        <v/>
      </c>
      <c r="S677" s="2" t="str">
        <f>IFERROR(AVERAGEIFS(tbl_performance[Jump Height (in)],tbl_performance[Name],tbl_daily[[#This Row],[Name]],tbl_performance[Date],tbl_daily[[#This Row],[Date]]),"")</f>
        <v/>
      </c>
      <c r="T677" s="2" t="str">
        <f>IFERROR(AVERAGEIFS(tbl_performance[Body Fat (%)],tbl_performance[Name],tbl_daily[[#This Row],[Name]],tbl_performance[Date],tbl_daily[[#This Row],[Date]]),"")</f>
        <v/>
      </c>
      <c r="U677">
        <f>IFERROR(IF(tbl_daily[[#This Row],[Name]]="","",1),"")</f>
        <v>1</v>
      </c>
      <c r="V677" s="9">
        <f>IF(tbl_daily[[#This Row],[Injury Status]]="Full",1,IF(tbl_daily[[#This Row],[Injury Status]]="Limited",2,IF(tbl_daily[[#This Row],[Injury Status]]="Out",3,"")))</f>
        <v>1</v>
      </c>
    </row>
    <row r="678" spans="1:22" ht="18" customHeight="1" x14ac:dyDescent="0.25">
      <c r="A678" s="3">
        <v>43066</v>
      </c>
      <c r="B678" t="s">
        <v>63</v>
      </c>
      <c r="C678" t="s">
        <v>36</v>
      </c>
      <c r="D678">
        <v>9</v>
      </c>
      <c r="E678">
        <v>10</v>
      </c>
      <c r="F678">
        <v>9</v>
      </c>
      <c r="G678">
        <v>10</v>
      </c>
      <c r="H678">
        <v>10</v>
      </c>
      <c r="I678">
        <v>1</v>
      </c>
      <c r="J678">
        <v>10</v>
      </c>
      <c r="K678">
        <v>106</v>
      </c>
      <c r="L678">
        <f>IFERROR(IF(OR(tbl_daily[[#This Row],[RPE]]="",tbl_daily[[#This Row],[Duration]]=""),"",tbl_daily[[#This Row],[RPE]]*tbl_daily[[#This Row],[Duration]]),"")</f>
        <v>1060</v>
      </c>
      <c r="M6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48</v>
      </c>
      <c r="N678" t="str">
        <f>IFERROR(_xlfn.XLOOKUP(tbl_daily[[#This Row],[Name]],tbl_profile[Name],tbl_profile[Position]),"")</f>
        <v>Center</v>
      </c>
      <c r="O678">
        <f>IFERROR(IF(tbl_daily[[#This Row],[Injury Status]]="Out","",tbl_daily[[#This Row],[Duration]]),"")</f>
        <v>106</v>
      </c>
      <c r="P678" t="str">
        <f>IFERROR(_xlfn.XLOOKUP(tbl_daily[[#This Row],[Name]],tbl_profile[Name],tbl_profile[Team]),"")</f>
        <v>New Legacy</v>
      </c>
      <c r="Q678" s="2" t="str">
        <f>IFERROR(AVERAGEIFS(tbl_performance[TrapBar Deadlift 1RM (lbs)],tbl_performance[Name],tbl_daily[[#This Row],[Name]],tbl_performance[Date],tbl_daily[[#This Row],[Date]]),"")</f>
        <v/>
      </c>
      <c r="R678" s="2" t="str">
        <f>IFERROR(AVERAGEIFS(tbl_performance[Bench Press 1RM (lbs)],tbl_performance[Name],tbl_daily[[#This Row],[Name]],tbl_performance[Date],tbl_daily[[#This Row],[Date]]),"")</f>
        <v/>
      </c>
      <c r="S678" s="2" t="str">
        <f>IFERROR(AVERAGEIFS(tbl_performance[Jump Height (in)],tbl_performance[Name],tbl_daily[[#This Row],[Name]],tbl_performance[Date],tbl_daily[[#This Row],[Date]]),"")</f>
        <v/>
      </c>
      <c r="T678" s="2" t="str">
        <f>IFERROR(AVERAGEIFS(tbl_performance[Body Fat (%)],tbl_performance[Name],tbl_daily[[#This Row],[Name]],tbl_performance[Date],tbl_daily[[#This Row],[Date]]),"")</f>
        <v/>
      </c>
      <c r="U678">
        <f>IFERROR(IF(tbl_daily[[#This Row],[Name]]="","",1),"")</f>
        <v>1</v>
      </c>
      <c r="V678" s="9">
        <f>IF(tbl_daily[[#This Row],[Injury Status]]="Full",1,IF(tbl_daily[[#This Row],[Injury Status]]="Limited",2,IF(tbl_daily[[#This Row],[Injury Status]]="Out",3,"")))</f>
        <v>1</v>
      </c>
    </row>
    <row r="679" spans="1:22" ht="18" customHeight="1" x14ac:dyDescent="0.25">
      <c r="A679" s="3">
        <v>43066</v>
      </c>
      <c r="B679" t="s">
        <v>62</v>
      </c>
      <c r="C679" t="s">
        <v>36</v>
      </c>
      <c r="D679">
        <v>8</v>
      </c>
      <c r="E679">
        <v>9</v>
      </c>
      <c r="F679">
        <v>9</v>
      </c>
      <c r="G679">
        <v>7</v>
      </c>
      <c r="H679">
        <v>9</v>
      </c>
      <c r="I679">
        <v>1</v>
      </c>
      <c r="J679">
        <v>7</v>
      </c>
      <c r="K679">
        <v>106</v>
      </c>
      <c r="L679">
        <f>IFERROR(IF(OR(tbl_daily[[#This Row],[RPE]]="",tbl_daily[[#This Row],[Duration]]=""),"",tbl_daily[[#This Row],[RPE]]*tbl_daily[[#This Row],[Duration]]),"")</f>
        <v>742</v>
      </c>
      <c r="M6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679" t="str">
        <f>IFERROR(_xlfn.XLOOKUP(tbl_daily[[#This Row],[Name]],tbl_profile[Name],tbl_profile[Position]),"")</f>
        <v>Center</v>
      </c>
      <c r="O679">
        <f>IFERROR(IF(tbl_daily[[#This Row],[Injury Status]]="Out","",tbl_daily[[#This Row],[Duration]]),"")</f>
        <v>106</v>
      </c>
      <c r="P679" t="str">
        <f>IFERROR(_xlfn.XLOOKUP(tbl_daily[[#This Row],[Name]],tbl_profile[Name],tbl_profile[Team]),"")</f>
        <v>Toon Squad</v>
      </c>
      <c r="Q679" s="2" t="str">
        <f>IFERROR(AVERAGEIFS(tbl_performance[TrapBar Deadlift 1RM (lbs)],tbl_performance[Name],tbl_daily[[#This Row],[Name]],tbl_performance[Date],tbl_daily[[#This Row],[Date]]),"")</f>
        <v/>
      </c>
      <c r="R679" s="2" t="str">
        <f>IFERROR(AVERAGEIFS(tbl_performance[Bench Press 1RM (lbs)],tbl_performance[Name],tbl_daily[[#This Row],[Name]],tbl_performance[Date],tbl_daily[[#This Row],[Date]]),"")</f>
        <v/>
      </c>
      <c r="S679" s="2" t="str">
        <f>IFERROR(AVERAGEIFS(tbl_performance[Jump Height (in)],tbl_performance[Name],tbl_daily[[#This Row],[Name]],tbl_performance[Date],tbl_daily[[#This Row],[Date]]),"")</f>
        <v/>
      </c>
      <c r="T679" s="2" t="str">
        <f>IFERROR(AVERAGEIFS(tbl_performance[Body Fat (%)],tbl_performance[Name],tbl_daily[[#This Row],[Name]],tbl_performance[Date],tbl_daily[[#This Row],[Date]]),"")</f>
        <v/>
      </c>
      <c r="U679">
        <f>IFERROR(IF(tbl_daily[[#This Row],[Name]]="","",1),"")</f>
        <v>1</v>
      </c>
      <c r="V679" s="9">
        <f>IF(tbl_daily[[#This Row],[Injury Status]]="Full",1,IF(tbl_daily[[#This Row],[Injury Status]]="Limited",2,IF(tbl_daily[[#This Row],[Injury Status]]="Out",3,"")))</f>
        <v>1</v>
      </c>
    </row>
    <row r="680" spans="1:22" ht="18" customHeight="1" x14ac:dyDescent="0.25">
      <c r="A680" s="3">
        <v>43066</v>
      </c>
      <c r="B680" t="s">
        <v>146</v>
      </c>
      <c r="C680" t="s">
        <v>36</v>
      </c>
      <c r="D680">
        <v>9</v>
      </c>
      <c r="E680">
        <v>8</v>
      </c>
      <c r="F680">
        <v>7</v>
      </c>
      <c r="G680">
        <v>8</v>
      </c>
      <c r="H680">
        <v>9</v>
      </c>
      <c r="I680">
        <v>1</v>
      </c>
      <c r="J680">
        <v>8</v>
      </c>
      <c r="K680">
        <v>106</v>
      </c>
      <c r="L680">
        <f>IFERROR(IF(OR(tbl_daily[[#This Row],[RPE]]="",tbl_daily[[#This Row],[Duration]]=""),"",tbl_daily[[#This Row],[RPE]]*tbl_daily[[#This Row],[Duration]]),"")</f>
        <v>848</v>
      </c>
      <c r="M6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80" t="str">
        <f>IFERROR(_xlfn.XLOOKUP(tbl_daily[[#This Row],[Name]],tbl_profile[Name],tbl_profile[Position]),"")</f>
        <v>Forward</v>
      </c>
      <c r="O680">
        <f>IFERROR(IF(tbl_daily[[#This Row],[Injury Status]]="Out","",tbl_daily[[#This Row],[Duration]]),"")</f>
        <v>106</v>
      </c>
      <c r="P680" t="str">
        <f>IFERROR(_xlfn.XLOOKUP(tbl_daily[[#This Row],[Name]],tbl_profile[Name],tbl_profile[Team]),"")</f>
        <v>New Legacy</v>
      </c>
      <c r="Q680" s="2" t="str">
        <f>IFERROR(AVERAGEIFS(tbl_performance[TrapBar Deadlift 1RM (lbs)],tbl_performance[Name],tbl_daily[[#This Row],[Name]],tbl_performance[Date],tbl_daily[[#This Row],[Date]]),"")</f>
        <v/>
      </c>
      <c r="R680" s="2" t="str">
        <f>IFERROR(AVERAGEIFS(tbl_performance[Bench Press 1RM (lbs)],tbl_performance[Name],tbl_daily[[#This Row],[Name]],tbl_performance[Date],tbl_daily[[#This Row],[Date]]),"")</f>
        <v/>
      </c>
      <c r="S680" s="2" t="str">
        <f>IFERROR(AVERAGEIFS(tbl_performance[Jump Height (in)],tbl_performance[Name],tbl_daily[[#This Row],[Name]],tbl_performance[Date],tbl_daily[[#This Row],[Date]]),"")</f>
        <v/>
      </c>
      <c r="T680" s="2" t="str">
        <f>IFERROR(AVERAGEIFS(tbl_performance[Body Fat (%)],tbl_performance[Name],tbl_daily[[#This Row],[Name]],tbl_performance[Date],tbl_daily[[#This Row],[Date]]),"")</f>
        <v/>
      </c>
      <c r="U680">
        <f>IFERROR(IF(tbl_daily[[#This Row],[Name]]="","",1),"")</f>
        <v>1</v>
      </c>
      <c r="V680" s="9">
        <f>IF(tbl_daily[[#This Row],[Injury Status]]="Full",1,IF(tbl_daily[[#This Row],[Injury Status]]="Limited",2,IF(tbl_daily[[#This Row],[Injury Status]]="Out",3,"")))</f>
        <v>1</v>
      </c>
    </row>
    <row r="681" spans="1:22" ht="18" customHeight="1" x14ac:dyDescent="0.25">
      <c r="A681" s="3">
        <v>43066</v>
      </c>
      <c r="B681" t="s">
        <v>52</v>
      </c>
      <c r="C681" t="s">
        <v>36</v>
      </c>
      <c r="D681">
        <v>10</v>
      </c>
      <c r="E681">
        <v>9</v>
      </c>
      <c r="F681">
        <v>9</v>
      </c>
      <c r="G681">
        <v>9</v>
      </c>
      <c r="H681">
        <v>10</v>
      </c>
      <c r="I681">
        <v>1</v>
      </c>
      <c r="J681">
        <v>9</v>
      </c>
      <c r="K681">
        <v>106</v>
      </c>
      <c r="L681">
        <f>IFERROR(IF(OR(tbl_daily[[#This Row],[RPE]]="",tbl_daily[[#This Row],[Duration]]=""),"",tbl_daily[[#This Row],[RPE]]*tbl_daily[[#This Row],[Duration]]),"")</f>
        <v>954</v>
      </c>
      <c r="M6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681" t="str">
        <f>IFERROR(_xlfn.XLOOKUP(tbl_daily[[#This Row],[Name]],tbl_profile[Name],tbl_profile[Position]),"")</f>
        <v>Forward</v>
      </c>
      <c r="O681">
        <f>IFERROR(IF(tbl_daily[[#This Row],[Injury Status]]="Out","",tbl_daily[[#This Row],[Duration]]),"")</f>
        <v>106</v>
      </c>
      <c r="P681" t="str">
        <f>IFERROR(_xlfn.XLOOKUP(tbl_daily[[#This Row],[Name]],tbl_profile[Name],tbl_profile[Team]),"")</f>
        <v>Toon Squad</v>
      </c>
      <c r="Q681" s="2" t="str">
        <f>IFERROR(AVERAGEIFS(tbl_performance[TrapBar Deadlift 1RM (lbs)],tbl_performance[Name],tbl_daily[[#This Row],[Name]],tbl_performance[Date],tbl_daily[[#This Row],[Date]]),"")</f>
        <v/>
      </c>
      <c r="R681" s="2" t="str">
        <f>IFERROR(AVERAGEIFS(tbl_performance[Bench Press 1RM (lbs)],tbl_performance[Name],tbl_daily[[#This Row],[Name]],tbl_performance[Date],tbl_daily[[#This Row],[Date]]),"")</f>
        <v/>
      </c>
      <c r="S681" s="2" t="str">
        <f>IFERROR(AVERAGEIFS(tbl_performance[Jump Height (in)],tbl_performance[Name],tbl_daily[[#This Row],[Name]],tbl_performance[Date],tbl_daily[[#This Row],[Date]]),"")</f>
        <v/>
      </c>
      <c r="T681" s="2" t="str">
        <f>IFERROR(AVERAGEIFS(tbl_performance[Body Fat (%)],tbl_performance[Name],tbl_daily[[#This Row],[Name]],tbl_performance[Date],tbl_daily[[#This Row],[Date]]),"")</f>
        <v/>
      </c>
      <c r="U681">
        <f>IFERROR(IF(tbl_daily[[#This Row],[Name]]="","",1),"")</f>
        <v>1</v>
      </c>
      <c r="V681" s="9">
        <f>IF(tbl_daily[[#This Row],[Injury Status]]="Full",1,IF(tbl_daily[[#This Row],[Injury Status]]="Limited",2,IF(tbl_daily[[#This Row],[Injury Status]]="Out",3,"")))</f>
        <v>1</v>
      </c>
    </row>
    <row r="682" spans="1:22" ht="18" customHeight="1" x14ac:dyDescent="0.25">
      <c r="A682" s="3">
        <v>43066</v>
      </c>
      <c r="B682" t="s">
        <v>57</v>
      </c>
      <c r="C682" t="s">
        <v>36</v>
      </c>
      <c r="D682">
        <v>7</v>
      </c>
      <c r="E682">
        <v>7</v>
      </c>
      <c r="F682">
        <v>9</v>
      </c>
      <c r="G682">
        <v>8</v>
      </c>
      <c r="H682">
        <v>10</v>
      </c>
      <c r="I682">
        <v>1</v>
      </c>
      <c r="J682">
        <v>7</v>
      </c>
      <c r="K682">
        <v>106</v>
      </c>
      <c r="L682">
        <f>IFERROR(IF(OR(tbl_daily[[#This Row],[RPE]]="",tbl_daily[[#This Row],[Duration]]=""),"",tbl_daily[[#This Row],[RPE]]*tbl_daily[[#This Row],[Duration]]),"")</f>
        <v>742</v>
      </c>
      <c r="M6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682" t="str">
        <f>IFERROR(_xlfn.XLOOKUP(tbl_daily[[#This Row],[Name]],tbl_profile[Name],tbl_profile[Position]),"")</f>
        <v>Guard</v>
      </c>
      <c r="O682">
        <f>IFERROR(IF(tbl_daily[[#This Row],[Injury Status]]="Out","",tbl_daily[[#This Row],[Duration]]),"")</f>
        <v>106</v>
      </c>
      <c r="P682" t="str">
        <f>IFERROR(_xlfn.XLOOKUP(tbl_daily[[#This Row],[Name]],tbl_profile[Name],tbl_profile[Team]),"")</f>
        <v>Toon Squad</v>
      </c>
      <c r="Q682" s="2" t="str">
        <f>IFERROR(AVERAGEIFS(tbl_performance[TrapBar Deadlift 1RM (lbs)],tbl_performance[Name],tbl_daily[[#This Row],[Name]],tbl_performance[Date],tbl_daily[[#This Row],[Date]]),"")</f>
        <v/>
      </c>
      <c r="R682" s="2" t="str">
        <f>IFERROR(AVERAGEIFS(tbl_performance[Bench Press 1RM (lbs)],tbl_performance[Name],tbl_daily[[#This Row],[Name]],tbl_performance[Date],tbl_daily[[#This Row],[Date]]),"")</f>
        <v/>
      </c>
      <c r="S682" s="2" t="str">
        <f>IFERROR(AVERAGEIFS(tbl_performance[Jump Height (in)],tbl_performance[Name],tbl_daily[[#This Row],[Name]],tbl_performance[Date],tbl_daily[[#This Row],[Date]]),"")</f>
        <v/>
      </c>
      <c r="T682" s="2" t="str">
        <f>IFERROR(AVERAGEIFS(tbl_performance[Body Fat (%)],tbl_performance[Name],tbl_daily[[#This Row],[Name]],tbl_performance[Date],tbl_daily[[#This Row],[Date]]),"")</f>
        <v/>
      </c>
      <c r="U682">
        <f>IFERROR(IF(tbl_daily[[#This Row],[Name]]="","",1),"")</f>
        <v>1</v>
      </c>
      <c r="V682" s="9">
        <f>IF(tbl_daily[[#This Row],[Injury Status]]="Full",1,IF(tbl_daily[[#This Row],[Injury Status]]="Limited",2,IF(tbl_daily[[#This Row],[Injury Status]]="Out",3,"")))</f>
        <v>1</v>
      </c>
    </row>
    <row r="683" spans="1:22" ht="18" customHeight="1" x14ac:dyDescent="0.25">
      <c r="A683" s="3">
        <v>43066</v>
      </c>
      <c r="B683" t="s">
        <v>59</v>
      </c>
      <c r="C683" t="s">
        <v>36</v>
      </c>
      <c r="D683">
        <v>8</v>
      </c>
      <c r="E683">
        <v>7</v>
      </c>
      <c r="F683">
        <v>7</v>
      </c>
      <c r="G683">
        <v>7</v>
      </c>
      <c r="H683">
        <v>10</v>
      </c>
      <c r="I683">
        <v>1</v>
      </c>
      <c r="J683">
        <v>7</v>
      </c>
      <c r="K683">
        <v>106</v>
      </c>
      <c r="L683">
        <f>IFERROR(IF(OR(tbl_daily[[#This Row],[RPE]]="",tbl_daily[[#This Row],[Duration]]=""),"",tbl_daily[[#This Row],[RPE]]*tbl_daily[[#This Row],[Duration]]),"")</f>
        <v>742</v>
      </c>
      <c r="M6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683" t="str">
        <f>IFERROR(_xlfn.XLOOKUP(tbl_daily[[#This Row],[Name]],tbl_profile[Name],tbl_profile[Position]),"")</f>
        <v>Forward</v>
      </c>
      <c r="O683">
        <f>IFERROR(IF(tbl_daily[[#This Row],[Injury Status]]="Out","",tbl_daily[[#This Row],[Duration]]),"")</f>
        <v>106</v>
      </c>
      <c r="P683" t="str">
        <f>IFERROR(_xlfn.XLOOKUP(tbl_daily[[#This Row],[Name]],tbl_profile[Name],tbl_profile[Team]),"")</f>
        <v>Toon Squad</v>
      </c>
      <c r="Q683" s="2" t="str">
        <f>IFERROR(AVERAGEIFS(tbl_performance[TrapBar Deadlift 1RM (lbs)],tbl_performance[Name],tbl_daily[[#This Row],[Name]],tbl_performance[Date],tbl_daily[[#This Row],[Date]]),"")</f>
        <v/>
      </c>
      <c r="R683" s="2" t="str">
        <f>IFERROR(AVERAGEIFS(tbl_performance[Bench Press 1RM (lbs)],tbl_performance[Name],tbl_daily[[#This Row],[Name]],tbl_performance[Date],tbl_daily[[#This Row],[Date]]),"")</f>
        <v/>
      </c>
      <c r="S683" s="2" t="str">
        <f>IFERROR(AVERAGEIFS(tbl_performance[Jump Height (in)],tbl_performance[Name],tbl_daily[[#This Row],[Name]],tbl_performance[Date],tbl_daily[[#This Row],[Date]]),"")</f>
        <v/>
      </c>
      <c r="T683" s="2" t="str">
        <f>IFERROR(AVERAGEIFS(tbl_performance[Body Fat (%)],tbl_performance[Name],tbl_daily[[#This Row],[Name]],tbl_performance[Date],tbl_daily[[#This Row],[Date]]),"")</f>
        <v/>
      </c>
      <c r="U683">
        <f>IFERROR(IF(tbl_daily[[#This Row],[Name]]="","",1),"")</f>
        <v>1</v>
      </c>
      <c r="V683" s="9">
        <f>IF(tbl_daily[[#This Row],[Injury Status]]="Full",1,IF(tbl_daily[[#This Row],[Injury Status]]="Limited",2,IF(tbl_daily[[#This Row],[Injury Status]]="Out",3,"")))</f>
        <v>1</v>
      </c>
    </row>
    <row r="684" spans="1:22" ht="18" customHeight="1" x14ac:dyDescent="0.25">
      <c r="A684" s="3">
        <v>43066</v>
      </c>
      <c r="B684" t="s">
        <v>61</v>
      </c>
      <c r="C684" t="s">
        <v>36</v>
      </c>
      <c r="D684">
        <v>7</v>
      </c>
      <c r="E684">
        <v>7</v>
      </c>
      <c r="F684">
        <v>10</v>
      </c>
      <c r="G684">
        <v>7</v>
      </c>
      <c r="H684">
        <v>8</v>
      </c>
      <c r="I684">
        <v>1</v>
      </c>
      <c r="J684">
        <v>9</v>
      </c>
      <c r="K684">
        <v>106</v>
      </c>
      <c r="L684">
        <f>IFERROR(IF(OR(tbl_daily[[#This Row],[RPE]]="",tbl_daily[[#This Row],[Duration]]=""),"",tbl_daily[[#This Row],[RPE]]*tbl_daily[[#This Row],[Duration]]),"")</f>
        <v>954</v>
      </c>
      <c r="M6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684" t="str">
        <f>IFERROR(_xlfn.XLOOKUP(tbl_daily[[#This Row],[Name]],tbl_profile[Name],tbl_profile[Position]),"")</f>
        <v>Forward</v>
      </c>
      <c r="O684">
        <f>IFERROR(IF(tbl_daily[[#This Row],[Injury Status]]="Out","",tbl_daily[[#This Row],[Duration]]),"")</f>
        <v>106</v>
      </c>
      <c r="P684" t="str">
        <f>IFERROR(_xlfn.XLOOKUP(tbl_daily[[#This Row],[Name]],tbl_profile[Name],tbl_profile[Team]),"")</f>
        <v>Toon Squad</v>
      </c>
      <c r="Q684" s="2" t="str">
        <f>IFERROR(AVERAGEIFS(tbl_performance[TrapBar Deadlift 1RM (lbs)],tbl_performance[Name],tbl_daily[[#This Row],[Name]],tbl_performance[Date],tbl_daily[[#This Row],[Date]]),"")</f>
        <v/>
      </c>
      <c r="R684" s="2" t="str">
        <f>IFERROR(AVERAGEIFS(tbl_performance[Bench Press 1RM (lbs)],tbl_performance[Name],tbl_daily[[#This Row],[Name]],tbl_performance[Date],tbl_daily[[#This Row],[Date]]),"")</f>
        <v/>
      </c>
      <c r="S684" s="2" t="str">
        <f>IFERROR(AVERAGEIFS(tbl_performance[Jump Height (in)],tbl_performance[Name],tbl_daily[[#This Row],[Name]],tbl_performance[Date],tbl_daily[[#This Row],[Date]]),"")</f>
        <v/>
      </c>
      <c r="T684" s="2" t="str">
        <f>IFERROR(AVERAGEIFS(tbl_performance[Body Fat (%)],tbl_performance[Name],tbl_daily[[#This Row],[Name]],tbl_performance[Date],tbl_daily[[#This Row],[Date]]),"")</f>
        <v/>
      </c>
      <c r="U684">
        <f>IFERROR(IF(tbl_daily[[#This Row],[Name]]="","",1),"")</f>
        <v>1</v>
      </c>
      <c r="V684" s="9">
        <f>IF(tbl_daily[[#This Row],[Injury Status]]="Full",1,IF(tbl_daily[[#This Row],[Injury Status]]="Limited",2,IF(tbl_daily[[#This Row],[Injury Status]]="Out",3,"")))</f>
        <v>1</v>
      </c>
    </row>
    <row r="685" spans="1:22" ht="18" customHeight="1" x14ac:dyDescent="0.25">
      <c r="A685" s="3">
        <v>43066</v>
      </c>
      <c r="B685" t="s">
        <v>55</v>
      </c>
      <c r="C685" t="s">
        <v>36</v>
      </c>
      <c r="D685">
        <v>3</v>
      </c>
      <c r="E685">
        <v>4</v>
      </c>
      <c r="F685">
        <v>4</v>
      </c>
      <c r="G685">
        <v>4</v>
      </c>
      <c r="H685">
        <v>1</v>
      </c>
      <c r="I685">
        <v>0</v>
      </c>
      <c r="J685">
        <v>0</v>
      </c>
      <c r="K685" t="s">
        <v>39</v>
      </c>
      <c r="L685" t="str">
        <f>IFERROR(IF(OR(tbl_daily[[#This Row],[RPE]]="",tbl_daily[[#This Row],[Duration]]=""),"",tbl_daily[[#This Row],[RPE]]*tbl_daily[[#This Row],[Duration]]),"")</f>
        <v/>
      </c>
      <c r="M6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685" t="str">
        <f>IFERROR(_xlfn.XLOOKUP(tbl_daily[[#This Row],[Name]],tbl_profile[Name],tbl_profile[Position]),"")</f>
        <v>Guard</v>
      </c>
      <c r="O685" t="str">
        <f>IFERROR(IF(tbl_daily[[#This Row],[Injury Status]]="Out","",tbl_daily[[#This Row],[Duration]]),"")</f>
        <v/>
      </c>
      <c r="P685" t="str">
        <f>IFERROR(_xlfn.XLOOKUP(tbl_daily[[#This Row],[Name]],tbl_profile[Name],tbl_profile[Team]),"")</f>
        <v>Toon Squad</v>
      </c>
      <c r="Q685" s="2" t="str">
        <f>IFERROR(AVERAGEIFS(tbl_performance[TrapBar Deadlift 1RM (lbs)],tbl_performance[Name],tbl_daily[[#This Row],[Name]],tbl_performance[Date],tbl_daily[[#This Row],[Date]]),"")</f>
        <v/>
      </c>
      <c r="R685" s="2" t="str">
        <f>IFERROR(AVERAGEIFS(tbl_performance[Bench Press 1RM (lbs)],tbl_performance[Name],tbl_daily[[#This Row],[Name]],tbl_performance[Date],tbl_daily[[#This Row],[Date]]),"")</f>
        <v/>
      </c>
      <c r="S685" s="2" t="str">
        <f>IFERROR(AVERAGEIFS(tbl_performance[Jump Height (in)],tbl_performance[Name],tbl_daily[[#This Row],[Name]],tbl_performance[Date],tbl_daily[[#This Row],[Date]]),"")</f>
        <v/>
      </c>
      <c r="T685" s="2" t="str">
        <f>IFERROR(AVERAGEIFS(tbl_performance[Body Fat (%)],tbl_performance[Name],tbl_daily[[#This Row],[Name]],tbl_performance[Date],tbl_daily[[#This Row],[Date]]),"")</f>
        <v/>
      </c>
      <c r="U685">
        <f>IFERROR(IF(tbl_daily[[#This Row],[Name]]="","",1),"")</f>
        <v>1</v>
      </c>
      <c r="V685" s="9">
        <f>IF(tbl_daily[[#This Row],[Injury Status]]="Full",1,IF(tbl_daily[[#This Row],[Injury Status]]="Limited",2,IF(tbl_daily[[#This Row],[Injury Status]]="Out",3,"")))</f>
        <v>1</v>
      </c>
    </row>
    <row r="686" spans="1:22" ht="18" customHeight="1" x14ac:dyDescent="0.25">
      <c r="A686" s="3">
        <v>43066</v>
      </c>
      <c r="B686" t="s">
        <v>40</v>
      </c>
      <c r="C686" t="s">
        <v>36</v>
      </c>
      <c r="D686">
        <v>3</v>
      </c>
      <c r="E686">
        <v>3</v>
      </c>
      <c r="F686">
        <v>2</v>
      </c>
      <c r="G686">
        <v>4</v>
      </c>
      <c r="H686">
        <v>1</v>
      </c>
      <c r="I686">
        <v>0</v>
      </c>
      <c r="J686">
        <v>0</v>
      </c>
      <c r="K686" t="s">
        <v>39</v>
      </c>
      <c r="L686" t="str">
        <f>IFERROR(IF(OR(tbl_daily[[#This Row],[RPE]]="",tbl_daily[[#This Row],[Duration]]=""),"",tbl_daily[[#This Row],[RPE]]*tbl_daily[[#This Row],[Duration]]),"")</f>
        <v/>
      </c>
      <c r="M6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686" t="str">
        <f>IFERROR(_xlfn.XLOOKUP(tbl_daily[[#This Row],[Name]],tbl_profile[Name],tbl_profile[Position]),"")</f>
        <v>Guard</v>
      </c>
      <c r="O686" t="str">
        <f>IFERROR(IF(tbl_daily[[#This Row],[Injury Status]]="Out","",tbl_daily[[#This Row],[Duration]]),"")</f>
        <v/>
      </c>
      <c r="P686" t="str">
        <f>IFERROR(_xlfn.XLOOKUP(tbl_daily[[#This Row],[Name]],tbl_profile[Name],tbl_profile[Team]),"")</f>
        <v>New Legacy</v>
      </c>
      <c r="Q686" s="2" t="str">
        <f>IFERROR(AVERAGEIFS(tbl_performance[TrapBar Deadlift 1RM (lbs)],tbl_performance[Name],tbl_daily[[#This Row],[Name]],tbl_performance[Date],tbl_daily[[#This Row],[Date]]),"")</f>
        <v/>
      </c>
      <c r="R686" s="2" t="str">
        <f>IFERROR(AVERAGEIFS(tbl_performance[Bench Press 1RM (lbs)],tbl_performance[Name],tbl_daily[[#This Row],[Name]],tbl_performance[Date],tbl_daily[[#This Row],[Date]]),"")</f>
        <v/>
      </c>
      <c r="S686" s="2" t="str">
        <f>IFERROR(AVERAGEIFS(tbl_performance[Jump Height (in)],tbl_performance[Name],tbl_daily[[#This Row],[Name]],tbl_performance[Date],tbl_daily[[#This Row],[Date]]),"")</f>
        <v/>
      </c>
      <c r="T686" s="2" t="str">
        <f>IFERROR(AVERAGEIFS(tbl_performance[Body Fat (%)],tbl_performance[Name],tbl_daily[[#This Row],[Name]],tbl_performance[Date],tbl_daily[[#This Row],[Date]]),"")</f>
        <v/>
      </c>
      <c r="U686">
        <f>IFERROR(IF(tbl_daily[[#This Row],[Name]]="","",1),"")</f>
        <v>1</v>
      </c>
      <c r="V686" s="9">
        <f>IF(tbl_daily[[#This Row],[Injury Status]]="Full",1,IF(tbl_daily[[#This Row],[Injury Status]]="Limited",2,IF(tbl_daily[[#This Row],[Injury Status]]="Out",3,"")))</f>
        <v>1</v>
      </c>
    </row>
    <row r="687" spans="1:22" ht="18" customHeight="1" x14ac:dyDescent="0.25">
      <c r="A687" s="6">
        <v>43067</v>
      </c>
      <c r="B687" t="s">
        <v>45</v>
      </c>
      <c r="C687" t="s">
        <v>36</v>
      </c>
      <c r="D687">
        <v>4</v>
      </c>
      <c r="E687">
        <v>2</v>
      </c>
      <c r="F687">
        <v>3</v>
      </c>
      <c r="G687">
        <v>2</v>
      </c>
      <c r="H687">
        <v>1</v>
      </c>
      <c r="I687">
        <v>0</v>
      </c>
      <c r="J687">
        <v>0</v>
      </c>
      <c r="K687" t="s">
        <v>39</v>
      </c>
      <c r="L687" t="str">
        <f>IFERROR(IF(OR(tbl_daily[[#This Row],[RPE]]="",tbl_daily[[#This Row],[Duration]]=""),"",tbl_daily[[#This Row],[RPE]]*tbl_daily[[#This Row],[Duration]]),"")</f>
        <v/>
      </c>
      <c r="M6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687" t="str">
        <f>IFERROR(_xlfn.XLOOKUP(tbl_daily[[#This Row],[Name]],tbl_profile[Name],tbl_profile[Position]),"")</f>
        <v>Forward</v>
      </c>
      <c r="O687" t="str">
        <f>IFERROR(IF(tbl_daily[[#This Row],[Injury Status]]="Out","",tbl_daily[[#This Row],[Duration]]),"")</f>
        <v/>
      </c>
      <c r="P687" t="str">
        <f>IFERROR(_xlfn.XLOOKUP(tbl_daily[[#This Row],[Name]],tbl_profile[Name],tbl_profile[Team]),"")</f>
        <v>New Legacy</v>
      </c>
      <c r="Q687" s="2" t="str">
        <f>IFERROR(AVERAGEIFS(tbl_performance[TrapBar Deadlift 1RM (lbs)],tbl_performance[Name],tbl_daily[[#This Row],[Name]],tbl_performance[Date],tbl_daily[[#This Row],[Date]]),"")</f>
        <v/>
      </c>
      <c r="R687" s="2" t="str">
        <f>IFERROR(AVERAGEIFS(tbl_performance[Bench Press 1RM (lbs)],tbl_performance[Name],tbl_daily[[#This Row],[Name]],tbl_performance[Date],tbl_daily[[#This Row],[Date]]),"")</f>
        <v/>
      </c>
      <c r="S687" s="2" t="str">
        <f>IFERROR(AVERAGEIFS(tbl_performance[Jump Height (in)],tbl_performance[Name],tbl_daily[[#This Row],[Name]],tbl_performance[Date],tbl_daily[[#This Row],[Date]]),"")</f>
        <v/>
      </c>
      <c r="T687" s="2" t="str">
        <f>IFERROR(AVERAGEIFS(tbl_performance[Body Fat (%)],tbl_performance[Name],tbl_daily[[#This Row],[Name]],tbl_performance[Date],tbl_daily[[#This Row],[Date]]),"")</f>
        <v/>
      </c>
      <c r="U687">
        <f>IFERROR(IF(tbl_daily[[#This Row],[Name]]="","",1),"")</f>
        <v>1</v>
      </c>
      <c r="V687" s="9">
        <f>IF(tbl_daily[[#This Row],[Injury Status]]="Full",1,IF(tbl_daily[[#This Row],[Injury Status]]="Limited",2,IF(tbl_daily[[#This Row],[Injury Status]]="Out",3,"")))</f>
        <v>1</v>
      </c>
    </row>
    <row r="688" spans="1:22" ht="18" customHeight="1" x14ac:dyDescent="0.25">
      <c r="A688" s="3">
        <v>43067</v>
      </c>
      <c r="B688" t="s">
        <v>47</v>
      </c>
      <c r="C688" t="s">
        <v>36</v>
      </c>
      <c r="D688">
        <v>2</v>
      </c>
      <c r="E688">
        <v>4</v>
      </c>
      <c r="F688">
        <v>2</v>
      </c>
      <c r="G688">
        <v>2</v>
      </c>
      <c r="H688">
        <v>3</v>
      </c>
      <c r="I688">
        <v>0</v>
      </c>
      <c r="J688">
        <v>0</v>
      </c>
      <c r="K688" t="s">
        <v>39</v>
      </c>
      <c r="L688" t="str">
        <f>IFERROR(IF(OR(tbl_daily[[#This Row],[RPE]]="",tbl_daily[[#This Row],[Duration]]=""),"",tbl_daily[[#This Row],[RPE]]*tbl_daily[[#This Row],[Duration]]),"")</f>
        <v/>
      </c>
      <c r="M6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688" t="str">
        <f>IFERROR(_xlfn.XLOOKUP(tbl_daily[[#This Row],[Name]],tbl_profile[Name],tbl_profile[Position]),"")</f>
        <v>Forward</v>
      </c>
      <c r="O688" t="str">
        <f>IFERROR(IF(tbl_daily[[#This Row],[Injury Status]]="Out","",tbl_daily[[#This Row],[Duration]]),"")</f>
        <v/>
      </c>
      <c r="P688" t="str">
        <f>IFERROR(_xlfn.XLOOKUP(tbl_daily[[#This Row],[Name]],tbl_profile[Name],tbl_profile[Team]),"")</f>
        <v>Toon Squad</v>
      </c>
      <c r="Q688" s="2" t="str">
        <f>IFERROR(AVERAGEIFS(tbl_performance[TrapBar Deadlift 1RM (lbs)],tbl_performance[Name],tbl_daily[[#This Row],[Name]],tbl_performance[Date],tbl_daily[[#This Row],[Date]]),"")</f>
        <v/>
      </c>
      <c r="R688" s="2" t="str">
        <f>IFERROR(AVERAGEIFS(tbl_performance[Bench Press 1RM (lbs)],tbl_performance[Name],tbl_daily[[#This Row],[Name]],tbl_performance[Date],tbl_daily[[#This Row],[Date]]),"")</f>
        <v/>
      </c>
      <c r="S688" s="2" t="str">
        <f>IFERROR(AVERAGEIFS(tbl_performance[Jump Height (in)],tbl_performance[Name],tbl_daily[[#This Row],[Name]],tbl_performance[Date],tbl_daily[[#This Row],[Date]]),"")</f>
        <v/>
      </c>
      <c r="T688" s="2" t="str">
        <f>IFERROR(AVERAGEIFS(tbl_performance[Body Fat (%)],tbl_performance[Name],tbl_daily[[#This Row],[Name]],tbl_performance[Date],tbl_daily[[#This Row],[Date]]),"")</f>
        <v/>
      </c>
      <c r="U688">
        <f>IFERROR(IF(tbl_daily[[#This Row],[Name]]="","",1),"")</f>
        <v>1</v>
      </c>
      <c r="V688" s="9">
        <f>IF(tbl_daily[[#This Row],[Injury Status]]="Full",1,IF(tbl_daily[[#This Row],[Injury Status]]="Limited",2,IF(tbl_daily[[#This Row],[Injury Status]]="Out",3,"")))</f>
        <v>1</v>
      </c>
    </row>
    <row r="689" spans="1:22" ht="18" customHeight="1" x14ac:dyDescent="0.25">
      <c r="A689" s="3">
        <v>43067</v>
      </c>
      <c r="B689" t="s">
        <v>43</v>
      </c>
      <c r="C689" t="s">
        <v>36</v>
      </c>
      <c r="D689">
        <v>3</v>
      </c>
      <c r="E689">
        <v>4</v>
      </c>
      <c r="F689">
        <v>2</v>
      </c>
      <c r="G689">
        <v>2</v>
      </c>
      <c r="H689">
        <v>3</v>
      </c>
      <c r="I689">
        <v>0</v>
      </c>
      <c r="J689">
        <v>0</v>
      </c>
      <c r="K689" t="s">
        <v>39</v>
      </c>
      <c r="L689" t="str">
        <f>IFERROR(IF(OR(tbl_daily[[#This Row],[RPE]]="",tbl_daily[[#This Row],[Duration]]=""),"",tbl_daily[[#This Row],[RPE]]*tbl_daily[[#This Row],[Duration]]),"")</f>
        <v/>
      </c>
      <c r="M6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689" t="str">
        <f>IFERROR(_xlfn.XLOOKUP(tbl_daily[[#This Row],[Name]],tbl_profile[Name],tbl_profile[Position]),"")</f>
        <v>Forward</v>
      </c>
      <c r="O689" t="str">
        <f>IFERROR(IF(tbl_daily[[#This Row],[Injury Status]]="Out","",tbl_daily[[#This Row],[Duration]]),"")</f>
        <v/>
      </c>
      <c r="P689" t="str">
        <f>IFERROR(_xlfn.XLOOKUP(tbl_daily[[#This Row],[Name]],tbl_profile[Name],tbl_profile[Team]),"")</f>
        <v>New Legacy</v>
      </c>
      <c r="Q689" s="2" t="str">
        <f>IFERROR(AVERAGEIFS(tbl_performance[TrapBar Deadlift 1RM (lbs)],tbl_performance[Name],tbl_daily[[#This Row],[Name]],tbl_performance[Date],tbl_daily[[#This Row],[Date]]),"")</f>
        <v/>
      </c>
      <c r="R689" s="2" t="str">
        <f>IFERROR(AVERAGEIFS(tbl_performance[Bench Press 1RM (lbs)],tbl_performance[Name],tbl_daily[[#This Row],[Name]],tbl_performance[Date],tbl_daily[[#This Row],[Date]]),"")</f>
        <v/>
      </c>
      <c r="S689" s="2" t="str">
        <f>IFERROR(AVERAGEIFS(tbl_performance[Jump Height (in)],tbl_performance[Name],tbl_daily[[#This Row],[Name]],tbl_performance[Date],tbl_daily[[#This Row],[Date]]),"")</f>
        <v/>
      </c>
      <c r="T689" s="2" t="str">
        <f>IFERROR(AVERAGEIFS(tbl_performance[Body Fat (%)],tbl_performance[Name],tbl_daily[[#This Row],[Name]],tbl_performance[Date],tbl_daily[[#This Row],[Date]]),"")</f>
        <v/>
      </c>
      <c r="U689">
        <f>IFERROR(IF(tbl_daily[[#This Row],[Name]]="","",1),"")</f>
        <v>1</v>
      </c>
      <c r="V689" s="9">
        <f>IF(tbl_daily[[#This Row],[Injury Status]]="Full",1,IF(tbl_daily[[#This Row],[Injury Status]]="Limited",2,IF(tbl_daily[[#This Row],[Injury Status]]="Out",3,"")))</f>
        <v>1</v>
      </c>
    </row>
    <row r="690" spans="1:22" ht="18" customHeight="1" x14ac:dyDescent="0.25">
      <c r="A690" s="3">
        <v>43067</v>
      </c>
      <c r="B690" t="s">
        <v>46</v>
      </c>
      <c r="C690" t="s">
        <v>36</v>
      </c>
      <c r="D690">
        <v>4</v>
      </c>
      <c r="E690">
        <v>4</v>
      </c>
      <c r="F690">
        <v>1</v>
      </c>
      <c r="G690">
        <v>1</v>
      </c>
      <c r="H690">
        <v>4</v>
      </c>
      <c r="I690">
        <v>0</v>
      </c>
      <c r="J690">
        <v>0</v>
      </c>
      <c r="K690" t="s">
        <v>39</v>
      </c>
      <c r="L690" t="str">
        <f>IFERROR(IF(OR(tbl_daily[[#This Row],[RPE]]="",tbl_daily[[#This Row],[Duration]]=""),"",tbl_daily[[#This Row],[RPE]]*tbl_daily[[#This Row],[Duration]]),"")</f>
        <v/>
      </c>
      <c r="M6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690" t="str">
        <f>IFERROR(_xlfn.XLOOKUP(tbl_daily[[#This Row],[Name]],tbl_profile[Name],tbl_profile[Position]),"")</f>
        <v>Forward</v>
      </c>
      <c r="O690" t="str">
        <f>IFERROR(IF(tbl_daily[[#This Row],[Injury Status]]="Out","",tbl_daily[[#This Row],[Duration]]),"")</f>
        <v/>
      </c>
      <c r="P690" t="str">
        <f>IFERROR(_xlfn.XLOOKUP(tbl_daily[[#This Row],[Name]],tbl_profile[Name],tbl_profile[Team]),"")</f>
        <v>Toon Squad</v>
      </c>
      <c r="Q690" s="2" t="str">
        <f>IFERROR(AVERAGEIFS(tbl_performance[TrapBar Deadlift 1RM (lbs)],tbl_performance[Name],tbl_daily[[#This Row],[Name]],tbl_performance[Date],tbl_daily[[#This Row],[Date]]),"")</f>
        <v/>
      </c>
      <c r="R690" s="2" t="str">
        <f>IFERROR(AVERAGEIFS(tbl_performance[Bench Press 1RM (lbs)],tbl_performance[Name],tbl_daily[[#This Row],[Name]],tbl_performance[Date],tbl_daily[[#This Row],[Date]]),"")</f>
        <v/>
      </c>
      <c r="S690" s="2" t="str">
        <f>IFERROR(AVERAGEIFS(tbl_performance[Jump Height (in)],tbl_performance[Name],tbl_daily[[#This Row],[Name]],tbl_performance[Date],tbl_daily[[#This Row],[Date]]),"")</f>
        <v/>
      </c>
      <c r="T690" s="2" t="str">
        <f>IFERROR(AVERAGEIFS(tbl_performance[Body Fat (%)],tbl_performance[Name],tbl_daily[[#This Row],[Name]],tbl_performance[Date],tbl_daily[[#This Row],[Date]]),"")</f>
        <v/>
      </c>
      <c r="U690">
        <f>IFERROR(IF(tbl_daily[[#This Row],[Name]]="","",1),"")</f>
        <v>1</v>
      </c>
      <c r="V690" s="9">
        <f>IF(tbl_daily[[#This Row],[Injury Status]]="Full",1,IF(tbl_daily[[#This Row],[Injury Status]]="Limited",2,IF(tbl_daily[[#This Row],[Injury Status]]="Out",3,"")))</f>
        <v>1</v>
      </c>
    </row>
    <row r="691" spans="1:22" ht="18" customHeight="1" x14ac:dyDescent="0.25">
      <c r="A691" s="3">
        <v>43067</v>
      </c>
      <c r="B691" t="s">
        <v>49</v>
      </c>
      <c r="C691" t="s">
        <v>36</v>
      </c>
      <c r="D691">
        <v>1</v>
      </c>
      <c r="E691">
        <v>3</v>
      </c>
      <c r="F691">
        <v>2</v>
      </c>
      <c r="G691">
        <v>2</v>
      </c>
      <c r="H691">
        <v>3</v>
      </c>
      <c r="I691">
        <v>0</v>
      </c>
      <c r="J691">
        <v>0</v>
      </c>
      <c r="K691" t="s">
        <v>39</v>
      </c>
      <c r="L691" t="str">
        <f>IFERROR(IF(OR(tbl_daily[[#This Row],[RPE]]="",tbl_daily[[#This Row],[Duration]]=""),"",tbl_daily[[#This Row],[RPE]]*tbl_daily[[#This Row],[Duration]]),"")</f>
        <v/>
      </c>
      <c r="M6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691" t="str">
        <f>IFERROR(_xlfn.XLOOKUP(tbl_daily[[#This Row],[Name]],tbl_profile[Name],tbl_profile[Position]),"")</f>
        <v>Guard</v>
      </c>
      <c r="O691" t="str">
        <f>IFERROR(IF(tbl_daily[[#This Row],[Injury Status]]="Out","",tbl_daily[[#This Row],[Duration]]),"")</f>
        <v/>
      </c>
      <c r="P691" t="str">
        <f>IFERROR(_xlfn.XLOOKUP(tbl_daily[[#This Row],[Name]],tbl_profile[Name],tbl_profile[Team]),"")</f>
        <v>Toon Squad</v>
      </c>
      <c r="Q691" s="2" t="str">
        <f>IFERROR(AVERAGEIFS(tbl_performance[TrapBar Deadlift 1RM (lbs)],tbl_performance[Name],tbl_daily[[#This Row],[Name]],tbl_performance[Date],tbl_daily[[#This Row],[Date]]),"")</f>
        <v/>
      </c>
      <c r="R691" s="2" t="str">
        <f>IFERROR(AVERAGEIFS(tbl_performance[Bench Press 1RM (lbs)],tbl_performance[Name],tbl_daily[[#This Row],[Name]],tbl_performance[Date],tbl_daily[[#This Row],[Date]]),"")</f>
        <v/>
      </c>
      <c r="S691" s="2" t="str">
        <f>IFERROR(AVERAGEIFS(tbl_performance[Jump Height (in)],tbl_performance[Name],tbl_daily[[#This Row],[Name]],tbl_performance[Date],tbl_daily[[#This Row],[Date]]),"")</f>
        <v/>
      </c>
      <c r="T691" s="2" t="str">
        <f>IFERROR(AVERAGEIFS(tbl_performance[Body Fat (%)],tbl_performance[Name],tbl_daily[[#This Row],[Name]],tbl_performance[Date],tbl_daily[[#This Row],[Date]]),"")</f>
        <v/>
      </c>
      <c r="U691">
        <f>IFERROR(IF(tbl_daily[[#This Row],[Name]]="","",1),"")</f>
        <v>1</v>
      </c>
      <c r="V691" s="9">
        <f>IF(tbl_daily[[#This Row],[Injury Status]]="Full",1,IF(tbl_daily[[#This Row],[Injury Status]]="Limited",2,IF(tbl_daily[[#This Row],[Injury Status]]="Out",3,"")))</f>
        <v>1</v>
      </c>
    </row>
    <row r="692" spans="1:22" ht="18" customHeight="1" x14ac:dyDescent="0.25">
      <c r="A692" s="3">
        <v>43067</v>
      </c>
      <c r="B692" t="s">
        <v>14</v>
      </c>
      <c r="C692" t="s">
        <v>36</v>
      </c>
      <c r="D692">
        <v>1</v>
      </c>
      <c r="E692">
        <v>3</v>
      </c>
      <c r="F692">
        <v>2</v>
      </c>
      <c r="G692">
        <v>3</v>
      </c>
      <c r="H692">
        <v>3</v>
      </c>
      <c r="I692">
        <v>0</v>
      </c>
      <c r="J692">
        <v>0</v>
      </c>
      <c r="K692" t="s">
        <v>39</v>
      </c>
      <c r="L692" t="str">
        <f>IFERROR(IF(OR(tbl_daily[[#This Row],[RPE]]="",tbl_daily[[#This Row],[Duration]]=""),"",tbl_daily[[#This Row],[RPE]]*tbl_daily[[#This Row],[Duration]]),"")</f>
        <v/>
      </c>
      <c r="M6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692" t="str">
        <f>IFERROR(_xlfn.XLOOKUP(tbl_daily[[#This Row],[Name]],tbl_profile[Name],tbl_profile[Position]),"")</f>
        <v>Guard</v>
      </c>
      <c r="O692" t="str">
        <f>IFERROR(IF(tbl_daily[[#This Row],[Injury Status]]="Out","",tbl_daily[[#This Row],[Duration]]),"")</f>
        <v/>
      </c>
      <c r="P692" t="str">
        <f>IFERROR(_xlfn.XLOOKUP(tbl_daily[[#This Row],[Name]],tbl_profile[Name],tbl_profile[Team]),"")</f>
        <v>New Legacy</v>
      </c>
      <c r="Q692" s="2" t="str">
        <f>IFERROR(AVERAGEIFS(tbl_performance[TrapBar Deadlift 1RM (lbs)],tbl_performance[Name],tbl_daily[[#This Row],[Name]],tbl_performance[Date],tbl_daily[[#This Row],[Date]]),"")</f>
        <v/>
      </c>
      <c r="R692" s="2" t="str">
        <f>IFERROR(AVERAGEIFS(tbl_performance[Bench Press 1RM (lbs)],tbl_performance[Name],tbl_daily[[#This Row],[Name]],tbl_performance[Date],tbl_daily[[#This Row],[Date]]),"")</f>
        <v/>
      </c>
      <c r="S692" s="2" t="str">
        <f>IFERROR(AVERAGEIFS(tbl_performance[Jump Height (in)],tbl_performance[Name],tbl_daily[[#This Row],[Name]],tbl_performance[Date],tbl_daily[[#This Row],[Date]]),"")</f>
        <v/>
      </c>
      <c r="T692" s="2" t="str">
        <f>IFERROR(AVERAGEIFS(tbl_performance[Body Fat (%)],tbl_performance[Name],tbl_daily[[#This Row],[Name]],tbl_performance[Date],tbl_daily[[#This Row],[Date]]),"")</f>
        <v/>
      </c>
      <c r="U692">
        <f>IFERROR(IF(tbl_daily[[#This Row],[Name]]="","",1),"")</f>
        <v>1</v>
      </c>
      <c r="V692" s="9">
        <f>IF(tbl_daily[[#This Row],[Injury Status]]="Full",1,IF(tbl_daily[[#This Row],[Injury Status]]="Limited",2,IF(tbl_daily[[#This Row],[Injury Status]]="Out",3,"")))</f>
        <v>1</v>
      </c>
    </row>
    <row r="693" spans="1:22" ht="18" customHeight="1" x14ac:dyDescent="0.25">
      <c r="A693" s="3">
        <v>43067</v>
      </c>
      <c r="B693" t="s">
        <v>64</v>
      </c>
      <c r="C693" t="s">
        <v>36</v>
      </c>
      <c r="D693">
        <v>4</v>
      </c>
      <c r="E693">
        <v>3</v>
      </c>
      <c r="F693">
        <v>1</v>
      </c>
      <c r="G693">
        <v>3</v>
      </c>
      <c r="H693">
        <v>1</v>
      </c>
      <c r="I693">
        <v>0</v>
      </c>
      <c r="J693">
        <v>0</v>
      </c>
      <c r="K693" t="s">
        <v>39</v>
      </c>
      <c r="L693" t="str">
        <f>IFERROR(IF(OR(tbl_daily[[#This Row],[RPE]]="",tbl_daily[[#This Row],[Duration]]=""),"",tbl_daily[[#This Row],[RPE]]*tbl_daily[[#This Row],[Duration]]),"")</f>
        <v/>
      </c>
      <c r="M6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693" t="str">
        <f>IFERROR(_xlfn.XLOOKUP(tbl_daily[[#This Row],[Name]],tbl_profile[Name],tbl_profile[Position]),"")</f>
        <v>Guard</v>
      </c>
      <c r="O693" t="str">
        <f>IFERROR(IF(tbl_daily[[#This Row],[Injury Status]]="Out","",tbl_daily[[#This Row],[Duration]]),"")</f>
        <v/>
      </c>
      <c r="P693" t="str">
        <f>IFERROR(_xlfn.XLOOKUP(tbl_daily[[#This Row],[Name]],tbl_profile[Name],tbl_profile[Team]),"")</f>
        <v>New Legacy</v>
      </c>
      <c r="Q693" s="2" t="str">
        <f>IFERROR(AVERAGEIFS(tbl_performance[TrapBar Deadlift 1RM (lbs)],tbl_performance[Name],tbl_daily[[#This Row],[Name]],tbl_performance[Date],tbl_daily[[#This Row],[Date]]),"")</f>
        <v/>
      </c>
      <c r="R693" s="2" t="str">
        <f>IFERROR(AVERAGEIFS(tbl_performance[Bench Press 1RM (lbs)],tbl_performance[Name],tbl_daily[[#This Row],[Name]],tbl_performance[Date],tbl_daily[[#This Row],[Date]]),"")</f>
        <v/>
      </c>
      <c r="S693" s="2" t="str">
        <f>IFERROR(AVERAGEIFS(tbl_performance[Jump Height (in)],tbl_performance[Name],tbl_daily[[#This Row],[Name]],tbl_performance[Date],tbl_daily[[#This Row],[Date]]),"")</f>
        <v/>
      </c>
      <c r="T693" s="2" t="str">
        <f>IFERROR(AVERAGEIFS(tbl_performance[Body Fat (%)],tbl_performance[Name],tbl_daily[[#This Row],[Name]],tbl_performance[Date],tbl_daily[[#This Row],[Date]]),"")</f>
        <v/>
      </c>
      <c r="U693">
        <f>IFERROR(IF(tbl_daily[[#This Row],[Name]]="","",1),"")</f>
        <v>1</v>
      </c>
      <c r="V693" s="9">
        <f>IF(tbl_daily[[#This Row],[Injury Status]]="Full",1,IF(tbl_daily[[#This Row],[Injury Status]]="Limited",2,IF(tbl_daily[[#This Row],[Injury Status]]="Out",3,"")))</f>
        <v>1</v>
      </c>
    </row>
    <row r="694" spans="1:22" ht="18" customHeight="1" x14ac:dyDescent="0.25">
      <c r="A694" s="3">
        <v>43067</v>
      </c>
      <c r="B694" t="s">
        <v>48</v>
      </c>
      <c r="C694" t="s">
        <v>36</v>
      </c>
      <c r="D694">
        <v>3</v>
      </c>
      <c r="E694">
        <v>2</v>
      </c>
      <c r="F694">
        <v>1</v>
      </c>
      <c r="G694">
        <v>2</v>
      </c>
      <c r="H694">
        <v>2</v>
      </c>
      <c r="I694">
        <v>0</v>
      </c>
      <c r="J694">
        <v>0</v>
      </c>
      <c r="K694" t="s">
        <v>39</v>
      </c>
      <c r="L694" t="str">
        <f>IFERROR(IF(OR(tbl_daily[[#This Row],[RPE]]="",tbl_daily[[#This Row],[Duration]]=""),"",tbl_daily[[#This Row],[RPE]]*tbl_daily[[#This Row],[Duration]]),"")</f>
        <v/>
      </c>
      <c r="M6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694" t="str">
        <f>IFERROR(_xlfn.XLOOKUP(tbl_daily[[#This Row],[Name]],tbl_profile[Name],tbl_profile[Position]),"")</f>
        <v>Guard</v>
      </c>
      <c r="O694" t="str">
        <f>IFERROR(IF(tbl_daily[[#This Row],[Injury Status]]="Out","",tbl_daily[[#This Row],[Duration]]),"")</f>
        <v/>
      </c>
      <c r="P694" t="str">
        <f>IFERROR(_xlfn.XLOOKUP(tbl_daily[[#This Row],[Name]],tbl_profile[Name],tbl_profile[Team]),"")</f>
        <v>New Legacy</v>
      </c>
      <c r="Q694" s="2" t="str">
        <f>IFERROR(AVERAGEIFS(tbl_performance[TrapBar Deadlift 1RM (lbs)],tbl_performance[Name],tbl_daily[[#This Row],[Name]],tbl_performance[Date],tbl_daily[[#This Row],[Date]]),"")</f>
        <v/>
      </c>
      <c r="R694" s="2" t="str">
        <f>IFERROR(AVERAGEIFS(tbl_performance[Bench Press 1RM (lbs)],tbl_performance[Name],tbl_daily[[#This Row],[Name]],tbl_performance[Date],tbl_daily[[#This Row],[Date]]),"")</f>
        <v/>
      </c>
      <c r="S694" s="2" t="str">
        <f>IFERROR(AVERAGEIFS(tbl_performance[Jump Height (in)],tbl_performance[Name],tbl_daily[[#This Row],[Name]],tbl_performance[Date],tbl_daily[[#This Row],[Date]]),"")</f>
        <v/>
      </c>
      <c r="T694" s="2" t="str">
        <f>IFERROR(AVERAGEIFS(tbl_performance[Body Fat (%)],tbl_performance[Name],tbl_daily[[#This Row],[Name]],tbl_performance[Date],tbl_daily[[#This Row],[Date]]),"")</f>
        <v/>
      </c>
      <c r="U694">
        <f>IFERROR(IF(tbl_daily[[#This Row],[Name]]="","",1),"")</f>
        <v>1</v>
      </c>
      <c r="V694" s="9">
        <f>IF(tbl_daily[[#This Row],[Injury Status]]="Full",1,IF(tbl_daily[[#This Row],[Injury Status]]="Limited",2,IF(tbl_daily[[#This Row],[Injury Status]]="Out",3,"")))</f>
        <v>1</v>
      </c>
    </row>
    <row r="695" spans="1:22" ht="18" customHeight="1" x14ac:dyDescent="0.25">
      <c r="A695" s="3">
        <v>43067</v>
      </c>
      <c r="B695" t="s">
        <v>63</v>
      </c>
      <c r="C695" t="s">
        <v>36</v>
      </c>
      <c r="D695">
        <v>4</v>
      </c>
      <c r="E695">
        <v>4</v>
      </c>
      <c r="F695">
        <v>4</v>
      </c>
      <c r="G695">
        <v>2</v>
      </c>
      <c r="H695">
        <v>4</v>
      </c>
      <c r="I695">
        <v>0</v>
      </c>
      <c r="J695">
        <v>0</v>
      </c>
      <c r="K695" t="s">
        <v>39</v>
      </c>
      <c r="L695" t="str">
        <f>IFERROR(IF(OR(tbl_daily[[#This Row],[RPE]]="",tbl_daily[[#This Row],[Duration]]=""),"",tbl_daily[[#This Row],[RPE]]*tbl_daily[[#This Row],[Duration]]),"")</f>
        <v/>
      </c>
      <c r="M6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695" t="str">
        <f>IFERROR(_xlfn.XLOOKUP(tbl_daily[[#This Row],[Name]],tbl_profile[Name],tbl_profile[Position]),"")</f>
        <v>Center</v>
      </c>
      <c r="O695" t="str">
        <f>IFERROR(IF(tbl_daily[[#This Row],[Injury Status]]="Out","",tbl_daily[[#This Row],[Duration]]),"")</f>
        <v/>
      </c>
      <c r="P695" t="str">
        <f>IFERROR(_xlfn.XLOOKUP(tbl_daily[[#This Row],[Name]],tbl_profile[Name],tbl_profile[Team]),"")</f>
        <v>New Legacy</v>
      </c>
      <c r="Q695" s="2" t="str">
        <f>IFERROR(AVERAGEIFS(tbl_performance[TrapBar Deadlift 1RM (lbs)],tbl_performance[Name],tbl_daily[[#This Row],[Name]],tbl_performance[Date],tbl_daily[[#This Row],[Date]]),"")</f>
        <v/>
      </c>
      <c r="R695" s="2" t="str">
        <f>IFERROR(AVERAGEIFS(tbl_performance[Bench Press 1RM (lbs)],tbl_performance[Name],tbl_daily[[#This Row],[Name]],tbl_performance[Date],tbl_daily[[#This Row],[Date]]),"")</f>
        <v/>
      </c>
      <c r="S695" s="2" t="str">
        <f>IFERROR(AVERAGEIFS(tbl_performance[Jump Height (in)],tbl_performance[Name],tbl_daily[[#This Row],[Name]],tbl_performance[Date],tbl_daily[[#This Row],[Date]]),"")</f>
        <v/>
      </c>
      <c r="T695" s="2" t="str">
        <f>IFERROR(AVERAGEIFS(tbl_performance[Body Fat (%)],tbl_performance[Name],tbl_daily[[#This Row],[Name]],tbl_performance[Date],tbl_daily[[#This Row],[Date]]),"")</f>
        <v/>
      </c>
      <c r="U695">
        <f>IFERROR(IF(tbl_daily[[#This Row],[Name]]="","",1),"")</f>
        <v>1</v>
      </c>
      <c r="V695" s="9">
        <f>IF(tbl_daily[[#This Row],[Injury Status]]="Full",1,IF(tbl_daily[[#This Row],[Injury Status]]="Limited",2,IF(tbl_daily[[#This Row],[Injury Status]]="Out",3,"")))</f>
        <v>1</v>
      </c>
    </row>
    <row r="696" spans="1:22" ht="18" customHeight="1" x14ac:dyDescent="0.25">
      <c r="A696" s="3">
        <v>43067</v>
      </c>
      <c r="B696" t="s">
        <v>62</v>
      </c>
      <c r="C696" t="s">
        <v>36</v>
      </c>
      <c r="D696">
        <v>4</v>
      </c>
      <c r="E696">
        <v>3</v>
      </c>
      <c r="F696">
        <v>4</v>
      </c>
      <c r="G696">
        <v>3</v>
      </c>
      <c r="H696">
        <v>2</v>
      </c>
      <c r="I696">
        <v>0</v>
      </c>
      <c r="J696">
        <v>0</v>
      </c>
      <c r="K696" t="s">
        <v>39</v>
      </c>
      <c r="L696" t="str">
        <f>IFERROR(IF(OR(tbl_daily[[#This Row],[RPE]]="",tbl_daily[[#This Row],[Duration]]=""),"",tbl_daily[[#This Row],[RPE]]*tbl_daily[[#This Row],[Duration]]),"")</f>
        <v/>
      </c>
      <c r="M6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696" t="str">
        <f>IFERROR(_xlfn.XLOOKUP(tbl_daily[[#This Row],[Name]],tbl_profile[Name],tbl_profile[Position]),"")</f>
        <v>Center</v>
      </c>
      <c r="O696" t="str">
        <f>IFERROR(IF(tbl_daily[[#This Row],[Injury Status]]="Out","",tbl_daily[[#This Row],[Duration]]),"")</f>
        <v/>
      </c>
      <c r="P696" t="str">
        <f>IFERROR(_xlfn.XLOOKUP(tbl_daily[[#This Row],[Name]],tbl_profile[Name],tbl_profile[Team]),"")</f>
        <v>Toon Squad</v>
      </c>
      <c r="Q696" s="2" t="str">
        <f>IFERROR(AVERAGEIFS(tbl_performance[TrapBar Deadlift 1RM (lbs)],tbl_performance[Name],tbl_daily[[#This Row],[Name]],tbl_performance[Date],tbl_daily[[#This Row],[Date]]),"")</f>
        <v/>
      </c>
      <c r="R696" s="2" t="str">
        <f>IFERROR(AVERAGEIFS(tbl_performance[Bench Press 1RM (lbs)],tbl_performance[Name],tbl_daily[[#This Row],[Name]],tbl_performance[Date],tbl_daily[[#This Row],[Date]]),"")</f>
        <v/>
      </c>
      <c r="S696" s="2" t="str">
        <f>IFERROR(AVERAGEIFS(tbl_performance[Jump Height (in)],tbl_performance[Name],tbl_daily[[#This Row],[Name]],tbl_performance[Date],tbl_daily[[#This Row],[Date]]),"")</f>
        <v/>
      </c>
      <c r="T696" s="2" t="str">
        <f>IFERROR(AVERAGEIFS(tbl_performance[Body Fat (%)],tbl_performance[Name],tbl_daily[[#This Row],[Name]],tbl_performance[Date],tbl_daily[[#This Row],[Date]]),"")</f>
        <v/>
      </c>
      <c r="U696">
        <f>IFERROR(IF(tbl_daily[[#This Row],[Name]]="","",1),"")</f>
        <v>1</v>
      </c>
      <c r="V696" s="9">
        <f>IF(tbl_daily[[#This Row],[Injury Status]]="Full",1,IF(tbl_daily[[#This Row],[Injury Status]]="Limited",2,IF(tbl_daily[[#This Row],[Injury Status]]="Out",3,"")))</f>
        <v>1</v>
      </c>
    </row>
    <row r="697" spans="1:22" ht="18" customHeight="1" x14ac:dyDescent="0.25">
      <c r="A697" s="3">
        <v>43067</v>
      </c>
      <c r="B697" t="s">
        <v>146</v>
      </c>
      <c r="C697" t="s">
        <v>36</v>
      </c>
      <c r="D697">
        <v>1</v>
      </c>
      <c r="E697">
        <v>2</v>
      </c>
      <c r="F697">
        <v>3</v>
      </c>
      <c r="G697">
        <v>1</v>
      </c>
      <c r="H697">
        <v>2</v>
      </c>
      <c r="I697">
        <v>0</v>
      </c>
      <c r="J697">
        <v>0</v>
      </c>
      <c r="K697" t="s">
        <v>39</v>
      </c>
      <c r="L697" t="str">
        <f>IFERROR(IF(OR(tbl_daily[[#This Row],[RPE]]="",tbl_daily[[#This Row],[Duration]]=""),"",tbl_daily[[#This Row],[RPE]]*tbl_daily[[#This Row],[Duration]]),"")</f>
        <v/>
      </c>
      <c r="M6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697" t="str">
        <f>IFERROR(_xlfn.XLOOKUP(tbl_daily[[#This Row],[Name]],tbl_profile[Name],tbl_profile[Position]),"")</f>
        <v>Forward</v>
      </c>
      <c r="O697" t="str">
        <f>IFERROR(IF(tbl_daily[[#This Row],[Injury Status]]="Out","",tbl_daily[[#This Row],[Duration]]),"")</f>
        <v/>
      </c>
      <c r="P697" t="str">
        <f>IFERROR(_xlfn.XLOOKUP(tbl_daily[[#This Row],[Name]],tbl_profile[Name],tbl_profile[Team]),"")</f>
        <v>New Legacy</v>
      </c>
      <c r="Q697" s="2" t="str">
        <f>IFERROR(AVERAGEIFS(tbl_performance[TrapBar Deadlift 1RM (lbs)],tbl_performance[Name],tbl_daily[[#This Row],[Name]],tbl_performance[Date],tbl_daily[[#This Row],[Date]]),"")</f>
        <v/>
      </c>
      <c r="R697" s="2" t="str">
        <f>IFERROR(AVERAGEIFS(tbl_performance[Bench Press 1RM (lbs)],tbl_performance[Name],tbl_daily[[#This Row],[Name]],tbl_performance[Date],tbl_daily[[#This Row],[Date]]),"")</f>
        <v/>
      </c>
      <c r="S697" s="2" t="str">
        <f>IFERROR(AVERAGEIFS(tbl_performance[Jump Height (in)],tbl_performance[Name],tbl_daily[[#This Row],[Name]],tbl_performance[Date],tbl_daily[[#This Row],[Date]]),"")</f>
        <v/>
      </c>
      <c r="T697" s="2" t="str">
        <f>IFERROR(AVERAGEIFS(tbl_performance[Body Fat (%)],tbl_performance[Name],tbl_daily[[#This Row],[Name]],tbl_performance[Date],tbl_daily[[#This Row],[Date]]),"")</f>
        <v/>
      </c>
      <c r="U697">
        <f>IFERROR(IF(tbl_daily[[#This Row],[Name]]="","",1),"")</f>
        <v>1</v>
      </c>
      <c r="V697" s="9">
        <f>IF(tbl_daily[[#This Row],[Injury Status]]="Full",1,IF(tbl_daily[[#This Row],[Injury Status]]="Limited",2,IF(tbl_daily[[#This Row],[Injury Status]]="Out",3,"")))</f>
        <v>1</v>
      </c>
    </row>
    <row r="698" spans="1:22" ht="18" customHeight="1" x14ac:dyDescent="0.25">
      <c r="A698" s="3">
        <v>43067</v>
      </c>
      <c r="B698" t="s">
        <v>57</v>
      </c>
      <c r="C698" t="s">
        <v>36</v>
      </c>
      <c r="D698">
        <v>1</v>
      </c>
      <c r="E698">
        <v>2</v>
      </c>
      <c r="F698">
        <v>4</v>
      </c>
      <c r="G698">
        <v>4</v>
      </c>
      <c r="H698">
        <v>4</v>
      </c>
      <c r="I698">
        <v>0</v>
      </c>
      <c r="J698">
        <v>0</v>
      </c>
      <c r="K698" t="s">
        <v>39</v>
      </c>
      <c r="L698" t="str">
        <f>IFERROR(IF(OR(tbl_daily[[#This Row],[RPE]]="",tbl_daily[[#This Row],[Duration]]=""),"",tbl_daily[[#This Row],[RPE]]*tbl_daily[[#This Row],[Duration]]),"")</f>
        <v/>
      </c>
      <c r="M6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698" t="str">
        <f>IFERROR(_xlfn.XLOOKUP(tbl_daily[[#This Row],[Name]],tbl_profile[Name],tbl_profile[Position]),"")</f>
        <v>Guard</v>
      </c>
      <c r="O698" t="str">
        <f>IFERROR(IF(tbl_daily[[#This Row],[Injury Status]]="Out","",tbl_daily[[#This Row],[Duration]]),"")</f>
        <v/>
      </c>
      <c r="P698" t="str">
        <f>IFERROR(_xlfn.XLOOKUP(tbl_daily[[#This Row],[Name]],tbl_profile[Name],tbl_profile[Team]),"")</f>
        <v>Toon Squad</v>
      </c>
      <c r="Q698" s="2" t="str">
        <f>IFERROR(AVERAGEIFS(tbl_performance[TrapBar Deadlift 1RM (lbs)],tbl_performance[Name],tbl_daily[[#This Row],[Name]],tbl_performance[Date],tbl_daily[[#This Row],[Date]]),"")</f>
        <v/>
      </c>
      <c r="R698" s="2" t="str">
        <f>IFERROR(AVERAGEIFS(tbl_performance[Bench Press 1RM (lbs)],tbl_performance[Name],tbl_daily[[#This Row],[Name]],tbl_performance[Date],tbl_daily[[#This Row],[Date]]),"")</f>
        <v/>
      </c>
      <c r="S698" s="2" t="str">
        <f>IFERROR(AVERAGEIFS(tbl_performance[Jump Height (in)],tbl_performance[Name],tbl_daily[[#This Row],[Name]],tbl_performance[Date],tbl_daily[[#This Row],[Date]]),"")</f>
        <v/>
      </c>
      <c r="T698" s="2" t="str">
        <f>IFERROR(AVERAGEIFS(tbl_performance[Body Fat (%)],tbl_performance[Name],tbl_daily[[#This Row],[Name]],tbl_performance[Date],tbl_daily[[#This Row],[Date]]),"")</f>
        <v/>
      </c>
      <c r="U698">
        <f>IFERROR(IF(tbl_daily[[#This Row],[Name]]="","",1),"")</f>
        <v>1</v>
      </c>
      <c r="V698" s="9">
        <f>IF(tbl_daily[[#This Row],[Injury Status]]="Full",1,IF(tbl_daily[[#This Row],[Injury Status]]="Limited",2,IF(tbl_daily[[#This Row],[Injury Status]]="Out",3,"")))</f>
        <v>1</v>
      </c>
    </row>
    <row r="699" spans="1:22" ht="18" customHeight="1" x14ac:dyDescent="0.25">
      <c r="A699" s="3">
        <v>43067</v>
      </c>
      <c r="B699" t="s">
        <v>61</v>
      </c>
      <c r="C699" t="s">
        <v>36</v>
      </c>
      <c r="D699">
        <v>2</v>
      </c>
      <c r="E699">
        <v>1</v>
      </c>
      <c r="F699">
        <v>3</v>
      </c>
      <c r="G699">
        <v>3</v>
      </c>
      <c r="H699">
        <v>2</v>
      </c>
      <c r="I699">
        <v>0</v>
      </c>
      <c r="J699">
        <v>0</v>
      </c>
      <c r="K699" t="s">
        <v>39</v>
      </c>
      <c r="L699" t="str">
        <f>IFERROR(IF(OR(tbl_daily[[#This Row],[RPE]]="",tbl_daily[[#This Row],[Duration]]=""),"",tbl_daily[[#This Row],[RPE]]*tbl_daily[[#This Row],[Duration]]),"")</f>
        <v/>
      </c>
      <c r="M6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699" t="str">
        <f>IFERROR(_xlfn.XLOOKUP(tbl_daily[[#This Row],[Name]],tbl_profile[Name],tbl_profile[Position]),"")</f>
        <v>Forward</v>
      </c>
      <c r="O699" t="str">
        <f>IFERROR(IF(tbl_daily[[#This Row],[Injury Status]]="Out","",tbl_daily[[#This Row],[Duration]]),"")</f>
        <v/>
      </c>
      <c r="P699" t="str">
        <f>IFERROR(_xlfn.XLOOKUP(tbl_daily[[#This Row],[Name]],tbl_profile[Name],tbl_profile[Team]),"")</f>
        <v>Toon Squad</v>
      </c>
      <c r="Q699" s="2" t="str">
        <f>IFERROR(AVERAGEIFS(tbl_performance[TrapBar Deadlift 1RM (lbs)],tbl_performance[Name],tbl_daily[[#This Row],[Name]],tbl_performance[Date],tbl_daily[[#This Row],[Date]]),"")</f>
        <v/>
      </c>
      <c r="R699" s="2" t="str">
        <f>IFERROR(AVERAGEIFS(tbl_performance[Bench Press 1RM (lbs)],tbl_performance[Name],tbl_daily[[#This Row],[Name]],tbl_performance[Date],tbl_daily[[#This Row],[Date]]),"")</f>
        <v/>
      </c>
      <c r="S699" s="2" t="str">
        <f>IFERROR(AVERAGEIFS(tbl_performance[Jump Height (in)],tbl_performance[Name],tbl_daily[[#This Row],[Name]],tbl_performance[Date],tbl_daily[[#This Row],[Date]]),"")</f>
        <v/>
      </c>
      <c r="T699" s="2" t="str">
        <f>IFERROR(AVERAGEIFS(tbl_performance[Body Fat (%)],tbl_performance[Name],tbl_daily[[#This Row],[Name]],tbl_performance[Date],tbl_daily[[#This Row],[Date]]),"")</f>
        <v/>
      </c>
      <c r="U699">
        <f>IFERROR(IF(tbl_daily[[#This Row],[Name]]="","",1),"")</f>
        <v>1</v>
      </c>
      <c r="V699" s="9">
        <f>IF(tbl_daily[[#This Row],[Injury Status]]="Full",1,IF(tbl_daily[[#This Row],[Injury Status]]="Limited",2,IF(tbl_daily[[#This Row],[Injury Status]]="Out",3,"")))</f>
        <v>1</v>
      </c>
    </row>
    <row r="700" spans="1:22" ht="18" customHeight="1" x14ac:dyDescent="0.25">
      <c r="A700" s="3">
        <v>43067</v>
      </c>
      <c r="B700" t="s">
        <v>55</v>
      </c>
      <c r="C700" t="s">
        <v>36</v>
      </c>
      <c r="D700">
        <v>4</v>
      </c>
      <c r="E700">
        <v>4</v>
      </c>
      <c r="F700">
        <v>1</v>
      </c>
      <c r="G700">
        <v>2</v>
      </c>
      <c r="H700">
        <v>4</v>
      </c>
      <c r="I700">
        <v>0</v>
      </c>
      <c r="J700">
        <v>0</v>
      </c>
      <c r="K700" t="s">
        <v>39</v>
      </c>
      <c r="L700" t="str">
        <f>IFERROR(IF(OR(tbl_daily[[#This Row],[RPE]]="",tbl_daily[[#This Row],[Duration]]=""),"",tbl_daily[[#This Row],[RPE]]*tbl_daily[[#This Row],[Duration]]),"")</f>
        <v/>
      </c>
      <c r="M7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700" t="str">
        <f>IFERROR(_xlfn.XLOOKUP(tbl_daily[[#This Row],[Name]],tbl_profile[Name],tbl_profile[Position]),"")</f>
        <v>Guard</v>
      </c>
      <c r="O700" t="str">
        <f>IFERROR(IF(tbl_daily[[#This Row],[Injury Status]]="Out","",tbl_daily[[#This Row],[Duration]]),"")</f>
        <v/>
      </c>
      <c r="P700" t="str">
        <f>IFERROR(_xlfn.XLOOKUP(tbl_daily[[#This Row],[Name]],tbl_profile[Name],tbl_profile[Team]),"")</f>
        <v>Toon Squad</v>
      </c>
      <c r="Q700" s="2" t="str">
        <f>IFERROR(AVERAGEIFS(tbl_performance[TrapBar Deadlift 1RM (lbs)],tbl_performance[Name],tbl_daily[[#This Row],[Name]],tbl_performance[Date],tbl_daily[[#This Row],[Date]]),"")</f>
        <v/>
      </c>
      <c r="R700" s="2" t="str">
        <f>IFERROR(AVERAGEIFS(tbl_performance[Bench Press 1RM (lbs)],tbl_performance[Name],tbl_daily[[#This Row],[Name]],tbl_performance[Date],tbl_daily[[#This Row],[Date]]),"")</f>
        <v/>
      </c>
      <c r="S700" s="2" t="str">
        <f>IFERROR(AVERAGEIFS(tbl_performance[Jump Height (in)],tbl_performance[Name],tbl_daily[[#This Row],[Name]],tbl_performance[Date],tbl_daily[[#This Row],[Date]]),"")</f>
        <v/>
      </c>
      <c r="T700" s="2" t="str">
        <f>IFERROR(AVERAGEIFS(tbl_performance[Body Fat (%)],tbl_performance[Name],tbl_daily[[#This Row],[Name]],tbl_performance[Date],tbl_daily[[#This Row],[Date]]),"")</f>
        <v/>
      </c>
      <c r="U700">
        <f>IFERROR(IF(tbl_daily[[#This Row],[Name]]="","",1),"")</f>
        <v>1</v>
      </c>
      <c r="V700" s="9">
        <f>IF(tbl_daily[[#This Row],[Injury Status]]="Full",1,IF(tbl_daily[[#This Row],[Injury Status]]="Limited",2,IF(tbl_daily[[#This Row],[Injury Status]]="Out",3,"")))</f>
        <v>1</v>
      </c>
    </row>
    <row r="701" spans="1:22" ht="18" customHeight="1" x14ac:dyDescent="0.25">
      <c r="A701" s="3">
        <v>43067</v>
      </c>
      <c r="B701" t="s">
        <v>40</v>
      </c>
      <c r="C701" t="s">
        <v>36</v>
      </c>
      <c r="D701">
        <v>3</v>
      </c>
      <c r="E701">
        <v>2</v>
      </c>
      <c r="F701">
        <v>4</v>
      </c>
      <c r="G701">
        <v>3</v>
      </c>
      <c r="H701">
        <v>3</v>
      </c>
      <c r="I701">
        <v>0</v>
      </c>
      <c r="J701">
        <v>0</v>
      </c>
      <c r="K701" t="s">
        <v>39</v>
      </c>
      <c r="L701" t="str">
        <f>IFERROR(IF(OR(tbl_daily[[#This Row],[RPE]]="",tbl_daily[[#This Row],[Duration]]=""),"",tbl_daily[[#This Row],[RPE]]*tbl_daily[[#This Row],[Duration]]),"")</f>
        <v/>
      </c>
      <c r="M7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701" t="str">
        <f>IFERROR(_xlfn.XLOOKUP(tbl_daily[[#This Row],[Name]],tbl_profile[Name],tbl_profile[Position]),"")</f>
        <v>Guard</v>
      </c>
      <c r="O701" t="str">
        <f>IFERROR(IF(tbl_daily[[#This Row],[Injury Status]]="Out","",tbl_daily[[#This Row],[Duration]]),"")</f>
        <v/>
      </c>
      <c r="P701" t="str">
        <f>IFERROR(_xlfn.XLOOKUP(tbl_daily[[#This Row],[Name]],tbl_profile[Name],tbl_profile[Team]),"")</f>
        <v>New Legacy</v>
      </c>
      <c r="Q701" s="2" t="str">
        <f>IFERROR(AVERAGEIFS(tbl_performance[TrapBar Deadlift 1RM (lbs)],tbl_performance[Name],tbl_daily[[#This Row],[Name]],tbl_performance[Date],tbl_daily[[#This Row],[Date]]),"")</f>
        <v/>
      </c>
      <c r="R701" s="2" t="str">
        <f>IFERROR(AVERAGEIFS(tbl_performance[Bench Press 1RM (lbs)],tbl_performance[Name],tbl_daily[[#This Row],[Name]],tbl_performance[Date],tbl_daily[[#This Row],[Date]]),"")</f>
        <v/>
      </c>
      <c r="S701" s="2" t="str">
        <f>IFERROR(AVERAGEIFS(tbl_performance[Jump Height (in)],tbl_performance[Name],tbl_daily[[#This Row],[Name]],tbl_performance[Date],tbl_daily[[#This Row],[Date]]),"")</f>
        <v/>
      </c>
      <c r="T701" s="2" t="str">
        <f>IFERROR(AVERAGEIFS(tbl_performance[Body Fat (%)],tbl_performance[Name],tbl_daily[[#This Row],[Name]],tbl_performance[Date],tbl_daily[[#This Row],[Date]]),"")</f>
        <v/>
      </c>
      <c r="U701">
        <f>IFERROR(IF(tbl_daily[[#This Row],[Name]]="","",1),"")</f>
        <v>1</v>
      </c>
      <c r="V701" s="9">
        <f>IF(tbl_daily[[#This Row],[Injury Status]]="Full",1,IF(tbl_daily[[#This Row],[Injury Status]]="Limited",2,IF(tbl_daily[[#This Row],[Injury Status]]="Out",3,"")))</f>
        <v>1</v>
      </c>
    </row>
    <row r="702" spans="1:22" ht="18" customHeight="1" x14ac:dyDescent="0.25">
      <c r="A702" s="6">
        <v>43068</v>
      </c>
      <c r="B702" t="s">
        <v>45</v>
      </c>
      <c r="C702" t="s">
        <v>36</v>
      </c>
      <c r="D702">
        <v>2</v>
      </c>
      <c r="E702">
        <v>4</v>
      </c>
      <c r="F702">
        <v>1</v>
      </c>
      <c r="G702">
        <v>3</v>
      </c>
      <c r="H702">
        <v>1</v>
      </c>
      <c r="I702">
        <v>0</v>
      </c>
      <c r="J702">
        <v>0</v>
      </c>
      <c r="K702" t="s">
        <v>39</v>
      </c>
      <c r="L702" t="str">
        <f>IFERROR(IF(OR(tbl_daily[[#This Row],[RPE]]="",tbl_daily[[#This Row],[Duration]]=""),"",tbl_daily[[#This Row],[RPE]]*tbl_daily[[#This Row],[Duration]]),"")</f>
        <v/>
      </c>
      <c r="M7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702" t="str">
        <f>IFERROR(_xlfn.XLOOKUP(tbl_daily[[#This Row],[Name]],tbl_profile[Name],tbl_profile[Position]),"")</f>
        <v>Forward</v>
      </c>
      <c r="O702" t="str">
        <f>IFERROR(IF(tbl_daily[[#This Row],[Injury Status]]="Out","",tbl_daily[[#This Row],[Duration]]),"")</f>
        <v/>
      </c>
      <c r="P702" t="str">
        <f>IFERROR(_xlfn.XLOOKUP(tbl_daily[[#This Row],[Name]],tbl_profile[Name],tbl_profile[Team]),"")</f>
        <v>New Legacy</v>
      </c>
      <c r="Q702" s="2" t="str">
        <f>IFERROR(AVERAGEIFS(tbl_performance[TrapBar Deadlift 1RM (lbs)],tbl_performance[Name],tbl_daily[[#This Row],[Name]],tbl_performance[Date],tbl_daily[[#This Row],[Date]]),"")</f>
        <v/>
      </c>
      <c r="R702" s="2" t="str">
        <f>IFERROR(AVERAGEIFS(tbl_performance[Bench Press 1RM (lbs)],tbl_performance[Name],tbl_daily[[#This Row],[Name]],tbl_performance[Date],tbl_daily[[#This Row],[Date]]),"")</f>
        <v/>
      </c>
      <c r="S702" s="2" t="str">
        <f>IFERROR(AVERAGEIFS(tbl_performance[Jump Height (in)],tbl_performance[Name],tbl_daily[[#This Row],[Name]],tbl_performance[Date],tbl_daily[[#This Row],[Date]]),"")</f>
        <v/>
      </c>
      <c r="T702" s="2" t="str">
        <f>IFERROR(AVERAGEIFS(tbl_performance[Body Fat (%)],tbl_performance[Name],tbl_daily[[#This Row],[Name]],tbl_performance[Date],tbl_daily[[#This Row],[Date]]),"")</f>
        <v/>
      </c>
      <c r="U702">
        <f>IFERROR(IF(tbl_daily[[#This Row],[Name]]="","",1),"")</f>
        <v>1</v>
      </c>
      <c r="V702" s="9">
        <f>IF(tbl_daily[[#This Row],[Injury Status]]="Full",1,IF(tbl_daily[[#This Row],[Injury Status]]="Limited",2,IF(tbl_daily[[#This Row],[Injury Status]]="Out",3,"")))</f>
        <v>1</v>
      </c>
    </row>
    <row r="703" spans="1:22" ht="18" customHeight="1" x14ac:dyDescent="0.25">
      <c r="A703" s="3">
        <v>43068</v>
      </c>
      <c r="B703" t="s">
        <v>47</v>
      </c>
      <c r="C703" t="s">
        <v>36</v>
      </c>
      <c r="D703">
        <v>8</v>
      </c>
      <c r="E703">
        <v>9</v>
      </c>
      <c r="F703">
        <v>8</v>
      </c>
      <c r="G703">
        <v>7</v>
      </c>
      <c r="H703">
        <v>7</v>
      </c>
      <c r="I703">
        <v>1</v>
      </c>
      <c r="J703">
        <v>2</v>
      </c>
      <c r="K703">
        <v>114</v>
      </c>
      <c r="L703">
        <f>IFERROR(IF(OR(tbl_daily[[#This Row],[RPE]]="",tbl_daily[[#This Row],[Duration]]=""),"",tbl_daily[[#This Row],[RPE]]*tbl_daily[[#This Row],[Duration]]),"")</f>
        <v>228</v>
      </c>
      <c r="M7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703" t="str">
        <f>IFERROR(_xlfn.XLOOKUP(tbl_daily[[#This Row],[Name]],tbl_profile[Name],tbl_profile[Position]),"")</f>
        <v>Forward</v>
      </c>
      <c r="O703">
        <f>IFERROR(IF(tbl_daily[[#This Row],[Injury Status]]="Out","",tbl_daily[[#This Row],[Duration]]),"")</f>
        <v>114</v>
      </c>
      <c r="P703" t="str">
        <f>IFERROR(_xlfn.XLOOKUP(tbl_daily[[#This Row],[Name]],tbl_profile[Name],tbl_profile[Team]),"")</f>
        <v>Toon Squad</v>
      </c>
      <c r="Q703" s="2" t="str">
        <f>IFERROR(AVERAGEIFS(tbl_performance[TrapBar Deadlift 1RM (lbs)],tbl_performance[Name],tbl_daily[[#This Row],[Name]],tbl_performance[Date],tbl_daily[[#This Row],[Date]]),"")</f>
        <v/>
      </c>
      <c r="R703" s="2" t="str">
        <f>IFERROR(AVERAGEIFS(tbl_performance[Bench Press 1RM (lbs)],tbl_performance[Name],tbl_daily[[#This Row],[Name]],tbl_performance[Date],tbl_daily[[#This Row],[Date]]),"")</f>
        <v/>
      </c>
      <c r="S703" s="2" t="str">
        <f>IFERROR(AVERAGEIFS(tbl_performance[Jump Height (in)],tbl_performance[Name],tbl_daily[[#This Row],[Name]],tbl_performance[Date],tbl_daily[[#This Row],[Date]]),"")</f>
        <v/>
      </c>
      <c r="T703" s="2" t="str">
        <f>IFERROR(AVERAGEIFS(tbl_performance[Body Fat (%)],tbl_performance[Name],tbl_daily[[#This Row],[Name]],tbl_performance[Date],tbl_daily[[#This Row],[Date]]),"")</f>
        <v/>
      </c>
      <c r="U703">
        <f>IFERROR(IF(tbl_daily[[#This Row],[Name]]="","",1),"")</f>
        <v>1</v>
      </c>
      <c r="V703" s="9">
        <f>IF(tbl_daily[[#This Row],[Injury Status]]="Full",1,IF(tbl_daily[[#This Row],[Injury Status]]="Limited",2,IF(tbl_daily[[#This Row],[Injury Status]]="Out",3,"")))</f>
        <v>1</v>
      </c>
    </row>
    <row r="704" spans="1:22" ht="18" customHeight="1" x14ac:dyDescent="0.25">
      <c r="A704" s="3">
        <v>43068</v>
      </c>
      <c r="B704" t="s">
        <v>43</v>
      </c>
      <c r="C704" t="s">
        <v>36</v>
      </c>
      <c r="D704">
        <v>9</v>
      </c>
      <c r="E704">
        <v>7</v>
      </c>
      <c r="F704">
        <v>7</v>
      </c>
      <c r="G704">
        <v>10</v>
      </c>
      <c r="H704">
        <v>10</v>
      </c>
      <c r="I704">
        <v>1</v>
      </c>
      <c r="J704">
        <v>2</v>
      </c>
      <c r="K704">
        <v>114</v>
      </c>
      <c r="L704">
        <f>IFERROR(IF(OR(tbl_daily[[#This Row],[RPE]]="",tbl_daily[[#This Row],[Duration]]=""),"",tbl_daily[[#This Row],[RPE]]*tbl_daily[[#This Row],[Duration]]),"")</f>
        <v>228</v>
      </c>
      <c r="M7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704" t="str">
        <f>IFERROR(_xlfn.XLOOKUP(tbl_daily[[#This Row],[Name]],tbl_profile[Name],tbl_profile[Position]),"")</f>
        <v>Forward</v>
      </c>
      <c r="O704">
        <f>IFERROR(IF(tbl_daily[[#This Row],[Injury Status]]="Out","",tbl_daily[[#This Row],[Duration]]),"")</f>
        <v>114</v>
      </c>
      <c r="P704" t="str">
        <f>IFERROR(_xlfn.XLOOKUP(tbl_daily[[#This Row],[Name]],tbl_profile[Name],tbl_profile[Team]),"")</f>
        <v>New Legacy</v>
      </c>
      <c r="Q704" s="2" t="str">
        <f>IFERROR(AVERAGEIFS(tbl_performance[TrapBar Deadlift 1RM (lbs)],tbl_performance[Name],tbl_daily[[#This Row],[Name]],tbl_performance[Date],tbl_daily[[#This Row],[Date]]),"")</f>
        <v/>
      </c>
      <c r="R704" s="2" t="str">
        <f>IFERROR(AVERAGEIFS(tbl_performance[Bench Press 1RM (lbs)],tbl_performance[Name],tbl_daily[[#This Row],[Name]],tbl_performance[Date],tbl_daily[[#This Row],[Date]]),"")</f>
        <v/>
      </c>
      <c r="S704" s="2" t="str">
        <f>IFERROR(AVERAGEIFS(tbl_performance[Jump Height (in)],tbl_performance[Name],tbl_daily[[#This Row],[Name]],tbl_performance[Date],tbl_daily[[#This Row],[Date]]),"")</f>
        <v/>
      </c>
      <c r="T704" s="2" t="str">
        <f>IFERROR(AVERAGEIFS(tbl_performance[Body Fat (%)],tbl_performance[Name],tbl_daily[[#This Row],[Name]],tbl_performance[Date],tbl_daily[[#This Row],[Date]]),"")</f>
        <v/>
      </c>
      <c r="U704">
        <f>IFERROR(IF(tbl_daily[[#This Row],[Name]]="","",1),"")</f>
        <v>1</v>
      </c>
      <c r="V704" s="9">
        <f>IF(tbl_daily[[#This Row],[Injury Status]]="Full",1,IF(tbl_daily[[#This Row],[Injury Status]]="Limited",2,IF(tbl_daily[[#This Row],[Injury Status]]="Out",3,"")))</f>
        <v>1</v>
      </c>
    </row>
    <row r="705" spans="1:22" ht="18" customHeight="1" x14ac:dyDescent="0.25">
      <c r="A705" s="3">
        <v>43068</v>
      </c>
      <c r="B705" t="s">
        <v>46</v>
      </c>
      <c r="C705" t="s">
        <v>36</v>
      </c>
      <c r="D705">
        <v>8</v>
      </c>
      <c r="E705">
        <v>7</v>
      </c>
      <c r="F705">
        <v>7</v>
      </c>
      <c r="G705">
        <v>8</v>
      </c>
      <c r="H705">
        <v>7</v>
      </c>
      <c r="I705">
        <v>1</v>
      </c>
      <c r="J705">
        <v>4</v>
      </c>
      <c r="K705">
        <v>114</v>
      </c>
      <c r="L705">
        <f>IFERROR(IF(OR(tbl_daily[[#This Row],[RPE]]="",tbl_daily[[#This Row],[Duration]]=""),"",tbl_daily[[#This Row],[RPE]]*tbl_daily[[#This Row],[Duration]]),"")</f>
        <v>456</v>
      </c>
      <c r="M7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705" t="str">
        <f>IFERROR(_xlfn.XLOOKUP(tbl_daily[[#This Row],[Name]],tbl_profile[Name],tbl_profile[Position]),"")</f>
        <v>Forward</v>
      </c>
      <c r="O705">
        <f>IFERROR(IF(tbl_daily[[#This Row],[Injury Status]]="Out","",tbl_daily[[#This Row],[Duration]]),"")</f>
        <v>114</v>
      </c>
      <c r="P705" t="str">
        <f>IFERROR(_xlfn.XLOOKUP(tbl_daily[[#This Row],[Name]],tbl_profile[Name],tbl_profile[Team]),"")</f>
        <v>Toon Squad</v>
      </c>
      <c r="Q705" s="2" t="str">
        <f>IFERROR(AVERAGEIFS(tbl_performance[TrapBar Deadlift 1RM (lbs)],tbl_performance[Name],tbl_daily[[#This Row],[Name]],tbl_performance[Date],tbl_daily[[#This Row],[Date]]),"")</f>
        <v/>
      </c>
      <c r="R705" s="2" t="str">
        <f>IFERROR(AVERAGEIFS(tbl_performance[Bench Press 1RM (lbs)],tbl_performance[Name],tbl_daily[[#This Row],[Name]],tbl_performance[Date],tbl_daily[[#This Row],[Date]]),"")</f>
        <v/>
      </c>
      <c r="S705" s="2" t="str">
        <f>IFERROR(AVERAGEIFS(tbl_performance[Jump Height (in)],tbl_performance[Name],tbl_daily[[#This Row],[Name]],tbl_performance[Date],tbl_daily[[#This Row],[Date]]),"")</f>
        <v/>
      </c>
      <c r="T705" s="2" t="str">
        <f>IFERROR(AVERAGEIFS(tbl_performance[Body Fat (%)],tbl_performance[Name],tbl_daily[[#This Row],[Name]],tbl_performance[Date],tbl_daily[[#This Row],[Date]]),"")</f>
        <v/>
      </c>
      <c r="U705">
        <f>IFERROR(IF(tbl_daily[[#This Row],[Name]]="","",1),"")</f>
        <v>1</v>
      </c>
      <c r="V705" s="9">
        <f>IF(tbl_daily[[#This Row],[Injury Status]]="Full",1,IF(tbl_daily[[#This Row],[Injury Status]]="Limited",2,IF(tbl_daily[[#This Row],[Injury Status]]="Out",3,"")))</f>
        <v>1</v>
      </c>
    </row>
    <row r="706" spans="1:22" ht="18" customHeight="1" x14ac:dyDescent="0.25">
      <c r="A706" s="3">
        <v>43068</v>
      </c>
      <c r="B706" t="s">
        <v>49</v>
      </c>
      <c r="C706" t="s">
        <v>36</v>
      </c>
      <c r="D706">
        <v>7</v>
      </c>
      <c r="E706">
        <v>10</v>
      </c>
      <c r="F706">
        <v>8</v>
      </c>
      <c r="G706">
        <v>10</v>
      </c>
      <c r="H706">
        <v>7</v>
      </c>
      <c r="I706">
        <v>1</v>
      </c>
      <c r="J706">
        <v>4</v>
      </c>
      <c r="K706">
        <v>114</v>
      </c>
      <c r="L706">
        <f>IFERROR(IF(OR(tbl_daily[[#This Row],[RPE]]="",tbl_daily[[#This Row],[Duration]]=""),"",tbl_daily[[#This Row],[RPE]]*tbl_daily[[#This Row],[Duration]]),"")</f>
        <v>456</v>
      </c>
      <c r="M7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706" t="str">
        <f>IFERROR(_xlfn.XLOOKUP(tbl_daily[[#This Row],[Name]],tbl_profile[Name],tbl_profile[Position]),"")</f>
        <v>Guard</v>
      </c>
      <c r="O706">
        <f>IFERROR(IF(tbl_daily[[#This Row],[Injury Status]]="Out","",tbl_daily[[#This Row],[Duration]]),"")</f>
        <v>114</v>
      </c>
      <c r="P706" t="str">
        <f>IFERROR(_xlfn.XLOOKUP(tbl_daily[[#This Row],[Name]],tbl_profile[Name],tbl_profile[Team]),"")</f>
        <v>Toon Squad</v>
      </c>
      <c r="Q706" s="2" t="str">
        <f>IFERROR(AVERAGEIFS(tbl_performance[TrapBar Deadlift 1RM (lbs)],tbl_performance[Name],tbl_daily[[#This Row],[Name]],tbl_performance[Date],tbl_daily[[#This Row],[Date]]),"")</f>
        <v/>
      </c>
      <c r="R706" s="2" t="str">
        <f>IFERROR(AVERAGEIFS(tbl_performance[Bench Press 1RM (lbs)],tbl_performance[Name],tbl_daily[[#This Row],[Name]],tbl_performance[Date],tbl_daily[[#This Row],[Date]]),"")</f>
        <v/>
      </c>
      <c r="S706" s="2" t="str">
        <f>IFERROR(AVERAGEIFS(tbl_performance[Jump Height (in)],tbl_performance[Name],tbl_daily[[#This Row],[Name]],tbl_performance[Date],tbl_daily[[#This Row],[Date]]),"")</f>
        <v/>
      </c>
      <c r="T706" s="2" t="str">
        <f>IFERROR(AVERAGEIFS(tbl_performance[Body Fat (%)],tbl_performance[Name],tbl_daily[[#This Row],[Name]],tbl_performance[Date],tbl_daily[[#This Row],[Date]]),"")</f>
        <v/>
      </c>
      <c r="U706">
        <f>IFERROR(IF(tbl_daily[[#This Row],[Name]]="","",1),"")</f>
        <v>1</v>
      </c>
      <c r="V706" s="9">
        <f>IF(tbl_daily[[#This Row],[Injury Status]]="Full",1,IF(tbl_daily[[#This Row],[Injury Status]]="Limited",2,IF(tbl_daily[[#This Row],[Injury Status]]="Out",3,"")))</f>
        <v>1</v>
      </c>
    </row>
    <row r="707" spans="1:22" ht="18" customHeight="1" x14ac:dyDescent="0.25">
      <c r="A707" s="3">
        <v>43068</v>
      </c>
      <c r="B707" t="s">
        <v>14</v>
      </c>
      <c r="C707" t="s">
        <v>36</v>
      </c>
      <c r="D707">
        <v>7</v>
      </c>
      <c r="E707">
        <v>9</v>
      </c>
      <c r="F707">
        <v>7</v>
      </c>
      <c r="G707">
        <v>10</v>
      </c>
      <c r="H707">
        <v>8</v>
      </c>
      <c r="I707">
        <v>1</v>
      </c>
      <c r="J707">
        <v>2</v>
      </c>
      <c r="K707">
        <v>114</v>
      </c>
      <c r="L707">
        <f>IFERROR(IF(OR(tbl_daily[[#This Row],[RPE]]="",tbl_daily[[#This Row],[Duration]]=""),"",tbl_daily[[#This Row],[RPE]]*tbl_daily[[#This Row],[Duration]]),"")</f>
        <v>228</v>
      </c>
      <c r="M7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707" t="str">
        <f>IFERROR(_xlfn.XLOOKUP(tbl_daily[[#This Row],[Name]],tbl_profile[Name],tbl_profile[Position]),"")</f>
        <v>Guard</v>
      </c>
      <c r="O707">
        <f>IFERROR(IF(tbl_daily[[#This Row],[Injury Status]]="Out","",tbl_daily[[#This Row],[Duration]]),"")</f>
        <v>114</v>
      </c>
      <c r="P707" t="str">
        <f>IFERROR(_xlfn.XLOOKUP(tbl_daily[[#This Row],[Name]],tbl_profile[Name],tbl_profile[Team]),"")</f>
        <v>New Legacy</v>
      </c>
      <c r="Q707" s="2" t="str">
        <f>IFERROR(AVERAGEIFS(tbl_performance[TrapBar Deadlift 1RM (lbs)],tbl_performance[Name],tbl_daily[[#This Row],[Name]],tbl_performance[Date],tbl_daily[[#This Row],[Date]]),"")</f>
        <v/>
      </c>
      <c r="R707" s="2" t="str">
        <f>IFERROR(AVERAGEIFS(tbl_performance[Bench Press 1RM (lbs)],tbl_performance[Name],tbl_daily[[#This Row],[Name]],tbl_performance[Date],tbl_daily[[#This Row],[Date]]),"")</f>
        <v/>
      </c>
      <c r="S707" s="2" t="str">
        <f>IFERROR(AVERAGEIFS(tbl_performance[Jump Height (in)],tbl_performance[Name],tbl_daily[[#This Row],[Name]],tbl_performance[Date],tbl_daily[[#This Row],[Date]]),"")</f>
        <v/>
      </c>
      <c r="T707" s="2" t="str">
        <f>IFERROR(AVERAGEIFS(tbl_performance[Body Fat (%)],tbl_performance[Name],tbl_daily[[#This Row],[Name]],tbl_performance[Date],tbl_daily[[#This Row],[Date]]),"")</f>
        <v/>
      </c>
      <c r="U707">
        <f>IFERROR(IF(tbl_daily[[#This Row],[Name]]="","",1),"")</f>
        <v>1</v>
      </c>
      <c r="V707" s="9">
        <f>IF(tbl_daily[[#This Row],[Injury Status]]="Full",1,IF(tbl_daily[[#This Row],[Injury Status]]="Limited",2,IF(tbl_daily[[#This Row],[Injury Status]]="Out",3,"")))</f>
        <v>1</v>
      </c>
    </row>
    <row r="708" spans="1:22" ht="18" customHeight="1" x14ac:dyDescent="0.25">
      <c r="A708" s="3">
        <v>43068</v>
      </c>
      <c r="B708" t="s">
        <v>64</v>
      </c>
      <c r="C708" t="s">
        <v>36</v>
      </c>
      <c r="D708">
        <v>8</v>
      </c>
      <c r="E708">
        <v>9</v>
      </c>
      <c r="F708">
        <v>7</v>
      </c>
      <c r="G708">
        <v>9</v>
      </c>
      <c r="H708">
        <v>8</v>
      </c>
      <c r="I708">
        <v>1</v>
      </c>
      <c r="J708">
        <v>3</v>
      </c>
      <c r="K708">
        <v>114</v>
      </c>
      <c r="L708">
        <f>IFERROR(IF(OR(tbl_daily[[#This Row],[RPE]]="",tbl_daily[[#This Row],[Duration]]=""),"",tbl_daily[[#This Row],[RPE]]*tbl_daily[[#This Row],[Duration]]),"")</f>
        <v>342</v>
      </c>
      <c r="M7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708" t="str">
        <f>IFERROR(_xlfn.XLOOKUP(tbl_daily[[#This Row],[Name]],tbl_profile[Name],tbl_profile[Position]),"")</f>
        <v>Guard</v>
      </c>
      <c r="O708">
        <f>IFERROR(IF(tbl_daily[[#This Row],[Injury Status]]="Out","",tbl_daily[[#This Row],[Duration]]),"")</f>
        <v>114</v>
      </c>
      <c r="P708" t="str">
        <f>IFERROR(_xlfn.XLOOKUP(tbl_daily[[#This Row],[Name]],tbl_profile[Name],tbl_profile[Team]),"")</f>
        <v>New Legacy</v>
      </c>
      <c r="Q708" s="2" t="str">
        <f>IFERROR(AVERAGEIFS(tbl_performance[TrapBar Deadlift 1RM (lbs)],tbl_performance[Name],tbl_daily[[#This Row],[Name]],tbl_performance[Date],tbl_daily[[#This Row],[Date]]),"")</f>
        <v/>
      </c>
      <c r="R708" s="2" t="str">
        <f>IFERROR(AVERAGEIFS(tbl_performance[Bench Press 1RM (lbs)],tbl_performance[Name],tbl_daily[[#This Row],[Name]],tbl_performance[Date],tbl_daily[[#This Row],[Date]]),"")</f>
        <v/>
      </c>
      <c r="S708" s="2" t="str">
        <f>IFERROR(AVERAGEIFS(tbl_performance[Jump Height (in)],tbl_performance[Name],tbl_daily[[#This Row],[Name]],tbl_performance[Date],tbl_daily[[#This Row],[Date]]),"")</f>
        <v/>
      </c>
      <c r="T708" s="2" t="str">
        <f>IFERROR(AVERAGEIFS(tbl_performance[Body Fat (%)],tbl_performance[Name],tbl_daily[[#This Row],[Name]],tbl_performance[Date],tbl_daily[[#This Row],[Date]]),"")</f>
        <v/>
      </c>
      <c r="U708">
        <f>IFERROR(IF(tbl_daily[[#This Row],[Name]]="","",1),"")</f>
        <v>1</v>
      </c>
      <c r="V708" s="9">
        <f>IF(tbl_daily[[#This Row],[Injury Status]]="Full",1,IF(tbl_daily[[#This Row],[Injury Status]]="Limited",2,IF(tbl_daily[[#This Row],[Injury Status]]="Out",3,"")))</f>
        <v>1</v>
      </c>
    </row>
    <row r="709" spans="1:22" ht="18" customHeight="1" x14ac:dyDescent="0.25">
      <c r="A709" s="3">
        <v>43068</v>
      </c>
      <c r="B709" t="s">
        <v>48</v>
      </c>
      <c r="C709" t="s">
        <v>36</v>
      </c>
      <c r="D709">
        <v>9</v>
      </c>
      <c r="E709">
        <v>9</v>
      </c>
      <c r="F709">
        <v>10</v>
      </c>
      <c r="G709">
        <v>9</v>
      </c>
      <c r="H709">
        <v>8</v>
      </c>
      <c r="I709">
        <v>1</v>
      </c>
      <c r="J709">
        <v>1</v>
      </c>
      <c r="K709">
        <v>114</v>
      </c>
      <c r="L709">
        <f>IFERROR(IF(OR(tbl_daily[[#This Row],[RPE]]="",tbl_daily[[#This Row],[Duration]]=""),"",tbl_daily[[#This Row],[RPE]]*tbl_daily[[#This Row],[Duration]]),"")</f>
        <v>114</v>
      </c>
      <c r="M7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709" t="str">
        <f>IFERROR(_xlfn.XLOOKUP(tbl_daily[[#This Row],[Name]],tbl_profile[Name],tbl_profile[Position]),"")</f>
        <v>Guard</v>
      </c>
      <c r="O709">
        <f>IFERROR(IF(tbl_daily[[#This Row],[Injury Status]]="Out","",tbl_daily[[#This Row],[Duration]]),"")</f>
        <v>114</v>
      </c>
      <c r="P709" t="str">
        <f>IFERROR(_xlfn.XLOOKUP(tbl_daily[[#This Row],[Name]],tbl_profile[Name],tbl_profile[Team]),"")</f>
        <v>New Legacy</v>
      </c>
      <c r="Q709" s="2" t="str">
        <f>IFERROR(AVERAGEIFS(tbl_performance[TrapBar Deadlift 1RM (lbs)],tbl_performance[Name],tbl_daily[[#This Row],[Name]],tbl_performance[Date],tbl_daily[[#This Row],[Date]]),"")</f>
        <v/>
      </c>
      <c r="R709" s="2" t="str">
        <f>IFERROR(AVERAGEIFS(tbl_performance[Bench Press 1RM (lbs)],tbl_performance[Name],tbl_daily[[#This Row],[Name]],tbl_performance[Date],tbl_daily[[#This Row],[Date]]),"")</f>
        <v/>
      </c>
      <c r="S709" s="2" t="str">
        <f>IFERROR(AVERAGEIFS(tbl_performance[Jump Height (in)],tbl_performance[Name],tbl_daily[[#This Row],[Name]],tbl_performance[Date],tbl_daily[[#This Row],[Date]]),"")</f>
        <v/>
      </c>
      <c r="T709" s="2" t="str">
        <f>IFERROR(AVERAGEIFS(tbl_performance[Body Fat (%)],tbl_performance[Name],tbl_daily[[#This Row],[Name]],tbl_performance[Date],tbl_daily[[#This Row],[Date]]),"")</f>
        <v/>
      </c>
      <c r="U709">
        <f>IFERROR(IF(tbl_daily[[#This Row],[Name]]="","",1),"")</f>
        <v>1</v>
      </c>
      <c r="V709" s="9">
        <f>IF(tbl_daily[[#This Row],[Injury Status]]="Full",1,IF(tbl_daily[[#This Row],[Injury Status]]="Limited",2,IF(tbl_daily[[#This Row],[Injury Status]]="Out",3,"")))</f>
        <v>1</v>
      </c>
    </row>
    <row r="710" spans="1:22" ht="18" customHeight="1" x14ac:dyDescent="0.25">
      <c r="A710" s="3">
        <v>43068</v>
      </c>
      <c r="B710" t="s">
        <v>65</v>
      </c>
      <c r="C710" t="s">
        <v>36</v>
      </c>
      <c r="D710">
        <v>7</v>
      </c>
      <c r="E710">
        <v>10</v>
      </c>
      <c r="F710">
        <v>7</v>
      </c>
      <c r="G710">
        <v>9</v>
      </c>
      <c r="H710">
        <v>8</v>
      </c>
      <c r="I710">
        <v>1</v>
      </c>
      <c r="J710">
        <v>3</v>
      </c>
      <c r="K710">
        <v>114</v>
      </c>
      <c r="L710">
        <f>IFERROR(IF(OR(tbl_daily[[#This Row],[RPE]]="",tbl_daily[[#This Row],[Duration]]=""),"",tbl_daily[[#This Row],[RPE]]*tbl_daily[[#This Row],[Duration]]),"")</f>
        <v>342</v>
      </c>
      <c r="M7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710" t="str">
        <f>IFERROR(_xlfn.XLOOKUP(tbl_daily[[#This Row],[Name]],tbl_profile[Name],tbl_profile[Position]),"")</f>
        <v>Center</v>
      </c>
      <c r="O710">
        <f>IFERROR(IF(tbl_daily[[#This Row],[Injury Status]]="Out","",tbl_daily[[#This Row],[Duration]]),"")</f>
        <v>114</v>
      </c>
      <c r="P710" t="str">
        <f>IFERROR(_xlfn.XLOOKUP(tbl_daily[[#This Row],[Name]],tbl_profile[Name],tbl_profile[Team]),"")</f>
        <v>New Legacy</v>
      </c>
      <c r="Q710" s="2" t="str">
        <f>IFERROR(AVERAGEIFS(tbl_performance[TrapBar Deadlift 1RM (lbs)],tbl_performance[Name],tbl_daily[[#This Row],[Name]],tbl_performance[Date],tbl_daily[[#This Row],[Date]]),"")</f>
        <v/>
      </c>
      <c r="R710" s="2" t="str">
        <f>IFERROR(AVERAGEIFS(tbl_performance[Bench Press 1RM (lbs)],tbl_performance[Name],tbl_daily[[#This Row],[Name]],tbl_performance[Date],tbl_daily[[#This Row],[Date]]),"")</f>
        <v/>
      </c>
      <c r="S710" s="2" t="str">
        <f>IFERROR(AVERAGEIFS(tbl_performance[Jump Height (in)],tbl_performance[Name],tbl_daily[[#This Row],[Name]],tbl_performance[Date],tbl_daily[[#This Row],[Date]]),"")</f>
        <v/>
      </c>
      <c r="T710" s="2" t="str">
        <f>IFERROR(AVERAGEIFS(tbl_performance[Body Fat (%)],tbl_performance[Name],tbl_daily[[#This Row],[Name]],tbl_performance[Date],tbl_daily[[#This Row],[Date]]),"")</f>
        <v/>
      </c>
      <c r="U710">
        <f>IFERROR(IF(tbl_daily[[#This Row],[Name]]="","",1),"")</f>
        <v>1</v>
      </c>
      <c r="V710" s="9">
        <f>IF(tbl_daily[[#This Row],[Injury Status]]="Full",1,IF(tbl_daily[[#This Row],[Injury Status]]="Limited",2,IF(tbl_daily[[#This Row],[Injury Status]]="Out",3,"")))</f>
        <v>1</v>
      </c>
    </row>
    <row r="711" spans="1:22" ht="18" customHeight="1" x14ac:dyDescent="0.25">
      <c r="A711" s="4">
        <v>43068</v>
      </c>
      <c r="B711" t="s">
        <v>63</v>
      </c>
      <c r="C711" t="s">
        <v>36</v>
      </c>
      <c r="D711">
        <v>10</v>
      </c>
      <c r="E711">
        <v>8</v>
      </c>
      <c r="F711">
        <v>9</v>
      </c>
      <c r="G711">
        <v>9</v>
      </c>
      <c r="H711">
        <v>7</v>
      </c>
      <c r="I711">
        <v>1</v>
      </c>
      <c r="J711">
        <v>2</v>
      </c>
      <c r="K711">
        <v>114</v>
      </c>
      <c r="L711">
        <f>IFERROR(IF(OR(tbl_daily[[#This Row],[RPE]]="",tbl_daily[[#This Row],[Duration]]=""),"",tbl_daily[[#This Row],[RPE]]*tbl_daily[[#This Row],[Duration]]),"")</f>
        <v>228</v>
      </c>
      <c r="M7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711" t="str">
        <f>IFERROR(_xlfn.XLOOKUP(tbl_daily[[#This Row],[Name]],tbl_profile[Name],tbl_profile[Position]),"")</f>
        <v>Center</v>
      </c>
      <c r="O711">
        <f>IFERROR(IF(tbl_daily[[#This Row],[Injury Status]]="Out","",tbl_daily[[#This Row],[Duration]]),"")</f>
        <v>114</v>
      </c>
      <c r="P711" t="str">
        <f>IFERROR(_xlfn.XLOOKUP(tbl_daily[[#This Row],[Name]],tbl_profile[Name],tbl_profile[Team]),"")</f>
        <v>New Legacy</v>
      </c>
      <c r="Q711" s="2" t="str">
        <f>IFERROR(AVERAGEIFS(tbl_performance[TrapBar Deadlift 1RM (lbs)],tbl_performance[Name],tbl_daily[[#This Row],[Name]],tbl_performance[Date],tbl_daily[[#This Row],[Date]]),"")</f>
        <v/>
      </c>
      <c r="R711" s="2" t="str">
        <f>IFERROR(AVERAGEIFS(tbl_performance[Bench Press 1RM (lbs)],tbl_performance[Name],tbl_daily[[#This Row],[Name]],tbl_performance[Date],tbl_daily[[#This Row],[Date]]),"")</f>
        <v/>
      </c>
      <c r="S711" s="2" t="str">
        <f>IFERROR(AVERAGEIFS(tbl_performance[Jump Height (in)],tbl_performance[Name],tbl_daily[[#This Row],[Name]],tbl_performance[Date],tbl_daily[[#This Row],[Date]]),"")</f>
        <v/>
      </c>
      <c r="T711" s="2" t="str">
        <f>IFERROR(AVERAGEIFS(tbl_performance[Body Fat (%)],tbl_performance[Name],tbl_daily[[#This Row],[Name]],tbl_performance[Date],tbl_daily[[#This Row],[Date]]),"")</f>
        <v/>
      </c>
      <c r="U711">
        <f>IFERROR(IF(tbl_daily[[#This Row],[Name]]="","",1),"")</f>
        <v>1</v>
      </c>
      <c r="V711" s="9">
        <f>IF(tbl_daily[[#This Row],[Injury Status]]="Full",1,IF(tbl_daily[[#This Row],[Injury Status]]="Limited",2,IF(tbl_daily[[#This Row],[Injury Status]]="Out",3,"")))</f>
        <v>1</v>
      </c>
    </row>
    <row r="712" spans="1:22" ht="18" customHeight="1" x14ac:dyDescent="0.25">
      <c r="A712" s="3">
        <v>43068</v>
      </c>
      <c r="B712" t="s">
        <v>62</v>
      </c>
      <c r="C712" t="s">
        <v>36</v>
      </c>
      <c r="D712">
        <v>9</v>
      </c>
      <c r="E712">
        <v>7</v>
      </c>
      <c r="F712">
        <v>7</v>
      </c>
      <c r="G712">
        <v>9</v>
      </c>
      <c r="H712">
        <v>8</v>
      </c>
      <c r="I712">
        <v>1</v>
      </c>
      <c r="J712">
        <v>3</v>
      </c>
      <c r="K712">
        <v>114</v>
      </c>
      <c r="L712">
        <f>IFERROR(IF(OR(tbl_daily[[#This Row],[RPE]]="",tbl_daily[[#This Row],[Duration]]=""),"",tbl_daily[[#This Row],[RPE]]*tbl_daily[[#This Row],[Duration]]),"")</f>
        <v>342</v>
      </c>
      <c r="M7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712" t="str">
        <f>IFERROR(_xlfn.XLOOKUP(tbl_daily[[#This Row],[Name]],tbl_profile[Name],tbl_profile[Position]),"")</f>
        <v>Center</v>
      </c>
      <c r="O712">
        <f>IFERROR(IF(tbl_daily[[#This Row],[Injury Status]]="Out","",tbl_daily[[#This Row],[Duration]]),"")</f>
        <v>114</v>
      </c>
      <c r="P712" t="str">
        <f>IFERROR(_xlfn.XLOOKUP(tbl_daily[[#This Row],[Name]],tbl_profile[Name],tbl_profile[Team]),"")</f>
        <v>Toon Squad</v>
      </c>
      <c r="Q712" s="2" t="str">
        <f>IFERROR(AVERAGEIFS(tbl_performance[TrapBar Deadlift 1RM (lbs)],tbl_performance[Name],tbl_daily[[#This Row],[Name]],tbl_performance[Date],tbl_daily[[#This Row],[Date]]),"")</f>
        <v/>
      </c>
      <c r="R712" s="2" t="str">
        <f>IFERROR(AVERAGEIFS(tbl_performance[Bench Press 1RM (lbs)],tbl_performance[Name],tbl_daily[[#This Row],[Name]],tbl_performance[Date],tbl_daily[[#This Row],[Date]]),"")</f>
        <v/>
      </c>
      <c r="S712" s="2" t="str">
        <f>IFERROR(AVERAGEIFS(tbl_performance[Jump Height (in)],tbl_performance[Name],tbl_daily[[#This Row],[Name]],tbl_performance[Date],tbl_daily[[#This Row],[Date]]),"")</f>
        <v/>
      </c>
      <c r="T712" s="2" t="str">
        <f>IFERROR(AVERAGEIFS(tbl_performance[Body Fat (%)],tbl_performance[Name],tbl_daily[[#This Row],[Name]],tbl_performance[Date],tbl_daily[[#This Row],[Date]]),"")</f>
        <v/>
      </c>
      <c r="U712">
        <f>IFERROR(IF(tbl_daily[[#This Row],[Name]]="","",1),"")</f>
        <v>1</v>
      </c>
      <c r="V712" s="9">
        <f>IF(tbl_daily[[#This Row],[Injury Status]]="Full",1,IF(tbl_daily[[#This Row],[Injury Status]]="Limited",2,IF(tbl_daily[[#This Row],[Injury Status]]="Out",3,"")))</f>
        <v>1</v>
      </c>
    </row>
    <row r="713" spans="1:22" ht="18" customHeight="1" x14ac:dyDescent="0.25">
      <c r="A713" s="3">
        <v>43068</v>
      </c>
      <c r="B713" t="s">
        <v>146</v>
      </c>
      <c r="C713" t="s">
        <v>36</v>
      </c>
      <c r="D713">
        <v>10</v>
      </c>
      <c r="E713">
        <v>8</v>
      </c>
      <c r="F713">
        <v>9</v>
      </c>
      <c r="G713">
        <v>10</v>
      </c>
      <c r="H713">
        <v>10</v>
      </c>
      <c r="I713">
        <v>1</v>
      </c>
      <c r="J713">
        <v>4</v>
      </c>
      <c r="K713">
        <v>114</v>
      </c>
      <c r="L713">
        <f>IFERROR(IF(OR(tbl_daily[[#This Row],[RPE]]="",tbl_daily[[#This Row],[Duration]]=""),"",tbl_daily[[#This Row],[RPE]]*tbl_daily[[#This Row],[Duration]]),"")</f>
        <v>456</v>
      </c>
      <c r="M7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713" t="str">
        <f>IFERROR(_xlfn.XLOOKUP(tbl_daily[[#This Row],[Name]],tbl_profile[Name],tbl_profile[Position]),"")</f>
        <v>Forward</v>
      </c>
      <c r="O713">
        <f>IFERROR(IF(tbl_daily[[#This Row],[Injury Status]]="Out","",tbl_daily[[#This Row],[Duration]]),"")</f>
        <v>114</v>
      </c>
      <c r="P713" t="str">
        <f>IFERROR(_xlfn.XLOOKUP(tbl_daily[[#This Row],[Name]],tbl_profile[Name],tbl_profile[Team]),"")</f>
        <v>New Legacy</v>
      </c>
      <c r="Q713" s="2" t="str">
        <f>IFERROR(AVERAGEIFS(tbl_performance[TrapBar Deadlift 1RM (lbs)],tbl_performance[Name],tbl_daily[[#This Row],[Name]],tbl_performance[Date],tbl_daily[[#This Row],[Date]]),"")</f>
        <v/>
      </c>
      <c r="R713" s="2" t="str">
        <f>IFERROR(AVERAGEIFS(tbl_performance[Bench Press 1RM (lbs)],tbl_performance[Name],tbl_daily[[#This Row],[Name]],tbl_performance[Date],tbl_daily[[#This Row],[Date]]),"")</f>
        <v/>
      </c>
      <c r="S713" s="2" t="str">
        <f>IFERROR(AVERAGEIFS(tbl_performance[Jump Height (in)],tbl_performance[Name],tbl_daily[[#This Row],[Name]],tbl_performance[Date],tbl_daily[[#This Row],[Date]]),"")</f>
        <v/>
      </c>
      <c r="T713" s="2" t="str">
        <f>IFERROR(AVERAGEIFS(tbl_performance[Body Fat (%)],tbl_performance[Name],tbl_daily[[#This Row],[Name]],tbl_performance[Date],tbl_daily[[#This Row],[Date]]),"")</f>
        <v/>
      </c>
      <c r="U713">
        <f>IFERROR(IF(tbl_daily[[#This Row],[Name]]="","",1),"")</f>
        <v>1</v>
      </c>
      <c r="V713" s="9">
        <f>IF(tbl_daily[[#This Row],[Injury Status]]="Full",1,IF(tbl_daily[[#This Row],[Injury Status]]="Limited",2,IF(tbl_daily[[#This Row],[Injury Status]]="Out",3,"")))</f>
        <v>1</v>
      </c>
    </row>
    <row r="714" spans="1:22" ht="18" customHeight="1" x14ac:dyDescent="0.25">
      <c r="A714" s="3">
        <v>43068</v>
      </c>
      <c r="B714" t="s">
        <v>52</v>
      </c>
      <c r="C714" t="s">
        <v>36</v>
      </c>
      <c r="D714">
        <v>9</v>
      </c>
      <c r="E714">
        <v>8</v>
      </c>
      <c r="F714">
        <v>10</v>
      </c>
      <c r="G714">
        <v>8</v>
      </c>
      <c r="H714">
        <v>7</v>
      </c>
      <c r="I714">
        <v>1</v>
      </c>
      <c r="J714">
        <v>3</v>
      </c>
      <c r="K714">
        <v>114</v>
      </c>
      <c r="L714">
        <f>IFERROR(IF(OR(tbl_daily[[#This Row],[RPE]]="",tbl_daily[[#This Row],[Duration]]=""),"",tbl_daily[[#This Row],[RPE]]*tbl_daily[[#This Row],[Duration]]),"")</f>
        <v>342</v>
      </c>
      <c r="M7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714" t="str">
        <f>IFERROR(_xlfn.XLOOKUP(tbl_daily[[#This Row],[Name]],tbl_profile[Name],tbl_profile[Position]),"")</f>
        <v>Forward</v>
      </c>
      <c r="O714">
        <f>IFERROR(IF(tbl_daily[[#This Row],[Injury Status]]="Out","",tbl_daily[[#This Row],[Duration]]),"")</f>
        <v>114</v>
      </c>
      <c r="P714" t="str">
        <f>IFERROR(_xlfn.XLOOKUP(tbl_daily[[#This Row],[Name]],tbl_profile[Name],tbl_profile[Team]),"")</f>
        <v>Toon Squad</v>
      </c>
      <c r="Q714" s="2" t="str">
        <f>IFERROR(AVERAGEIFS(tbl_performance[TrapBar Deadlift 1RM (lbs)],tbl_performance[Name],tbl_daily[[#This Row],[Name]],tbl_performance[Date],tbl_daily[[#This Row],[Date]]),"")</f>
        <v/>
      </c>
      <c r="R714" s="2" t="str">
        <f>IFERROR(AVERAGEIFS(tbl_performance[Bench Press 1RM (lbs)],tbl_performance[Name],tbl_daily[[#This Row],[Name]],tbl_performance[Date],tbl_daily[[#This Row],[Date]]),"")</f>
        <v/>
      </c>
      <c r="S714" s="2" t="str">
        <f>IFERROR(AVERAGEIFS(tbl_performance[Jump Height (in)],tbl_performance[Name],tbl_daily[[#This Row],[Name]],tbl_performance[Date],tbl_daily[[#This Row],[Date]]),"")</f>
        <v/>
      </c>
      <c r="T714" s="2" t="str">
        <f>IFERROR(AVERAGEIFS(tbl_performance[Body Fat (%)],tbl_performance[Name],tbl_daily[[#This Row],[Name]],tbl_performance[Date],tbl_daily[[#This Row],[Date]]),"")</f>
        <v/>
      </c>
      <c r="U714">
        <f>IFERROR(IF(tbl_daily[[#This Row],[Name]]="","",1),"")</f>
        <v>1</v>
      </c>
      <c r="V714" s="9">
        <f>IF(tbl_daily[[#This Row],[Injury Status]]="Full",1,IF(tbl_daily[[#This Row],[Injury Status]]="Limited",2,IF(tbl_daily[[#This Row],[Injury Status]]="Out",3,"")))</f>
        <v>1</v>
      </c>
    </row>
    <row r="715" spans="1:22" ht="18" customHeight="1" x14ac:dyDescent="0.25">
      <c r="A715" s="3">
        <v>43068</v>
      </c>
      <c r="B715" t="s">
        <v>57</v>
      </c>
      <c r="C715" t="s">
        <v>36</v>
      </c>
      <c r="D715">
        <v>7</v>
      </c>
      <c r="E715">
        <v>8</v>
      </c>
      <c r="F715">
        <v>7</v>
      </c>
      <c r="G715">
        <v>9</v>
      </c>
      <c r="H715">
        <v>8</v>
      </c>
      <c r="I715">
        <v>1</v>
      </c>
      <c r="J715">
        <v>1</v>
      </c>
      <c r="K715">
        <v>114</v>
      </c>
      <c r="L715">
        <f>IFERROR(IF(OR(tbl_daily[[#This Row],[RPE]]="",tbl_daily[[#This Row],[Duration]]=""),"",tbl_daily[[#This Row],[RPE]]*tbl_daily[[#This Row],[Duration]]),"")</f>
        <v>114</v>
      </c>
      <c r="M7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715" t="str">
        <f>IFERROR(_xlfn.XLOOKUP(tbl_daily[[#This Row],[Name]],tbl_profile[Name],tbl_profile[Position]),"")</f>
        <v>Guard</v>
      </c>
      <c r="O715">
        <f>IFERROR(IF(tbl_daily[[#This Row],[Injury Status]]="Out","",tbl_daily[[#This Row],[Duration]]),"")</f>
        <v>114</v>
      </c>
      <c r="P715" t="str">
        <f>IFERROR(_xlfn.XLOOKUP(tbl_daily[[#This Row],[Name]],tbl_profile[Name],tbl_profile[Team]),"")</f>
        <v>Toon Squad</v>
      </c>
      <c r="Q715" s="2" t="str">
        <f>IFERROR(AVERAGEIFS(tbl_performance[TrapBar Deadlift 1RM (lbs)],tbl_performance[Name],tbl_daily[[#This Row],[Name]],tbl_performance[Date],tbl_daily[[#This Row],[Date]]),"")</f>
        <v/>
      </c>
      <c r="R715" s="2" t="str">
        <f>IFERROR(AVERAGEIFS(tbl_performance[Bench Press 1RM (lbs)],tbl_performance[Name],tbl_daily[[#This Row],[Name]],tbl_performance[Date],tbl_daily[[#This Row],[Date]]),"")</f>
        <v/>
      </c>
      <c r="S715" s="2" t="str">
        <f>IFERROR(AVERAGEIFS(tbl_performance[Jump Height (in)],tbl_performance[Name],tbl_daily[[#This Row],[Name]],tbl_performance[Date],tbl_daily[[#This Row],[Date]]),"")</f>
        <v/>
      </c>
      <c r="T715" s="2" t="str">
        <f>IFERROR(AVERAGEIFS(tbl_performance[Body Fat (%)],tbl_performance[Name],tbl_daily[[#This Row],[Name]],tbl_performance[Date],tbl_daily[[#This Row],[Date]]),"")</f>
        <v/>
      </c>
      <c r="U715">
        <f>IFERROR(IF(tbl_daily[[#This Row],[Name]]="","",1),"")</f>
        <v>1</v>
      </c>
      <c r="V715" s="9">
        <f>IF(tbl_daily[[#This Row],[Injury Status]]="Full",1,IF(tbl_daily[[#This Row],[Injury Status]]="Limited",2,IF(tbl_daily[[#This Row],[Injury Status]]="Out",3,"")))</f>
        <v>1</v>
      </c>
    </row>
    <row r="716" spans="1:22" ht="18" customHeight="1" x14ac:dyDescent="0.25">
      <c r="A716" s="3">
        <v>43068</v>
      </c>
      <c r="B716" t="s">
        <v>59</v>
      </c>
      <c r="C716" t="s">
        <v>36</v>
      </c>
      <c r="D716">
        <v>7</v>
      </c>
      <c r="E716">
        <v>7</v>
      </c>
      <c r="F716">
        <v>8</v>
      </c>
      <c r="G716">
        <v>8</v>
      </c>
      <c r="H716">
        <v>7</v>
      </c>
      <c r="I716">
        <v>1</v>
      </c>
      <c r="J716">
        <v>2</v>
      </c>
      <c r="K716">
        <v>114</v>
      </c>
      <c r="L716">
        <f>IFERROR(IF(OR(tbl_daily[[#This Row],[RPE]]="",tbl_daily[[#This Row],[Duration]]=""),"",tbl_daily[[#This Row],[RPE]]*tbl_daily[[#This Row],[Duration]]),"")</f>
        <v>228</v>
      </c>
      <c r="M7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716" t="str">
        <f>IFERROR(_xlfn.XLOOKUP(tbl_daily[[#This Row],[Name]],tbl_profile[Name],tbl_profile[Position]),"")</f>
        <v>Forward</v>
      </c>
      <c r="O716">
        <f>IFERROR(IF(tbl_daily[[#This Row],[Injury Status]]="Out","",tbl_daily[[#This Row],[Duration]]),"")</f>
        <v>114</v>
      </c>
      <c r="P716" t="str">
        <f>IFERROR(_xlfn.XLOOKUP(tbl_daily[[#This Row],[Name]],tbl_profile[Name],tbl_profile[Team]),"")</f>
        <v>Toon Squad</v>
      </c>
      <c r="Q716" s="2" t="str">
        <f>IFERROR(AVERAGEIFS(tbl_performance[TrapBar Deadlift 1RM (lbs)],tbl_performance[Name],tbl_daily[[#This Row],[Name]],tbl_performance[Date],tbl_daily[[#This Row],[Date]]),"")</f>
        <v/>
      </c>
      <c r="R716" s="2" t="str">
        <f>IFERROR(AVERAGEIFS(tbl_performance[Bench Press 1RM (lbs)],tbl_performance[Name],tbl_daily[[#This Row],[Name]],tbl_performance[Date],tbl_daily[[#This Row],[Date]]),"")</f>
        <v/>
      </c>
      <c r="S716" s="2" t="str">
        <f>IFERROR(AVERAGEIFS(tbl_performance[Jump Height (in)],tbl_performance[Name],tbl_daily[[#This Row],[Name]],tbl_performance[Date],tbl_daily[[#This Row],[Date]]),"")</f>
        <v/>
      </c>
      <c r="T716" s="2" t="str">
        <f>IFERROR(AVERAGEIFS(tbl_performance[Body Fat (%)],tbl_performance[Name],tbl_daily[[#This Row],[Name]],tbl_performance[Date],tbl_daily[[#This Row],[Date]]),"")</f>
        <v/>
      </c>
      <c r="U716">
        <f>IFERROR(IF(tbl_daily[[#This Row],[Name]]="","",1),"")</f>
        <v>1</v>
      </c>
      <c r="V716" s="9">
        <f>IF(tbl_daily[[#This Row],[Injury Status]]="Full",1,IF(tbl_daily[[#This Row],[Injury Status]]="Limited",2,IF(tbl_daily[[#This Row],[Injury Status]]="Out",3,"")))</f>
        <v>1</v>
      </c>
    </row>
    <row r="717" spans="1:22" ht="18" customHeight="1" x14ac:dyDescent="0.25">
      <c r="A717" s="3">
        <v>43068</v>
      </c>
      <c r="B717" t="s">
        <v>61</v>
      </c>
      <c r="C717" t="s">
        <v>36</v>
      </c>
      <c r="D717">
        <v>7</v>
      </c>
      <c r="E717">
        <v>7</v>
      </c>
      <c r="F717">
        <v>8</v>
      </c>
      <c r="G717">
        <v>8</v>
      </c>
      <c r="H717">
        <v>9</v>
      </c>
      <c r="I717">
        <v>1</v>
      </c>
      <c r="J717">
        <v>4</v>
      </c>
      <c r="K717">
        <v>114</v>
      </c>
      <c r="L717">
        <f>IFERROR(IF(OR(tbl_daily[[#This Row],[RPE]]="",tbl_daily[[#This Row],[Duration]]=""),"",tbl_daily[[#This Row],[RPE]]*tbl_daily[[#This Row],[Duration]]),"")</f>
        <v>456</v>
      </c>
      <c r="M7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717" t="str">
        <f>IFERROR(_xlfn.XLOOKUP(tbl_daily[[#This Row],[Name]],tbl_profile[Name],tbl_profile[Position]),"")</f>
        <v>Forward</v>
      </c>
      <c r="O717">
        <f>IFERROR(IF(tbl_daily[[#This Row],[Injury Status]]="Out","",tbl_daily[[#This Row],[Duration]]),"")</f>
        <v>114</v>
      </c>
      <c r="P717" t="str">
        <f>IFERROR(_xlfn.XLOOKUP(tbl_daily[[#This Row],[Name]],tbl_profile[Name],tbl_profile[Team]),"")</f>
        <v>Toon Squad</v>
      </c>
      <c r="Q717" s="2" t="str">
        <f>IFERROR(AVERAGEIFS(tbl_performance[TrapBar Deadlift 1RM (lbs)],tbl_performance[Name],tbl_daily[[#This Row],[Name]],tbl_performance[Date],tbl_daily[[#This Row],[Date]]),"")</f>
        <v/>
      </c>
      <c r="R717" s="2" t="str">
        <f>IFERROR(AVERAGEIFS(tbl_performance[Bench Press 1RM (lbs)],tbl_performance[Name],tbl_daily[[#This Row],[Name]],tbl_performance[Date],tbl_daily[[#This Row],[Date]]),"")</f>
        <v/>
      </c>
      <c r="S717" s="2" t="str">
        <f>IFERROR(AVERAGEIFS(tbl_performance[Jump Height (in)],tbl_performance[Name],tbl_daily[[#This Row],[Name]],tbl_performance[Date],tbl_daily[[#This Row],[Date]]),"")</f>
        <v/>
      </c>
      <c r="T717" s="2" t="str">
        <f>IFERROR(AVERAGEIFS(tbl_performance[Body Fat (%)],tbl_performance[Name],tbl_daily[[#This Row],[Name]],tbl_performance[Date],tbl_daily[[#This Row],[Date]]),"")</f>
        <v/>
      </c>
      <c r="U717">
        <f>IFERROR(IF(tbl_daily[[#This Row],[Name]]="","",1),"")</f>
        <v>1</v>
      </c>
      <c r="V717" s="9">
        <f>IF(tbl_daily[[#This Row],[Injury Status]]="Full",1,IF(tbl_daily[[#This Row],[Injury Status]]="Limited",2,IF(tbl_daily[[#This Row],[Injury Status]]="Out",3,"")))</f>
        <v>1</v>
      </c>
    </row>
    <row r="718" spans="1:22" ht="18" customHeight="1" x14ac:dyDescent="0.25">
      <c r="A718" s="3">
        <v>43068</v>
      </c>
      <c r="B718" t="s">
        <v>55</v>
      </c>
      <c r="C718" t="s">
        <v>36</v>
      </c>
      <c r="D718">
        <v>7</v>
      </c>
      <c r="E718">
        <v>10</v>
      </c>
      <c r="F718">
        <v>8</v>
      </c>
      <c r="G718">
        <v>7</v>
      </c>
      <c r="H718">
        <v>7</v>
      </c>
      <c r="I718">
        <v>1</v>
      </c>
      <c r="J718">
        <v>1</v>
      </c>
      <c r="K718">
        <v>114</v>
      </c>
      <c r="L718">
        <f>IFERROR(IF(OR(tbl_daily[[#This Row],[RPE]]="",tbl_daily[[#This Row],[Duration]]=""),"",tbl_daily[[#This Row],[RPE]]*tbl_daily[[#This Row],[Duration]]),"")</f>
        <v>114</v>
      </c>
      <c r="M7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718" t="str">
        <f>IFERROR(_xlfn.XLOOKUP(tbl_daily[[#This Row],[Name]],tbl_profile[Name],tbl_profile[Position]),"")</f>
        <v>Guard</v>
      </c>
      <c r="O718">
        <f>IFERROR(IF(tbl_daily[[#This Row],[Injury Status]]="Out","",tbl_daily[[#This Row],[Duration]]),"")</f>
        <v>114</v>
      </c>
      <c r="P718" t="str">
        <f>IFERROR(_xlfn.XLOOKUP(tbl_daily[[#This Row],[Name]],tbl_profile[Name],tbl_profile[Team]),"")</f>
        <v>Toon Squad</v>
      </c>
      <c r="Q718" s="2" t="str">
        <f>IFERROR(AVERAGEIFS(tbl_performance[TrapBar Deadlift 1RM (lbs)],tbl_performance[Name],tbl_daily[[#This Row],[Name]],tbl_performance[Date],tbl_daily[[#This Row],[Date]]),"")</f>
        <v/>
      </c>
      <c r="R718" s="2" t="str">
        <f>IFERROR(AVERAGEIFS(tbl_performance[Bench Press 1RM (lbs)],tbl_performance[Name],tbl_daily[[#This Row],[Name]],tbl_performance[Date],tbl_daily[[#This Row],[Date]]),"")</f>
        <v/>
      </c>
      <c r="S718" s="2" t="str">
        <f>IFERROR(AVERAGEIFS(tbl_performance[Jump Height (in)],tbl_performance[Name],tbl_daily[[#This Row],[Name]],tbl_performance[Date],tbl_daily[[#This Row],[Date]]),"")</f>
        <v/>
      </c>
      <c r="T718" s="2" t="str">
        <f>IFERROR(AVERAGEIFS(tbl_performance[Body Fat (%)],tbl_performance[Name],tbl_daily[[#This Row],[Name]],tbl_performance[Date],tbl_daily[[#This Row],[Date]]),"")</f>
        <v/>
      </c>
      <c r="U718">
        <f>IFERROR(IF(tbl_daily[[#This Row],[Name]]="","",1),"")</f>
        <v>1</v>
      </c>
      <c r="V718" s="9">
        <f>IF(tbl_daily[[#This Row],[Injury Status]]="Full",1,IF(tbl_daily[[#This Row],[Injury Status]]="Limited",2,IF(tbl_daily[[#This Row],[Injury Status]]="Out",3,"")))</f>
        <v>1</v>
      </c>
    </row>
    <row r="719" spans="1:22" ht="18" customHeight="1" x14ac:dyDescent="0.25">
      <c r="A719" s="3">
        <v>43068</v>
      </c>
      <c r="B719" t="s">
        <v>40</v>
      </c>
      <c r="C719" t="s">
        <v>36</v>
      </c>
      <c r="D719">
        <v>9</v>
      </c>
      <c r="E719">
        <v>9</v>
      </c>
      <c r="F719">
        <v>8</v>
      </c>
      <c r="G719">
        <v>10</v>
      </c>
      <c r="H719">
        <v>7</v>
      </c>
      <c r="I719">
        <v>1</v>
      </c>
      <c r="J719">
        <v>4</v>
      </c>
      <c r="K719">
        <v>114</v>
      </c>
      <c r="L719">
        <f>IFERROR(IF(OR(tbl_daily[[#This Row],[RPE]]="",tbl_daily[[#This Row],[Duration]]=""),"",tbl_daily[[#This Row],[RPE]]*tbl_daily[[#This Row],[Duration]]),"")</f>
        <v>456</v>
      </c>
      <c r="M7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719" t="str">
        <f>IFERROR(_xlfn.XLOOKUP(tbl_daily[[#This Row],[Name]],tbl_profile[Name],tbl_profile[Position]),"")</f>
        <v>Guard</v>
      </c>
      <c r="O719">
        <f>IFERROR(IF(tbl_daily[[#This Row],[Injury Status]]="Out","",tbl_daily[[#This Row],[Duration]]),"")</f>
        <v>114</v>
      </c>
      <c r="P719" t="str">
        <f>IFERROR(_xlfn.XLOOKUP(tbl_daily[[#This Row],[Name]],tbl_profile[Name],tbl_profile[Team]),"")</f>
        <v>New Legacy</v>
      </c>
      <c r="Q719" s="2" t="str">
        <f>IFERROR(AVERAGEIFS(tbl_performance[TrapBar Deadlift 1RM (lbs)],tbl_performance[Name],tbl_daily[[#This Row],[Name]],tbl_performance[Date],tbl_daily[[#This Row],[Date]]),"")</f>
        <v/>
      </c>
      <c r="R719" s="2" t="str">
        <f>IFERROR(AVERAGEIFS(tbl_performance[Bench Press 1RM (lbs)],tbl_performance[Name],tbl_daily[[#This Row],[Name]],tbl_performance[Date],tbl_daily[[#This Row],[Date]]),"")</f>
        <v/>
      </c>
      <c r="S719" s="2" t="str">
        <f>IFERROR(AVERAGEIFS(tbl_performance[Jump Height (in)],tbl_performance[Name],tbl_daily[[#This Row],[Name]],tbl_performance[Date],tbl_daily[[#This Row],[Date]]),"")</f>
        <v/>
      </c>
      <c r="T719" s="2" t="str">
        <f>IFERROR(AVERAGEIFS(tbl_performance[Body Fat (%)],tbl_performance[Name],tbl_daily[[#This Row],[Name]],tbl_performance[Date],tbl_daily[[#This Row],[Date]]),"")</f>
        <v/>
      </c>
      <c r="U719">
        <f>IFERROR(IF(tbl_daily[[#This Row],[Name]]="","",1),"")</f>
        <v>1</v>
      </c>
      <c r="V719" s="9">
        <f>IF(tbl_daily[[#This Row],[Injury Status]]="Full",1,IF(tbl_daily[[#This Row],[Injury Status]]="Limited",2,IF(tbl_daily[[#This Row],[Injury Status]]="Out",3,"")))</f>
        <v>1</v>
      </c>
    </row>
    <row r="720" spans="1:22" ht="18" customHeight="1" x14ac:dyDescent="0.25">
      <c r="A720" s="6">
        <v>43069</v>
      </c>
      <c r="B720" t="s">
        <v>45</v>
      </c>
      <c r="C720" t="s">
        <v>36</v>
      </c>
      <c r="D720">
        <v>9</v>
      </c>
      <c r="E720">
        <v>7</v>
      </c>
      <c r="F720">
        <v>10</v>
      </c>
      <c r="G720">
        <v>8</v>
      </c>
      <c r="H720">
        <v>8</v>
      </c>
      <c r="I720">
        <v>1</v>
      </c>
      <c r="J720">
        <v>2</v>
      </c>
      <c r="K720">
        <v>114</v>
      </c>
      <c r="L720">
        <f>IFERROR(IF(OR(tbl_daily[[#This Row],[RPE]]="",tbl_daily[[#This Row],[Duration]]=""),"",tbl_daily[[#This Row],[RPE]]*tbl_daily[[#This Row],[Duration]]),"")</f>
        <v>228</v>
      </c>
      <c r="M7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720" t="str">
        <f>IFERROR(_xlfn.XLOOKUP(tbl_daily[[#This Row],[Name]],tbl_profile[Name],tbl_profile[Position]),"")</f>
        <v>Forward</v>
      </c>
      <c r="O720">
        <f>IFERROR(IF(tbl_daily[[#This Row],[Injury Status]]="Out","",tbl_daily[[#This Row],[Duration]]),"")</f>
        <v>114</v>
      </c>
      <c r="P720" t="str">
        <f>IFERROR(_xlfn.XLOOKUP(tbl_daily[[#This Row],[Name]],tbl_profile[Name],tbl_profile[Team]),"")</f>
        <v>New Legacy</v>
      </c>
      <c r="Q720" s="2" t="str">
        <f>IFERROR(AVERAGEIFS(tbl_performance[TrapBar Deadlift 1RM (lbs)],tbl_performance[Name],tbl_daily[[#This Row],[Name]],tbl_performance[Date],tbl_daily[[#This Row],[Date]]),"")</f>
        <v/>
      </c>
      <c r="R720" s="2" t="str">
        <f>IFERROR(AVERAGEIFS(tbl_performance[Bench Press 1RM (lbs)],tbl_performance[Name],tbl_daily[[#This Row],[Name]],tbl_performance[Date],tbl_daily[[#This Row],[Date]]),"")</f>
        <v/>
      </c>
      <c r="S720" s="2" t="str">
        <f>IFERROR(AVERAGEIFS(tbl_performance[Jump Height (in)],tbl_performance[Name],tbl_daily[[#This Row],[Name]],tbl_performance[Date],tbl_daily[[#This Row],[Date]]),"")</f>
        <v/>
      </c>
      <c r="T720" s="2" t="str">
        <f>IFERROR(AVERAGEIFS(tbl_performance[Body Fat (%)],tbl_performance[Name],tbl_daily[[#This Row],[Name]],tbl_performance[Date],tbl_daily[[#This Row],[Date]]),"")</f>
        <v/>
      </c>
      <c r="U720">
        <f>IFERROR(IF(tbl_daily[[#This Row],[Name]]="","",1),"")</f>
        <v>1</v>
      </c>
      <c r="V720" s="9">
        <f>IF(tbl_daily[[#This Row],[Injury Status]]="Full",1,IF(tbl_daily[[#This Row],[Injury Status]]="Limited",2,IF(tbl_daily[[#This Row],[Injury Status]]="Out",3,"")))</f>
        <v>1</v>
      </c>
    </row>
    <row r="721" spans="1:22" ht="18" customHeight="1" x14ac:dyDescent="0.25">
      <c r="A721" s="3">
        <v>43069</v>
      </c>
      <c r="B721" t="s">
        <v>47</v>
      </c>
      <c r="C721" t="s">
        <v>36</v>
      </c>
      <c r="D721">
        <v>10</v>
      </c>
      <c r="E721">
        <v>7</v>
      </c>
      <c r="F721">
        <v>9</v>
      </c>
      <c r="G721">
        <v>10</v>
      </c>
      <c r="H721">
        <v>7</v>
      </c>
      <c r="I721">
        <v>1</v>
      </c>
      <c r="J721">
        <v>7</v>
      </c>
      <c r="K721">
        <v>60</v>
      </c>
      <c r="L721">
        <f>IFERROR(IF(OR(tbl_daily[[#This Row],[RPE]]="",tbl_daily[[#This Row],[Duration]]=""),"",tbl_daily[[#This Row],[RPE]]*tbl_daily[[#This Row],[Duration]]),"")</f>
        <v>420</v>
      </c>
      <c r="M7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721" t="str">
        <f>IFERROR(_xlfn.XLOOKUP(tbl_daily[[#This Row],[Name]],tbl_profile[Name],tbl_profile[Position]),"")</f>
        <v>Forward</v>
      </c>
      <c r="O721">
        <f>IFERROR(IF(tbl_daily[[#This Row],[Injury Status]]="Out","",tbl_daily[[#This Row],[Duration]]),"")</f>
        <v>60</v>
      </c>
      <c r="P721" t="str">
        <f>IFERROR(_xlfn.XLOOKUP(tbl_daily[[#This Row],[Name]],tbl_profile[Name],tbl_profile[Team]),"")</f>
        <v>Toon Squad</v>
      </c>
      <c r="Q721" s="2" t="str">
        <f>IFERROR(AVERAGEIFS(tbl_performance[TrapBar Deadlift 1RM (lbs)],tbl_performance[Name],tbl_daily[[#This Row],[Name]],tbl_performance[Date],tbl_daily[[#This Row],[Date]]),"")</f>
        <v/>
      </c>
      <c r="R721" s="2" t="str">
        <f>IFERROR(AVERAGEIFS(tbl_performance[Bench Press 1RM (lbs)],tbl_performance[Name],tbl_daily[[#This Row],[Name]],tbl_performance[Date],tbl_daily[[#This Row],[Date]]),"")</f>
        <v/>
      </c>
      <c r="S721" s="2" t="str">
        <f>IFERROR(AVERAGEIFS(tbl_performance[Jump Height (in)],tbl_performance[Name],tbl_daily[[#This Row],[Name]],tbl_performance[Date],tbl_daily[[#This Row],[Date]]),"")</f>
        <v/>
      </c>
      <c r="T721" s="2" t="str">
        <f>IFERROR(AVERAGEIFS(tbl_performance[Body Fat (%)],tbl_performance[Name],tbl_daily[[#This Row],[Name]],tbl_performance[Date],tbl_daily[[#This Row],[Date]]),"")</f>
        <v/>
      </c>
      <c r="U721">
        <f>IFERROR(IF(tbl_daily[[#This Row],[Name]]="","",1),"")</f>
        <v>1</v>
      </c>
      <c r="V721" s="9">
        <f>IF(tbl_daily[[#This Row],[Injury Status]]="Full",1,IF(tbl_daily[[#This Row],[Injury Status]]="Limited",2,IF(tbl_daily[[#This Row],[Injury Status]]="Out",3,"")))</f>
        <v>1</v>
      </c>
    </row>
    <row r="722" spans="1:22" ht="18" customHeight="1" x14ac:dyDescent="0.25">
      <c r="A722" s="3">
        <v>43069</v>
      </c>
      <c r="B722" t="s">
        <v>43</v>
      </c>
      <c r="C722" t="s">
        <v>36</v>
      </c>
      <c r="D722">
        <v>8</v>
      </c>
      <c r="E722">
        <v>8</v>
      </c>
      <c r="F722">
        <v>7</v>
      </c>
      <c r="G722">
        <v>7</v>
      </c>
      <c r="H722">
        <v>7</v>
      </c>
      <c r="I722">
        <v>1</v>
      </c>
      <c r="J722">
        <v>9</v>
      </c>
      <c r="K722">
        <v>60</v>
      </c>
      <c r="L722">
        <f>IFERROR(IF(OR(tbl_daily[[#This Row],[RPE]]="",tbl_daily[[#This Row],[Duration]]=""),"",tbl_daily[[#This Row],[RPE]]*tbl_daily[[#This Row],[Duration]]),"")</f>
        <v>540</v>
      </c>
      <c r="M7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722" t="str">
        <f>IFERROR(_xlfn.XLOOKUP(tbl_daily[[#This Row],[Name]],tbl_profile[Name],tbl_profile[Position]),"")</f>
        <v>Forward</v>
      </c>
      <c r="O722">
        <f>IFERROR(IF(tbl_daily[[#This Row],[Injury Status]]="Out","",tbl_daily[[#This Row],[Duration]]),"")</f>
        <v>60</v>
      </c>
      <c r="P722" t="str">
        <f>IFERROR(_xlfn.XLOOKUP(tbl_daily[[#This Row],[Name]],tbl_profile[Name],tbl_profile[Team]),"")</f>
        <v>New Legacy</v>
      </c>
      <c r="Q722" s="2" t="str">
        <f>IFERROR(AVERAGEIFS(tbl_performance[TrapBar Deadlift 1RM (lbs)],tbl_performance[Name],tbl_daily[[#This Row],[Name]],tbl_performance[Date],tbl_daily[[#This Row],[Date]]),"")</f>
        <v/>
      </c>
      <c r="R722" s="2" t="str">
        <f>IFERROR(AVERAGEIFS(tbl_performance[Bench Press 1RM (lbs)],tbl_performance[Name],tbl_daily[[#This Row],[Name]],tbl_performance[Date],tbl_daily[[#This Row],[Date]]),"")</f>
        <v/>
      </c>
      <c r="S722" s="2" t="str">
        <f>IFERROR(AVERAGEIFS(tbl_performance[Jump Height (in)],tbl_performance[Name],tbl_daily[[#This Row],[Name]],tbl_performance[Date],tbl_daily[[#This Row],[Date]]),"")</f>
        <v/>
      </c>
      <c r="T722" s="2" t="str">
        <f>IFERROR(AVERAGEIFS(tbl_performance[Body Fat (%)],tbl_performance[Name],tbl_daily[[#This Row],[Name]],tbl_performance[Date],tbl_daily[[#This Row],[Date]]),"")</f>
        <v/>
      </c>
      <c r="U722">
        <f>IFERROR(IF(tbl_daily[[#This Row],[Name]]="","",1),"")</f>
        <v>1</v>
      </c>
      <c r="V722" s="9">
        <f>IF(tbl_daily[[#This Row],[Injury Status]]="Full",1,IF(tbl_daily[[#This Row],[Injury Status]]="Limited",2,IF(tbl_daily[[#This Row],[Injury Status]]="Out",3,"")))</f>
        <v>1</v>
      </c>
    </row>
    <row r="723" spans="1:22" ht="18" customHeight="1" x14ac:dyDescent="0.25">
      <c r="A723" s="3">
        <v>43069</v>
      </c>
      <c r="B723" t="s">
        <v>46</v>
      </c>
      <c r="C723" t="s">
        <v>36</v>
      </c>
      <c r="D723">
        <v>8</v>
      </c>
      <c r="E723">
        <v>7</v>
      </c>
      <c r="F723">
        <v>8</v>
      </c>
      <c r="G723">
        <v>8</v>
      </c>
      <c r="H723">
        <v>9</v>
      </c>
      <c r="I723">
        <v>1</v>
      </c>
      <c r="J723">
        <v>7</v>
      </c>
      <c r="K723">
        <v>60</v>
      </c>
      <c r="L723">
        <f>IFERROR(IF(OR(tbl_daily[[#This Row],[RPE]]="",tbl_daily[[#This Row],[Duration]]=""),"",tbl_daily[[#This Row],[RPE]]*tbl_daily[[#This Row],[Duration]]),"")</f>
        <v>420</v>
      </c>
      <c r="M7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723" t="str">
        <f>IFERROR(_xlfn.XLOOKUP(tbl_daily[[#This Row],[Name]],tbl_profile[Name],tbl_profile[Position]),"")</f>
        <v>Forward</v>
      </c>
      <c r="O723">
        <f>IFERROR(IF(tbl_daily[[#This Row],[Injury Status]]="Out","",tbl_daily[[#This Row],[Duration]]),"")</f>
        <v>60</v>
      </c>
      <c r="P723" t="str">
        <f>IFERROR(_xlfn.XLOOKUP(tbl_daily[[#This Row],[Name]],tbl_profile[Name],tbl_profile[Team]),"")</f>
        <v>Toon Squad</v>
      </c>
      <c r="Q723" s="2" t="str">
        <f>IFERROR(AVERAGEIFS(tbl_performance[TrapBar Deadlift 1RM (lbs)],tbl_performance[Name],tbl_daily[[#This Row],[Name]],tbl_performance[Date],tbl_daily[[#This Row],[Date]]),"")</f>
        <v/>
      </c>
      <c r="R723" s="2" t="str">
        <f>IFERROR(AVERAGEIFS(tbl_performance[Bench Press 1RM (lbs)],tbl_performance[Name],tbl_daily[[#This Row],[Name]],tbl_performance[Date],tbl_daily[[#This Row],[Date]]),"")</f>
        <v/>
      </c>
      <c r="S723" s="2" t="str">
        <f>IFERROR(AVERAGEIFS(tbl_performance[Jump Height (in)],tbl_performance[Name],tbl_daily[[#This Row],[Name]],tbl_performance[Date],tbl_daily[[#This Row],[Date]]),"")</f>
        <v/>
      </c>
      <c r="T723" s="2" t="str">
        <f>IFERROR(AVERAGEIFS(tbl_performance[Body Fat (%)],tbl_performance[Name],tbl_daily[[#This Row],[Name]],tbl_performance[Date],tbl_daily[[#This Row],[Date]]),"")</f>
        <v/>
      </c>
      <c r="U723">
        <f>IFERROR(IF(tbl_daily[[#This Row],[Name]]="","",1),"")</f>
        <v>1</v>
      </c>
      <c r="V723" s="9">
        <f>IF(tbl_daily[[#This Row],[Injury Status]]="Full",1,IF(tbl_daily[[#This Row],[Injury Status]]="Limited",2,IF(tbl_daily[[#This Row],[Injury Status]]="Out",3,"")))</f>
        <v>1</v>
      </c>
    </row>
    <row r="724" spans="1:22" ht="18" customHeight="1" x14ac:dyDescent="0.25">
      <c r="A724" s="3">
        <v>43069</v>
      </c>
      <c r="B724" t="s">
        <v>49</v>
      </c>
      <c r="C724" t="s">
        <v>36</v>
      </c>
      <c r="D724">
        <v>8</v>
      </c>
      <c r="E724">
        <v>8</v>
      </c>
      <c r="F724">
        <v>10</v>
      </c>
      <c r="G724">
        <v>9</v>
      </c>
      <c r="H724">
        <v>7</v>
      </c>
      <c r="I724">
        <v>1</v>
      </c>
      <c r="J724">
        <v>8</v>
      </c>
      <c r="K724">
        <v>60</v>
      </c>
      <c r="L724">
        <f>IFERROR(IF(OR(tbl_daily[[#This Row],[RPE]]="",tbl_daily[[#This Row],[Duration]]=""),"",tbl_daily[[#This Row],[RPE]]*tbl_daily[[#This Row],[Duration]]),"")</f>
        <v>480</v>
      </c>
      <c r="M7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724" t="str">
        <f>IFERROR(_xlfn.XLOOKUP(tbl_daily[[#This Row],[Name]],tbl_profile[Name],tbl_profile[Position]),"")</f>
        <v>Guard</v>
      </c>
      <c r="O724">
        <f>IFERROR(IF(tbl_daily[[#This Row],[Injury Status]]="Out","",tbl_daily[[#This Row],[Duration]]),"")</f>
        <v>60</v>
      </c>
      <c r="P724" t="str">
        <f>IFERROR(_xlfn.XLOOKUP(tbl_daily[[#This Row],[Name]],tbl_profile[Name],tbl_profile[Team]),"")</f>
        <v>Toon Squad</v>
      </c>
      <c r="Q724" s="2" t="str">
        <f>IFERROR(AVERAGEIFS(tbl_performance[TrapBar Deadlift 1RM (lbs)],tbl_performance[Name],tbl_daily[[#This Row],[Name]],tbl_performance[Date],tbl_daily[[#This Row],[Date]]),"")</f>
        <v/>
      </c>
      <c r="R724" s="2" t="str">
        <f>IFERROR(AVERAGEIFS(tbl_performance[Bench Press 1RM (lbs)],tbl_performance[Name],tbl_daily[[#This Row],[Name]],tbl_performance[Date],tbl_daily[[#This Row],[Date]]),"")</f>
        <v/>
      </c>
      <c r="S724" s="2" t="str">
        <f>IFERROR(AVERAGEIFS(tbl_performance[Jump Height (in)],tbl_performance[Name],tbl_daily[[#This Row],[Name]],tbl_performance[Date],tbl_daily[[#This Row],[Date]]),"")</f>
        <v/>
      </c>
      <c r="T724" s="2" t="str">
        <f>IFERROR(AVERAGEIFS(tbl_performance[Body Fat (%)],tbl_performance[Name],tbl_daily[[#This Row],[Name]],tbl_performance[Date],tbl_daily[[#This Row],[Date]]),"")</f>
        <v/>
      </c>
      <c r="U724">
        <f>IFERROR(IF(tbl_daily[[#This Row],[Name]]="","",1),"")</f>
        <v>1</v>
      </c>
      <c r="V724" s="9">
        <f>IF(tbl_daily[[#This Row],[Injury Status]]="Full",1,IF(tbl_daily[[#This Row],[Injury Status]]="Limited",2,IF(tbl_daily[[#This Row],[Injury Status]]="Out",3,"")))</f>
        <v>1</v>
      </c>
    </row>
    <row r="725" spans="1:22" ht="18" customHeight="1" x14ac:dyDescent="0.25">
      <c r="A725" s="3">
        <v>43069</v>
      </c>
      <c r="B725" t="s">
        <v>14</v>
      </c>
      <c r="C725" t="s">
        <v>36</v>
      </c>
      <c r="D725">
        <v>7</v>
      </c>
      <c r="E725">
        <v>10</v>
      </c>
      <c r="F725">
        <v>7</v>
      </c>
      <c r="G725">
        <v>10</v>
      </c>
      <c r="H725">
        <v>10</v>
      </c>
      <c r="I725">
        <v>1</v>
      </c>
      <c r="J725">
        <v>7</v>
      </c>
      <c r="K725">
        <v>60</v>
      </c>
      <c r="L725">
        <f>IFERROR(IF(OR(tbl_daily[[#This Row],[RPE]]="",tbl_daily[[#This Row],[Duration]]=""),"",tbl_daily[[#This Row],[RPE]]*tbl_daily[[#This Row],[Duration]]),"")</f>
        <v>420</v>
      </c>
      <c r="M7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725" t="str">
        <f>IFERROR(_xlfn.XLOOKUP(tbl_daily[[#This Row],[Name]],tbl_profile[Name],tbl_profile[Position]),"")</f>
        <v>Guard</v>
      </c>
      <c r="O725">
        <f>IFERROR(IF(tbl_daily[[#This Row],[Injury Status]]="Out","",tbl_daily[[#This Row],[Duration]]),"")</f>
        <v>60</v>
      </c>
      <c r="P725" t="str">
        <f>IFERROR(_xlfn.XLOOKUP(tbl_daily[[#This Row],[Name]],tbl_profile[Name],tbl_profile[Team]),"")</f>
        <v>New Legacy</v>
      </c>
      <c r="Q725" s="2" t="str">
        <f>IFERROR(AVERAGEIFS(tbl_performance[TrapBar Deadlift 1RM (lbs)],tbl_performance[Name],tbl_daily[[#This Row],[Name]],tbl_performance[Date],tbl_daily[[#This Row],[Date]]),"")</f>
        <v/>
      </c>
      <c r="R725" s="2" t="str">
        <f>IFERROR(AVERAGEIFS(tbl_performance[Bench Press 1RM (lbs)],tbl_performance[Name],tbl_daily[[#This Row],[Name]],tbl_performance[Date],tbl_daily[[#This Row],[Date]]),"")</f>
        <v/>
      </c>
      <c r="S725" s="2" t="str">
        <f>IFERROR(AVERAGEIFS(tbl_performance[Jump Height (in)],tbl_performance[Name],tbl_daily[[#This Row],[Name]],tbl_performance[Date],tbl_daily[[#This Row],[Date]]),"")</f>
        <v/>
      </c>
      <c r="T725" s="2" t="str">
        <f>IFERROR(AVERAGEIFS(tbl_performance[Body Fat (%)],tbl_performance[Name],tbl_daily[[#This Row],[Name]],tbl_performance[Date],tbl_daily[[#This Row],[Date]]),"")</f>
        <v/>
      </c>
      <c r="U725">
        <f>IFERROR(IF(tbl_daily[[#This Row],[Name]]="","",1),"")</f>
        <v>1</v>
      </c>
      <c r="V725" s="9">
        <f>IF(tbl_daily[[#This Row],[Injury Status]]="Full",1,IF(tbl_daily[[#This Row],[Injury Status]]="Limited",2,IF(tbl_daily[[#This Row],[Injury Status]]="Out",3,"")))</f>
        <v>1</v>
      </c>
    </row>
    <row r="726" spans="1:22" ht="18" customHeight="1" x14ac:dyDescent="0.25">
      <c r="A726" s="3">
        <v>43069</v>
      </c>
      <c r="B726" t="s">
        <v>64</v>
      </c>
      <c r="C726" t="s">
        <v>36</v>
      </c>
      <c r="D726">
        <v>7</v>
      </c>
      <c r="E726">
        <v>9</v>
      </c>
      <c r="F726">
        <v>8</v>
      </c>
      <c r="G726">
        <v>7</v>
      </c>
      <c r="H726">
        <v>8</v>
      </c>
      <c r="I726">
        <v>1</v>
      </c>
      <c r="J726">
        <v>10</v>
      </c>
      <c r="K726">
        <v>60</v>
      </c>
      <c r="L726">
        <f>IFERROR(IF(OR(tbl_daily[[#This Row],[RPE]]="",tbl_daily[[#This Row],[Duration]]=""),"",tbl_daily[[#This Row],[RPE]]*tbl_daily[[#This Row],[Duration]]),"")</f>
        <v>600</v>
      </c>
      <c r="M7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726" t="str">
        <f>IFERROR(_xlfn.XLOOKUP(tbl_daily[[#This Row],[Name]],tbl_profile[Name],tbl_profile[Position]),"")</f>
        <v>Guard</v>
      </c>
      <c r="O726">
        <f>IFERROR(IF(tbl_daily[[#This Row],[Injury Status]]="Out","",tbl_daily[[#This Row],[Duration]]),"")</f>
        <v>60</v>
      </c>
      <c r="P726" t="str">
        <f>IFERROR(_xlfn.XLOOKUP(tbl_daily[[#This Row],[Name]],tbl_profile[Name],tbl_profile[Team]),"")</f>
        <v>New Legacy</v>
      </c>
      <c r="Q726" s="2" t="str">
        <f>IFERROR(AVERAGEIFS(tbl_performance[TrapBar Deadlift 1RM (lbs)],tbl_performance[Name],tbl_daily[[#This Row],[Name]],tbl_performance[Date],tbl_daily[[#This Row],[Date]]),"")</f>
        <v/>
      </c>
      <c r="R726" s="2" t="str">
        <f>IFERROR(AVERAGEIFS(tbl_performance[Bench Press 1RM (lbs)],tbl_performance[Name],tbl_daily[[#This Row],[Name]],tbl_performance[Date],tbl_daily[[#This Row],[Date]]),"")</f>
        <v/>
      </c>
      <c r="S726" s="2" t="str">
        <f>IFERROR(AVERAGEIFS(tbl_performance[Jump Height (in)],tbl_performance[Name],tbl_daily[[#This Row],[Name]],tbl_performance[Date],tbl_daily[[#This Row],[Date]]),"")</f>
        <v/>
      </c>
      <c r="T726" s="2" t="str">
        <f>IFERROR(AVERAGEIFS(tbl_performance[Body Fat (%)],tbl_performance[Name],tbl_daily[[#This Row],[Name]],tbl_performance[Date],tbl_daily[[#This Row],[Date]]),"")</f>
        <v/>
      </c>
      <c r="U726">
        <f>IFERROR(IF(tbl_daily[[#This Row],[Name]]="","",1),"")</f>
        <v>1</v>
      </c>
      <c r="V726" s="9">
        <f>IF(tbl_daily[[#This Row],[Injury Status]]="Full",1,IF(tbl_daily[[#This Row],[Injury Status]]="Limited",2,IF(tbl_daily[[#This Row],[Injury Status]]="Out",3,"")))</f>
        <v>1</v>
      </c>
    </row>
    <row r="727" spans="1:22" ht="18" customHeight="1" x14ac:dyDescent="0.25">
      <c r="A727" s="3">
        <v>43069</v>
      </c>
      <c r="B727" t="s">
        <v>48</v>
      </c>
      <c r="C727" t="s">
        <v>36</v>
      </c>
      <c r="D727">
        <v>7</v>
      </c>
      <c r="E727">
        <v>10</v>
      </c>
      <c r="F727">
        <v>7</v>
      </c>
      <c r="G727">
        <v>7</v>
      </c>
      <c r="H727">
        <v>9</v>
      </c>
      <c r="I727">
        <v>1</v>
      </c>
      <c r="J727">
        <v>7</v>
      </c>
      <c r="K727">
        <v>60</v>
      </c>
      <c r="L727">
        <f>IFERROR(IF(OR(tbl_daily[[#This Row],[RPE]]="",tbl_daily[[#This Row],[Duration]]=""),"",tbl_daily[[#This Row],[RPE]]*tbl_daily[[#This Row],[Duration]]),"")</f>
        <v>420</v>
      </c>
      <c r="M7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727" t="str">
        <f>IFERROR(_xlfn.XLOOKUP(tbl_daily[[#This Row],[Name]],tbl_profile[Name],tbl_profile[Position]),"")</f>
        <v>Guard</v>
      </c>
      <c r="O727">
        <f>IFERROR(IF(tbl_daily[[#This Row],[Injury Status]]="Out","",tbl_daily[[#This Row],[Duration]]),"")</f>
        <v>60</v>
      </c>
      <c r="P727" t="str">
        <f>IFERROR(_xlfn.XLOOKUP(tbl_daily[[#This Row],[Name]],tbl_profile[Name],tbl_profile[Team]),"")</f>
        <v>New Legacy</v>
      </c>
      <c r="Q727" s="2" t="str">
        <f>IFERROR(AVERAGEIFS(tbl_performance[TrapBar Deadlift 1RM (lbs)],tbl_performance[Name],tbl_daily[[#This Row],[Name]],tbl_performance[Date],tbl_daily[[#This Row],[Date]]),"")</f>
        <v/>
      </c>
      <c r="R727" s="2" t="str">
        <f>IFERROR(AVERAGEIFS(tbl_performance[Bench Press 1RM (lbs)],tbl_performance[Name],tbl_daily[[#This Row],[Name]],tbl_performance[Date],tbl_daily[[#This Row],[Date]]),"")</f>
        <v/>
      </c>
      <c r="S727" s="2" t="str">
        <f>IFERROR(AVERAGEIFS(tbl_performance[Jump Height (in)],tbl_performance[Name],tbl_daily[[#This Row],[Name]],tbl_performance[Date],tbl_daily[[#This Row],[Date]]),"")</f>
        <v/>
      </c>
      <c r="T727" s="2" t="str">
        <f>IFERROR(AVERAGEIFS(tbl_performance[Body Fat (%)],tbl_performance[Name],tbl_daily[[#This Row],[Name]],tbl_performance[Date],tbl_daily[[#This Row],[Date]]),"")</f>
        <v/>
      </c>
      <c r="U727">
        <f>IFERROR(IF(tbl_daily[[#This Row],[Name]]="","",1),"")</f>
        <v>1</v>
      </c>
      <c r="V727" s="9">
        <f>IF(tbl_daily[[#This Row],[Injury Status]]="Full",1,IF(tbl_daily[[#This Row],[Injury Status]]="Limited",2,IF(tbl_daily[[#This Row],[Injury Status]]="Out",3,"")))</f>
        <v>1</v>
      </c>
    </row>
    <row r="728" spans="1:22" ht="18" customHeight="1" x14ac:dyDescent="0.25">
      <c r="A728" s="3">
        <v>43069</v>
      </c>
      <c r="B728" t="s">
        <v>63</v>
      </c>
      <c r="C728" t="s">
        <v>36</v>
      </c>
      <c r="D728">
        <v>10</v>
      </c>
      <c r="E728">
        <v>9</v>
      </c>
      <c r="F728">
        <v>8</v>
      </c>
      <c r="G728">
        <v>10</v>
      </c>
      <c r="H728">
        <v>7</v>
      </c>
      <c r="I728">
        <v>1</v>
      </c>
      <c r="J728">
        <v>7</v>
      </c>
      <c r="K728">
        <v>60</v>
      </c>
      <c r="L728">
        <f>IFERROR(IF(OR(tbl_daily[[#This Row],[RPE]]="",tbl_daily[[#This Row],[Duration]]=""),"",tbl_daily[[#This Row],[RPE]]*tbl_daily[[#This Row],[Duration]]),"")</f>
        <v>420</v>
      </c>
      <c r="M7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728" t="str">
        <f>IFERROR(_xlfn.XLOOKUP(tbl_daily[[#This Row],[Name]],tbl_profile[Name],tbl_profile[Position]),"")</f>
        <v>Center</v>
      </c>
      <c r="O728">
        <f>IFERROR(IF(tbl_daily[[#This Row],[Injury Status]]="Out","",tbl_daily[[#This Row],[Duration]]),"")</f>
        <v>60</v>
      </c>
      <c r="P728" t="str">
        <f>IFERROR(_xlfn.XLOOKUP(tbl_daily[[#This Row],[Name]],tbl_profile[Name],tbl_profile[Team]),"")</f>
        <v>New Legacy</v>
      </c>
      <c r="Q728" s="2" t="str">
        <f>IFERROR(AVERAGEIFS(tbl_performance[TrapBar Deadlift 1RM (lbs)],tbl_performance[Name],tbl_daily[[#This Row],[Name]],tbl_performance[Date],tbl_daily[[#This Row],[Date]]),"")</f>
        <v/>
      </c>
      <c r="R728" s="2" t="str">
        <f>IFERROR(AVERAGEIFS(tbl_performance[Bench Press 1RM (lbs)],tbl_performance[Name],tbl_daily[[#This Row],[Name]],tbl_performance[Date],tbl_daily[[#This Row],[Date]]),"")</f>
        <v/>
      </c>
      <c r="S728" s="2" t="str">
        <f>IFERROR(AVERAGEIFS(tbl_performance[Jump Height (in)],tbl_performance[Name],tbl_daily[[#This Row],[Name]],tbl_performance[Date],tbl_daily[[#This Row],[Date]]),"")</f>
        <v/>
      </c>
      <c r="T728" s="2" t="str">
        <f>IFERROR(AVERAGEIFS(tbl_performance[Body Fat (%)],tbl_performance[Name],tbl_daily[[#This Row],[Name]],tbl_performance[Date],tbl_daily[[#This Row],[Date]]),"")</f>
        <v/>
      </c>
      <c r="U728">
        <f>IFERROR(IF(tbl_daily[[#This Row],[Name]]="","",1),"")</f>
        <v>1</v>
      </c>
      <c r="V728" s="9">
        <f>IF(tbl_daily[[#This Row],[Injury Status]]="Full",1,IF(tbl_daily[[#This Row],[Injury Status]]="Limited",2,IF(tbl_daily[[#This Row],[Injury Status]]="Out",3,"")))</f>
        <v>1</v>
      </c>
    </row>
    <row r="729" spans="1:22" ht="18" customHeight="1" x14ac:dyDescent="0.25">
      <c r="A729" s="3">
        <v>43069</v>
      </c>
      <c r="B729" t="s">
        <v>62</v>
      </c>
      <c r="C729" t="s">
        <v>36</v>
      </c>
      <c r="D729">
        <v>8</v>
      </c>
      <c r="E729">
        <v>10</v>
      </c>
      <c r="F729">
        <v>10</v>
      </c>
      <c r="G729">
        <v>7</v>
      </c>
      <c r="H729">
        <v>9</v>
      </c>
      <c r="I729">
        <v>1</v>
      </c>
      <c r="J729">
        <v>8</v>
      </c>
      <c r="K729">
        <v>60</v>
      </c>
      <c r="L729">
        <f>IFERROR(IF(OR(tbl_daily[[#This Row],[RPE]]="",tbl_daily[[#This Row],[Duration]]=""),"",tbl_daily[[#This Row],[RPE]]*tbl_daily[[#This Row],[Duration]]),"")</f>
        <v>480</v>
      </c>
      <c r="M7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729" t="str">
        <f>IFERROR(_xlfn.XLOOKUP(tbl_daily[[#This Row],[Name]],tbl_profile[Name],tbl_profile[Position]),"")</f>
        <v>Center</v>
      </c>
      <c r="O729">
        <f>IFERROR(IF(tbl_daily[[#This Row],[Injury Status]]="Out","",tbl_daily[[#This Row],[Duration]]),"")</f>
        <v>60</v>
      </c>
      <c r="P729" t="str">
        <f>IFERROR(_xlfn.XLOOKUP(tbl_daily[[#This Row],[Name]],tbl_profile[Name],tbl_profile[Team]),"")</f>
        <v>Toon Squad</v>
      </c>
      <c r="Q729" s="2" t="str">
        <f>IFERROR(AVERAGEIFS(tbl_performance[TrapBar Deadlift 1RM (lbs)],tbl_performance[Name],tbl_daily[[#This Row],[Name]],tbl_performance[Date],tbl_daily[[#This Row],[Date]]),"")</f>
        <v/>
      </c>
      <c r="R729" s="2" t="str">
        <f>IFERROR(AVERAGEIFS(tbl_performance[Bench Press 1RM (lbs)],tbl_performance[Name],tbl_daily[[#This Row],[Name]],tbl_performance[Date],tbl_daily[[#This Row],[Date]]),"")</f>
        <v/>
      </c>
      <c r="S729" s="2" t="str">
        <f>IFERROR(AVERAGEIFS(tbl_performance[Jump Height (in)],tbl_performance[Name],tbl_daily[[#This Row],[Name]],tbl_performance[Date],tbl_daily[[#This Row],[Date]]),"")</f>
        <v/>
      </c>
      <c r="T729" s="2" t="str">
        <f>IFERROR(AVERAGEIFS(tbl_performance[Body Fat (%)],tbl_performance[Name],tbl_daily[[#This Row],[Name]],tbl_performance[Date],tbl_daily[[#This Row],[Date]]),"")</f>
        <v/>
      </c>
      <c r="U729">
        <f>IFERROR(IF(tbl_daily[[#This Row],[Name]]="","",1),"")</f>
        <v>1</v>
      </c>
      <c r="V729" s="9">
        <f>IF(tbl_daily[[#This Row],[Injury Status]]="Full",1,IF(tbl_daily[[#This Row],[Injury Status]]="Limited",2,IF(tbl_daily[[#This Row],[Injury Status]]="Out",3,"")))</f>
        <v>1</v>
      </c>
    </row>
    <row r="730" spans="1:22" ht="18" customHeight="1" x14ac:dyDescent="0.25">
      <c r="A730" s="3">
        <v>43069</v>
      </c>
      <c r="B730" t="s">
        <v>146</v>
      </c>
      <c r="C730" t="s">
        <v>36</v>
      </c>
      <c r="D730">
        <v>7</v>
      </c>
      <c r="E730">
        <v>7</v>
      </c>
      <c r="F730">
        <v>10</v>
      </c>
      <c r="G730">
        <v>8</v>
      </c>
      <c r="H730">
        <v>10</v>
      </c>
      <c r="I730">
        <v>1</v>
      </c>
      <c r="J730">
        <v>8</v>
      </c>
      <c r="K730">
        <v>60</v>
      </c>
      <c r="L730">
        <f>IFERROR(IF(OR(tbl_daily[[#This Row],[RPE]]="",tbl_daily[[#This Row],[Duration]]=""),"",tbl_daily[[#This Row],[RPE]]*tbl_daily[[#This Row],[Duration]]),"")</f>
        <v>480</v>
      </c>
      <c r="M7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730" t="str">
        <f>IFERROR(_xlfn.XLOOKUP(tbl_daily[[#This Row],[Name]],tbl_profile[Name],tbl_profile[Position]),"")</f>
        <v>Forward</v>
      </c>
      <c r="O730">
        <f>IFERROR(IF(tbl_daily[[#This Row],[Injury Status]]="Out","",tbl_daily[[#This Row],[Duration]]),"")</f>
        <v>60</v>
      </c>
      <c r="P730" t="str">
        <f>IFERROR(_xlfn.XLOOKUP(tbl_daily[[#This Row],[Name]],tbl_profile[Name],tbl_profile[Team]),"")</f>
        <v>New Legacy</v>
      </c>
      <c r="Q730" s="2" t="str">
        <f>IFERROR(AVERAGEIFS(tbl_performance[TrapBar Deadlift 1RM (lbs)],tbl_performance[Name],tbl_daily[[#This Row],[Name]],tbl_performance[Date],tbl_daily[[#This Row],[Date]]),"")</f>
        <v/>
      </c>
      <c r="R730" s="2" t="str">
        <f>IFERROR(AVERAGEIFS(tbl_performance[Bench Press 1RM (lbs)],tbl_performance[Name],tbl_daily[[#This Row],[Name]],tbl_performance[Date],tbl_daily[[#This Row],[Date]]),"")</f>
        <v/>
      </c>
      <c r="S730" s="2" t="str">
        <f>IFERROR(AVERAGEIFS(tbl_performance[Jump Height (in)],tbl_performance[Name],tbl_daily[[#This Row],[Name]],tbl_performance[Date],tbl_daily[[#This Row],[Date]]),"")</f>
        <v/>
      </c>
      <c r="T730" s="2" t="str">
        <f>IFERROR(AVERAGEIFS(tbl_performance[Body Fat (%)],tbl_performance[Name],tbl_daily[[#This Row],[Name]],tbl_performance[Date],tbl_daily[[#This Row],[Date]]),"")</f>
        <v/>
      </c>
      <c r="U730">
        <f>IFERROR(IF(tbl_daily[[#This Row],[Name]]="","",1),"")</f>
        <v>1</v>
      </c>
      <c r="V730" s="9">
        <f>IF(tbl_daily[[#This Row],[Injury Status]]="Full",1,IF(tbl_daily[[#This Row],[Injury Status]]="Limited",2,IF(tbl_daily[[#This Row],[Injury Status]]="Out",3,"")))</f>
        <v>1</v>
      </c>
    </row>
    <row r="731" spans="1:22" ht="18" customHeight="1" x14ac:dyDescent="0.25">
      <c r="A731" s="3">
        <v>43069</v>
      </c>
      <c r="B731" t="s">
        <v>52</v>
      </c>
      <c r="C731" t="s">
        <v>36</v>
      </c>
      <c r="D731">
        <v>8</v>
      </c>
      <c r="E731">
        <v>9</v>
      </c>
      <c r="F731">
        <v>7</v>
      </c>
      <c r="G731">
        <v>8</v>
      </c>
      <c r="H731">
        <v>7</v>
      </c>
      <c r="I731">
        <v>1</v>
      </c>
      <c r="J731">
        <v>10</v>
      </c>
      <c r="K731">
        <v>60</v>
      </c>
      <c r="L731">
        <f>IFERROR(IF(OR(tbl_daily[[#This Row],[RPE]]="",tbl_daily[[#This Row],[Duration]]=""),"",tbl_daily[[#This Row],[RPE]]*tbl_daily[[#This Row],[Duration]]),"")</f>
        <v>600</v>
      </c>
      <c r="M7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731" t="str">
        <f>IFERROR(_xlfn.XLOOKUP(tbl_daily[[#This Row],[Name]],tbl_profile[Name],tbl_profile[Position]),"")</f>
        <v>Forward</v>
      </c>
      <c r="O731">
        <f>IFERROR(IF(tbl_daily[[#This Row],[Injury Status]]="Out","",tbl_daily[[#This Row],[Duration]]),"")</f>
        <v>60</v>
      </c>
      <c r="P731" t="str">
        <f>IFERROR(_xlfn.XLOOKUP(tbl_daily[[#This Row],[Name]],tbl_profile[Name],tbl_profile[Team]),"")</f>
        <v>Toon Squad</v>
      </c>
      <c r="Q731" s="2" t="str">
        <f>IFERROR(AVERAGEIFS(tbl_performance[TrapBar Deadlift 1RM (lbs)],tbl_performance[Name],tbl_daily[[#This Row],[Name]],tbl_performance[Date],tbl_daily[[#This Row],[Date]]),"")</f>
        <v/>
      </c>
      <c r="R731" s="2" t="str">
        <f>IFERROR(AVERAGEIFS(tbl_performance[Bench Press 1RM (lbs)],tbl_performance[Name],tbl_daily[[#This Row],[Name]],tbl_performance[Date],tbl_daily[[#This Row],[Date]]),"")</f>
        <v/>
      </c>
      <c r="S731" s="2" t="str">
        <f>IFERROR(AVERAGEIFS(tbl_performance[Jump Height (in)],tbl_performance[Name],tbl_daily[[#This Row],[Name]],tbl_performance[Date],tbl_daily[[#This Row],[Date]]),"")</f>
        <v/>
      </c>
      <c r="T731" s="2" t="str">
        <f>IFERROR(AVERAGEIFS(tbl_performance[Body Fat (%)],tbl_performance[Name],tbl_daily[[#This Row],[Name]],tbl_performance[Date],tbl_daily[[#This Row],[Date]]),"")</f>
        <v/>
      </c>
      <c r="U731">
        <f>IFERROR(IF(tbl_daily[[#This Row],[Name]]="","",1),"")</f>
        <v>1</v>
      </c>
      <c r="V731" s="9">
        <f>IF(tbl_daily[[#This Row],[Injury Status]]="Full",1,IF(tbl_daily[[#This Row],[Injury Status]]="Limited",2,IF(tbl_daily[[#This Row],[Injury Status]]="Out",3,"")))</f>
        <v>1</v>
      </c>
    </row>
    <row r="732" spans="1:22" ht="18" customHeight="1" x14ac:dyDescent="0.25">
      <c r="A732" s="3">
        <v>43069</v>
      </c>
      <c r="B732" t="s">
        <v>57</v>
      </c>
      <c r="C732" t="s">
        <v>36</v>
      </c>
      <c r="D732">
        <v>9</v>
      </c>
      <c r="E732">
        <v>9</v>
      </c>
      <c r="F732">
        <v>8</v>
      </c>
      <c r="G732">
        <v>10</v>
      </c>
      <c r="H732">
        <v>8</v>
      </c>
      <c r="I732">
        <v>1</v>
      </c>
      <c r="J732">
        <v>9</v>
      </c>
      <c r="K732">
        <v>60</v>
      </c>
      <c r="L732">
        <f>IFERROR(IF(OR(tbl_daily[[#This Row],[RPE]]="",tbl_daily[[#This Row],[Duration]]=""),"",tbl_daily[[#This Row],[RPE]]*tbl_daily[[#This Row],[Duration]]),"")</f>
        <v>540</v>
      </c>
      <c r="M7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732" t="str">
        <f>IFERROR(_xlfn.XLOOKUP(tbl_daily[[#This Row],[Name]],tbl_profile[Name],tbl_profile[Position]),"")</f>
        <v>Guard</v>
      </c>
      <c r="O732">
        <f>IFERROR(IF(tbl_daily[[#This Row],[Injury Status]]="Out","",tbl_daily[[#This Row],[Duration]]),"")</f>
        <v>60</v>
      </c>
      <c r="P732" t="str">
        <f>IFERROR(_xlfn.XLOOKUP(tbl_daily[[#This Row],[Name]],tbl_profile[Name],tbl_profile[Team]),"")</f>
        <v>Toon Squad</v>
      </c>
      <c r="Q732" s="2" t="str">
        <f>IFERROR(AVERAGEIFS(tbl_performance[TrapBar Deadlift 1RM (lbs)],tbl_performance[Name],tbl_daily[[#This Row],[Name]],tbl_performance[Date],tbl_daily[[#This Row],[Date]]),"")</f>
        <v/>
      </c>
      <c r="R732" s="2" t="str">
        <f>IFERROR(AVERAGEIFS(tbl_performance[Bench Press 1RM (lbs)],tbl_performance[Name],tbl_daily[[#This Row],[Name]],tbl_performance[Date],tbl_daily[[#This Row],[Date]]),"")</f>
        <v/>
      </c>
      <c r="S732" s="2" t="str">
        <f>IFERROR(AVERAGEIFS(tbl_performance[Jump Height (in)],tbl_performance[Name],tbl_daily[[#This Row],[Name]],tbl_performance[Date],tbl_daily[[#This Row],[Date]]),"")</f>
        <v/>
      </c>
      <c r="T732" s="2" t="str">
        <f>IFERROR(AVERAGEIFS(tbl_performance[Body Fat (%)],tbl_performance[Name],tbl_daily[[#This Row],[Name]],tbl_performance[Date],tbl_daily[[#This Row],[Date]]),"")</f>
        <v/>
      </c>
      <c r="U732">
        <f>IFERROR(IF(tbl_daily[[#This Row],[Name]]="","",1),"")</f>
        <v>1</v>
      </c>
      <c r="V732" s="9">
        <f>IF(tbl_daily[[#This Row],[Injury Status]]="Full",1,IF(tbl_daily[[#This Row],[Injury Status]]="Limited",2,IF(tbl_daily[[#This Row],[Injury Status]]="Out",3,"")))</f>
        <v>1</v>
      </c>
    </row>
    <row r="733" spans="1:22" ht="18" customHeight="1" x14ac:dyDescent="0.25">
      <c r="A733" s="3">
        <v>43069</v>
      </c>
      <c r="B733" t="s">
        <v>59</v>
      </c>
      <c r="C733" t="s">
        <v>36</v>
      </c>
      <c r="D733">
        <v>8</v>
      </c>
      <c r="E733">
        <v>10</v>
      </c>
      <c r="F733">
        <v>9</v>
      </c>
      <c r="G733">
        <v>9</v>
      </c>
      <c r="H733">
        <v>9</v>
      </c>
      <c r="I733">
        <v>1</v>
      </c>
      <c r="J733">
        <v>7</v>
      </c>
      <c r="K733">
        <v>60</v>
      </c>
      <c r="L733">
        <f>IFERROR(IF(OR(tbl_daily[[#This Row],[RPE]]="",tbl_daily[[#This Row],[Duration]]=""),"",tbl_daily[[#This Row],[RPE]]*tbl_daily[[#This Row],[Duration]]),"")</f>
        <v>420</v>
      </c>
      <c r="M7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733" t="str">
        <f>IFERROR(_xlfn.XLOOKUP(tbl_daily[[#This Row],[Name]],tbl_profile[Name],tbl_profile[Position]),"")</f>
        <v>Forward</v>
      </c>
      <c r="O733">
        <f>IFERROR(IF(tbl_daily[[#This Row],[Injury Status]]="Out","",tbl_daily[[#This Row],[Duration]]),"")</f>
        <v>60</v>
      </c>
      <c r="P733" t="str">
        <f>IFERROR(_xlfn.XLOOKUP(tbl_daily[[#This Row],[Name]],tbl_profile[Name],tbl_profile[Team]),"")</f>
        <v>Toon Squad</v>
      </c>
      <c r="Q733" s="2" t="str">
        <f>IFERROR(AVERAGEIFS(tbl_performance[TrapBar Deadlift 1RM (lbs)],tbl_performance[Name],tbl_daily[[#This Row],[Name]],tbl_performance[Date],tbl_daily[[#This Row],[Date]]),"")</f>
        <v/>
      </c>
      <c r="R733" s="2" t="str">
        <f>IFERROR(AVERAGEIFS(tbl_performance[Bench Press 1RM (lbs)],tbl_performance[Name],tbl_daily[[#This Row],[Name]],tbl_performance[Date],tbl_daily[[#This Row],[Date]]),"")</f>
        <v/>
      </c>
      <c r="S733" s="2" t="str">
        <f>IFERROR(AVERAGEIFS(tbl_performance[Jump Height (in)],tbl_performance[Name],tbl_daily[[#This Row],[Name]],tbl_performance[Date],tbl_daily[[#This Row],[Date]]),"")</f>
        <v/>
      </c>
      <c r="T733" s="2" t="str">
        <f>IFERROR(AVERAGEIFS(tbl_performance[Body Fat (%)],tbl_performance[Name],tbl_daily[[#This Row],[Name]],tbl_performance[Date],tbl_daily[[#This Row],[Date]]),"")</f>
        <v/>
      </c>
      <c r="U733">
        <f>IFERROR(IF(tbl_daily[[#This Row],[Name]]="","",1),"")</f>
        <v>1</v>
      </c>
      <c r="V733" s="9">
        <f>IF(tbl_daily[[#This Row],[Injury Status]]="Full",1,IF(tbl_daily[[#This Row],[Injury Status]]="Limited",2,IF(tbl_daily[[#This Row],[Injury Status]]="Out",3,"")))</f>
        <v>1</v>
      </c>
    </row>
    <row r="734" spans="1:22" ht="18" customHeight="1" x14ac:dyDescent="0.25">
      <c r="A734" s="3">
        <v>43069</v>
      </c>
      <c r="B734" t="s">
        <v>61</v>
      </c>
      <c r="C734" t="s">
        <v>36</v>
      </c>
      <c r="D734">
        <v>10</v>
      </c>
      <c r="E734">
        <v>7</v>
      </c>
      <c r="F734">
        <v>8</v>
      </c>
      <c r="G734">
        <v>10</v>
      </c>
      <c r="H734">
        <v>8</v>
      </c>
      <c r="I734">
        <v>1</v>
      </c>
      <c r="J734">
        <v>9</v>
      </c>
      <c r="K734">
        <v>60</v>
      </c>
      <c r="L734">
        <f>IFERROR(IF(OR(tbl_daily[[#This Row],[RPE]]="",tbl_daily[[#This Row],[Duration]]=""),"",tbl_daily[[#This Row],[RPE]]*tbl_daily[[#This Row],[Duration]]),"")</f>
        <v>540</v>
      </c>
      <c r="M7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734" t="str">
        <f>IFERROR(_xlfn.XLOOKUP(tbl_daily[[#This Row],[Name]],tbl_profile[Name],tbl_profile[Position]),"")</f>
        <v>Forward</v>
      </c>
      <c r="O734">
        <f>IFERROR(IF(tbl_daily[[#This Row],[Injury Status]]="Out","",tbl_daily[[#This Row],[Duration]]),"")</f>
        <v>60</v>
      </c>
      <c r="P734" t="str">
        <f>IFERROR(_xlfn.XLOOKUP(tbl_daily[[#This Row],[Name]],tbl_profile[Name],tbl_profile[Team]),"")</f>
        <v>Toon Squad</v>
      </c>
      <c r="Q734" s="2" t="str">
        <f>IFERROR(AVERAGEIFS(tbl_performance[TrapBar Deadlift 1RM (lbs)],tbl_performance[Name],tbl_daily[[#This Row],[Name]],tbl_performance[Date],tbl_daily[[#This Row],[Date]]),"")</f>
        <v/>
      </c>
      <c r="R734" s="2" t="str">
        <f>IFERROR(AVERAGEIFS(tbl_performance[Bench Press 1RM (lbs)],tbl_performance[Name],tbl_daily[[#This Row],[Name]],tbl_performance[Date],tbl_daily[[#This Row],[Date]]),"")</f>
        <v/>
      </c>
      <c r="S734" s="2" t="str">
        <f>IFERROR(AVERAGEIFS(tbl_performance[Jump Height (in)],tbl_performance[Name],tbl_daily[[#This Row],[Name]],tbl_performance[Date],tbl_daily[[#This Row],[Date]]),"")</f>
        <v/>
      </c>
      <c r="T734" s="2" t="str">
        <f>IFERROR(AVERAGEIFS(tbl_performance[Body Fat (%)],tbl_performance[Name],tbl_daily[[#This Row],[Name]],tbl_performance[Date],tbl_daily[[#This Row],[Date]]),"")</f>
        <v/>
      </c>
      <c r="U734">
        <f>IFERROR(IF(tbl_daily[[#This Row],[Name]]="","",1),"")</f>
        <v>1</v>
      </c>
      <c r="V734" s="9">
        <f>IF(tbl_daily[[#This Row],[Injury Status]]="Full",1,IF(tbl_daily[[#This Row],[Injury Status]]="Limited",2,IF(tbl_daily[[#This Row],[Injury Status]]="Out",3,"")))</f>
        <v>1</v>
      </c>
    </row>
    <row r="735" spans="1:22" ht="18" customHeight="1" x14ac:dyDescent="0.25">
      <c r="A735" s="3">
        <v>43069</v>
      </c>
      <c r="B735" t="s">
        <v>55</v>
      </c>
      <c r="C735" t="s">
        <v>36</v>
      </c>
      <c r="D735">
        <v>10</v>
      </c>
      <c r="E735">
        <v>10</v>
      </c>
      <c r="F735">
        <v>10</v>
      </c>
      <c r="G735">
        <v>10</v>
      </c>
      <c r="H735">
        <v>10</v>
      </c>
      <c r="I735">
        <v>1</v>
      </c>
      <c r="J735">
        <v>8</v>
      </c>
      <c r="K735">
        <v>60</v>
      </c>
      <c r="L735">
        <f>IFERROR(IF(OR(tbl_daily[[#This Row],[RPE]]="",tbl_daily[[#This Row],[Duration]]=""),"",tbl_daily[[#This Row],[RPE]]*tbl_daily[[#This Row],[Duration]]),"")</f>
        <v>480</v>
      </c>
      <c r="M7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50</v>
      </c>
      <c r="N735" t="str">
        <f>IFERROR(_xlfn.XLOOKUP(tbl_daily[[#This Row],[Name]],tbl_profile[Name],tbl_profile[Position]),"")</f>
        <v>Guard</v>
      </c>
      <c r="O735">
        <f>IFERROR(IF(tbl_daily[[#This Row],[Injury Status]]="Out","",tbl_daily[[#This Row],[Duration]]),"")</f>
        <v>60</v>
      </c>
      <c r="P735" t="str">
        <f>IFERROR(_xlfn.XLOOKUP(tbl_daily[[#This Row],[Name]],tbl_profile[Name],tbl_profile[Team]),"")</f>
        <v>Toon Squad</v>
      </c>
      <c r="Q735" s="2" t="str">
        <f>IFERROR(AVERAGEIFS(tbl_performance[TrapBar Deadlift 1RM (lbs)],tbl_performance[Name],tbl_daily[[#This Row],[Name]],tbl_performance[Date],tbl_daily[[#This Row],[Date]]),"")</f>
        <v/>
      </c>
      <c r="R735" s="2" t="str">
        <f>IFERROR(AVERAGEIFS(tbl_performance[Bench Press 1RM (lbs)],tbl_performance[Name],tbl_daily[[#This Row],[Name]],tbl_performance[Date],tbl_daily[[#This Row],[Date]]),"")</f>
        <v/>
      </c>
      <c r="S735" s="2" t="str">
        <f>IFERROR(AVERAGEIFS(tbl_performance[Jump Height (in)],tbl_performance[Name],tbl_daily[[#This Row],[Name]],tbl_performance[Date],tbl_daily[[#This Row],[Date]]),"")</f>
        <v/>
      </c>
      <c r="T735" s="2" t="str">
        <f>IFERROR(AVERAGEIFS(tbl_performance[Body Fat (%)],tbl_performance[Name],tbl_daily[[#This Row],[Name]],tbl_performance[Date],tbl_daily[[#This Row],[Date]]),"")</f>
        <v/>
      </c>
      <c r="U735">
        <f>IFERROR(IF(tbl_daily[[#This Row],[Name]]="","",1),"")</f>
        <v>1</v>
      </c>
      <c r="V735" s="9">
        <f>IF(tbl_daily[[#This Row],[Injury Status]]="Full",1,IF(tbl_daily[[#This Row],[Injury Status]]="Limited",2,IF(tbl_daily[[#This Row],[Injury Status]]="Out",3,"")))</f>
        <v>1</v>
      </c>
    </row>
    <row r="736" spans="1:22" ht="18" customHeight="1" x14ac:dyDescent="0.25">
      <c r="A736" s="3">
        <v>43069</v>
      </c>
      <c r="B736" t="s">
        <v>40</v>
      </c>
      <c r="C736" t="s">
        <v>36</v>
      </c>
      <c r="D736">
        <v>10</v>
      </c>
      <c r="E736">
        <v>9</v>
      </c>
      <c r="F736">
        <v>7</v>
      </c>
      <c r="G736">
        <v>7</v>
      </c>
      <c r="H736">
        <v>10</v>
      </c>
      <c r="I736">
        <v>1</v>
      </c>
      <c r="J736">
        <v>7</v>
      </c>
      <c r="K736">
        <v>60</v>
      </c>
      <c r="L736">
        <f>IFERROR(IF(OR(tbl_daily[[#This Row],[RPE]]="",tbl_daily[[#This Row],[Duration]]=""),"",tbl_daily[[#This Row],[RPE]]*tbl_daily[[#This Row],[Duration]]),"")</f>
        <v>420</v>
      </c>
      <c r="M7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736" t="str">
        <f>IFERROR(_xlfn.XLOOKUP(tbl_daily[[#This Row],[Name]],tbl_profile[Name],tbl_profile[Position]),"")</f>
        <v>Guard</v>
      </c>
      <c r="O736">
        <f>IFERROR(IF(tbl_daily[[#This Row],[Injury Status]]="Out","",tbl_daily[[#This Row],[Duration]]),"")</f>
        <v>60</v>
      </c>
      <c r="P736" t="str">
        <f>IFERROR(_xlfn.XLOOKUP(tbl_daily[[#This Row],[Name]],tbl_profile[Name],tbl_profile[Team]),"")</f>
        <v>New Legacy</v>
      </c>
      <c r="Q736" s="2" t="str">
        <f>IFERROR(AVERAGEIFS(tbl_performance[TrapBar Deadlift 1RM (lbs)],tbl_performance[Name],tbl_daily[[#This Row],[Name]],tbl_performance[Date],tbl_daily[[#This Row],[Date]]),"")</f>
        <v/>
      </c>
      <c r="R736" s="2" t="str">
        <f>IFERROR(AVERAGEIFS(tbl_performance[Bench Press 1RM (lbs)],tbl_performance[Name],tbl_daily[[#This Row],[Name]],tbl_performance[Date],tbl_daily[[#This Row],[Date]]),"")</f>
        <v/>
      </c>
      <c r="S736" s="2" t="str">
        <f>IFERROR(AVERAGEIFS(tbl_performance[Jump Height (in)],tbl_performance[Name],tbl_daily[[#This Row],[Name]],tbl_performance[Date],tbl_daily[[#This Row],[Date]]),"")</f>
        <v/>
      </c>
      <c r="T736" s="2" t="str">
        <f>IFERROR(AVERAGEIFS(tbl_performance[Body Fat (%)],tbl_performance[Name],tbl_daily[[#This Row],[Name]],tbl_performance[Date],tbl_daily[[#This Row],[Date]]),"")</f>
        <v/>
      </c>
      <c r="U736">
        <f>IFERROR(IF(tbl_daily[[#This Row],[Name]]="","",1),"")</f>
        <v>1</v>
      </c>
      <c r="V736" s="9">
        <f>IF(tbl_daily[[#This Row],[Injury Status]]="Full",1,IF(tbl_daily[[#This Row],[Injury Status]]="Limited",2,IF(tbl_daily[[#This Row],[Injury Status]]="Out",3,"")))</f>
        <v>1</v>
      </c>
    </row>
    <row r="737" spans="1:22" ht="18" customHeight="1" x14ac:dyDescent="0.25">
      <c r="A737" s="6">
        <v>43070</v>
      </c>
      <c r="B737" t="s">
        <v>45</v>
      </c>
      <c r="C737" t="s">
        <v>36</v>
      </c>
      <c r="D737">
        <v>8</v>
      </c>
      <c r="E737">
        <v>7</v>
      </c>
      <c r="F737">
        <v>10</v>
      </c>
      <c r="G737">
        <v>10</v>
      </c>
      <c r="H737">
        <v>7</v>
      </c>
      <c r="I737">
        <v>1</v>
      </c>
      <c r="J737">
        <v>10</v>
      </c>
      <c r="K737">
        <v>60</v>
      </c>
      <c r="L737">
        <f>IFERROR(IF(OR(tbl_daily[[#This Row],[RPE]]="",tbl_daily[[#This Row],[Duration]]=""),"",tbl_daily[[#This Row],[RPE]]*tbl_daily[[#This Row],[Duration]]),"")</f>
        <v>600</v>
      </c>
      <c r="M7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737" t="str">
        <f>IFERROR(_xlfn.XLOOKUP(tbl_daily[[#This Row],[Name]],tbl_profile[Name],tbl_profile[Position]),"")</f>
        <v>Forward</v>
      </c>
      <c r="O737">
        <f>IFERROR(IF(tbl_daily[[#This Row],[Injury Status]]="Out","",tbl_daily[[#This Row],[Duration]]),"")</f>
        <v>60</v>
      </c>
      <c r="P737" t="str">
        <f>IFERROR(_xlfn.XLOOKUP(tbl_daily[[#This Row],[Name]],tbl_profile[Name],tbl_profile[Team]),"")</f>
        <v>New Legacy</v>
      </c>
      <c r="Q737" s="2" t="str">
        <f>IFERROR(AVERAGEIFS(tbl_performance[TrapBar Deadlift 1RM (lbs)],tbl_performance[Name],tbl_daily[[#This Row],[Name]],tbl_performance[Date],tbl_daily[[#This Row],[Date]]),"")</f>
        <v/>
      </c>
      <c r="R737" s="2" t="str">
        <f>IFERROR(AVERAGEIFS(tbl_performance[Bench Press 1RM (lbs)],tbl_performance[Name],tbl_daily[[#This Row],[Name]],tbl_performance[Date],tbl_daily[[#This Row],[Date]]),"")</f>
        <v/>
      </c>
      <c r="S737" s="2" t="str">
        <f>IFERROR(AVERAGEIFS(tbl_performance[Jump Height (in)],tbl_performance[Name],tbl_daily[[#This Row],[Name]],tbl_performance[Date],tbl_daily[[#This Row],[Date]]),"")</f>
        <v/>
      </c>
      <c r="T737" s="2" t="str">
        <f>IFERROR(AVERAGEIFS(tbl_performance[Body Fat (%)],tbl_performance[Name],tbl_daily[[#This Row],[Name]],tbl_performance[Date],tbl_daily[[#This Row],[Date]]),"")</f>
        <v/>
      </c>
      <c r="U737">
        <f>IFERROR(IF(tbl_daily[[#This Row],[Name]]="","",1),"")</f>
        <v>1</v>
      </c>
      <c r="V737" s="9">
        <f>IF(tbl_daily[[#This Row],[Injury Status]]="Full",1,IF(tbl_daily[[#This Row],[Injury Status]]="Limited",2,IF(tbl_daily[[#This Row],[Injury Status]]="Out",3,"")))</f>
        <v>1</v>
      </c>
    </row>
    <row r="738" spans="1:22" ht="18" customHeight="1" x14ac:dyDescent="0.25">
      <c r="A738" s="3">
        <v>43070</v>
      </c>
      <c r="B738" t="s">
        <v>47</v>
      </c>
      <c r="C738" t="s">
        <v>36</v>
      </c>
      <c r="D738">
        <v>7</v>
      </c>
      <c r="E738">
        <v>7</v>
      </c>
      <c r="F738">
        <v>9</v>
      </c>
      <c r="G738">
        <v>8</v>
      </c>
      <c r="H738">
        <v>8</v>
      </c>
      <c r="I738">
        <v>1</v>
      </c>
      <c r="J738">
        <v>8</v>
      </c>
      <c r="K738">
        <v>60</v>
      </c>
      <c r="L738">
        <f>IFERROR(IF(OR(tbl_daily[[#This Row],[RPE]]="",tbl_daily[[#This Row],[Duration]]=""),"",tbl_daily[[#This Row],[RPE]]*tbl_daily[[#This Row],[Duration]]),"")</f>
        <v>480</v>
      </c>
      <c r="M7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738" t="str">
        <f>IFERROR(_xlfn.XLOOKUP(tbl_daily[[#This Row],[Name]],tbl_profile[Name],tbl_profile[Position]),"")</f>
        <v>Forward</v>
      </c>
      <c r="O738">
        <f>IFERROR(IF(tbl_daily[[#This Row],[Injury Status]]="Out","",tbl_daily[[#This Row],[Duration]]),"")</f>
        <v>60</v>
      </c>
      <c r="P738" t="str">
        <f>IFERROR(_xlfn.XLOOKUP(tbl_daily[[#This Row],[Name]],tbl_profile[Name],tbl_profile[Team]),"")</f>
        <v>Toon Squad</v>
      </c>
      <c r="Q738" s="2" t="str">
        <f>IFERROR(AVERAGEIFS(tbl_performance[TrapBar Deadlift 1RM (lbs)],tbl_performance[Name],tbl_daily[[#This Row],[Name]],tbl_performance[Date],tbl_daily[[#This Row],[Date]]),"")</f>
        <v/>
      </c>
      <c r="R738" s="2" t="str">
        <f>IFERROR(AVERAGEIFS(tbl_performance[Bench Press 1RM (lbs)],tbl_performance[Name],tbl_daily[[#This Row],[Name]],tbl_performance[Date],tbl_daily[[#This Row],[Date]]),"")</f>
        <v/>
      </c>
      <c r="S738" s="2" t="str">
        <f>IFERROR(AVERAGEIFS(tbl_performance[Jump Height (in)],tbl_performance[Name],tbl_daily[[#This Row],[Name]],tbl_performance[Date],tbl_daily[[#This Row],[Date]]),"")</f>
        <v/>
      </c>
      <c r="T738" s="2" t="str">
        <f>IFERROR(AVERAGEIFS(tbl_performance[Body Fat (%)],tbl_performance[Name],tbl_daily[[#This Row],[Name]],tbl_performance[Date],tbl_daily[[#This Row],[Date]]),"")</f>
        <v/>
      </c>
      <c r="U738">
        <f>IFERROR(IF(tbl_daily[[#This Row],[Name]]="","",1),"")</f>
        <v>1</v>
      </c>
      <c r="V738" s="9">
        <f>IF(tbl_daily[[#This Row],[Injury Status]]="Full",1,IF(tbl_daily[[#This Row],[Injury Status]]="Limited",2,IF(tbl_daily[[#This Row],[Injury Status]]="Out",3,"")))</f>
        <v>1</v>
      </c>
    </row>
    <row r="739" spans="1:22" ht="18" customHeight="1" x14ac:dyDescent="0.25">
      <c r="A739" s="3">
        <v>43070</v>
      </c>
      <c r="B739" t="s">
        <v>43</v>
      </c>
      <c r="C739" t="s">
        <v>36</v>
      </c>
      <c r="D739">
        <v>4</v>
      </c>
      <c r="E739">
        <v>2</v>
      </c>
      <c r="F739">
        <v>2</v>
      </c>
      <c r="G739">
        <v>4</v>
      </c>
      <c r="H739">
        <v>4</v>
      </c>
      <c r="I739">
        <v>1</v>
      </c>
      <c r="J739">
        <v>7</v>
      </c>
      <c r="K739">
        <v>112</v>
      </c>
      <c r="L739">
        <f>IFERROR(IF(OR(tbl_daily[[#This Row],[RPE]]="",tbl_daily[[#This Row],[Duration]]=""),"",tbl_daily[[#This Row],[RPE]]*tbl_daily[[#This Row],[Duration]]),"")</f>
        <v>784</v>
      </c>
      <c r="M7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739" t="str">
        <f>IFERROR(_xlfn.XLOOKUP(tbl_daily[[#This Row],[Name]],tbl_profile[Name],tbl_profile[Position]),"")</f>
        <v>Forward</v>
      </c>
      <c r="O739">
        <f>IFERROR(IF(tbl_daily[[#This Row],[Injury Status]]="Out","",tbl_daily[[#This Row],[Duration]]),"")</f>
        <v>112</v>
      </c>
      <c r="P739" t="str">
        <f>IFERROR(_xlfn.XLOOKUP(tbl_daily[[#This Row],[Name]],tbl_profile[Name],tbl_profile[Team]),"")</f>
        <v>New Legacy</v>
      </c>
      <c r="Q739" s="2" t="str">
        <f>IFERROR(AVERAGEIFS(tbl_performance[TrapBar Deadlift 1RM (lbs)],tbl_performance[Name],tbl_daily[[#This Row],[Name]],tbl_performance[Date],tbl_daily[[#This Row],[Date]]),"")</f>
        <v/>
      </c>
      <c r="R739" s="2" t="str">
        <f>IFERROR(AVERAGEIFS(tbl_performance[Bench Press 1RM (lbs)],tbl_performance[Name],tbl_daily[[#This Row],[Name]],tbl_performance[Date],tbl_daily[[#This Row],[Date]]),"")</f>
        <v/>
      </c>
      <c r="S739" s="2" t="str">
        <f>IFERROR(AVERAGEIFS(tbl_performance[Jump Height (in)],tbl_performance[Name],tbl_daily[[#This Row],[Name]],tbl_performance[Date],tbl_daily[[#This Row],[Date]]),"")</f>
        <v/>
      </c>
      <c r="T739" s="2" t="str">
        <f>IFERROR(AVERAGEIFS(tbl_performance[Body Fat (%)],tbl_performance[Name],tbl_daily[[#This Row],[Name]],tbl_performance[Date],tbl_daily[[#This Row],[Date]]),"")</f>
        <v/>
      </c>
      <c r="U739">
        <f>IFERROR(IF(tbl_daily[[#This Row],[Name]]="","",1),"")</f>
        <v>1</v>
      </c>
      <c r="V739" s="9">
        <f>IF(tbl_daily[[#This Row],[Injury Status]]="Full",1,IF(tbl_daily[[#This Row],[Injury Status]]="Limited",2,IF(tbl_daily[[#This Row],[Injury Status]]="Out",3,"")))</f>
        <v>1</v>
      </c>
    </row>
    <row r="740" spans="1:22" ht="18" customHeight="1" x14ac:dyDescent="0.25">
      <c r="A740" s="3">
        <v>43070</v>
      </c>
      <c r="B740" t="s">
        <v>46</v>
      </c>
      <c r="C740" t="s">
        <v>36</v>
      </c>
      <c r="D740">
        <v>4</v>
      </c>
      <c r="E740">
        <v>4</v>
      </c>
      <c r="F740">
        <v>4</v>
      </c>
      <c r="G740">
        <v>3</v>
      </c>
      <c r="H740">
        <v>2</v>
      </c>
      <c r="I740">
        <v>1</v>
      </c>
      <c r="J740">
        <v>10</v>
      </c>
      <c r="K740">
        <v>112</v>
      </c>
      <c r="L740">
        <f>IFERROR(IF(OR(tbl_daily[[#This Row],[RPE]]="",tbl_daily[[#This Row],[Duration]]=""),"",tbl_daily[[#This Row],[RPE]]*tbl_daily[[#This Row],[Duration]]),"")</f>
        <v>1120</v>
      </c>
      <c r="M7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740" t="str">
        <f>IFERROR(_xlfn.XLOOKUP(tbl_daily[[#This Row],[Name]],tbl_profile[Name],tbl_profile[Position]),"")</f>
        <v>Forward</v>
      </c>
      <c r="O740">
        <f>IFERROR(IF(tbl_daily[[#This Row],[Injury Status]]="Out","",tbl_daily[[#This Row],[Duration]]),"")</f>
        <v>112</v>
      </c>
      <c r="P740" t="str">
        <f>IFERROR(_xlfn.XLOOKUP(tbl_daily[[#This Row],[Name]],tbl_profile[Name],tbl_profile[Team]),"")</f>
        <v>Toon Squad</v>
      </c>
      <c r="Q740" s="2" t="str">
        <f>IFERROR(AVERAGEIFS(tbl_performance[TrapBar Deadlift 1RM (lbs)],tbl_performance[Name],tbl_daily[[#This Row],[Name]],tbl_performance[Date],tbl_daily[[#This Row],[Date]]),"")</f>
        <v/>
      </c>
      <c r="R740" s="2" t="str">
        <f>IFERROR(AVERAGEIFS(tbl_performance[Bench Press 1RM (lbs)],tbl_performance[Name],tbl_daily[[#This Row],[Name]],tbl_performance[Date],tbl_daily[[#This Row],[Date]]),"")</f>
        <v/>
      </c>
      <c r="S740" s="2" t="str">
        <f>IFERROR(AVERAGEIFS(tbl_performance[Jump Height (in)],tbl_performance[Name],tbl_daily[[#This Row],[Name]],tbl_performance[Date],tbl_daily[[#This Row],[Date]]),"")</f>
        <v/>
      </c>
      <c r="T740" s="2" t="str">
        <f>IFERROR(AVERAGEIFS(tbl_performance[Body Fat (%)],tbl_performance[Name],tbl_daily[[#This Row],[Name]],tbl_performance[Date],tbl_daily[[#This Row],[Date]]),"")</f>
        <v/>
      </c>
      <c r="U740">
        <f>IFERROR(IF(tbl_daily[[#This Row],[Name]]="","",1),"")</f>
        <v>1</v>
      </c>
      <c r="V740" s="9">
        <f>IF(tbl_daily[[#This Row],[Injury Status]]="Full",1,IF(tbl_daily[[#This Row],[Injury Status]]="Limited",2,IF(tbl_daily[[#This Row],[Injury Status]]="Out",3,"")))</f>
        <v>1</v>
      </c>
    </row>
    <row r="741" spans="1:22" ht="18" customHeight="1" x14ac:dyDescent="0.25">
      <c r="A741" s="3">
        <v>43070</v>
      </c>
      <c r="B741" t="s">
        <v>49</v>
      </c>
      <c r="C741" t="s">
        <v>36</v>
      </c>
      <c r="D741">
        <v>3</v>
      </c>
      <c r="E741">
        <v>1</v>
      </c>
      <c r="F741">
        <v>1</v>
      </c>
      <c r="G741">
        <v>1</v>
      </c>
      <c r="H741">
        <v>3</v>
      </c>
      <c r="I741">
        <v>1</v>
      </c>
      <c r="J741">
        <v>7</v>
      </c>
      <c r="K741">
        <v>112</v>
      </c>
      <c r="L741">
        <f>IFERROR(IF(OR(tbl_daily[[#This Row],[RPE]]="",tbl_daily[[#This Row],[Duration]]=""),"",tbl_daily[[#This Row],[RPE]]*tbl_daily[[#This Row],[Duration]]),"")</f>
        <v>784</v>
      </c>
      <c r="M7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741" t="str">
        <f>IFERROR(_xlfn.XLOOKUP(tbl_daily[[#This Row],[Name]],tbl_profile[Name],tbl_profile[Position]),"")</f>
        <v>Guard</v>
      </c>
      <c r="O741">
        <f>IFERROR(IF(tbl_daily[[#This Row],[Injury Status]]="Out","",tbl_daily[[#This Row],[Duration]]),"")</f>
        <v>112</v>
      </c>
      <c r="P741" t="str">
        <f>IFERROR(_xlfn.XLOOKUP(tbl_daily[[#This Row],[Name]],tbl_profile[Name],tbl_profile[Team]),"")</f>
        <v>Toon Squad</v>
      </c>
      <c r="Q741" s="2" t="str">
        <f>IFERROR(AVERAGEIFS(tbl_performance[TrapBar Deadlift 1RM (lbs)],tbl_performance[Name],tbl_daily[[#This Row],[Name]],tbl_performance[Date],tbl_daily[[#This Row],[Date]]),"")</f>
        <v/>
      </c>
      <c r="R741" s="2" t="str">
        <f>IFERROR(AVERAGEIFS(tbl_performance[Bench Press 1RM (lbs)],tbl_performance[Name],tbl_daily[[#This Row],[Name]],tbl_performance[Date],tbl_daily[[#This Row],[Date]]),"")</f>
        <v/>
      </c>
      <c r="S741" s="2" t="str">
        <f>IFERROR(AVERAGEIFS(tbl_performance[Jump Height (in)],tbl_performance[Name],tbl_daily[[#This Row],[Name]],tbl_performance[Date],tbl_daily[[#This Row],[Date]]),"")</f>
        <v/>
      </c>
      <c r="T741" s="2" t="str">
        <f>IFERROR(AVERAGEIFS(tbl_performance[Body Fat (%)],tbl_performance[Name],tbl_daily[[#This Row],[Name]],tbl_performance[Date],tbl_daily[[#This Row],[Date]]),"")</f>
        <v/>
      </c>
      <c r="U741">
        <f>IFERROR(IF(tbl_daily[[#This Row],[Name]]="","",1),"")</f>
        <v>1</v>
      </c>
      <c r="V741" s="9">
        <f>IF(tbl_daily[[#This Row],[Injury Status]]="Full",1,IF(tbl_daily[[#This Row],[Injury Status]]="Limited",2,IF(tbl_daily[[#This Row],[Injury Status]]="Out",3,"")))</f>
        <v>1</v>
      </c>
    </row>
    <row r="742" spans="1:22" ht="18" customHeight="1" x14ac:dyDescent="0.25">
      <c r="A742" s="3">
        <v>43070</v>
      </c>
      <c r="B742" t="s">
        <v>14</v>
      </c>
      <c r="C742" t="s">
        <v>36</v>
      </c>
      <c r="D742">
        <v>3</v>
      </c>
      <c r="E742">
        <v>1</v>
      </c>
      <c r="F742">
        <v>2</v>
      </c>
      <c r="G742">
        <v>2</v>
      </c>
      <c r="H742">
        <v>4</v>
      </c>
      <c r="I742">
        <v>1</v>
      </c>
      <c r="J742">
        <v>10</v>
      </c>
      <c r="K742">
        <v>112</v>
      </c>
      <c r="L742">
        <f>IFERROR(IF(OR(tbl_daily[[#This Row],[RPE]]="",tbl_daily[[#This Row],[Duration]]=""),"",tbl_daily[[#This Row],[RPE]]*tbl_daily[[#This Row],[Duration]]),"")</f>
        <v>1120</v>
      </c>
      <c r="M7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42" t="str">
        <f>IFERROR(_xlfn.XLOOKUP(tbl_daily[[#This Row],[Name]],tbl_profile[Name],tbl_profile[Position]),"")</f>
        <v>Guard</v>
      </c>
      <c r="O742">
        <f>IFERROR(IF(tbl_daily[[#This Row],[Injury Status]]="Out","",tbl_daily[[#This Row],[Duration]]),"")</f>
        <v>112</v>
      </c>
      <c r="P742" t="str">
        <f>IFERROR(_xlfn.XLOOKUP(tbl_daily[[#This Row],[Name]],tbl_profile[Name],tbl_profile[Team]),"")</f>
        <v>New Legacy</v>
      </c>
      <c r="Q742" s="2" t="str">
        <f>IFERROR(AVERAGEIFS(tbl_performance[TrapBar Deadlift 1RM (lbs)],tbl_performance[Name],tbl_daily[[#This Row],[Name]],tbl_performance[Date],tbl_daily[[#This Row],[Date]]),"")</f>
        <v/>
      </c>
      <c r="R742" s="2" t="str">
        <f>IFERROR(AVERAGEIFS(tbl_performance[Bench Press 1RM (lbs)],tbl_performance[Name],tbl_daily[[#This Row],[Name]],tbl_performance[Date],tbl_daily[[#This Row],[Date]]),"")</f>
        <v/>
      </c>
      <c r="S742" s="2" t="str">
        <f>IFERROR(AVERAGEIFS(tbl_performance[Jump Height (in)],tbl_performance[Name],tbl_daily[[#This Row],[Name]],tbl_performance[Date],tbl_daily[[#This Row],[Date]]),"")</f>
        <v/>
      </c>
      <c r="T742" s="2" t="str">
        <f>IFERROR(AVERAGEIFS(tbl_performance[Body Fat (%)],tbl_performance[Name],tbl_daily[[#This Row],[Name]],tbl_performance[Date],tbl_daily[[#This Row],[Date]]),"")</f>
        <v/>
      </c>
      <c r="U742">
        <f>IFERROR(IF(tbl_daily[[#This Row],[Name]]="","",1),"")</f>
        <v>1</v>
      </c>
      <c r="V742" s="9">
        <f>IF(tbl_daily[[#This Row],[Injury Status]]="Full",1,IF(tbl_daily[[#This Row],[Injury Status]]="Limited",2,IF(tbl_daily[[#This Row],[Injury Status]]="Out",3,"")))</f>
        <v>1</v>
      </c>
    </row>
    <row r="743" spans="1:22" ht="18" customHeight="1" x14ac:dyDescent="0.25">
      <c r="A743" s="3">
        <v>43070</v>
      </c>
      <c r="B743" t="s">
        <v>64</v>
      </c>
      <c r="C743" t="s">
        <v>36</v>
      </c>
      <c r="D743">
        <v>2</v>
      </c>
      <c r="E743">
        <v>2</v>
      </c>
      <c r="F743">
        <v>1</v>
      </c>
      <c r="G743">
        <v>3</v>
      </c>
      <c r="H743">
        <v>2</v>
      </c>
      <c r="I743">
        <v>1</v>
      </c>
      <c r="J743">
        <v>7</v>
      </c>
      <c r="K743">
        <v>112</v>
      </c>
      <c r="L743">
        <f>IFERROR(IF(OR(tbl_daily[[#This Row],[RPE]]="",tbl_daily[[#This Row],[Duration]]=""),"",tbl_daily[[#This Row],[RPE]]*tbl_daily[[#This Row],[Duration]]),"")</f>
        <v>784</v>
      </c>
      <c r="M7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743" t="str">
        <f>IFERROR(_xlfn.XLOOKUP(tbl_daily[[#This Row],[Name]],tbl_profile[Name],tbl_profile[Position]),"")</f>
        <v>Guard</v>
      </c>
      <c r="O743">
        <f>IFERROR(IF(tbl_daily[[#This Row],[Injury Status]]="Out","",tbl_daily[[#This Row],[Duration]]),"")</f>
        <v>112</v>
      </c>
      <c r="P743" t="str">
        <f>IFERROR(_xlfn.XLOOKUP(tbl_daily[[#This Row],[Name]],tbl_profile[Name],tbl_profile[Team]),"")</f>
        <v>New Legacy</v>
      </c>
      <c r="Q743" s="2" t="str">
        <f>IFERROR(AVERAGEIFS(tbl_performance[TrapBar Deadlift 1RM (lbs)],tbl_performance[Name],tbl_daily[[#This Row],[Name]],tbl_performance[Date],tbl_daily[[#This Row],[Date]]),"")</f>
        <v/>
      </c>
      <c r="R743" s="2" t="str">
        <f>IFERROR(AVERAGEIFS(tbl_performance[Bench Press 1RM (lbs)],tbl_performance[Name],tbl_daily[[#This Row],[Name]],tbl_performance[Date],tbl_daily[[#This Row],[Date]]),"")</f>
        <v/>
      </c>
      <c r="S743" s="2" t="str">
        <f>IFERROR(AVERAGEIFS(tbl_performance[Jump Height (in)],tbl_performance[Name],tbl_daily[[#This Row],[Name]],tbl_performance[Date],tbl_daily[[#This Row],[Date]]),"")</f>
        <v/>
      </c>
      <c r="T743" s="2" t="str">
        <f>IFERROR(AVERAGEIFS(tbl_performance[Body Fat (%)],tbl_performance[Name],tbl_daily[[#This Row],[Name]],tbl_performance[Date],tbl_daily[[#This Row],[Date]]),"")</f>
        <v/>
      </c>
      <c r="U743">
        <f>IFERROR(IF(tbl_daily[[#This Row],[Name]]="","",1),"")</f>
        <v>1</v>
      </c>
      <c r="V743" s="9">
        <f>IF(tbl_daily[[#This Row],[Injury Status]]="Full",1,IF(tbl_daily[[#This Row],[Injury Status]]="Limited",2,IF(tbl_daily[[#This Row],[Injury Status]]="Out",3,"")))</f>
        <v>1</v>
      </c>
    </row>
    <row r="744" spans="1:22" ht="18" customHeight="1" x14ac:dyDescent="0.25">
      <c r="A744" s="3">
        <v>43070</v>
      </c>
      <c r="B744" t="s">
        <v>48</v>
      </c>
      <c r="C744" t="s">
        <v>36</v>
      </c>
      <c r="D744">
        <v>2</v>
      </c>
      <c r="E744">
        <v>2</v>
      </c>
      <c r="F744">
        <v>4</v>
      </c>
      <c r="G744">
        <v>3</v>
      </c>
      <c r="H744">
        <v>3</v>
      </c>
      <c r="I744">
        <v>1</v>
      </c>
      <c r="J744">
        <v>8</v>
      </c>
      <c r="K744">
        <v>112</v>
      </c>
      <c r="L744">
        <f>IFERROR(IF(OR(tbl_daily[[#This Row],[RPE]]="",tbl_daily[[#This Row],[Duration]]=""),"",tbl_daily[[#This Row],[RPE]]*tbl_daily[[#This Row],[Duration]]),"")</f>
        <v>896</v>
      </c>
      <c r="M7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744" t="str">
        <f>IFERROR(_xlfn.XLOOKUP(tbl_daily[[#This Row],[Name]],tbl_profile[Name],tbl_profile[Position]),"")</f>
        <v>Guard</v>
      </c>
      <c r="O744">
        <f>IFERROR(IF(tbl_daily[[#This Row],[Injury Status]]="Out","",tbl_daily[[#This Row],[Duration]]),"")</f>
        <v>112</v>
      </c>
      <c r="P744" t="str">
        <f>IFERROR(_xlfn.XLOOKUP(tbl_daily[[#This Row],[Name]],tbl_profile[Name],tbl_profile[Team]),"")</f>
        <v>New Legacy</v>
      </c>
      <c r="Q744" s="2" t="str">
        <f>IFERROR(AVERAGEIFS(tbl_performance[TrapBar Deadlift 1RM (lbs)],tbl_performance[Name],tbl_daily[[#This Row],[Name]],tbl_performance[Date],tbl_daily[[#This Row],[Date]]),"")</f>
        <v/>
      </c>
      <c r="R744" s="2" t="str">
        <f>IFERROR(AVERAGEIFS(tbl_performance[Bench Press 1RM (lbs)],tbl_performance[Name],tbl_daily[[#This Row],[Name]],tbl_performance[Date],tbl_daily[[#This Row],[Date]]),"")</f>
        <v/>
      </c>
      <c r="S744" s="2" t="str">
        <f>IFERROR(AVERAGEIFS(tbl_performance[Jump Height (in)],tbl_performance[Name],tbl_daily[[#This Row],[Name]],tbl_performance[Date],tbl_daily[[#This Row],[Date]]),"")</f>
        <v/>
      </c>
      <c r="T744" s="2" t="str">
        <f>IFERROR(AVERAGEIFS(tbl_performance[Body Fat (%)],tbl_performance[Name],tbl_daily[[#This Row],[Name]],tbl_performance[Date],tbl_daily[[#This Row],[Date]]),"")</f>
        <v/>
      </c>
      <c r="U744">
        <f>IFERROR(IF(tbl_daily[[#This Row],[Name]]="","",1),"")</f>
        <v>1</v>
      </c>
      <c r="V744" s="9">
        <f>IF(tbl_daily[[#This Row],[Injury Status]]="Full",1,IF(tbl_daily[[#This Row],[Injury Status]]="Limited",2,IF(tbl_daily[[#This Row],[Injury Status]]="Out",3,"")))</f>
        <v>1</v>
      </c>
    </row>
    <row r="745" spans="1:22" ht="18" customHeight="1" x14ac:dyDescent="0.25">
      <c r="A745" s="3">
        <v>43070</v>
      </c>
      <c r="B745" t="s">
        <v>63</v>
      </c>
      <c r="C745" t="s">
        <v>36</v>
      </c>
      <c r="D745">
        <v>2</v>
      </c>
      <c r="E745">
        <v>1</v>
      </c>
      <c r="F745">
        <v>2</v>
      </c>
      <c r="G745">
        <v>4</v>
      </c>
      <c r="H745">
        <v>3</v>
      </c>
      <c r="I745">
        <v>1</v>
      </c>
      <c r="J745">
        <v>10</v>
      </c>
      <c r="K745">
        <v>112</v>
      </c>
      <c r="L745">
        <f>IFERROR(IF(OR(tbl_daily[[#This Row],[RPE]]="",tbl_daily[[#This Row],[Duration]]=""),"",tbl_daily[[#This Row],[RPE]]*tbl_daily[[#This Row],[Duration]]),"")</f>
        <v>1120</v>
      </c>
      <c r="M7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45" t="str">
        <f>IFERROR(_xlfn.XLOOKUP(tbl_daily[[#This Row],[Name]],tbl_profile[Name],tbl_profile[Position]),"")</f>
        <v>Center</v>
      </c>
      <c r="O745">
        <f>IFERROR(IF(tbl_daily[[#This Row],[Injury Status]]="Out","",tbl_daily[[#This Row],[Duration]]),"")</f>
        <v>112</v>
      </c>
      <c r="P745" t="str">
        <f>IFERROR(_xlfn.XLOOKUP(tbl_daily[[#This Row],[Name]],tbl_profile[Name],tbl_profile[Team]),"")</f>
        <v>New Legacy</v>
      </c>
      <c r="Q745" s="2" t="str">
        <f>IFERROR(AVERAGEIFS(tbl_performance[TrapBar Deadlift 1RM (lbs)],tbl_performance[Name],tbl_daily[[#This Row],[Name]],tbl_performance[Date],tbl_daily[[#This Row],[Date]]),"")</f>
        <v/>
      </c>
      <c r="R745" s="2" t="str">
        <f>IFERROR(AVERAGEIFS(tbl_performance[Bench Press 1RM (lbs)],tbl_performance[Name],tbl_daily[[#This Row],[Name]],tbl_performance[Date],tbl_daily[[#This Row],[Date]]),"")</f>
        <v/>
      </c>
      <c r="S745" s="2" t="str">
        <f>IFERROR(AVERAGEIFS(tbl_performance[Jump Height (in)],tbl_performance[Name],tbl_daily[[#This Row],[Name]],tbl_performance[Date],tbl_daily[[#This Row],[Date]]),"")</f>
        <v/>
      </c>
      <c r="T745" s="2" t="str">
        <f>IFERROR(AVERAGEIFS(tbl_performance[Body Fat (%)],tbl_performance[Name],tbl_daily[[#This Row],[Name]],tbl_performance[Date],tbl_daily[[#This Row],[Date]]),"")</f>
        <v/>
      </c>
      <c r="U745">
        <f>IFERROR(IF(tbl_daily[[#This Row],[Name]]="","",1),"")</f>
        <v>1</v>
      </c>
      <c r="V745" s="9">
        <f>IF(tbl_daily[[#This Row],[Injury Status]]="Full",1,IF(tbl_daily[[#This Row],[Injury Status]]="Limited",2,IF(tbl_daily[[#This Row],[Injury Status]]="Out",3,"")))</f>
        <v>1</v>
      </c>
    </row>
    <row r="746" spans="1:22" ht="18" customHeight="1" x14ac:dyDescent="0.25">
      <c r="A746" s="3">
        <v>43070</v>
      </c>
      <c r="B746" t="s">
        <v>62</v>
      </c>
      <c r="C746" t="s">
        <v>36</v>
      </c>
      <c r="D746">
        <v>1</v>
      </c>
      <c r="E746">
        <v>1</v>
      </c>
      <c r="F746">
        <v>2</v>
      </c>
      <c r="G746">
        <v>1</v>
      </c>
      <c r="H746">
        <v>3</v>
      </c>
      <c r="I746">
        <v>1</v>
      </c>
      <c r="J746">
        <v>9</v>
      </c>
      <c r="K746">
        <v>112</v>
      </c>
      <c r="L746">
        <f>IFERROR(IF(OR(tbl_daily[[#This Row],[RPE]]="",tbl_daily[[#This Row],[Duration]]=""),"",tbl_daily[[#This Row],[RPE]]*tbl_daily[[#This Row],[Duration]]),"")</f>
        <v>1008</v>
      </c>
      <c r="M7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746" t="str">
        <f>IFERROR(_xlfn.XLOOKUP(tbl_daily[[#This Row],[Name]],tbl_profile[Name],tbl_profile[Position]),"")</f>
        <v>Center</v>
      </c>
      <c r="O746">
        <f>IFERROR(IF(tbl_daily[[#This Row],[Injury Status]]="Out","",tbl_daily[[#This Row],[Duration]]),"")</f>
        <v>112</v>
      </c>
      <c r="P746" t="str">
        <f>IFERROR(_xlfn.XLOOKUP(tbl_daily[[#This Row],[Name]],tbl_profile[Name],tbl_profile[Team]),"")</f>
        <v>Toon Squad</v>
      </c>
      <c r="Q746" s="2" t="str">
        <f>IFERROR(AVERAGEIFS(tbl_performance[TrapBar Deadlift 1RM (lbs)],tbl_performance[Name],tbl_daily[[#This Row],[Name]],tbl_performance[Date],tbl_daily[[#This Row],[Date]]),"")</f>
        <v/>
      </c>
      <c r="R746" s="2" t="str">
        <f>IFERROR(AVERAGEIFS(tbl_performance[Bench Press 1RM (lbs)],tbl_performance[Name],tbl_daily[[#This Row],[Name]],tbl_performance[Date],tbl_daily[[#This Row],[Date]]),"")</f>
        <v/>
      </c>
      <c r="S746" s="2" t="str">
        <f>IFERROR(AVERAGEIFS(tbl_performance[Jump Height (in)],tbl_performance[Name],tbl_daily[[#This Row],[Name]],tbl_performance[Date],tbl_daily[[#This Row],[Date]]),"")</f>
        <v/>
      </c>
      <c r="T746" s="2" t="str">
        <f>IFERROR(AVERAGEIFS(tbl_performance[Body Fat (%)],tbl_performance[Name],tbl_daily[[#This Row],[Name]],tbl_performance[Date],tbl_daily[[#This Row],[Date]]),"")</f>
        <v/>
      </c>
      <c r="U746">
        <f>IFERROR(IF(tbl_daily[[#This Row],[Name]]="","",1),"")</f>
        <v>1</v>
      </c>
      <c r="V746" s="9">
        <f>IF(tbl_daily[[#This Row],[Injury Status]]="Full",1,IF(tbl_daily[[#This Row],[Injury Status]]="Limited",2,IF(tbl_daily[[#This Row],[Injury Status]]="Out",3,"")))</f>
        <v>1</v>
      </c>
    </row>
    <row r="747" spans="1:22" ht="18" customHeight="1" x14ac:dyDescent="0.25">
      <c r="A747" s="3">
        <v>43070</v>
      </c>
      <c r="B747" t="s">
        <v>146</v>
      </c>
      <c r="C747" t="s">
        <v>38</v>
      </c>
      <c r="D747">
        <v>3</v>
      </c>
      <c r="E747">
        <v>1</v>
      </c>
      <c r="F747">
        <v>1</v>
      </c>
      <c r="G747">
        <v>3</v>
      </c>
      <c r="H747">
        <v>2</v>
      </c>
      <c r="I747">
        <v>1</v>
      </c>
      <c r="J747">
        <v>8</v>
      </c>
      <c r="K747">
        <v>112</v>
      </c>
      <c r="L747">
        <f>IFERROR(IF(OR(tbl_daily[[#This Row],[RPE]]="",tbl_daily[[#This Row],[Duration]]=""),"",tbl_daily[[#This Row],[RPE]]*tbl_daily[[#This Row],[Duration]]),"")</f>
        <v>896</v>
      </c>
      <c r="M7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747" t="str">
        <f>IFERROR(_xlfn.XLOOKUP(tbl_daily[[#This Row],[Name]],tbl_profile[Name],tbl_profile[Position]),"")</f>
        <v>Forward</v>
      </c>
      <c r="O747">
        <f>IFERROR(IF(tbl_daily[[#This Row],[Injury Status]]="Out","",tbl_daily[[#This Row],[Duration]]),"")</f>
        <v>112</v>
      </c>
      <c r="P747" t="str">
        <f>IFERROR(_xlfn.XLOOKUP(tbl_daily[[#This Row],[Name]],tbl_profile[Name],tbl_profile[Team]),"")</f>
        <v>New Legacy</v>
      </c>
      <c r="Q747" s="2" t="str">
        <f>IFERROR(AVERAGEIFS(tbl_performance[TrapBar Deadlift 1RM (lbs)],tbl_performance[Name],tbl_daily[[#This Row],[Name]],tbl_performance[Date],tbl_daily[[#This Row],[Date]]),"")</f>
        <v/>
      </c>
      <c r="R747" s="2" t="str">
        <f>IFERROR(AVERAGEIFS(tbl_performance[Bench Press 1RM (lbs)],tbl_performance[Name],tbl_daily[[#This Row],[Name]],tbl_performance[Date],tbl_daily[[#This Row],[Date]]),"")</f>
        <v/>
      </c>
      <c r="S747" s="2" t="str">
        <f>IFERROR(AVERAGEIFS(tbl_performance[Jump Height (in)],tbl_performance[Name],tbl_daily[[#This Row],[Name]],tbl_performance[Date],tbl_daily[[#This Row],[Date]]),"")</f>
        <v/>
      </c>
      <c r="T747" s="2" t="str">
        <f>IFERROR(AVERAGEIFS(tbl_performance[Body Fat (%)],tbl_performance[Name],tbl_daily[[#This Row],[Name]],tbl_performance[Date],tbl_daily[[#This Row],[Date]]),"")</f>
        <v/>
      </c>
      <c r="U747">
        <f>IFERROR(IF(tbl_daily[[#This Row],[Name]]="","",1),"")</f>
        <v>1</v>
      </c>
      <c r="V747" s="9">
        <f>IF(tbl_daily[[#This Row],[Injury Status]]="Full",1,IF(tbl_daily[[#This Row],[Injury Status]]="Limited",2,IF(tbl_daily[[#This Row],[Injury Status]]="Out",3,"")))</f>
        <v>2</v>
      </c>
    </row>
    <row r="748" spans="1:22" ht="18" customHeight="1" x14ac:dyDescent="0.25">
      <c r="A748" s="3">
        <v>43070</v>
      </c>
      <c r="B748" t="s">
        <v>52</v>
      </c>
      <c r="C748" t="s">
        <v>36</v>
      </c>
      <c r="D748">
        <v>4</v>
      </c>
      <c r="E748">
        <v>2</v>
      </c>
      <c r="F748">
        <v>4</v>
      </c>
      <c r="G748">
        <v>3</v>
      </c>
      <c r="H748">
        <v>4</v>
      </c>
      <c r="I748">
        <v>1</v>
      </c>
      <c r="J748">
        <v>7</v>
      </c>
      <c r="K748">
        <v>112</v>
      </c>
      <c r="L748">
        <f>IFERROR(IF(OR(tbl_daily[[#This Row],[RPE]]="",tbl_daily[[#This Row],[Duration]]=""),"",tbl_daily[[#This Row],[RPE]]*tbl_daily[[#This Row],[Duration]]),"")</f>
        <v>784</v>
      </c>
      <c r="M7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748" t="str">
        <f>IFERROR(_xlfn.XLOOKUP(tbl_daily[[#This Row],[Name]],tbl_profile[Name],tbl_profile[Position]),"")</f>
        <v>Forward</v>
      </c>
      <c r="O748">
        <f>IFERROR(IF(tbl_daily[[#This Row],[Injury Status]]="Out","",tbl_daily[[#This Row],[Duration]]),"")</f>
        <v>112</v>
      </c>
      <c r="P748" t="str">
        <f>IFERROR(_xlfn.XLOOKUP(tbl_daily[[#This Row],[Name]],tbl_profile[Name],tbl_profile[Team]),"")</f>
        <v>Toon Squad</v>
      </c>
      <c r="Q748" s="2" t="str">
        <f>IFERROR(AVERAGEIFS(tbl_performance[TrapBar Deadlift 1RM (lbs)],tbl_performance[Name],tbl_daily[[#This Row],[Name]],tbl_performance[Date],tbl_daily[[#This Row],[Date]]),"")</f>
        <v/>
      </c>
      <c r="R748" s="2" t="str">
        <f>IFERROR(AVERAGEIFS(tbl_performance[Bench Press 1RM (lbs)],tbl_performance[Name],tbl_daily[[#This Row],[Name]],tbl_performance[Date],tbl_daily[[#This Row],[Date]]),"")</f>
        <v/>
      </c>
      <c r="S748" s="2" t="str">
        <f>IFERROR(AVERAGEIFS(tbl_performance[Jump Height (in)],tbl_performance[Name],tbl_daily[[#This Row],[Name]],tbl_performance[Date],tbl_daily[[#This Row],[Date]]),"")</f>
        <v/>
      </c>
      <c r="T748" s="2" t="str">
        <f>IFERROR(AVERAGEIFS(tbl_performance[Body Fat (%)],tbl_performance[Name],tbl_daily[[#This Row],[Name]],tbl_performance[Date],tbl_daily[[#This Row],[Date]]),"")</f>
        <v/>
      </c>
      <c r="U748">
        <f>IFERROR(IF(tbl_daily[[#This Row],[Name]]="","",1),"")</f>
        <v>1</v>
      </c>
      <c r="V748" s="9">
        <f>IF(tbl_daily[[#This Row],[Injury Status]]="Full",1,IF(tbl_daily[[#This Row],[Injury Status]]="Limited",2,IF(tbl_daily[[#This Row],[Injury Status]]="Out",3,"")))</f>
        <v>1</v>
      </c>
    </row>
    <row r="749" spans="1:22" ht="18" customHeight="1" x14ac:dyDescent="0.25">
      <c r="A749" s="3">
        <v>43070</v>
      </c>
      <c r="B749" t="s">
        <v>57</v>
      </c>
      <c r="C749" t="s">
        <v>36</v>
      </c>
      <c r="D749">
        <v>2</v>
      </c>
      <c r="E749">
        <v>4</v>
      </c>
      <c r="F749">
        <v>1</v>
      </c>
      <c r="G749">
        <v>1</v>
      </c>
      <c r="H749">
        <v>1</v>
      </c>
      <c r="I749">
        <v>1</v>
      </c>
      <c r="J749">
        <v>8</v>
      </c>
      <c r="K749">
        <v>112</v>
      </c>
      <c r="L749">
        <f>IFERROR(IF(OR(tbl_daily[[#This Row],[RPE]]="",tbl_daily[[#This Row],[Duration]]=""),"",tbl_daily[[#This Row],[RPE]]*tbl_daily[[#This Row],[Duration]]),"")</f>
        <v>896</v>
      </c>
      <c r="M7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749" t="str">
        <f>IFERROR(_xlfn.XLOOKUP(tbl_daily[[#This Row],[Name]],tbl_profile[Name],tbl_profile[Position]),"")</f>
        <v>Guard</v>
      </c>
      <c r="O749">
        <f>IFERROR(IF(tbl_daily[[#This Row],[Injury Status]]="Out","",tbl_daily[[#This Row],[Duration]]),"")</f>
        <v>112</v>
      </c>
      <c r="P749" t="str">
        <f>IFERROR(_xlfn.XLOOKUP(tbl_daily[[#This Row],[Name]],tbl_profile[Name],tbl_profile[Team]),"")</f>
        <v>Toon Squad</v>
      </c>
      <c r="Q749" s="2" t="str">
        <f>IFERROR(AVERAGEIFS(tbl_performance[TrapBar Deadlift 1RM (lbs)],tbl_performance[Name],tbl_daily[[#This Row],[Name]],tbl_performance[Date],tbl_daily[[#This Row],[Date]]),"")</f>
        <v/>
      </c>
      <c r="R749" s="2" t="str">
        <f>IFERROR(AVERAGEIFS(tbl_performance[Bench Press 1RM (lbs)],tbl_performance[Name],tbl_daily[[#This Row],[Name]],tbl_performance[Date],tbl_daily[[#This Row],[Date]]),"")</f>
        <v/>
      </c>
      <c r="S749" s="2" t="str">
        <f>IFERROR(AVERAGEIFS(tbl_performance[Jump Height (in)],tbl_performance[Name],tbl_daily[[#This Row],[Name]],tbl_performance[Date],tbl_daily[[#This Row],[Date]]),"")</f>
        <v/>
      </c>
      <c r="T749" s="2" t="str">
        <f>IFERROR(AVERAGEIFS(tbl_performance[Body Fat (%)],tbl_performance[Name],tbl_daily[[#This Row],[Name]],tbl_performance[Date],tbl_daily[[#This Row],[Date]]),"")</f>
        <v/>
      </c>
      <c r="U749">
        <f>IFERROR(IF(tbl_daily[[#This Row],[Name]]="","",1),"")</f>
        <v>1</v>
      </c>
      <c r="V749" s="9">
        <f>IF(tbl_daily[[#This Row],[Injury Status]]="Full",1,IF(tbl_daily[[#This Row],[Injury Status]]="Limited",2,IF(tbl_daily[[#This Row],[Injury Status]]="Out",3,"")))</f>
        <v>1</v>
      </c>
    </row>
    <row r="750" spans="1:22" ht="18" customHeight="1" x14ac:dyDescent="0.25">
      <c r="A750" s="3">
        <v>43070</v>
      </c>
      <c r="B750" t="s">
        <v>59</v>
      </c>
      <c r="C750" t="s">
        <v>36</v>
      </c>
      <c r="D750">
        <v>2</v>
      </c>
      <c r="E750">
        <v>2</v>
      </c>
      <c r="F750">
        <v>1</v>
      </c>
      <c r="G750">
        <v>4</v>
      </c>
      <c r="H750">
        <v>4</v>
      </c>
      <c r="I750">
        <v>1</v>
      </c>
      <c r="J750">
        <v>10</v>
      </c>
      <c r="K750">
        <v>112</v>
      </c>
      <c r="L750">
        <f>IFERROR(IF(OR(tbl_daily[[#This Row],[RPE]]="",tbl_daily[[#This Row],[Duration]]=""),"",tbl_daily[[#This Row],[RPE]]*tbl_daily[[#This Row],[Duration]]),"")</f>
        <v>1120</v>
      </c>
      <c r="M7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50" t="str">
        <f>IFERROR(_xlfn.XLOOKUP(tbl_daily[[#This Row],[Name]],tbl_profile[Name],tbl_profile[Position]),"")</f>
        <v>Forward</v>
      </c>
      <c r="O750">
        <f>IFERROR(IF(tbl_daily[[#This Row],[Injury Status]]="Out","",tbl_daily[[#This Row],[Duration]]),"")</f>
        <v>112</v>
      </c>
      <c r="P750" t="str">
        <f>IFERROR(_xlfn.XLOOKUP(tbl_daily[[#This Row],[Name]],tbl_profile[Name],tbl_profile[Team]),"")</f>
        <v>Toon Squad</v>
      </c>
      <c r="Q750" s="2" t="str">
        <f>IFERROR(AVERAGEIFS(tbl_performance[TrapBar Deadlift 1RM (lbs)],tbl_performance[Name],tbl_daily[[#This Row],[Name]],tbl_performance[Date],tbl_daily[[#This Row],[Date]]),"")</f>
        <v/>
      </c>
      <c r="R750" s="2" t="str">
        <f>IFERROR(AVERAGEIFS(tbl_performance[Bench Press 1RM (lbs)],tbl_performance[Name],tbl_daily[[#This Row],[Name]],tbl_performance[Date],tbl_daily[[#This Row],[Date]]),"")</f>
        <v/>
      </c>
      <c r="S750" s="2" t="str">
        <f>IFERROR(AVERAGEIFS(tbl_performance[Jump Height (in)],tbl_performance[Name],tbl_daily[[#This Row],[Name]],tbl_performance[Date],tbl_daily[[#This Row],[Date]]),"")</f>
        <v/>
      </c>
      <c r="T750" s="2" t="str">
        <f>IFERROR(AVERAGEIFS(tbl_performance[Body Fat (%)],tbl_performance[Name],tbl_daily[[#This Row],[Name]],tbl_performance[Date],tbl_daily[[#This Row],[Date]]),"")</f>
        <v/>
      </c>
      <c r="U750">
        <f>IFERROR(IF(tbl_daily[[#This Row],[Name]]="","",1),"")</f>
        <v>1</v>
      </c>
      <c r="V750" s="9">
        <f>IF(tbl_daily[[#This Row],[Injury Status]]="Full",1,IF(tbl_daily[[#This Row],[Injury Status]]="Limited",2,IF(tbl_daily[[#This Row],[Injury Status]]="Out",3,"")))</f>
        <v>1</v>
      </c>
    </row>
    <row r="751" spans="1:22" ht="18" customHeight="1" x14ac:dyDescent="0.25">
      <c r="A751" s="3">
        <v>43070</v>
      </c>
      <c r="B751" t="s">
        <v>61</v>
      </c>
      <c r="C751" t="s">
        <v>37</v>
      </c>
      <c r="D751">
        <v>6</v>
      </c>
      <c r="E751">
        <v>7</v>
      </c>
      <c r="F751">
        <v>6</v>
      </c>
      <c r="G751">
        <v>9</v>
      </c>
      <c r="H751">
        <v>5</v>
      </c>
      <c r="I751">
        <v>0</v>
      </c>
      <c r="J751">
        <v>0</v>
      </c>
      <c r="K751">
        <v>112</v>
      </c>
      <c r="L751">
        <f>IFERROR(IF(OR(tbl_daily[[#This Row],[RPE]]="",tbl_daily[[#This Row],[Duration]]=""),"",tbl_daily[[#This Row],[RPE]]*tbl_daily[[#This Row],[Duration]]),"")</f>
        <v>0</v>
      </c>
      <c r="M7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751" t="str">
        <f>IFERROR(_xlfn.XLOOKUP(tbl_daily[[#This Row],[Name]],tbl_profile[Name],tbl_profile[Position]),"")</f>
        <v>Forward</v>
      </c>
      <c r="O751" t="str">
        <f>IFERROR(IF(tbl_daily[[#This Row],[Injury Status]]="Out","",tbl_daily[[#This Row],[Duration]]),"")</f>
        <v/>
      </c>
      <c r="P751" t="str">
        <f>IFERROR(_xlfn.XLOOKUP(tbl_daily[[#This Row],[Name]],tbl_profile[Name],tbl_profile[Team]),"")</f>
        <v>Toon Squad</v>
      </c>
      <c r="Q751" s="2" t="str">
        <f>IFERROR(AVERAGEIFS(tbl_performance[TrapBar Deadlift 1RM (lbs)],tbl_performance[Name],tbl_daily[[#This Row],[Name]],tbl_performance[Date],tbl_daily[[#This Row],[Date]]),"")</f>
        <v/>
      </c>
      <c r="R751" s="2" t="str">
        <f>IFERROR(AVERAGEIFS(tbl_performance[Bench Press 1RM (lbs)],tbl_performance[Name],tbl_daily[[#This Row],[Name]],tbl_performance[Date],tbl_daily[[#This Row],[Date]]),"")</f>
        <v/>
      </c>
      <c r="S751" s="2" t="str">
        <f>IFERROR(AVERAGEIFS(tbl_performance[Jump Height (in)],tbl_performance[Name],tbl_daily[[#This Row],[Name]],tbl_performance[Date],tbl_daily[[#This Row],[Date]]),"")</f>
        <v/>
      </c>
      <c r="T751" s="2" t="str">
        <f>IFERROR(AVERAGEIFS(tbl_performance[Body Fat (%)],tbl_performance[Name],tbl_daily[[#This Row],[Name]],tbl_performance[Date],tbl_daily[[#This Row],[Date]]),"")</f>
        <v/>
      </c>
      <c r="U751">
        <f>IFERROR(IF(tbl_daily[[#This Row],[Name]]="","",1),"")</f>
        <v>1</v>
      </c>
      <c r="V751" s="9">
        <f>IF(tbl_daily[[#This Row],[Injury Status]]="Full",1,IF(tbl_daily[[#This Row],[Injury Status]]="Limited",2,IF(tbl_daily[[#This Row],[Injury Status]]="Out",3,"")))</f>
        <v>3</v>
      </c>
    </row>
    <row r="752" spans="1:22" ht="18" customHeight="1" x14ac:dyDescent="0.25">
      <c r="A752" s="3">
        <v>43070</v>
      </c>
      <c r="B752" t="s">
        <v>55</v>
      </c>
      <c r="C752" t="s">
        <v>36</v>
      </c>
      <c r="D752">
        <v>4</v>
      </c>
      <c r="E752">
        <v>2</v>
      </c>
      <c r="F752">
        <v>3</v>
      </c>
      <c r="G752">
        <v>4</v>
      </c>
      <c r="H752">
        <v>1</v>
      </c>
      <c r="I752">
        <v>1</v>
      </c>
      <c r="J752">
        <v>10</v>
      </c>
      <c r="K752">
        <v>112</v>
      </c>
      <c r="L752">
        <f>IFERROR(IF(OR(tbl_daily[[#This Row],[RPE]]="",tbl_daily[[#This Row],[Duration]]=""),"",tbl_daily[[#This Row],[RPE]]*tbl_daily[[#This Row],[Duration]]),"")</f>
        <v>1120</v>
      </c>
      <c r="M7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752" t="str">
        <f>IFERROR(_xlfn.XLOOKUP(tbl_daily[[#This Row],[Name]],tbl_profile[Name],tbl_profile[Position]),"")</f>
        <v>Guard</v>
      </c>
      <c r="O752">
        <f>IFERROR(IF(tbl_daily[[#This Row],[Injury Status]]="Out","",tbl_daily[[#This Row],[Duration]]),"")</f>
        <v>112</v>
      </c>
      <c r="P752" t="str">
        <f>IFERROR(_xlfn.XLOOKUP(tbl_daily[[#This Row],[Name]],tbl_profile[Name],tbl_profile[Team]),"")</f>
        <v>Toon Squad</v>
      </c>
      <c r="Q752" s="2" t="str">
        <f>IFERROR(AVERAGEIFS(tbl_performance[TrapBar Deadlift 1RM (lbs)],tbl_performance[Name],tbl_daily[[#This Row],[Name]],tbl_performance[Date],tbl_daily[[#This Row],[Date]]),"")</f>
        <v/>
      </c>
      <c r="R752" s="2" t="str">
        <f>IFERROR(AVERAGEIFS(tbl_performance[Bench Press 1RM (lbs)],tbl_performance[Name],tbl_daily[[#This Row],[Name]],tbl_performance[Date],tbl_daily[[#This Row],[Date]]),"")</f>
        <v/>
      </c>
      <c r="S752" s="2" t="str">
        <f>IFERROR(AVERAGEIFS(tbl_performance[Jump Height (in)],tbl_performance[Name],tbl_daily[[#This Row],[Name]],tbl_performance[Date],tbl_daily[[#This Row],[Date]]),"")</f>
        <v/>
      </c>
      <c r="T752" s="2" t="str">
        <f>IFERROR(AVERAGEIFS(tbl_performance[Body Fat (%)],tbl_performance[Name],tbl_daily[[#This Row],[Name]],tbl_performance[Date],tbl_daily[[#This Row],[Date]]),"")</f>
        <v/>
      </c>
      <c r="U752">
        <f>IFERROR(IF(tbl_daily[[#This Row],[Name]]="","",1),"")</f>
        <v>1</v>
      </c>
      <c r="V752" s="9">
        <f>IF(tbl_daily[[#This Row],[Injury Status]]="Full",1,IF(tbl_daily[[#This Row],[Injury Status]]="Limited",2,IF(tbl_daily[[#This Row],[Injury Status]]="Out",3,"")))</f>
        <v>1</v>
      </c>
    </row>
    <row r="753" spans="1:22" ht="18" customHeight="1" x14ac:dyDescent="0.25">
      <c r="A753" s="3">
        <v>43070</v>
      </c>
      <c r="B753" t="s">
        <v>40</v>
      </c>
      <c r="C753" t="s">
        <v>38</v>
      </c>
      <c r="D753">
        <v>2</v>
      </c>
      <c r="E753">
        <v>2</v>
      </c>
      <c r="F753">
        <v>3</v>
      </c>
      <c r="G753">
        <v>1</v>
      </c>
      <c r="H753">
        <v>2</v>
      </c>
      <c r="I753">
        <v>1</v>
      </c>
      <c r="J753">
        <v>10</v>
      </c>
      <c r="K753">
        <v>112</v>
      </c>
      <c r="L753">
        <f>IFERROR(IF(OR(tbl_daily[[#This Row],[RPE]]="",tbl_daily[[#This Row],[Duration]]=""),"",tbl_daily[[#This Row],[RPE]]*tbl_daily[[#This Row],[Duration]]),"")</f>
        <v>1120</v>
      </c>
      <c r="M7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753" t="str">
        <f>IFERROR(_xlfn.XLOOKUP(tbl_daily[[#This Row],[Name]],tbl_profile[Name],tbl_profile[Position]),"")</f>
        <v>Guard</v>
      </c>
      <c r="O753">
        <f>IFERROR(IF(tbl_daily[[#This Row],[Injury Status]]="Out","",tbl_daily[[#This Row],[Duration]]),"")</f>
        <v>112</v>
      </c>
      <c r="P753" t="str">
        <f>IFERROR(_xlfn.XLOOKUP(tbl_daily[[#This Row],[Name]],tbl_profile[Name],tbl_profile[Team]),"")</f>
        <v>New Legacy</v>
      </c>
      <c r="Q753" s="2" t="str">
        <f>IFERROR(AVERAGEIFS(tbl_performance[TrapBar Deadlift 1RM (lbs)],tbl_performance[Name],tbl_daily[[#This Row],[Name]],tbl_performance[Date],tbl_daily[[#This Row],[Date]]),"")</f>
        <v/>
      </c>
      <c r="R753" s="2" t="str">
        <f>IFERROR(AVERAGEIFS(tbl_performance[Bench Press 1RM (lbs)],tbl_performance[Name],tbl_daily[[#This Row],[Name]],tbl_performance[Date],tbl_daily[[#This Row],[Date]]),"")</f>
        <v/>
      </c>
      <c r="S753" s="2" t="str">
        <f>IFERROR(AVERAGEIFS(tbl_performance[Jump Height (in)],tbl_performance[Name],tbl_daily[[#This Row],[Name]],tbl_performance[Date],tbl_daily[[#This Row],[Date]]),"")</f>
        <v/>
      </c>
      <c r="T753" s="2" t="str">
        <f>IFERROR(AVERAGEIFS(tbl_performance[Body Fat (%)],tbl_performance[Name],tbl_daily[[#This Row],[Name]],tbl_performance[Date],tbl_daily[[#This Row],[Date]]),"")</f>
        <v/>
      </c>
      <c r="U753">
        <f>IFERROR(IF(tbl_daily[[#This Row],[Name]]="","",1),"")</f>
        <v>1</v>
      </c>
      <c r="V753" s="9">
        <f>IF(tbl_daily[[#This Row],[Injury Status]]="Full",1,IF(tbl_daily[[#This Row],[Injury Status]]="Limited",2,IF(tbl_daily[[#This Row],[Injury Status]]="Out",3,"")))</f>
        <v>2</v>
      </c>
    </row>
    <row r="754" spans="1:22" ht="18" customHeight="1" x14ac:dyDescent="0.25">
      <c r="A754" s="6">
        <v>43071</v>
      </c>
      <c r="B754" t="s">
        <v>45</v>
      </c>
      <c r="C754" t="s">
        <v>36</v>
      </c>
      <c r="D754">
        <v>4</v>
      </c>
      <c r="E754">
        <v>4</v>
      </c>
      <c r="F754">
        <v>1</v>
      </c>
      <c r="G754">
        <v>2</v>
      </c>
      <c r="H754">
        <v>1</v>
      </c>
      <c r="I754">
        <v>1</v>
      </c>
      <c r="J754">
        <v>8</v>
      </c>
      <c r="K754">
        <v>112</v>
      </c>
      <c r="L754">
        <f>IFERROR(IF(OR(tbl_daily[[#This Row],[RPE]]="",tbl_daily[[#This Row],[Duration]]=""),"",tbl_daily[[#This Row],[RPE]]*tbl_daily[[#This Row],[Duration]]),"")</f>
        <v>896</v>
      </c>
      <c r="M7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54" t="str">
        <f>IFERROR(_xlfn.XLOOKUP(tbl_daily[[#This Row],[Name]],tbl_profile[Name],tbl_profile[Position]),"")</f>
        <v>Forward</v>
      </c>
      <c r="O754">
        <f>IFERROR(IF(tbl_daily[[#This Row],[Injury Status]]="Out","",tbl_daily[[#This Row],[Duration]]),"")</f>
        <v>112</v>
      </c>
      <c r="P754" t="str">
        <f>IFERROR(_xlfn.XLOOKUP(tbl_daily[[#This Row],[Name]],tbl_profile[Name],tbl_profile[Team]),"")</f>
        <v>New Legacy</v>
      </c>
      <c r="Q754" s="2" t="str">
        <f>IFERROR(AVERAGEIFS(tbl_performance[TrapBar Deadlift 1RM (lbs)],tbl_performance[Name],tbl_daily[[#This Row],[Name]],tbl_performance[Date],tbl_daily[[#This Row],[Date]]),"")</f>
        <v/>
      </c>
      <c r="R754" s="2" t="str">
        <f>IFERROR(AVERAGEIFS(tbl_performance[Bench Press 1RM (lbs)],tbl_performance[Name],tbl_daily[[#This Row],[Name]],tbl_performance[Date],tbl_daily[[#This Row],[Date]]),"")</f>
        <v/>
      </c>
      <c r="S754" s="2" t="str">
        <f>IFERROR(AVERAGEIFS(tbl_performance[Jump Height (in)],tbl_performance[Name],tbl_daily[[#This Row],[Name]],tbl_performance[Date],tbl_daily[[#This Row],[Date]]),"")</f>
        <v/>
      </c>
      <c r="T754" s="2" t="str">
        <f>IFERROR(AVERAGEIFS(tbl_performance[Body Fat (%)],tbl_performance[Name],tbl_daily[[#This Row],[Name]],tbl_performance[Date],tbl_daily[[#This Row],[Date]]),"")</f>
        <v/>
      </c>
      <c r="U754">
        <f>IFERROR(IF(tbl_daily[[#This Row],[Name]]="","",1),"")</f>
        <v>1</v>
      </c>
      <c r="V754" s="9">
        <f>IF(tbl_daily[[#This Row],[Injury Status]]="Full",1,IF(tbl_daily[[#This Row],[Injury Status]]="Limited",2,IF(tbl_daily[[#This Row],[Injury Status]]="Out",3,"")))</f>
        <v>1</v>
      </c>
    </row>
    <row r="755" spans="1:22" ht="18" customHeight="1" x14ac:dyDescent="0.25">
      <c r="A755" s="3">
        <v>43071</v>
      </c>
      <c r="B755" t="s">
        <v>47</v>
      </c>
      <c r="C755" t="s">
        <v>36</v>
      </c>
      <c r="D755">
        <v>2</v>
      </c>
      <c r="E755">
        <v>1</v>
      </c>
      <c r="F755">
        <v>3</v>
      </c>
      <c r="G755">
        <v>1</v>
      </c>
      <c r="H755">
        <v>1</v>
      </c>
      <c r="I755">
        <v>1</v>
      </c>
      <c r="J755">
        <v>9</v>
      </c>
      <c r="K755">
        <v>112</v>
      </c>
      <c r="L755">
        <f>IFERROR(IF(OR(tbl_daily[[#This Row],[RPE]]="",tbl_daily[[#This Row],[Duration]]=""),"",tbl_daily[[#This Row],[RPE]]*tbl_daily[[#This Row],[Duration]]),"")</f>
        <v>1008</v>
      </c>
      <c r="M7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755" t="str">
        <f>IFERROR(_xlfn.XLOOKUP(tbl_daily[[#This Row],[Name]],tbl_profile[Name],tbl_profile[Position]),"")</f>
        <v>Forward</v>
      </c>
      <c r="O755">
        <f>IFERROR(IF(tbl_daily[[#This Row],[Injury Status]]="Out","",tbl_daily[[#This Row],[Duration]]),"")</f>
        <v>112</v>
      </c>
      <c r="P755" t="str">
        <f>IFERROR(_xlfn.XLOOKUP(tbl_daily[[#This Row],[Name]],tbl_profile[Name],tbl_profile[Team]),"")</f>
        <v>Toon Squad</v>
      </c>
      <c r="Q755" s="2" t="str">
        <f>IFERROR(AVERAGEIFS(tbl_performance[TrapBar Deadlift 1RM (lbs)],tbl_performance[Name],tbl_daily[[#This Row],[Name]],tbl_performance[Date],tbl_daily[[#This Row],[Date]]),"")</f>
        <v/>
      </c>
      <c r="R755" s="2" t="str">
        <f>IFERROR(AVERAGEIFS(tbl_performance[Bench Press 1RM (lbs)],tbl_performance[Name],tbl_daily[[#This Row],[Name]],tbl_performance[Date],tbl_daily[[#This Row],[Date]]),"")</f>
        <v/>
      </c>
      <c r="S755" s="2" t="str">
        <f>IFERROR(AVERAGEIFS(tbl_performance[Jump Height (in)],tbl_performance[Name],tbl_daily[[#This Row],[Name]],tbl_performance[Date],tbl_daily[[#This Row],[Date]]),"")</f>
        <v/>
      </c>
      <c r="T755" s="2" t="str">
        <f>IFERROR(AVERAGEIFS(tbl_performance[Body Fat (%)],tbl_performance[Name],tbl_daily[[#This Row],[Name]],tbl_performance[Date],tbl_daily[[#This Row],[Date]]),"")</f>
        <v/>
      </c>
      <c r="U755">
        <f>IFERROR(IF(tbl_daily[[#This Row],[Name]]="","",1),"")</f>
        <v>1</v>
      </c>
      <c r="V755" s="9">
        <f>IF(tbl_daily[[#This Row],[Injury Status]]="Full",1,IF(tbl_daily[[#This Row],[Injury Status]]="Limited",2,IF(tbl_daily[[#This Row],[Injury Status]]="Out",3,"")))</f>
        <v>1</v>
      </c>
    </row>
    <row r="756" spans="1:22" ht="18" customHeight="1" x14ac:dyDescent="0.25">
      <c r="A756" s="3">
        <v>43071</v>
      </c>
      <c r="B756" t="s">
        <v>43</v>
      </c>
      <c r="C756" t="s">
        <v>36</v>
      </c>
      <c r="D756">
        <v>3</v>
      </c>
      <c r="E756">
        <v>1</v>
      </c>
      <c r="F756">
        <v>1</v>
      </c>
      <c r="G756">
        <v>1</v>
      </c>
      <c r="H756">
        <v>2</v>
      </c>
      <c r="I756">
        <v>1</v>
      </c>
      <c r="J756">
        <v>8</v>
      </c>
      <c r="K756">
        <v>112</v>
      </c>
      <c r="L756">
        <f>IFERROR(IF(OR(tbl_daily[[#This Row],[RPE]]="",tbl_daily[[#This Row],[Duration]]=""),"",tbl_daily[[#This Row],[RPE]]*tbl_daily[[#This Row],[Duration]]),"")</f>
        <v>896</v>
      </c>
      <c r="M7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756" t="str">
        <f>IFERROR(_xlfn.XLOOKUP(tbl_daily[[#This Row],[Name]],tbl_profile[Name],tbl_profile[Position]),"")</f>
        <v>Forward</v>
      </c>
      <c r="O756">
        <f>IFERROR(IF(tbl_daily[[#This Row],[Injury Status]]="Out","",tbl_daily[[#This Row],[Duration]]),"")</f>
        <v>112</v>
      </c>
      <c r="P756" t="str">
        <f>IFERROR(_xlfn.XLOOKUP(tbl_daily[[#This Row],[Name]],tbl_profile[Name],tbl_profile[Team]),"")</f>
        <v>New Legacy</v>
      </c>
      <c r="Q756" s="2" t="str">
        <f>IFERROR(AVERAGEIFS(tbl_performance[TrapBar Deadlift 1RM (lbs)],tbl_performance[Name],tbl_daily[[#This Row],[Name]],tbl_performance[Date],tbl_daily[[#This Row],[Date]]),"")</f>
        <v/>
      </c>
      <c r="R756" s="2" t="str">
        <f>IFERROR(AVERAGEIFS(tbl_performance[Bench Press 1RM (lbs)],tbl_performance[Name],tbl_daily[[#This Row],[Name]],tbl_performance[Date],tbl_daily[[#This Row],[Date]]),"")</f>
        <v/>
      </c>
      <c r="S756" s="2" t="str">
        <f>IFERROR(AVERAGEIFS(tbl_performance[Jump Height (in)],tbl_performance[Name],tbl_daily[[#This Row],[Name]],tbl_performance[Date],tbl_daily[[#This Row],[Date]]),"")</f>
        <v/>
      </c>
      <c r="T756" s="2" t="str">
        <f>IFERROR(AVERAGEIFS(tbl_performance[Body Fat (%)],tbl_performance[Name],tbl_daily[[#This Row],[Name]],tbl_performance[Date],tbl_daily[[#This Row],[Date]]),"")</f>
        <v/>
      </c>
      <c r="U756">
        <f>IFERROR(IF(tbl_daily[[#This Row],[Name]]="","",1),"")</f>
        <v>1</v>
      </c>
      <c r="V756" s="9">
        <f>IF(tbl_daily[[#This Row],[Injury Status]]="Full",1,IF(tbl_daily[[#This Row],[Injury Status]]="Limited",2,IF(tbl_daily[[#This Row],[Injury Status]]="Out",3,"")))</f>
        <v>1</v>
      </c>
    </row>
    <row r="757" spans="1:22" ht="18" customHeight="1" x14ac:dyDescent="0.25">
      <c r="A757" s="3">
        <v>43071</v>
      </c>
      <c r="B757" t="s">
        <v>46</v>
      </c>
      <c r="C757" t="s">
        <v>36</v>
      </c>
      <c r="D757">
        <v>2</v>
      </c>
      <c r="E757">
        <v>3</v>
      </c>
      <c r="F757">
        <v>1</v>
      </c>
      <c r="G757">
        <v>2</v>
      </c>
      <c r="H757">
        <v>1</v>
      </c>
      <c r="I757">
        <v>1</v>
      </c>
      <c r="J757">
        <v>4</v>
      </c>
      <c r="K757">
        <v>36</v>
      </c>
      <c r="L757">
        <f>IFERROR(IF(OR(tbl_daily[[#This Row],[RPE]]="",tbl_daily[[#This Row],[Duration]]=""),"",tbl_daily[[#This Row],[RPE]]*tbl_daily[[#This Row],[Duration]]),"")</f>
        <v>144</v>
      </c>
      <c r="M7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757" t="str">
        <f>IFERROR(_xlfn.XLOOKUP(tbl_daily[[#This Row],[Name]],tbl_profile[Name],tbl_profile[Position]),"")</f>
        <v>Forward</v>
      </c>
      <c r="O757">
        <f>IFERROR(IF(tbl_daily[[#This Row],[Injury Status]]="Out","",tbl_daily[[#This Row],[Duration]]),"")</f>
        <v>36</v>
      </c>
      <c r="P757" t="str">
        <f>IFERROR(_xlfn.XLOOKUP(tbl_daily[[#This Row],[Name]],tbl_profile[Name],tbl_profile[Team]),"")</f>
        <v>Toon Squad</v>
      </c>
      <c r="Q757" s="2" t="str">
        <f>IFERROR(AVERAGEIFS(tbl_performance[TrapBar Deadlift 1RM (lbs)],tbl_performance[Name],tbl_daily[[#This Row],[Name]],tbl_performance[Date],tbl_daily[[#This Row],[Date]]),"")</f>
        <v/>
      </c>
      <c r="R757" s="2" t="str">
        <f>IFERROR(AVERAGEIFS(tbl_performance[Bench Press 1RM (lbs)],tbl_performance[Name],tbl_daily[[#This Row],[Name]],tbl_performance[Date],tbl_daily[[#This Row],[Date]]),"")</f>
        <v/>
      </c>
      <c r="S757" s="2" t="str">
        <f>IFERROR(AVERAGEIFS(tbl_performance[Jump Height (in)],tbl_performance[Name],tbl_daily[[#This Row],[Name]],tbl_performance[Date],tbl_daily[[#This Row],[Date]]),"")</f>
        <v/>
      </c>
      <c r="T757" s="2" t="str">
        <f>IFERROR(AVERAGEIFS(tbl_performance[Body Fat (%)],tbl_performance[Name],tbl_daily[[#This Row],[Name]],tbl_performance[Date],tbl_daily[[#This Row],[Date]]),"")</f>
        <v/>
      </c>
      <c r="U757">
        <f>IFERROR(IF(tbl_daily[[#This Row],[Name]]="","",1),"")</f>
        <v>1</v>
      </c>
      <c r="V757" s="9">
        <f>IF(tbl_daily[[#This Row],[Injury Status]]="Full",1,IF(tbl_daily[[#This Row],[Injury Status]]="Limited",2,IF(tbl_daily[[#This Row],[Injury Status]]="Out",3,"")))</f>
        <v>1</v>
      </c>
    </row>
    <row r="758" spans="1:22" ht="18" customHeight="1" x14ac:dyDescent="0.25">
      <c r="A758" s="3">
        <v>43071</v>
      </c>
      <c r="B758" t="s">
        <v>49</v>
      </c>
      <c r="C758" t="s">
        <v>36</v>
      </c>
      <c r="D758">
        <v>3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1</v>
      </c>
      <c r="K758">
        <v>36</v>
      </c>
      <c r="L758">
        <f>IFERROR(IF(OR(tbl_daily[[#This Row],[RPE]]="",tbl_daily[[#This Row],[Duration]]=""),"",tbl_daily[[#This Row],[RPE]]*tbl_daily[[#This Row],[Duration]]),"")</f>
        <v>36</v>
      </c>
      <c r="M7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758" t="str">
        <f>IFERROR(_xlfn.XLOOKUP(tbl_daily[[#This Row],[Name]],tbl_profile[Name],tbl_profile[Position]),"")</f>
        <v>Guard</v>
      </c>
      <c r="O758">
        <f>IFERROR(IF(tbl_daily[[#This Row],[Injury Status]]="Out","",tbl_daily[[#This Row],[Duration]]),"")</f>
        <v>36</v>
      </c>
      <c r="P758" t="str">
        <f>IFERROR(_xlfn.XLOOKUP(tbl_daily[[#This Row],[Name]],tbl_profile[Name],tbl_profile[Team]),"")</f>
        <v>Toon Squad</v>
      </c>
      <c r="Q758" s="2" t="str">
        <f>IFERROR(AVERAGEIFS(tbl_performance[TrapBar Deadlift 1RM (lbs)],tbl_performance[Name],tbl_daily[[#This Row],[Name]],tbl_performance[Date],tbl_daily[[#This Row],[Date]]),"")</f>
        <v/>
      </c>
      <c r="R758" s="2" t="str">
        <f>IFERROR(AVERAGEIFS(tbl_performance[Bench Press 1RM (lbs)],tbl_performance[Name],tbl_daily[[#This Row],[Name]],tbl_performance[Date],tbl_daily[[#This Row],[Date]]),"")</f>
        <v/>
      </c>
      <c r="S758" s="2" t="str">
        <f>IFERROR(AVERAGEIFS(tbl_performance[Jump Height (in)],tbl_performance[Name],tbl_daily[[#This Row],[Name]],tbl_performance[Date],tbl_daily[[#This Row],[Date]]),"")</f>
        <v/>
      </c>
      <c r="T758" s="2" t="str">
        <f>IFERROR(AVERAGEIFS(tbl_performance[Body Fat (%)],tbl_performance[Name],tbl_daily[[#This Row],[Name]],tbl_performance[Date],tbl_daily[[#This Row],[Date]]),"")</f>
        <v/>
      </c>
      <c r="U758">
        <f>IFERROR(IF(tbl_daily[[#This Row],[Name]]="","",1),"")</f>
        <v>1</v>
      </c>
      <c r="V758" s="9">
        <f>IF(tbl_daily[[#This Row],[Injury Status]]="Full",1,IF(tbl_daily[[#This Row],[Injury Status]]="Limited",2,IF(tbl_daily[[#This Row],[Injury Status]]="Out",3,"")))</f>
        <v>1</v>
      </c>
    </row>
    <row r="759" spans="1:22" ht="18" customHeight="1" x14ac:dyDescent="0.25">
      <c r="A759" s="3">
        <v>43071</v>
      </c>
      <c r="B759" t="s">
        <v>14</v>
      </c>
      <c r="C759" t="s">
        <v>36</v>
      </c>
      <c r="D759">
        <v>4</v>
      </c>
      <c r="E759">
        <v>1</v>
      </c>
      <c r="F759">
        <v>2</v>
      </c>
      <c r="G759">
        <v>3</v>
      </c>
      <c r="H759">
        <v>4</v>
      </c>
      <c r="I759">
        <v>1</v>
      </c>
      <c r="J759">
        <v>1</v>
      </c>
      <c r="K759">
        <v>36</v>
      </c>
      <c r="L759">
        <f>IFERROR(IF(OR(tbl_daily[[#This Row],[RPE]]="",tbl_daily[[#This Row],[Duration]]=""),"",tbl_daily[[#This Row],[RPE]]*tbl_daily[[#This Row],[Duration]]),"")</f>
        <v>36</v>
      </c>
      <c r="M7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759" t="str">
        <f>IFERROR(_xlfn.XLOOKUP(tbl_daily[[#This Row],[Name]],tbl_profile[Name],tbl_profile[Position]),"")</f>
        <v>Guard</v>
      </c>
      <c r="O759">
        <f>IFERROR(IF(tbl_daily[[#This Row],[Injury Status]]="Out","",tbl_daily[[#This Row],[Duration]]),"")</f>
        <v>36</v>
      </c>
      <c r="P759" t="str">
        <f>IFERROR(_xlfn.XLOOKUP(tbl_daily[[#This Row],[Name]],tbl_profile[Name],tbl_profile[Team]),"")</f>
        <v>New Legacy</v>
      </c>
      <c r="Q759" s="2" t="str">
        <f>IFERROR(AVERAGEIFS(tbl_performance[TrapBar Deadlift 1RM (lbs)],tbl_performance[Name],tbl_daily[[#This Row],[Name]],tbl_performance[Date],tbl_daily[[#This Row],[Date]]),"")</f>
        <v/>
      </c>
      <c r="R759" s="2" t="str">
        <f>IFERROR(AVERAGEIFS(tbl_performance[Bench Press 1RM (lbs)],tbl_performance[Name],tbl_daily[[#This Row],[Name]],tbl_performance[Date],tbl_daily[[#This Row],[Date]]),"")</f>
        <v/>
      </c>
      <c r="S759" s="2" t="str">
        <f>IFERROR(AVERAGEIFS(tbl_performance[Jump Height (in)],tbl_performance[Name],tbl_daily[[#This Row],[Name]],tbl_performance[Date],tbl_daily[[#This Row],[Date]]),"")</f>
        <v/>
      </c>
      <c r="T759" s="2" t="str">
        <f>IFERROR(AVERAGEIFS(tbl_performance[Body Fat (%)],tbl_performance[Name],tbl_daily[[#This Row],[Name]],tbl_performance[Date],tbl_daily[[#This Row],[Date]]),"")</f>
        <v/>
      </c>
      <c r="U759">
        <f>IFERROR(IF(tbl_daily[[#This Row],[Name]]="","",1),"")</f>
        <v>1</v>
      </c>
      <c r="V759" s="9">
        <f>IF(tbl_daily[[#This Row],[Injury Status]]="Full",1,IF(tbl_daily[[#This Row],[Injury Status]]="Limited",2,IF(tbl_daily[[#This Row],[Injury Status]]="Out",3,"")))</f>
        <v>1</v>
      </c>
    </row>
    <row r="760" spans="1:22" ht="18" customHeight="1" x14ac:dyDescent="0.25">
      <c r="A760" s="3">
        <v>43071</v>
      </c>
      <c r="B760" t="s">
        <v>64</v>
      </c>
      <c r="C760" t="s">
        <v>36</v>
      </c>
      <c r="D760">
        <v>2</v>
      </c>
      <c r="E760">
        <v>4</v>
      </c>
      <c r="F760">
        <v>1</v>
      </c>
      <c r="G760">
        <v>2</v>
      </c>
      <c r="H760">
        <v>4</v>
      </c>
      <c r="I760">
        <v>1</v>
      </c>
      <c r="J760">
        <v>1</v>
      </c>
      <c r="K760">
        <v>36</v>
      </c>
      <c r="L760">
        <f>IFERROR(IF(OR(tbl_daily[[#This Row],[RPE]]="",tbl_daily[[#This Row],[Duration]]=""),"",tbl_daily[[#This Row],[RPE]]*tbl_daily[[#This Row],[Duration]]),"")</f>
        <v>36</v>
      </c>
      <c r="M7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60" t="str">
        <f>IFERROR(_xlfn.XLOOKUP(tbl_daily[[#This Row],[Name]],tbl_profile[Name],tbl_profile[Position]),"")</f>
        <v>Guard</v>
      </c>
      <c r="O760">
        <f>IFERROR(IF(tbl_daily[[#This Row],[Injury Status]]="Out","",tbl_daily[[#This Row],[Duration]]),"")</f>
        <v>36</v>
      </c>
      <c r="P760" t="str">
        <f>IFERROR(_xlfn.XLOOKUP(tbl_daily[[#This Row],[Name]],tbl_profile[Name],tbl_profile[Team]),"")</f>
        <v>New Legacy</v>
      </c>
      <c r="Q760" s="2" t="str">
        <f>IFERROR(AVERAGEIFS(tbl_performance[TrapBar Deadlift 1RM (lbs)],tbl_performance[Name],tbl_daily[[#This Row],[Name]],tbl_performance[Date],tbl_daily[[#This Row],[Date]]),"")</f>
        <v/>
      </c>
      <c r="R760" s="2" t="str">
        <f>IFERROR(AVERAGEIFS(tbl_performance[Bench Press 1RM (lbs)],tbl_performance[Name],tbl_daily[[#This Row],[Name]],tbl_performance[Date],tbl_daily[[#This Row],[Date]]),"")</f>
        <v/>
      </c>
      <c r="S760" s="2" t="str">
        <f>IFERROR(AVERAGEIFS(tbl_performance[Jump Height (in)],tbl_performance[Name],tbl_daily[[#This Row],[Name]],tbl_performance[Date],tbl_daily[[#This Row],[Date]]),"")</f>
        <v/>
      </c>
      <c r="T760" s="2" t="str">
        <f>IFERROR(AVERAGEIFS(tbl_performance[Body Fat (%)],tbl_performance[Name],tbl_daily[[#This Row],[Name]],tbl_performance[Date],tbl_daily[[#This Row],[Date]]),"")</f>
        <v/>
      </c>
      <c r="U760">
        <f>IFERROR(IF(tbl_daily[[#This Row],[Name]]="","",1),"")</f>
        <v>1</v>
      </c>
      <c r="V760" s="9">
        <f>IF(tbl_daily[[#This Row],[Injury Status]]="Full",1,IF(tbl_daily[[#This Row],[Injury Status]]="Limited",2,IF(tbl_daily[[#This Row],[Injury Status]]="Out",3,"")))</f>
        <v>1</v>
      </c>
    </row>
    <row r="761" spans="1:22" ht="18" customHeight="1" x14ac:dyDescent="0.25">
      <c r="A761" s="3">
        <v>43071</v>
      </c>
      <c r="B761" t="s">
        <v>48</v>
      </c>
      <c r="C761" t="s">
        <v>36</v>
      </c>
      <c r="D761">
        <v>1</v>
      </c>
      <c r="E761">
        <v>3</v>
      </c>
      <c r="F761">
        <v>3</v>
      </c>
      <c r="G761">
        <v>2</v>
      </c>
      <c r="H761">
        <v>4</v>
      </c>
      <c r="I761">
        <v>1</v>
      </c>
      <c r="J761">
        <v>3</v>
      </c>
      <c r="K761">
        <v>36</v>
      </c>
      <c r="L761">
        <f>IFERROR(IF(OR(tbl_daily[[#This Row],[RPE]]="",tbl_daily[[#This Row],[Duration]]=""),"",tbl_daily[[#This Row],[RPE]]*tbl_daily[[#This Row],[Duration]]),"")</f>
        <v>108</v>
      </c>
      <c r="M7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61" t="str">
        <f>IFERROR(_xlfn.XLOOKUP(tbl_daily[[#This Row],[Name]],tbl_profile[Name],tbl_profile[Position]),"")</f>
        <v>Guard</v>
      </c>
      <c r="O761">
        <f>IFERROR(IF(tbl_daily[[#This Row],[Injury Status]]="Out","",tbl_daily[[#This Row],[Duration]]),"")</f>
        <v>36</v>
      </c>
      <c r="P761" t="str">
        <f>IFERROR(_xlfn.XLOOKUP(tbl_daily[[#This Row],[Name]],tbl_profile[Name],tbl_profile[Team]),"")</f>
        <v>New Legacy</v>
      </c>
      <c r="Q761" s="2" t="str">
        <f>IFERROR(AVERAGEIFS(tbl_performance[TrapBar Deadlift 1RM (lbs)],tbl_performance[Name],tbl_daily[[#This Row],[Name]],tbl_performance[Date],tbl_daily[[#This Row],[Date]]),"")</f>
        <v/>
      </c>
      <c r="R761" s="2" t="str">
        <f>IFERROR(AVERAGEIFS(tbl_performance[Bench Press 1RM (lbs)],tbl_performance[Name],tbl_daily[[#This Row],[Name]],tbl_performance[Date],tbl_daily[[#This Row],[Date]]),"")</f>
        <v/>
      </c>
      <c r="S761" s="2" t="str">
        <f>IFERROR(AVERAGEIFS(tbl_performance[Jump Height (in)],tbl_performance[Name],tbl_daily[[#This Row],[Name]],tbl_performance[Date],tbl_daily[[#This Row],[Date]]),"")</f>
        <v/>
      </c>
      <c r="T761" s="2" t="str">
        <f>IFERROR(AVERAGEIFS(tbl_performance[Body Fat (%)],tbl_performance[Name],tbl_daily[[#This Row],[Name]],tbl_performance[Date],tbl_daily[[#This Row],[Date]]),"")</f>
        <v/>
      </c>
      <c r="U761">
        <f>IFERROR(IF(tbl_daily[[#This Row],[Name]]="","",1),"")</f>
        <v>1</v>
      </c>
      <c r="V761" s="9">
        <f>IF(tbl_daily[[#This Row],[Injury Status]]="Full",1,IF(tbl_daily[[#This Row],[Injury Status]]="Limited",2,IF(tbl_daily[[#This Row],[Injury Status]]="Out",3,"")))</f>
        <v>1</v>
      </c>
    </row>
    <row r="762" spans="1:22" ht="18" customHeight="1" x14ac:dyDescent="0.25">
      <c r="A762" s="3">
        <v>43071</v>
      </c>
      <c r="B762" t="s">
        <v>65</v>
      </c>
      <c r="C762" t="s">
        <v>36</v>
      </c>
      <c r="D762">
        <v>3</v>
      </c>
      <c r="E762">
        <v>1</v>
      </c>
      <c r="F762">
        <v>4</v>
      </c>
      <c r="G762">
        <v>1</v>
      </c>
      <c r="H762">
        <v>1</v>
      </c>
      <c r="I762">
        <v>1</v>
      </c>
      <c r="J762">
        <v>2</v>
      </c>
      <c r="K762">
        <v>36</v>
      </c>
      <c r="L762">
        <f>IFERROR(IF(OR(tbl_daily[[#This Row],[RPE]]="",tbl_daily[[#This Row],[Duration]]=""),"",tbl_daily[[#This Row],[RPE]]*tbl_daily[[#This Row],[Duration]]),"")</f>
        <v>72</v>
      </c>
      <c r="M7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762" t="str">
        <f>IFERROR(_xlfn.XLOOKUP(tbl_daily[[#This Row],[Name]],tbl_profile[Name],tbl_profile[Position]),"")</f>
        <v>Center</v>
      </c>
      <c r="O762">
        <f>IFERROR(IF(tbl_daily[[#This Row],[Injury Status]]="Out","",tbl_daily[[#This Row],[Duration]]),"")</f>
        <v>36</v>
      </c>
      <c r="P762" t="str">
        <f>IFERROR(_xlfn.XLOOKUP(tbl_daily[[#This Row],[Name]],tbl_profile[Name],tbl_profile[Team]),"")</f>
        <v>New Legacy</v>
      </c>
      <c r="Q762" s="2" t="str">
        <f>IFERROR(AVERAGEIFS(tbl_performance[TrapBar Deadlift 1RM (lbs)],tbl_performance[Name],tbl_daily[[#This Row],[Name]],tbl_performance[Date],tbl_daily[[#This Row],[Date]]),"")</f>
        <v/>
      </c>
      <c r="R762" s="2" t="str">
        <f>IFERROR(AVERAGEIFS(tbl_performance[Bench Press 1RM (lbs)],tbl_performance[Name],tbl_daily[[#This Row],[Name]],tbl_performance[Date],tbl_daily[[#This Row],[Date]]),"")</f>
        <v/>
      </c>
      <c r="S762" s="2" t="str">
        <f>IFERROR(AVERAGEIFS(tbl_performance[Jump Height (in)],tbl_performance[Name],tbl_daily[[#This Row],[Name]],tbl_performance[Date],tbl_daily[[#This Row],[Date]]),"")</f>
        <v/>
      </c>
      <c r="T762" s="2" t="str">
        <f>IFERROR(AVERAGEIFS(tbl_performance[Body Fat (%)],tbl_performance[Name],tbl_daily[[#This Row],[Name]],tbl_performance[Date],tbl_daily[[#This Row],[Date]]),"")</f>
        <v/>
      </c>
      <c r="U762">
        <f>IFERROR(IF(tbl_daily[[#This Row],[Name]]="","",1),"")</f>
        <v>1</v>
      </c>
      <c r="V762" s="9">
        <f>IF(tbl_daily[[#This Row],[Injury Status]]="Full",1,IF(tbl_daily[[#This Row],[Injury Status]]="Limited",2,IF(tbl_daily[[#This Row],[Injury Status]]="Out",3,"")))</f>
        <v>1</v>
      </c>
    </row>
    <row r="763" spans="1:22" ht="18" customHeight="1" x14ac:dyDescent="0.25">
      <c r="A763" s="3">
        <v>43071</v>
      </c>
      <c r="B763" t="s">
        <v>63</v>
      </c>
      <c r="C763" t="s">
        <v>36</v>
      </c>
      <c r="D763">
        <v>4</v>
      </c>
      <c r="E763">
        <v>3</v>
      </c>
      <c r="F763">
        <v>1</v>
      </c>
      <c r="G763">
        <v>4</v>
      </c>
      <c r="H763">
        <v>3</v>
      </c>
      <c r="I763">
        <v>1</v>
      </c>
      <c r="J763">
        <v>1</v>
      </c>
      <c r="K763">
        <v>36</v>
      </c>
      <c r="L763">
        <f>IFERROR(IF(OR(tbl_daily[[#This Row],[RPE]]="",tbl_daily[[#This Row],[Duration]]=""),"",tbl_daily[[#This Row],[RPE]]*tbl_daily[[#This Row],[Duration]]),"")</f>
        <v>36</v>
      </c>
      <c r="M7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763" t="str">
        <f>IFERROR(_xlfn.XLOOKUP(tbl_daily[[#This Row],[Name]],tbl_profile[Name],tbl_profile[Position]),"")</f>
        <v>Center</v>
      </c>
      <c r="O763">
        <f>IFERROR(IF(tbl_daily[[#This Row],[Injury Status]]="Out","",tbl_daily[[#This Row],[Duration]]),"")</f>
        <v>36</v>
      </c>
      <c r="P763" t="str">
        <f>IFERROR(_xlfn.XLOOKUP(tbl_daily[[#This Row],[Name]],tbl_profile[Name],tbl_profile[Team]),"")</f>
        <v>New Legacy</v>
      </c>
      <c r="Q763" s="2" t="str">
        <f>IFERROR(AVERAGEIFS(tbl_performance[TrapBar Deadlift 1RM (lbs)],tbl_performance[Name],tbl_daily[[#This Row],[Name]],tbl_performance[Date],tbl_daily[[#This Row],[Date]]),"")</f>
        <v/>
      </c>
      <c r="R763" s="2" t="str">
        <f>IFERROR(AVERAGEIFS(tbl_performance[Bench Press 1RM (lbs)],tbl_performance[Name],tbl_daily[[#This Row],[Name]],tbl_performance[Date],tbl_daily[[#This Row],[Date]]),"")</f>
        <v/>
      </c>
      <c r="S763" s="2" t="str">
        <f>IFERROR(AVERAGEIFS(tbl_performance[Jump Height (in)],tbl_performance[Name],tbl_daily[[#This Row],[Name]],tbl_performance[Date],tbl_daily[[#This Row],[Date]]),"")</f>
        <v/>
      </c>
      <c r="T763" s="2" t="str">
        <f>IFERROR(AVERAGEIFS(tbl_performance[Body Fat (%)],tbl_performance[Name],tbl_daily[[#This Row],[Name]],tbl_performance[Date],tbl_daily[[#This Row],[Date]]),"")</f>
        <v/>
      </c>
      <c r="U763">
        <f>IFERROR(IF(tbl_daily[[#This Row],[Name]]="","",1),"")</f>
        <v>1</v>
      </c>
      <c r="V763" s="9">
        <f>IF(tbl_daily[[#This Row],[Injury Status]]="Full",1,IF(tbl_daily[[#This Row],[Injury Status]]="Limited",2,IF(tbl_daily[[#This Row],[Injury Status]]="Out",3,"")))</f>
        <v>1</v>
      </c>
    </row>
    <row r="764" spans="1:22" ht="18" customHeight="1" x14ac:dyDescent="0.25">
      <c r="A764" s="3">
        <v>43071</v>
      </c>
      <c r="B764" t="s">
        <v>62</v>
      </c>
      <c r="C764" t="s">
        <v>36</v>
      </c>
      <c r="D764">
        <v>1</v>
      </c>
      <c r="E764">
        <v>3</v>
      </c>
      <c r="F764">
        <v>3</v>
      </c>
      <c r="G764">
        <v>4</v>
      </c>
      <c r="H764">
        <v>1</v>
      </c>
      <c r="I764">
        <v>1</v>
      </c>
      <c r="J764">
        <v>1</v>
      </c>
      <c r="K764">
        <v>36</v>
      </c>
      <c r="L764">
        <f>IFERROR(IF(OR(tbl_daily[[#This Row],[RPE]]="",tbl_daily[[#This Row],[Duration]]=""),"",tbl_daily[[#This Row],[RPE]]*tbl_daily[[#This Row],[Duration]]),"")</f>
        <v>36</v>
      </c>
      <c r="M7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64" t="str">
        <f>IFERROR(_xlfn.XLOOKUP(tbl_daily[[#This Row],[Name]],tbl_profile[Name],tbl_profile[Position]),"")</f>
        <v>Center</v>
      </c>
      <c r="O764">
        <f>IFERROR(IF(tbl_daily[[#This Row],[Injury Status]]="Out","",tbl_daily[[#This Row],[Duration]]),"")</f>
        <v>36</v>
      </c>
      <c r="P764" t="str">
        <f>IFERROR(_xlfn.XLOOKUP(tbl_daily[[#This Row],[Name]],tbl_profile[Name],tbl_profile[Team]),"")</f>
        <v>Toon Squad</v>
      </c>
      <c r="Q764" s="2" t="str">
        <f>IFERROR(AVERAGEIFS(tbl_performance[TrapBar Deadlift 1RM (lbs)],tbl_performance[Name],tbl_daily[[#This Row],[Name]],tbl_performance[Date],tbl_daily[[#This Row],[Date]]),"")</f>
        <v/>
      </c>
      <c r="R764" s="2" t="str">
        <f>IFERROR(AVERAGEIFS(tbl_performance[Bench Press 1RM (lbs)],tbl_performance[Name],tbl_daily[[#This Row],[Name]],tbl_performance[Date],tbl_daily[[#This Row],[Date]]),"")</f>
        <v/>
      </c>
      <c r="S764" s="2" t="str">
        <f>IFERROR(AVERAGEIFS(tbl_performance[Jump Height (in)],tbl_performance[Name],tbl_daily[[#This Row],[Name]],tbl_performance[Date],tbl_daily[[#This Row],[Date]]),"")</f>
        <v/>
      </c>
      <c r="T764" s="2" t="str">
        <f>IFERROR(AVERAGEIFS(tbl_performance[Body Fat (%)],tbl_performance[Name],tbl_daily[[#This Row],[Name]],tbl_performance[Date],tbl_daily[[#This Row],[Date]]),"")</f>
        <v/>
      </c>
      <c r="U764">
        <f>IFERROR(IF(tbl_daily[[#This Row],[Name]]="","",1),"")</f>
        <v>1</v>
      </c>
      <c r="V764" s="9">
        <f>IF(tbl_daily[[#This Row],[Injury Status]]="Full",1,IF(tbl_daily[[#This Row],[Injury Status]]="Limited",2,IF(tbl_daily[[#This Row],[Injury Status]]="Out",3,"")))</f>
        <v>1</v>
      </c>
    </row>
    <row r="765" spans="1:22" ht="18" customHeight="1" x14ac:dyDescent="0.25">
      <c r="A765" s="3">
        <v>43071</v>
      </c>
      <c r="B765" t="s">
        <v>146</v>
      </c>
      <c r="C765" t="s">
        <v>36</v>
      </c>
      <c r="D765">
        <v>1</v>
      </c>
      <c r="E765">
        <v>4</v>
      </c>
      <c r="F765">
        <v>4</v>
      </c>
      <c r="G765">
        <v>4</v>
      </c>
      <c r="H765">
        <v>4</v>
      </c>
      <c r="I765">
        <v>1</v>
      </c>
      <c r="J765">
        <v>2</v>
      </c>
      <c r="K765">
        <v>36</v>
      </c>
      <c r="L765">
        <f>IFERROR(IF(OR(tbl_daily[[#This Row],[RPE]]="",tbl_daily[[#This Row],[Duration]]=""),"",tbl_daily[[#This Row],[RPE]]*tbl_daily[[#This Row],[Duration]]),"")</f>
        <v>72</v>
      </c>
      <c r="M7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765" t="str">
        <f>IFERROR(_xlfn.XLOOKUP(tbl_daily[[#This Row],[Name]],tbl_profile[Name],tbl_profile[Position]),"")</f>
        <v>Forward</v>
      </c>
      <c r="O765">
        <f>IFERROR(IF(tbl_daily[[#This Row],[Injury Status]]="Out","",tbl_daily[[#This Row],[Duration]]),"")</f>
        <v>36</v>
      </c>
      <c r="P765" t="str">
        <f>IFERROR(_xlfn.XLOOKUP(tbl_daily[[#This Row],[Name]],tbl_profile[Name],tbl_profile[Team]),"")</f>
        <v>New Legacy</v>
      </c>
      <c r="Q765" s="2" t="str">
        <f>IFERROR(AVERAGEIFS(tbl_performance[TrapBar Deadlift 1RM (lbs)],tbl_performance[Name],tbl_daily[[#This Row],[Name]],tbl_performance[Date],tbl_daily[[#This Row],[Date]]),"")</f>
        <v/>
      </c>
      <c r="R765" s="2" t="str">
        <f>IFERROR(AVERAGEIFS(tbl_performance[Bench Press 1RM (lbs)],tbl_performance[Name],tbl_daily[[#This Row],[Name]],tbl_performance[Date],tbl_daily[[#This Row],[Date]]),"")</f>
        <v/>
      </c>
      <c r="S765" s="2" t="str">
        <f>IFERROR(AVERAGEIFS(tbl_performance[Jump Height (in)],tbl_performance[Name],tbl_daily[[#This Row],[Name]],tbl_performance[Date],tbl_daily[[#This Row],[Date]]),"")</f>
        <v/>
      </c>
      <c r="T765" s="2" t="str">
        <f>IFERROR(AVERAGEIFS(tbl_performance[Body Fat (%)],tbl_performance[Name],tbl_daily[[#This Row],[Name]],tbl_performance[Date],tbl_daily[[#This Row],[Date]]),"")</f>
        <v/>
      </c>
      <c r="U765">
        <f>IFERROR(IF(tbl_daily[[#This Row],[Name]]="","",1),"")</f>
        <v>1</v>
      </c>
      <c r="V765" s="9">
        <f>IF(tbl_daily[[#This Row],[Injury Status]]="Full",1,IF(tbl_daily[[#This Row],[Injury Status]]="Limited",2,IF(tbl_daily[[#This Row],[Injury Status]]="Out",3,"")))</f>
        <v>1</v>
      </c>
    </row>
    <row r="766" spans="1:22" ht="18" customHeight="1" x14ac:dyDescent="0.25">
      <c r="A766" s="3">
        <v>43071</v>
      </c>
      <c r="B766" t="s">
        <v>52</v>
      </c>
      <c r="C766" t="s">
        <v>36</v>
      </c>
      <c r="D766">
        <v>3</v>
      </c>
      <c r="E766">
        <v>4</v>
      </c>
      <c r="F766">
        <v>1</v>
      </c>
      <c r="G766">
        <v>4</v>
      </c>
      <c r="H766">
        <v>4</v>
      </c>
      <c r="I766">
        <v>1</v>
      </c>
      <c r="J766">
        <v>2</v>
      </c>
      <c r="K766">
        <v>36</v>
      </c>
      <c r="L766">
        <f>IFERROR(IF(OR(tbl_daily[[#This Row],[RPE]]="",tbl_daily[[#This Row],[Duration]]=""),"",tbl_daily[[#This Row],[RPE]]*tbl_daily[[#This Row],[Duration]]),"")</f>
        <v>72</v>
      </c>
      <c r="M7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766" t="str">
        <f>IFERROR(_xlfn.XLOOKUP(tbl_daily[[#This Row],[Name]],tbl_profile[Name],tbl_profile[Position]),"")</f>
        <v>Forward</v>
      </c>
      <c r="O766">
        <f>IFERROR(IF(tbl_daily[[#This Row],[Injury Status]]="Out","",tbl_daily[[#This Row],[Duration]]),"")</f>
        <v>36</v>
      </c>
      <c r="P766" t="str">
        <f>IFERROR(_xlfn.XLOOKUP(tbl_daily[[#This Row],[Name]],tbl_profile[Name],tbl_profile[Team]),"")</f>
        <v>Toon Squad</v>
      </c>
      <c r="Q766" s="2" t="str">
        <f>IFERROR(AVERAGEIFS(tbl_performance[TrapBar Deadlift 1RM (lbs)],tbl_performance[Name],tbl_daily[[#This Row],[Name]],tbl_performance[Date],tbl_daily[[#This Row],[Date]]),"")</f>
        <v/>
      </c>
      <c r="R766" s="2" t="str">
        <f>IFERROR(AVERAGEIFS(tbl_performance[Bench Press 1RM (lbs)],tbl_performance[Name],tbl_daily[[#This Row],[Name]],tbl_performance[Date],tbl_daily[[#This Row],[Date]]),"")</f>
        <v/>
      </c>
      <c r="S766" s="2" t="str">
        <f>IFERROR(AVERAGEIFS(tbl_performance[Jump Height (in)],tbl_performance[Name],tbl_daily[[#This Row],[Name]],tbl_performance[Date],tbl_daily[[#This Row],[Date]]),"")</f>
        <v/>
      </c>
      <c r="T766" s="2" t="str">
        <f>IFERROR(AVERAGEIFS(tbl_performance[Body Fat (%)],tbl_performance[Name],tbl_daily[[#This Row],[Name]],tbl_performance[Date],tbl_daily[[#This Row],[Date]]),"")</f>
        <v/>
      </c>
      <c r="U766">
        <f>IFERROR(IF(tbl_daily[[#This Row],[Name]]="","",1),"")</f>
        <v>1</v>
      </c>
      <c r="V766" s="9">
        <f>IF(tbl_daily[[#This Row],[Injury Status]]="Full",1,IF(tbl_daily[[#This Row],[Injury Status]]="Limited",2,IF(tbl_daily[[#This Row],[Injury Status]]="Out",3,"")))</f>
        <v>1</v>
      </c>
    </row>
    <row r="767" spans="1:22" ht="18" customHeight="1" x14ac:dyDescent="0.25">
      <c r="A767" s="3">
        <v>43071</v>
      </c>
      <c r="B767" t="s">
        <v>57</v>
      </c>
      <c r="C767" t="s">
        <v>36</v>
      </c>
      <c r="D767">
        <v>4</v>
      </c>
      <c r="E767">
        <v>4</v>
      </c>
      <c r="F767">
        <v>2</v>
      </c>
      <c r="G767">
        <v>4</v>
      </c>
      <c r="H767">
        <v>4</v>
      </c>
      <c r="I767">
        <v>1</v>
      </c>
      <c r="J767">
        <v>2</v>
      </c>
      <c r="K767">
        <v>36</v>
      </c>
      <c r="L767">
        <f>IFERROR(IF(OR(tbl_daily[[#This Row],[RPE]]="",tbl_daily[[#This Row],[Duration]]=""),"",tbl_daily[[#This Row],[RPE]]*tbl_daily[[#This Row],[Duration]]),"")</f>
        <v>72</v>
      </c>
      <c r="M7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767" t="str">
        <f>IFERROR(_xlfn.XLOOKUP(tbl_daily[[#This Row],[Name]],tbl_profile[Name],tbl_profile[Position]),"")</f>
        <v>Guard</v>
      </c>
      <c r="O767">
        <f>IFERROR(IF(tbl_daily[[#This Row],[Injury Status]]="Out","",tbl_daily[[#This Row],[Duration]]),"")</f>
        <v>36</v>
      </c>
      <c r="P767" t="str">
        <f>IFERROR(_xlfn.XLOOKUP(tbl_daily[[#This Row],[Name]],tbl_profile[Name],tbl_profile[Team]),"")</f>
        <v>Toon Squad</v>
      </c>
      <c r="Q767" s="2" t="str">
        <f>IFERROR(AVERAGEIFS(tbl_performance[TrapBar Deadlift 1RM (lbs)],tbl_performance[Name],tbl_daily[[#This Row],[Name]],tbl_performance[Date],tbl_daily[[#This Row],[Date]]),"")</f>
        <v/>
      </c>
      <c r="R767" s="2" t="str">
        <f>IFERROR(AVERAGEIFS(tbl_performance[Bench Press 1RM (lbs)],tbl_performance[Name],tbl_daily[[#This Row],[Name]],tbl_performance[Date],tbl_daily[[#This Row],[Date]]),"")</f>
        <v/>
      </c>
      <c r="S767" s="2" t="str">
        <f>IFERROR(AVERAGEIFS(tbl_performance[Jump Height (in)],tbl_performance[Name],tbl_daily[[#This Row],[Name]],tbl_performance[Date],tbl_daily[[#This Row],[Date]]),"")</f>
        <v/>
      </c>
      <c r="T767" s="2" t="str">
        <f>IFERROR(AVERAGEIFS(tbl_performance[Body Fat (%)],tbl_performance[Name],tbl_daily[[#This Row],[Name]],tbl_performance[Date],tbl_daily[[#This Row],[Date]]),"")</f>
        <v/>
      </c>
      <c r="U767">
        <f>IFERROR(IF(tbl_daily[[#This Row],[Name]]="","",1),"")</f>
        <v>1</v>
      </c>
      <c r="V767" s="9">
        <f>IF(tbl_daily[[#This Row],[Injury Status]]="Full",1,IF(tbl_daily[[#This Row],[Injury Status]]="Limited",2,IF(tbl_daily[[#This Row],[Injury Status]]="Out",3,"")))</f>
        <v>1</v>
      </c>
    </row>
    <row r="768" spans="1:22" ht="18" customHeight="1" x14ac:dyDescent="0.25">
      <c r="A768" s="3">
        <v>43071</v>
      </c>
      <c r="B768" t="s">
        <v>59</v>
      </c>
      <c r="C768" t="s">
        <v>36</v>
      </c>
      <c r="D768">
        <v>2</v>
      </c>
      <c r="E768">
        <v>2</v>
      </c>
      <c r="F768">
        <v>1</v>
      </c>
      <c r="G768">
        <v>2</v>
      </c>
      <c r="H768">
        <v>2</v>
      </c>
      <c r="I768">
        <v>1</v>
      </c>
      <c r="J768">
        <v>3</v>
      </c>
      <c r="K768">
        <v>36</v>
      </c>
      <c r="L768">
        <f>IFERROR(IF(OR(tbl_daily[[#This Row],[RPE]]="",tbl_daily[[#This Row],[Duration]]=""),"",tbl_daily[[#This Row],[RPE]]*tbl_daily[[#This Row],[Duration]]),"")</f>
        <v>108</v>
      </c>
      <c r="M7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768" t="str">
        <f>IFERROR(_xlfn.XLOOKUP(tbl_daily[[#This Row],[Name]],tbl_profile[Name],tbl_profile[Position]),"")</f>
        <v>Forward</v>
      </c>
      <c r="O768">
        <f>IFERROR(IF(tbl_daily[[#This Row],[Injury Status]]="Out","",tbl_daily[[#This Row],[Duration]]),"")</f>
        <v>36</v>
      </c>
      <c r="P768" t="str">
        <f>IFERROR(_xlfn.XLOOKUP(tbl_daily[[#This Row],[Name]],tbl_profile[Name],tbl_profile[Team]),"")</f>
        <v>Toon Squad</v>
      </c>
      <c r="Q768" s="2" t="str">
        <f>IFERROR(AVERAGEIFS(tbl_performance[TrapBar Deadlift 1RM (lbs)],tbl_performance[Name],tbl_daily[[#This Row],[Name]],tbl_performance[Date],tbl_daily[[#This Row],[Date]]),"")</f>
        <v/>
      </c>
      <c r="R768" s="2" t="str">
        <f>IFERROR(AVERAGEIFS(tbl_performance[Bench Press 1RM (lbs)],tbl_performance[Name],tbl_daily[[#This Row],[Name]],tbl_performance[Date],tbl_daily[[#This Row],[Date]]),"")</f>
        <v/>
      </c>
      <c r="S768" s="2" t="str">
        <f>IFERROR(AVERAGEIFS(tbl_performance[Jump Height (in)],tbl_performance[Name],tbl_daily[[#This Row],[Name]],tbl_performance[Date],tbl_daily[[#This Row],[Date]]),"")</f>
        <v/>
      </c>
      <c r="T768" s="2" t="str">
        <f>IFERROR(AVERAGEIFS(tbl_performance[Body Fat (%)],tbl_performance[Name],tbl_daily[[#This Row],[Name]],tbl_performance[Date],tbl_daily[[#This Row],[Date]]),"")</f>
        <v/>
      </c>
      <c r="U768">
        <f>IFERROR(IF(tbl_daily[[#This Row],[Name]]="","",1),"")</f>
        <v>1</v>
      </c>
      <c r="V768" s="9">
        <f>IF(tbl_daily[[#This Row],[Injury Status]]="Full",1,IF(tbl_daily[[#This Row],[Injury Status]]="Limited",2,IF(tbl_daily[[#This Row],[Injury Status]]="Out",3,"")))</f>
        <v>1</v>
      </c>
    </row>
    <row r="769" spans="1:22" ht="18" customHeight="1" x14ac:dyDescent="0.25">
      <c r="A769" s="3">
        <v>43071</v>
      </c>
      <c r="B769" t="s">
        <v>61</v>
      </c>
      <c r="C769" t="s">
        <v>36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4</v>
      </c>
      <c r="K769">
        <v>36</v>
      </c>
      <c r="L769">
        <f>IFERROR(IF(OR(tbl_daily[[#This Row],[RPE]]="",tbl_daily[[#This Row],[Duration]]=""),"",tbl_daily[[#This Row],[RPE]]*tbl_daily[[#This Row],[Duration]]),"")</f>
        <v>144</v>
      </c>
      <c r="M7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7</v>
      </c>
      <c r="N769" t="str">
        <f>IFERROR(_xlfn.XLOOKUP(tbl_daily[[#This Row],[Name]],tbl_profile[Name],tbl_profile[Position]),"")</f>
        <v>Forward</v>
      </c>
      <c r="O769">
        <f>IFERROR(IF(tbl_daily[[#This Row],[Injury Status]]="Out","",tbl_daily[[#This Row],[Duration]]),"")</f>
        <v>36</v>
      </c>
      <c r="P769" t="str">
        <f>IFERROR(_xlfn.XLOOKUP(tbl_daily[[#This Row],[Name]],tbl_profile[Name],tbl_profile[Team]),"")</f>
        <v>Toon Squad</v>
      </c>
      <c r="Q769" s="2" t="str">
        <f>IFERROR(AVERAGEIFS(tbl_performance[TrapBar Deadlift 1RM (lbs)],tbl_performance[Name],tbl_daily[[#This Row],[Name]],tbl_performance[Date],tbl_daily[[#This Row],[Date]]),"")</f>
        <v/>
      </c>
      <c r="R769" s="2" t="str">
        <f>IFERROR(AVERAGEIFS(tbl_performance[Bench Press 1RM (lbs)],tbl_performance[Name],tbl_daily[[#This Row],[Name]],tbl_performance[Date],tbl_daily[[#This Row],[Date]]),"")</f>
        <v/>
      </c>
      <c r="S769" s="2" t="str">
        <f>IFERROR(AVERAGEIFS(tbl_performance[Jump Height (in)],tbl_performance[Name],tbl_daily[[#This Row],[Name]],tbl_performance[Date],tbl_daily[[#This Row],[Date]]),"")</f>
        <v/>
      </c>
      <c r="T769" s="2" t="str">
        <f>IFERROR(AVERAGEIFS(tbl_performance[Body Fat (%)],tbl_performance[Name],tbl_daily[[#This Row],[Name]],tbl_performance[Date],tbl_daily[[#This Row],[Date]]),"")</f>
        <v/>
      </c>
      <c r="U769">
        <f>IFERROR(IF(tbl_daily[[#This Row],[Name]]="","",1),"")</f>
        <v>1</v>
      </c>
      <c r="V769" s="9">
        <f>IF(tbl_daily[[#This Row],[Injury Status]]="Full",1,IF(tbl_daily[[#This Row],[Injury Status]]="Limited",2,IF(tbl_daily[[#This Row],[Injury Status]]="Out",3,"")))</f>
        <v>1</v>
      </c>
    </row>
    <row r="770" spans="1:22" ht="18" customHeight="1" x14ac:dyDescent="0.25">
      <c r="A770" s="3">
        <v>43071</v>
      </c>
      <c r="B770" t="s">
        <v>55</v>
      </c>
      <c r="C770" t="s">
        <v>36</v>
      </c>
      <c r="D770">
        <v>4</v>
      </c>
      <c r="E770">
        <v>3</v>
      </c>
      <c r="F770">
        <v>4</v>
      </c>
      <c r="G770">
        <v>4</v>
      </c>
      <c r="H770">
        <v>4</v>
      </c>
      <c r="I770">
        <v>1</v>
      </c>
      <c r="J770">
        <v>4</v>
      </c>
      <c r="K770">
        <v>36</v>
      </c>
      <c r="L770">
        <f>IFERROR(IF(OR(tbl_daily[[#This Row],[RPE]]="",tbl_daily[[#This Row],[Duration]]=""),"",tbl_daily[[#This Row],[RPE]]*tbl_daily[[#This Row],[Duration]]),"")</f>
        <v>144</v>
      </c>
      <c r="M7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19</v>
      </c>
      <c r="N770" t="str">
        <f>IFERROR(_xlfn.XLOOKUP(tbl_daily[[#This Row],[Name]],tbl_profile[Name],tbl_profile[Position]),"")</f>
        <v>Guard</v>
      </c>
      <c r="O770">
        <f>IFERROR(IF(tbl_daily[[#This Row],[Injury Status]]="Out","",tbl_daily[[#This Row],[Duration]]),"")</f>
        <v>36</v>
      </c>
      <c r="P770" t="str">
        <f>IFERROR(_xlfn.XLOOKUP(tbl_daily[[#This Row],[Name]],tbl_profile[Name],tbl_profile[Team]),"")</f>
        <v>Toon Squad</v>
      </c>
      <c r="Q770" s="2" t="str">
        <f>IFERROR(AVERAGEIFS(tbl_performance[TrapBar Deadlift 1RM (lbs)],tbl_performance[Name],tbl_daily[[#This Row],[Name]],tbl_performance[Date],tbl_daily[[#This Row],[Date]]),"")</f>
        <v/>
      </c>
      <c r="R770" s="2" t="str">
        <f>IFERROR(AVERAGEIFS(tbl_performance[Bench Press 1RM (lbs)],tbl_performance[Name],tbl_daily[[#This Row],[Name]],tbl_performance[Date],tbl_daily[[#This Row],[Date]]),"")</f>
        <v/>
      </c>
      <c r="S770" s="2" t="str">
        <f>IFERROR(AVERAGEIFS(tbl_performance[Jump Height (in)],tbl_performance[Name],tbl_daily[[#This Row],[Name]],tbl_performance[Date],tbl_daily[[#This Row],[Date]]),"")</f>
        <v/>
      </c>
      <c r="T770" s="2" t="str">
        <f>IFERROR(AVERAGEIFS(tbl_performance[Body Fat (%)],tbl_performance[Name],tbl_daily[[#This Row],[Name]],tbl_performance[Date],tbl_daily[[#This Row],[Date]]),"")</f>
        <v/>
      </c>
      <c r="U770">
        <f>IFERROR(IF(tbl_daily[[#This Row],[Name]]="","",1),"")</f>
        <v>1</v>
      </c>
      <c r="V770" s="9">
        <f>IF(tbl_daily[[#This Row],[Injury Status]]="Full",1,IF(tbl_daily[[#This Row],[Injury Status]]="Limited",2,IF(tbl_daily[[#This Row],[Injury Status]]="Out",3,"")))</f>
        <v>1</v>
      </c>
    </row>
    <row r="771" spans="1:22" ht="18" customHeight="1" x14ac:dyDescent="0.25">
      <c r="A771" s="3">
        <v>43071</v>
      </c>
      <c r="B771" t="s">
        <v>40</v>
      </c>
      <c r="C771" t="s">
        <v>36</v>
      </c>
      <c r="D771">
        <v>3</v>
      </c>
      <c r="E771">
        <v>2</v>
      </c>
      <c r="F771">
        <v>4</v>
      </c>
      <c r="G771">
        <v>4</v>
      </c>
      <c r="H771">
        <v>1</v>
      </c>
      <c r="I771">
        <v>1</v>
      </c>
      <c r="J771">
        <v>3</v>
      </c>
      <c r="K771">
        <v>36</v>
      </c>
      <c r="L771">
        <f>IFERROR(IF(OR(tbl_daily[[#This Row],[RPE]]="",tbl_daily[[#This Row],[Duration]]=""),"",tbl_daily[[#This Row],[RPE]]*tbl_daily[[#This Row],[Duration]]),"")</f>
        <v>108</v>
      </c>
      <c r="M7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771" t="str">
        <f>IFERROR(_xlfn.XLOOKUP(tbl_daily[[#This Row],[Name]],tbl_profile[Name],tbl_profile[Position]),"")</f>
        <v>Guard</v>
      </c>
      <c r="O771">
        <f>IFERROR(IF(tbl_daily[[#This Row],[Injury Status]]="Out","",tbl_daily[[#This Row],[Duration]]),"")</f>
        <v>36</v>
      </c>
      <c r="P771" t="str">
        <f>IFERROR(_xlfn.XLOOKUP(tbl_daily[[#This Row],[Name]],tbl_profile[Name],tbl_profile[Team]),"")</f>
        <v>New Legacy</v>
      </c>
      <c r="Q771" s="2" t="str">
        <f>IFERROR(AVERAGEIFS(tbl_performance[TrapBar Deadlift 1RM (lbs)],tbl_performance[Name],tbl_daily[[#This Row],[Name]],tbl_performance[Date],tbl_daily[[#This Row],[Date]]),"")</f>
        <v/>
      </c>
      <c r="R771" s="2" t="str">
        <f>IFERROR(AVERAGEIFS(tbl_performance[Bench Press 1RM (lbs)],tbl_performance[Name],tbl_daily[[#This Row],[Name]],tbl_performance[Date],tbl_daily[[#This Row],[Date]]),"")</f>
        <v/>
      </c>
      <c r="S771" s="2" t="str">
        <f>IFERROR(AVERAGEIFS(tbl_performance[Jump Height (in)],tbl_performance[Name],tbl_daily[[#This Row],[Name]],tbl_performance[Date],tbl_daily[[#This Row],[Date]]),"")</f>
        <v/>
      </c>
      <c r="T771" s="2" t="str">
        <f>IFERROR(AVERAGEIFS(tbl_performance[Body Fat (%)],tbl_performance[Name],tbl_daily[[#This Row],[Name]],tbl_performance[Date],tbl_daily[[#This Row],[Date]]),"")</f>
        <v/>
      </c>
      <c r="U771">
        <f>IFERROR(IF(tbl_daily[[#This Row],[Name]]="","",1),"")</f>
        <v>1</v>
      </c>
      <c r="V771" s="9">
        <f>IF(tbl_daily[[#This Row],[Injury Status]]="Full",1,IF(tbl_daily[[#This Row],[Injury Status]]="Limited",2,IF(tbl_daily[[#This Row],[Injury Status]]="Out",3,"")))</f>
        <v>1</v>
      </c>
    </row>
    <row r="772" spans="1:22" ht="18" customHeight="1" x14ac:dyDescent="0.25">
      <c r="A772" s="6">
        <v>43072</v>
      </c>
      <c r="B772" t="s">
        <v>45</v>
      </c>
      <c r="C772" t="s">
        <v>36</v>
      </c>
      <c r="D772">
        <v>2</v>
      </c>
      <c r="E772">
        <v>4</v>
      </c>
      <c r="F772">
        <v>2</v>
      </c>
      <c r="G772">
        <v>3</v>
      </c>
      <c r="H772">
        <v>1</v>
      </c>
      <c r="I772">
        <v>1</v>
      </c>
      <c r="J772">
        <v>4</v>
      </c>
      <c r="K772">
        <v>36</v>
      </c>
      <c r="L772">
        <f>IFERROR(IF(OR(tbl_daily[[#This Row],[RPE]]="",tbl_daily[[#This Row],[Duration]]=""),"",tbl_daily[[#This Row],[RPE]]*tbl_daily[[#This Row],[Duration]]),"")</f>
        <v>144</v>
      </c>
      <c r="M7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72" t="str">
        <f>IFERROR(_xlfn.XLOOKUP(tbl_daily[[#This Row],[Name]],tbl_profile[Name],tbl_profile[Position]),"")</f>
        <v>Forward</v>
      </c>
      <c r="O772">
        <f>IFERROR(IF(tbl_daily[[#This Row],[Injury Status]]="Out","",tbl_daily[[#This Row],[Duration]]),"")</f>
        <v>36</v>
      </c>
      <c r="P772" t="str">
        <f>IFERROR(_xlfn.XLOOKUP(tbl_daily[[#This Row],[Name]],tbl_profile[Name],tbl_profile[Team]),"")</f>
        <v>New Legacy</v>
      </c>
      <c r="Q772" s="2" t="str">
        <f>IFERROR(AVERAGEIFS(tbl_performance[TrapBar Deadlift 1RM (lbs)],tbl_performance[Name],tbl_daily[[#This Row],[Name]],tbl_performance[Date],tbl_daily[[#This Row],[Date]]),"")</f>
        <v/>
      </c>
      <c r="R772" s="2" t="str">
        <f>IFERROR(AVERAGEIFS(tbl_performance[Bench Press 1RM (lbs)],tbl_performance[Name],tbl_daily[[#This Row],[Name]],tbl_performance[Date],tbl_daily[[#This Row],[Date]]),"")</f>
        <v/>
      </c>
      <c r="S772" s="2" t="str">
        <f>IFERROR(AVERAGEIFS(tbl_performance[Jump Height (in)],tbl_performance[Name],tbl_daily[[#This Row],[Name]],tbl_performance[Date],tbl_daily[[#This Row],[Date]]),"")</f>
        <v/>
      </c>
      <c r="T772" s="2" t="str">
        <f>IFERROR(AVERAGEIFS(tbl_performance[Body Fat (%)],tbl_performance[Name],tbl_daily[[#This Row],[Name]],tbl_performance[Date],tbl_daily[[#This Row],[Date]]),"")</f>
        <v/>
      </c>
      <c r="U772">
        <f>IFERROR(IF(tbl_daily[[#This Row],[Name]]="","",1),"")</f>
        <v>1</v>
      </c>
      <c r="V772" s="9">
        <f>IF(tbl_daily[[#This Row],[Injury Status]]="Full",1,IF(tbl_daily[[#This Row],[Injury Status]]="Limited",2,IF(tbl_daily[[#This Row],[Injury Status]]="Out",3,"")))</f>
        <v>1</v>
      </c>
    </row>
    <row r="773" spans="1:22" ht="18" customHeight="1" x14ac:dyDescent="0.25">
      <c r="A773" s="3">
        <v>43072</v>
      </c>
      <c r="B773" t="s">
        <v>47</v>
      </c>
      <c r="C773" t="s">
        <v>36</v>
      </c>
      <c r="D773">
        <v>1</v>
      </c>
      <c r="E773">
        <v>1</v>
      </c>
      <c r="F773">
        <v>4</v>
      </c>
      <c r="G773">
        <v>4</v>
      </c>
      <c r="H773">
        <v>2</v>
      </c>
      <c r="I773">
        <v>1</v>
      </c>
      <c r="J773">
        <v>4</v>
      </c>
      <c r="K773">
        <v>36</v>
      </c>
      <c r="L773">
        <f>IFERROR(IF(OR(tbl_daily[[#This Row],[RPE]]="",tbl_daily[[#This Row],[Duration]]=""),"",tbl_daily[[#This Row],[RPE]]*tbl_daily[[#This Row],[Duration]]),"")</f>
        <v>144</v>
      </c>
      <c r="M7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73" t="str">
        <f>IFERROR(_xlfn.XLOOKUP(tbl_daily[[#This Row],[Name]],tbl_profile[Name],tbl_profile[Position]),"")</f>
        <v>Forward</v>
      </c>
      <c r="O773">
        <f>IFERROR(IF(tbl_daily[[#This Row],[Injury Status]]="Out","",tbl_daily[[#This Row],[Duration]]),"")</f>
        <v>36</v>
      </c>
      <c r="P773" t="str">
        <f>IFERROR(_xlfn.XLOOKUP(tbl_daily[[#This Row],[Name]],tbl_profile[Name],tbl_profile[Team]),"")</f>
        <v>Toon Squad</v>
      </c>
      <c r="Q773" s="2" t="str">
        <f>IFERROR(AVERAGEIFS(tbl_performance[TrapBar Deadlift 1RM (lbs)],tbl_performance[Name],tbl_daily[[#This Row],[Name]],tbl_performance[Date],tbl_daily[[#This Row],[Date]]),"")</f>
        <v/>
      </c>
      <c r="R773" s="2" t="str">
        <f>IFERROR(AVERAGEIFS(tbl_performance[Bench Press 1RM (lbs)],tbl_performance[Name],tbl_daily[[#This Row],[Name]],tbl_performance[Date],tbl_daily[[#This Row],[Date]]),"")</f>
        <v/>
      </c>
      <c r="S773" s="2" t="str">
        <f>IFERROR(AVERAGEIFS(tbl_performance[Jump Height (in)],tbl_performance[Name],tbl_daily[[#This Row],[Name]],tbl_performance[Date],tbl_daily[[#This Row],[Date]]),"")</f>
        <v/>
      </c>
      <c r="T773" s="2" t="str">
        <f>IFERROR(AVERAGEIFS(tbl_performance[Body Fat (%)],tbl_performance[Name],tbl_daily[[#This Row],[Name]],tbl_performance[Date],tbl_daily[[#This Row],[Date]]),"")</f>
        <v/>
      </c>
      <c r="U773">
        <f>IFERROR(IF(tbl_daily[[#This Row],[Name]]="","",1),"")</f>
        <v>1</v>
      </c>
      <c r="V773" s="9">
        <f>IF(tbl_daily[[#This Row],[Injury Status]]="Full",1,IF(tbl_daily[[#This Row],[Injury Status]]="Limited",2,IF(tbl_daily[[#This Row],[Injury Status]]="Out",3,"")))</f>
        <v>1</v>
      </c>
    </row>
    <row r="774" spans="1:22" ht="18" customHeight="1" x14ac:dyDescent="0.25">
      <c r="A774" s="3">
        <v>43072</v>
      </c>
      <c r="B774" t="s">
        <v>43</v>
      </c>
      <c r="C774" t="s">
        <v>36</v>
      </c>
      <c r="D774">
        <v>4</v>
      </c>
      <c r="E774">
        <v>2</v>
      </c>
      <c r="F774">
        <v>4</v>
      </c>
      <c r="G774">
        <v>1</v>
      </c>
      <c r="H774">
        <v>1</v>
      </c>
      <c r="I774">
        <v>1</v>
      </c>
      <c r="J774">
        <v>3</v>
      </c>
      <c r="K774">
        <v>36</v>
      </c>
      <c r="L774">
        <f>IFERROR(IF(OR(tbl_daily[[#This Row],[RPE]]="",tbl_daily[[#This Row],[Duration]]=""),"",tbl_daily[[#This Row],[RPE]]*tbl_daily[[#This Row],[Duration]]),"")</f>
        <v>108</v>
      </c>
      <c r="M7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774" t="str">
        <f>IFERROR(_xlfn.XLOOKUP(tbl_daily[[#This Row],[Name]],tbl_profile[Name],tbl_profile[Position]),"")</f>
        <v>Forward</v>
      </c>
      <c r="O774">
        <f>IFERROR(IF(tbl_daily[[#This Row],[Injury Status]]="Out","",tbl_daily[[#This Row],[Duration]]),"")</f>
        <v>36</v>
      </c>
      <c r="P774" t="str">
        <f>IFERROR(_xlfn.XLOOKUP(tbl_daily[[#This Row],[Name]],tbl_profile[Name],tbl_profile[Team]),"")</f>
        <v>New Legacy</v>
      </c>
      <c r="Q774" s="2" t="str">
        <f>IFERROR(AVERAGEIFS(tbl_performance[TrapBar Deadlift 1RM (lbs)],tbl_performance[Name],tbl_daily[[#This Row],[Name]],tbl_performance[Date],tbl_daily[[#This Row],[Date]]),"")</f>
        <v/>
      </c>
      <c r="R774" s="2" t="str">
        <f>IFERROR(AVERAGEIFS(tbl_performance[Bench Press 1RM (lbs)],tbl_performance[Name],tbl_daily[[#This Row],[Name]],tbl_performance[Date],tbl_daily[[#This Row],[Date]]),"")</f>
        <v/>
      </c>
      <c r="S774" s="2" t="str">
        <f>IFERROR(AVERAGEIFS(tbl_performance[Jump Height (in)],tbl_performance[Name],tbl_daily[[#This Row],[Name]],tbl_performance[Date],tbl_daily[[#This Row],[Date]]),"")</f>
        <v/>
      </c>
      <c r="T774" s="2" t="str">
        <f>IFERROR(AVERAGEIFS(tbl_performance[Body Fat (%)],tbl_performance[Name],tbl_daily[[#This Row],[Name]],tbl_performance[Date],tbl_daily[[#This Row],[Date]]),"")</f>
        <v/>
      </c>
      <c r="U774">
        <f>IFERROR(IF(tbl_daily[[#This Row],[Name]]="","",1),"")</f>
        <v>1</v>
      </c>
      <c r="V774" s="9">
        <f>IF(tbl_daily[[#This Row],[Injury Status]]="Full",1,IF(tbl_daily[[#This Row],[Injury Status]]="Limited",2,IF(tbl_daily[[#This Row],[Injury Status]]="Out",3,"")))</f>
        <v>1</v>
      </c>
    </row>
    <row r="775" spans="1:22" ht="18" customHeight="1" x14ac:dyDescent="0.25">
      <c r="A775" s="3">
        <v>43072</v>
      </c>
      <c r="B775" t="s">
        <v>46</v>
      </c>
      <c r="C775" t="s">
        <v>36</v>
      </c>
      <c r="D775">
        <v>7</v>
      </c>
      <c r="E775">
        <v>4</v>
      </c>
      <c r="F775">
        <v>4</v>
      </c>
      <c r="G775">
        <v>6</v>
      </c>
      <c r="H775">
        <v>4</v>
      </c>
      <c r="I775">
        <v>1</v>
      </c>
      <c r="J775">
        <v>7</v>
      </c>
      <c r="K775">
        <v>91</v>
      </c>
      <c r="L775">
        <f>IFERROR(IF(OR(tbl_daily[[#This Row],[RPE]]="",tbl_daily[[#This Row],[Duration]]=""),"",tbl_daily[[#This Row],[RPE]]*tbl_daily[[#This Row],[Duration]]),"")</f>
        <v>637</v>
      </c>
      <c r="M7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775" t="str">
        <f>IFERROR(_xlfn.XLOOKUP(tbl_daily[[#This Row],[Name]],tbl_profile[Name],tbl_profile[Position]),"")</f>
        <v>Forward</v>
      </c>
      <c r="O775">
        <f>IFERROR(IF(tbl_daily[[#This Row],[Injury Status]]="Out","",tbl_daily[[#This Row],[Duration]]),"")</f>
        <v>91</v>
      </c>
      <c r="P775" t="str">
        <f>IFERROR(_xlfn.XLOOKUP(tbl_daily[[#This Row],[Name]],tbl_profile[Name],tbl_profile[Team]),"")</f>
        <v>Toon Squad</v>
      </c>
      <c r="Q775" s="2" t="str">
        <f>IFERROR(AVERAGEIFS(tbl_performance[TrapBar Deadlift 1RM (lbs)],tbl_performance[Name],tbl_daily[[#This Row],[Name]],tbl_performance[Date],tbl_daily[[#This Row],[Date]]),"")</f>
        <v/>
      </c>
      <c r="R775" s="2" t="str">
        <f>IFERROR(AVERAGEIFS(tbl_performance[Bench Press 1RM (lbs)],tbl_performance[Name],tbl_daily[[#This Row],[Name]],tbl_performance[Date],tbl_daily[[#This Row],[Date]]),"")</f>
        <v/>
      </c>
      <c r="S775" s="2" t="str">
        <f>IFERROR(AVERAGEIFS(tbl_performance[Jump Height (in)],tbl_performance[Name],tbl_daily[[#This Row],[Name]],tbl_performance[Date],tbl_daily[[#This Row],[Date]]),"")</f>
        <v/>
      </c>
      <c r="T775" s="2" t="str">
        <f>IFERROR(AVERAGEIFS(tbl_performance[Body Fat (%)],tbl_performance[Name],tbl_daily[[#This Row],[Name]],tbl_performance[Date],tbl_daily[[#This Row],[Date]]),"")</f>
        <v/>
      </c>
      <c r="U775">
        <f>IFERROR(IF(tbl_daily[[#This Row],[Name]]="","",1),"")</f>
        <v>1</v>
      </c>
      <c r="V775" s="9">
        <f>IF(tbl_daily[[#This Row],[Injury Status]]="Full",1,IF(tbl_daily[[#This Row],[Injury Status]]="Limited",2,IF(tbl_daily[[#This Row],[Injury Status]]="Out",3,"")))</f>
        <v>1</v>
      </c>
    </row>
    <row r="776" spans="1:22" ht="18" customHeight="1" x14ac:dyDescent="0.25">
      <c r="A776" s="3">
        <v>43072</v>
      </c>
      <c r="B776" t="s">
        <v>49</v>
      </c>
      <c r="C776" t="s">
        <v>36</v>
      </c>
      <c r="D776">
        <v>5</v>
      </c>
      <c r="E776">
        <v>7</v>
      </c>
      <c r="F776">
        <v>5</v>
      </c>
      <c r="G776">
        <v>6</v>
      </c>
      <c r="H776">
        <v>7</v>
      </c>
      <c r="I776">
        <v>1</v>
      </c>
      <c r="J776">
        <v>8</v>
      </c>
      <c r="K776">
        <v>91</v>
      </c>
      <c r="L776">
        <f>IFERROR(IF(OR(tbl_daily[[#This Row],[RPE]]="",tbl_daily[[#This Row],[Duration]]=""),"",tbl_daily[[#This Row],[RPE]]*tbl_daily[[#This Row],[Duration]]),"")</f>
        <v>728</v>
      </c>
      <c r="M7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776" t="str">
        <f>IFERROR(_xlfn.XLOOKUP(tbl_daily[[#This Row],[Name]],tbl_profile[Name],tbl_profile[Position]),"")</f>
        <v>Guard</v>
      </c>
      <c r="O776">
        <f>IFERROR(IF(tbl_daily[[#This Row],[Injury Status]]="Out","",tbl_daily[[#This Row],[Duration]]),"")</f>
        <v>91</v>
      </c>
      <c r="P776" t="str">
        <f>IFERROR(_xlfn.XLOOKUP(tbl_daily[[#This Row],[Name]],tbl_profile[Name],tbl_profile[Team]),"")</f>
        <v>Toon Squad</v>
      </c>
      <c r="Q776" s="2" t="str">
        <f>IFERROR(AVERAGEIFS(tbl_performance[TrapBar Deadlift 1RM (lbs)],tbl_performance[Name],tbl_daily[[#This Row],[Name]],tbl_performance[Date],tbl_daily[[#This Row],[Date]]),"")</f>
        <v/>
      </c>
      <c r="R776" s="2" t="str">
        <f>IFERROR(AVERAGEIFS(tbl_performance[Bench Press 1RM (lbs)],tbl_performance[Name],tbl_daily[[#This Row],[Name]],tbl_performance[Date],tbl_daily[[#This Row],[Date]]),"")</f>
        <v/>
      </c>
      <c r="S776" s="2" t="str">
        <f>IFERROR(AVERAGEIFS(tbl_performance[Jump Height (in)],tbl_performance[Name],tbl_daily[[#This Row],[Name]],tbl_performance[Date],tbl_daily[[#This Row],[Date]]),"")</f>
        <v/>
      </c>
      <c r="T776" s="2" t="str">
        <f>IFERROR(AVERAGEIFS(tbl_performance[Body Fat (%)],tbl_performance[Name],tbl_daily[[#This Row],[Name]],tbl_performance[Date],tbl_daily[[#This Row],[Date]]),"")</f>
        <v/>
      </c>
      <c r="U776">
        <f>IFERROR(IF(tbl_daily[[#This Row],[Name]]="","",1),"")</f>
        <v>1</v>
      </c>
      <c r="V776" s="9">
        <f>IF(tbl_daily[[#This Row],[Injury Status]]="Full",1,IF(tbl_daily[[#This Row],[Injury Status]]="Limited",2,IF(tbl_daily[[#This Row],[Injury Status]]="Out",3,"")))</f>
        <v>1</v>
      </c>
    </row>
    <row r="777" spans="1:22" ht="18" customHeight="1" x14ac:dyDescent="0.25">
      <c r="A777" s="3">
        <v>43072</v>
      </c>
      <c r="B777" t="s">
        <v>14</v>
      </c>
      <c r="C777" t="s">
        <v>36</v>
      </c>
      <c r="D777">
        <v>5</v>
      </c>
      <c r="E777">
        <v>7</v>
      </c>
      <c r="F777">
        <v>4</v>
      </c>
      <c r="G777">
        <v>5</v>
      </c>
      <c r="H777">
        <v>6</v>
      </c>
      <c r="I777">
        <v>1</v>
      </c>
      <c r="J777">
        <v>9</v>
      </c>
      <c r="K777">
        <v>91</v>
      </c>
      <c r="L777">
        <f>IFERROR(IF(OR(tbl_daily[[#This Row],[RPE]]="",tbl_daily[[#This Row],[Duration]]=""),"",tbl_daily[[#This Row],[RPE]]*tbl_daily[[#This Row],[Duration]]),"")</f>
        <v>819</v>
      </c>
      <c r="M7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777" t="str">
        <f>IFERROR(_xlfn.XLOOKUP(tbl_daily[[#This Row],[Name]],tbl_profile[Name],tbl_profile[Position]),"")</f>
        <v>Guard</v>
      </c>
      <c r="O777">
        <f>IFERROR(IF(tbl_daily[[#This Row],[Injury Status]]="Out","",tbl_daily[[#This Row],[Duration]]),"")</f>
        <v>91</v>
      </c>
      <c r="P777" t="str">
        <f>IFERROR(_xlfn.XLOOKUP(tbl_daily[[#This Row],[Name]],tbl_profile[Name],tbl_profile[Team]),"")</f>
        <v>New Legacy</v>
      </c>
      <c r="Q777" s="2" t="str">
        <f>IFERROR(AVERAGEIFS(tbl_performance[TrapBar Deadlift 1RM (lbs)],tbl_performance[Name],tbl_daily[[#This Row],[Name]],tbl_performance[Date],tbl_daily[[#This Row],[Date]]),"")</f>
        <v/>
      </c>
      <c r="R777" s="2" t="str">
        <f>IFERROR(AVERAGEIFS(tbl_performance[Bench Press 1RM (lbs)],tbl_performance[Name],tbl_daily[[#This Row],[Name]],tbl_performance[Date],tbl_daily[[#This Row],[Date]]),"")</f>
        <v/>
      </c>
      <c r="S777" s="2" t="str">
        <f>IFERROR(AVERAGEIFS(tbl_performance[Jump Height (in)],tbl_performance[Name],tbl_daily[[#This Row],[Name]],tbl_performance[Date],tbl_daily[[#This Row],[Date]]),"")</f>
        <v/>
      </c>
      <c r="T777" s="2" t="str">
        <f>IFERROR(AVERAGEIFS(tbl_performance[Body Fat (%)],tbl_performance[Name],tbl_daily[[#This Row],[Name]],tbl_performance[Date],tbl_daily[[#This Row],[Date]]),"")</f>
        <v/>
      </c>
      <c r="U777">
        <f>IFERROR(IF(tbl_daily[[#This Row],[Name]]="","",1),"")</f>
        <v>1</v>
      </c>
      <c r="V777" s="9">
        <f>IF(tbl_daily[[#This Row],[Injury Status]]="Full",1,IF(tbl_daily[[#This Row],[Injury Status]]="Limited",2,IF(tbl_daily[[#This Row],[Injury Status]]="Out",3,"")))</f>
        <v>1</v>
      </c>
    </row>
    <row r="778" spans="1:22" ht="18" customHeight="1" x14ac:dyDescent="0.25">
      <c r="A778" s="3">
        <v>43072</v>
      </c>
      <c r="B778" t="s">
        <v>64</v>
      </c>
      <c r="C778" t="s">
        <v>36</v>
      </c>
      <c r="D778">
        <v>7</v>
      </c>
      <c r="E778">
        <v>6</v>
      </c>
      <c r="F778">
        <v>5</v>
      </c>
      <c r="G778">
        <v>7</v>
      </c>
      <c r="H778">
        <v>4</v>
      </c>
      <c r="I778">
        <v>1</v>
      </c>
      <c r="J778">
        <v>10</v>
      </c>
      <c r="K778">
        <v>91</v>
      </c>
      <c r="L778">
        <f>IFERROR(IF(OR(tbl_daily[[#This Row],[RPE]]="",tbl_daily[[#This Row],[Duration]]=""),"",tbl_daily[[#This Row],[RPE]]*tbl_daily[[#This Row],[Duration]]),"")</f>
        <v>910</v>
      </c>
      <c r="M7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778" t="str">
        <f>IFERROR(_xlfn.XLOOKUP(tbl_daily[[#This Row],[Name]],tbl_profile[Name],tbl_profile[Position]),"")</f>
        <v>Guard</v>
      </c>
      <c r="O778">
        <f>IFERROR(IF(tbl_daily[[#This Row],[Injury Status]]="Out","",tbl_daily[[#This Row],[Duration]]),"")</f>
        <v>91</v>
      </c>
      <c r="P778" t="str">
        <f>IFERROR(_xlfn.XLOOKUP(tbl_daily[[#This Row],[Name]],tbl_profile[Name],tbl_profile[Team]),"")</f>
        <v>New Legacy</v>
      </c>
      <c r="Q778" s="2" t="str">
        <f>IFERROR(AVERAGEIFS(tbl_performance[TrapBar Deadlift 1RM (lbs)],tbl_performance[Name],tbl_daily[[#This Row],[Name]],tbl_performance[Date],tbl_daily[[#This Row],[Date]]),"")</f>
        <v/>
      </c>
      <c r="R778" s="2" t="str">
        <f>IFERROR(AVERAGEIFS(tbl_performance[Bench Press 1RM (lbs)],tbl_performance[Name],tbl_daily[[#This Row],[Name]],tbl_performance[Date],tbl_daily[[#This Row],[Date]]),"")</f>
        <v/>
      </c>
      <c r="S778" s="2" t="str">
        <f>IFERROR(AVERAGEIFS(tbl_performance[Jump Height (in)],tbl_performance[Name],tbl_daily[[#This Row],[Name]],tbl_performance[Date],tbl_daily[[#This Row],[Date]]),"")</f>
        <v/>
      </c>
      <c r="T778" s="2" t="str">
        <f>IFERROR(AVERAGEIFS(tbl_performance[Body Fat (%)],tbl_performance[Name],tbl_daily[[#This Row],[Name]],tbl_performance[Date],tbl_daily[[#This Row],[Date]]),"")</f>
        <v/>
      </c>
      <c r="U778">
        <f>IFERROR(IF(tbl_daily[[#This Row],[Name]]="","",1),"")</f>
        <v>1</v>
      </c>
      <c r="V778" s="9">
        <f>IF(tbl_daily[[#This Row],[Injury Status]]="Full",1,IF(tbl_daily[[#This Row],[Injury Status]]="Limited",2,IF(tbl_daily[[#This Row],[Injury Status]]="Out",3,"")))</f>
        <v>1</v>
      </c>
    </row>
    <row r="779" spans="1:22" ht="18" customHeight="1" x14ac:dyDescent="0.25">
      <c r="A779" s="3">
        <v>43072</v>
      </c>
      <c r="B779" t="s">
        <v>63</v>
      </c>
      <c r="C779" t="s">
        <v>36</v>
      </c>
      <c r="D779">
        <v>4</v>
      </c>
      <c r="E779">
        <v>5</v>
      </c>
      <c r="F779">
        <v>4</v>
      </c>
      <c r="G779">
        <v>7</v>
      </c>
      <c r="H779">
        <v>6</v>
      </c>
      <c r="I779">
        <v>1</v>
      </c>
      <c r="J779">
        <v>9</v>
      </c>
      <c r="K779">
        <v>91</v>
      </c>
      <c r="L779">
        <f>IFERROR(IF(OR(tbl_daily[[#This Row],[RPE]]="",tbl_daily[[#This Row],[Duration]]=""),"",tbl_daily[[#This Row],[RPE]]*tbl_daily[[#This Row],[Duration]]),"")</f>
        <v>819</v>
      </c>
      <c r="M7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779" t="str">
        <f>IFERROR(_xlfn.XLOOKUP(tbl_daily[[#This Row],[Name]],tbl_profile[Name],tbl_profile[Position]),"")</f>
        <v>Center</v>
      </c>
      <c r="O779">
        <f>IFERROR(IF(tbl_daily[[#This Row],[Injury Status]]="Out","",tbl_daily[[#This Row],[Duration]]),"")</f>
        <v>91</v>
      </c>
      <c r="P779" t="str">
        <f>IFERROR(_xlfn.XLOOKUP(tbl_daily[[#This Row],[Name]],tbl_profile[Name],tbl_profile[Team]),"")</f>
        <v>New Legacy</v>
      </c>
      <c r="Q779" s="2" t="str">
        <f>IFERROR(AVERAGEIFS(tbl_performance[TrapBar Deadlift 1RM (lbs)],tbl_performance[Name],tbl_daily[[#This Row],[Name]],tbl_performance[Date],tbl_daily[[#This Row],[Date]]),"")</f>
        <v/>
      </c>
      <c r="R779" s="2" t="str">
        <f>IFERROR(AVERAGEIFS(tbl_performance[Bench Press 1RM (lbs)],tbl_performance[Name],tbl_daily[[#This Row],[Name]],tbl_performance[Date],tbl_daily[[#This Row],[Date]]),"")</f>
        <v/>
      </c>
      <c r="S779" s="2" t="str">
        <f>IFERROR(AVERAGEIFS(tbl_performance[Jump Height (in)],tbl_performance[Name],tbl_daily[[#This Row],[Name]],tbl_performance[Date],tbl_daily[[#This Row],[Date]]),"")</f>
        <v/>
      </c>
      <c r="T779" s="2" t="str">
        <f>IFERROR(AVERAGEIFS(tbl_performance[Body Fat (%)],tbl_performance[Name],tbl_daily[[#This Row],[Name]],tbl_performance[Date],tbl_daily[[#This Row],[Date]]),"")</f>
        <v/>
      </c>
      <c r="U779">
        <f>IFERROR(IF(tbl_daily[[#This Row],[Name]]="","",1),"")</f>
        <v>1</v>
      </c>
      <c r="V779" s="9">
        <f>IF(tbl_daily[[#This Row],[Injury Status]]="Full",1,IF(tbl_daily[[#This Row],[Injury Status]]="Limited",2,IF(tbl_daily[[#This Row],[Injury Status]]="Out",3,"")))</f>
        <v>1</v>
      </c>
    </row>
    <row r="780" spans="1:22" ht="18" customHeight="1" x14ac:dyDescent="0.25">
      <c r="A780" s="3">
        <v>43072</v>
      </c>
      <c r="B780" t="s">
        <v>62</v>
      </c>
      <c r="C780" t="s">
        <v>36</v>
      </c>
      <c r="D780">
        <v>6</v>
      </c>
      <c r="E780">
        <v>5</v>
      </c>
      <c r="F780">
        <v>5</v>
      </c>
      <c r="G780">
        <v>4</v>
      </c>
      <c r="H780">
        <v>4</v>
      </c>
      <c r="I780">
        <v>1</v>
      </c>
      <c r="J780">
        <v>10</v>
      </c>
      <c r="K780">
        <v>91</v>
      </c>
      <c r="L780">
        <f>IFERROR(IF(OR(tbl_daily[[#This Row],[RPE]]="",tbl_daily[[#This Row],[Duration]]=""),"",tbl_daily[[#This Row],[RPE]]*tbl_daily[[#This Row],[Duration]]),"")</f>
        <v>910</v>
      </c>
      <c r="M7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780" t="str">
        <f>IFERROR(_xlfn.XLOOKUP(tbl_daily[[#This Row],[Name]],tbl_profile[Name],tbl_profile[Position]),"")</f>
        <v>Center</v>
      </c>
      <c r="O780">
        <f>IFERROR(IF(tbl_daily[[#This Row],[Injury Status]]="Out","",tbl_daily[[#This Row],[Duration]]),"")</f>
        <v>91</v>
      </c>
      <c r="P780" t="str">
        <f>IFERROR(_xlfn.XLOOKUP(tbl_daily[[#This Row],[Name]],tbl_profile[Name],tbl_profile[Team]),"")</f>
        <v>Toon Squad</v>
      </c>
      <c r="Q780" s="2" t="str">
        <f>IFERROR(AVERAGEIFS(tbl_performance[TrapBar Deadlift 1RM (lbs)],tbl_performance[Name],tbl_daily[[#This Row],[Name]],tbl_performance[Date],tbl_daily[[#This Row],[Date]]),"")</f>
        <v/>
      </c>
      <c r="R780" s="2" t="str">
        <f>IFERROR(AVERAGEIFS(tbl_performance[Bench Press 1RM (lbs)],tbl_performance[Name],tbl_daily[[#This Row],[Name]],tbl_performance[Date],tbl_daily[[#This Row],[Date]]),"")</f>
        <v/>
      </c>
      <c r="S780" s="2" t="str">
        <f>IFERROR(AVERAGEIFS(tbl_performance[Jump Height (in)],tbl_performance[Name],tbl_daily[[#This Row],[Name]],tbl_performance[Date],tbl_daily[[#This Row],[Date]]),"")</f>
        <v/>
      </c>
      <c r="T780" s="2" t="str">
        <f>IFERROR(AVERAGEIFS(tbl_performance[Body Fat (%)],tbl_performance[Name],tbl_daily[[#This Row],[Name]],tbl_performance[Date],tbl_daily[[#This Row],[Date]]),"")</f>
        <v/>
      </c>
      <c r="U780">
        <f>IFERROR(IF(tbl_daily[[#This Row],[Name]]="","",1),"")</f>
        <v>1</v>
      </c>
      <c r="V780" s="9">
        <f>IF(tbl_daily[[#This Row],[Injury Status]]="Full",1,IF(tbl_daily[[#This Row],[Injury Status]]="Limited",2,IF(tbl_daily[[#This Row],[Injury Status]]="Out",3,"")))</f>
        <v>1</v>
      </c>
    </row>
    <row r="781" spans="1:22" ht="18" customHeight="1" x14ac:dyDescent="0.25">
      <c r="A781" s="3">
        <v>43072</v>
      </c>
      <c r="B781" t="s">
        <v>146</v>
      </c>
      <c r="C781" t="s">
        <v>36</v>
      </c>
      <c r="D781">
        <v>6</v>
      </c>
      <c r="E781">
        <v>4</v>
      </c>
      <c r="F781">
        <v>6</v>
      </c>
      <c r="G781">
        <v>7</v>
      </c>
      <c r="H781">
        <v>7</v>
      </c>
      <c r="I781">
        <v>1</v>
      </c>
      <c r="J781">
        <v>10</v>
      </c>
      <c r="K781">
        <v>91</v>
      </c>
      <c r="L781">
        <f>IFERROR(IF(OR(tbl_daily[[#This Row],[RPE]]="",tbl_daily[[#This Row],[Duration]]=""),"",tbl_daily[[#This Row],[RPE]]*tbl_daily[[#This Row],[Duration]]),"")</f>
        <v>910</v>
      </c>
      <c r="M7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781" t="str">
        <f>IFERROR(_xlfn.XLOOKUP(tbl_daily[[#This Row],[Name]],tbl_profile[Name],tbl_profile[Position]),"")</f>
        <v>Forward</v>
      </c>
      <c r="O781">
        <f>IFERROR(IF(tbl_daily[[#This Row],[Injury Status]]="Out","",tbl_daily[[#This Row],[Duration]]),"")</f>
        <v>91</v>
      </c>
      <c r="P781" t="str">
        <f>IFERROR(_xlfn.XLOOKUP(tbl_daily[[#This Row],[Name]],tbl_profile[Name],tbl_profile[Team]),"")</f>
        <v>New Legacy</v>
      </c>
      <c r="Q781" s="2" t="str">
        <f>IFERROR(AVERAGEIFS(tbl_performance[TrapBar Deadlift 1RM (lbs)],tbl_performance[Name],tbl_daily[[#This Row],[Name]],tbl_performance[Date],tbl_daily[[#This Row],[Date]]),"")</f>
        <v/>
      </c>
      <c r="R781" s="2" t="str">
        <f>IFERROR(AVERAGEIFS(tbl_performance[Bench Press 1RM (lbs)],tbl_performance[Name],tbl_daily[[#This Row],[Name]],tbl_performance[Date],tbl_daily[[#This Row],[Date]]),"")</f>
        <v/>
      </c>
      <c r="S781" s="2" t="str">
        <f>IFERROR(AVERAGEIFS(tbl_performance[Jump Height (in)],tbl_performance[Name],tbl_daily[[#This Row],[Name]],tbl_performance[Date],tbl_daily[[#This Row],[Date]]),"")</f>
        <v/>
      </c>
      <c r="T781" s="2" t="str">
        <f>IFERROR(AVERAGEIFS(tbl_performance[Body Fat (%)],tbl_performance[Name],tbl_daily[[#This Row],[Name]],tbl_performance[Date],tbl_daily[[#This Row],[Date]]),"")</f>
        <v/>
      </c>
      <c r="U781">
        <f>IFERROR(IF(tbl_daily[[#This Row],[Name]]="","",1),"")</f>
        <v>1</v>
      </c>
      <c r="V781" s="9">
        <f>IF(tbl_daily[[#This Row],[Injury Status]]="Full",1,IF(tbl_daily[[#This Row],[Injury Status]]="Limited",2,IF(tbl_daily[[#This Row],[Injury Status]]="Out",3,"")))</f>
        <v>1</v>
      </c>
    </row>
    <row r="782" spans="1:22" ht="18" customHeight="1" x14ac:dyDescent="0.25">
      <c r="A782" s="3">
        <v>43072</v>
      </c>
      <c r="B782" t="s">
        <v>52</v>
      </c>
      <c r="C782" t="s">
        <v>36</v>
      </c>
      <c r="D782">
        <v>7</v>
      </c>
      <c r="E782">
        <v>7</v>
      </c>
      <c r="F782">
        <v>7</v>
      </c>
      <c r="G782">
        <v>6</v>
      </c>
      <c r="H782">
        <v>4</v>
      </c>
      <c r="I782">
        <v>1</v>
      </c>
      <c r="J782">
        <v>8</v>
      </c>
      <c r="K782">
        <v>91</v>
      </c>
      <c r="L782">
        <f>IFERROR(IF(OR(tbl_daily[[#This Row],[RPE]]="",tbl_daily[[#This Row],[Duration]]=""),"",tbl_daily[[#This Row],[RPE]]*tbl_daily[[#This Row],[Duration]]),"")</f>
        <v>728</v>
      </c>
      <c r="M7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782" t="str">
        <f>IFERROR(_xlfn.XLOOKUP(tbl_daily[[#This Row],[Name]],tbl_profile[Name],tbl_profile[Position]),"")</f>
        <v>Forward</v>
      </c>
      <c r="O782">
        <f>IFERROR(IF(tbl_daily[[#This Row],[Injury Status]]="Out","",tbl_daily[[#This Row],[Duration]]),"")</f>
        <v>91</v>
      </c>
      <c r="P782" t="str">
        <f>IFERROR(_xlfn.XLOOKUP(tbl_daily[[#This Row],[Name]],tbl_profile[Name],tbl_profile[Team]),"")</f>
        <v>Toon Squad</v>
      </c>
      <c r="Q782" s="2" t="str">
        <f>IFERROR(AVERAGEIFS(tbl_performance[TrapBar Deadlift 1RM (lbs)],tbl_performance[Name],tbl_daily[[#This Row],[Name]],tbl_performance[Date],tbl_daily[[#This Row],[Date]]),"")</f>
        <v/>
      </c>
      <c r="R782" s="2" t="str">
        <f>IFERROR(AVERAGEIFS(tbl_performance[Bench Press 1RM (lbs)],tbl_performance[Name],tbl_daily[[#This Row],[Name]],tbl_performance[Date],tbl_daily[[#This Row],[Date]]),"")</f>
        <v/>
      </c>
      <c r="S782" s="2" t="str">
        <f>IFERROR(AVERAGEIFS(tbl_performance[Jump Height (in)],tbl_performance[Name],tbl_daily[[#This Row],[Name]],tbl_performance[Date],tbl_daily[[#This Row],[Date]]),"")</f>
        <v/>
      </c>
      <c r="T782" s="2" t="str">
        <f>IFERROR(AVERAGEIFS(tbl_performance[Body Fat (%)],tbl_performance[Name],tbl_daily[[#This Row],[Name]],tbl_performance[Date],tbl_daily[[#This Row],[Date]]),"")</f>
        <v/>
      </c>
      <c r="U782">
        <f>IFERROR(IF(tbl_daily[[#This Row],[Name]]="","",1),"")</f>
        <v>1</v>
      </c>
      <c r="V782" s="9">
        <f>IF(tbl_daily[[#This Row],[Injury Status]]="Full",1,IF(tbl_daily[[#This Row],[Injury Status]]="Limited",2,IF(tbl_daily[[#This Row],[Injury Status]]="Out",3,"")))</f>
        <v>1</v>
      </c>
    </row>
    <row r="783" spans="1:22" ht="18" customHeight="1" x14ac:dyDescent="0.25">
      <c r="A783" s="3">
        <v>43072</v>
      </c>
      <c r="B783" t="s">
        <v>59</v>
      </c>
      <c r="C783" t="s">
        <v>37</v>
      </c>
      <c r="D783">
        <v>5</v>
      </c>
      <c r="E783">
        <v>5</v>
      </c>
      <c r="F783">
        <v>2</v>
      </c>
      <c r="G783">
        <v>4</v>
      </c>
      <c r="H783">
        <v>6</v>
      </c>
      <c r="I783">
        <v>0</v>
      </c>
      <c r="J783">
        <v>0</v>
      </c>
      <c r="K783">
        <v>91</v>
      </c>
      <c r="L783">
        <f>IFERROR(IF(OR(tbl_daily[[#This Row],[RPE]]="",tbl_daily[[#This Row],[Duration]]=""),"",tbl_daily[[#This Row],[RPE]]*tbl_daily[[#This Row],[Duration]]),"")</f>
        <v>0</v>
      </c>
      <c r="M7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22</v>
      </c>
      <c r="N783" t="str">
        <f>IFERROR(_xlfn.XLOOKUP(tbl_daily[[#This Row],[Name]],tbl_profile[Name],tbl_profile[Position]),"")</f>
        <v>Forward</v>
      </c>
      <c r="O783" t="str">
        <f>IFERROR(IF(tbl_daily[[#This Row],[Injury Status]]="Out","",tbl_daily[[#This Row],[Duration]]),"")</f>
        <v/>
      </c>
      <c r="P783" t="str">
        <f>IFERROR(_xlfn.XLOOKUP(tbl_daily[[#This Row],[Name]],tbl_profile[Name],tbl_profile[Team]),"")</f>
        <v>Toon Squad</v>
      </c>
      <c r="Q783" s="2" t="str">
        <f>IFERROR(AVERAGEIFS(tbl_performance[TrapBar Deadlift 1RM (lbs)],tbl_performance[Name],tbl_daily[[#This Row],[Name]],tbl_performance[Date],tbl_daily[[#This Row],[Date]]),"")</f>
        <v/>
      </c>
      <c r="R783" s="2" t="str">
        <f>IFERROR(AVERAGEIFS(tbl_performance[Bench Press 1RM (lbs)],tbl_performance[Name],tbl_daily[[#This Row],[Name]],tbl_performance[Date],tbl_daily[[#This Row],[Date]]),"")</f>
        <v/>
      </c>
      <c r="S783" s="2" t="str">
        <f>IFERROR(AVERAGEIFS(tbl_performance[Jump Height (in)],tbl_performance[Name],tbl_daily[[#This Row],[Name]],tbl_performance[Date],tbl_daily[[#This Row],[Date]]),"")</f>
        <v/>
      </c>
      <c r="T783" s="2" t="str">
        <f>IFERROR(AVERAGEIFS(tbl_performance[Body Fat (%)],tbl_performance[Name],tbl_daily[[#This Row],[Name]],tbl_performance[Date],tbl_daily[[#This Row],[Date]]),"")</f>
        <v/>
      </c>
      <c r="U783">
        <f>IFERROR(IF(tbl_daily[[#This Row],[Name]]="","",1),"")</f>
        <v>1</v>
      </c>
      <c r="V783" s="9">
        <f>IF(tbl_daily[[#This Row],[Injury Status]]="Full",1,IF(tbl_daily[[#This Row],[Injury Status]]="Limited",2,IF(tbl_daily[[#This Row],[Injury Status]]="Out",3,"")))</f>
        <v>3</v>
      </c>
    </row>
    <row r="784" spans="1:22" ht="18" customHeight="1" x14ac:dyDescent="0.25">
      <c r="A784" s="3">
        <v>43072</v>
      </c>
      <c r="B784" t="s">
        <v>61</v>
      </c>
      <c r="C784" t="s">
        <v>36</v>
      </c>
      <c r="D784">
        <v>5</v>
      </c>
      <c r="E784">
        <v>5</v>
      </c>
      <c r="F784">
        <v>7</v>
      </c>
      <c r="G784">
        <v>5</v>
      </c>
      <c r="H784">
        <v>4</v>
      </c>
      <c r="I784">
        <v>1</v>
      </c>
      <c r="J784">
        <v>8</v>
      </c>
      <c r="K784">
        <v>91</v>
      </c>
      <c r="L784">
        <f>IFERROR(IF(OR(tbl_daily[[#This Row],[RPE]]="",tbl_daily[[#This Row],[Duration]]=""),"",tbl_daily[[#This Row],[RPE]]*tbl_daily[[#This Row],[Duration]]),"")</f>
        <v>728</v>
      </c>
      <c r="M7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784" t="str">
        <f>IFERROR(_xlfn.XLOOKUP(tbl_daily[[#This Row],[Name]],tbl_profile[Name],tbl_profile[Position]),"")</f>
        <v>Forward</v>
      </c>
      <c r="O784">
        <f>IFERROR(IF(tbl_daily[[#This Row],[Injury Status]]="Out","",tbl_daily[[#This Row],[Duration]]),"")</f>
        <v>91</v>
      </c>
      <c r="P784" t="str">
        <f>IFERROR(_xlfn.XLOOKUP(tbl_daily[[#This Row],[Name]],tbl_profile[Name],tbl_profile[Team]),"")</f>
        <v>Toon Squad</v>
      </c>
      <c r="Q784" s="2" t="str">
        <f>IFERROR(AVERAGEIFS(tbl_performance[TrapBar Deadlift 1RM (lbs)],tbl_performance[Name],tbl_daily[[#This Row],[Name]],tbl_performance[Date],tbl_daily[[#This Row],[Date]]),"")</f>
        <v/>
      </c>
      <c r="R784" s="2" t="str">
        <f>IFERROR(AVERAGEIFS(tbl_performance[Bench Press 1RM (lbs)],tbl_performance[Name],tbl_daily[[#This Row],[Name]],tbl_performance[Date],tbl_daily[[#This Row],[Date]]),"")</f>
        <v/>
      </c>
      <c r="S784" s="2" t="str">
        <f>IFERROR(AVERAGEIFS(tbl_performance[Jump Height (in)],tbl_performance[Name],tbl_daily[[#This Row],[Name]],tbl_performance[Date],tbl_daily[[#This Row],[Date]]),"")</f>
        <v/>
      </c>
      <c r="T784" s="2" t="str">
        <f>IFERROR(AVERAGEIFS(tbl_performance[Body Fat (%)],tbl_performance[Name],tbl_daily[[#This Row],[Name]],tbl_performance[Date],tbl_daily[[#This Row],[Date]]),"")</f>
        <v/>
      </c>
      <c r="U784">
        <f>IFERROR(IF(tbl_daily[[#This Row],[Name]]="","",1),"")</f>
        <v>1</v>
      </c>
      <c r="V784" s="9">
        <f>IF(tbl_daily[[#This Row],[Injury Status]]="Full",1,IF(tbl_daily[[#This Row],[Injury Status]]="Limited",2,IF(tbl_daily[[#This Row],[Injury Status]]="Out",3,"")))</f>
        <v>1</v>
      </c>
    </row>
    <row r="785" spans="1:22" ht="18" customHeight="1" x14ac:dyDescent="0.25">
      <c r="A785" s="3">
        <v>43072</v>
      </c>
      <c r="B785" t="s">
        <v>55</v>
      </c>
      <c r="C785" t="s">
        <v>36</v>
      </c>
      <c r="D785">
        <v>4</v>
      </c>
      <c r="E785">
        <v>7</v>
      </c>
      <c r="F785">
        <v>6</v>
      </c>
      <c r="G785">
        <v>4</v>
      </c>
      <c r="H785">
        <v>5</v>
      </c>
      <c r="I785">
        <v>1</v>
      </c>
      <c r="J785">
        <v>7</v>
      </c>
      <c r="K785">
        <v>91</v>
      </c>
      <c r="L785">
        <f>IFERROR(IF(OR(tbl_daily[[#This Row],[RPE]]="",tbl_daily[[#This Row],[Duration]]=""),"",tbl_daily[[#This Row],[RPE]]*tbl_daily[[#This Row],[Duration]]),"")</f>
        <v>637</v>
      </c>
      <c r="M7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785" t="str">
        <f>IFERROR(_xlfn.XLOOKUP(tbl_daily[[#This Row],[Name]],tbl_profile[Name],tbl_profile[Position]),"")</f>
        <v>Guard</v>
      </c>
      <c r="O785">
        <f>IFERROR(IF(tbl_daily[[#This Row],[Injury Status]]="Out","",tbl_daily[[#This Row],[Duration]]),"")</f>
        <v>91</v>
      </c>
      <c r="P785" t="str">
        <f>IFERROR(_xlfn.XLOOKUP(tbl_daily[[#This Row],[Name]],tbl_profile[Name],tbl_profile[Team]),"")</f>
        <v>Toon Squad</v>
      </c>
      <c r="Q785" s="2" t="str">
        <f>IFERROR(AVERAGEIFS(tbl_performance[TrapBar Deadlift 1RM (lbs)],tbl_performance[Name],tbl_daily[[#This Row],[Name]],tbl_performance[Date],tbl_daily[[#This Row],[Date]]),"")</f>
        <v/>
      </c>
      <c r="R785" s="2" t="str">
        <f>IFERROR(AVERAGEIFS(tbl_performance[Bench Press 1RM (lbs)],tbl_performance[Name],tbl_daily[[#This Row],[Name]],tbl_performance[Date],tbl_daily[[#This Row],[Date]]),"")</f>
        <v/>
      </c>
      <c r="S785" s="2" t="str">
        <f>IFERROR(AVERAGEIFS(tbl_performance[Jump Height (in)],tbl_performance[Name],tbl_daily[[#This Row],[Name]],tbl_performance[Date],tbl_daily[[#This Row],[Date]]),"")</f>
        <v/>
      </c>
      <c r="T785" s="2" t="str">
        <f>IFERROR(AVERAGEIFS(tbl_performance[Body Fat (%)],tbl_performance[Name],tbl_daily[[#This Row],[Name]],tbl_performance[Date],tbl_daily[[#This Row],[Date]]),"")</f>
        <v/>
      </c>
      <c r="U785">
        <f>IFERROR(IF(tbl_daily[[#This Row],[Name]]="","",1),"")</f>
        <v>1</v>
      </c>
      <c r="V785" s="9">
        <f>IF(tbl_daily[[#This Row],[Injury Status]]="Full",1,IF(tbl_daily[[#This Row],[Injury Status]]="Limited",2,IF(tbl_daily[[#This Row],[Injury Status]]="Out",3,"")))</f>
        <v>1</v>
      </c>
    </row>
    <row r="786" spans="1:22" ht="18" customHeight="1" x14ac:dyDescent="0.25">
      <c r="A786" s="3">
        <v>43072</v>
      </c>
      <c r="B786" t="s">
        <v>40</v>
      </c>
      <c r="C786" t="s">
        <v>36</v>
      </c>
      <c r="D786">
        <v>5</v>
      </c>
      <c r="E786">
        <v>6</v>
      </c>
      <c r="F786">
        <v>7</v>
      </c>
      <c r="G786">
        <v>5</v>
      </c>
      <c r="H786">
        <v>4</v>
      </c>
      <c r="I786">
        <v>1</v>
      </c>
      <c r="J786">
        <v>8</v>
      </c>
      <c r="K786">
        <v>91</v>
      </c>
      <c r="L786">
        <f>IFERROR(IF(OR(tbl_daily[[#This Row],[RPE]]="",tbl_daily[[#This Row],[Duration]]=""),"",tbl_daily[[#This Row],[RPE]]*tbl_daily[[#This Row],[Duration]]),"")</f>
        <v>728</v>
      </c>
      <c r="M7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786" t="str">
        <f>IFERROR(_xlfn.XLOOKUP(tbl_daily[[#This Row],[Name]],tbl_profile[Name],tbl_profile[Position]),"")</f>
        <v>Guard</v>
      </c>
      <c r="O786">
        <f>IFERROR(IF(tbl_daily[[#This Row],[Injury Status]]="Out","",tbl_daily[[#This Row],[Duration]]),"")</f>
        <v>91</v>
      </c>
      <c r="P786" t="str">
        <f>IFERROR(_xlfn.XLOOKUP(tbl_daily[[#This Row],[Name]],tbl_profile[Name],tbl_profile[Team]),"")</f>
        <v>New Legacy</v>
      </c>
      <c r="Q786" s="2" t="str">
        <f>IFERROR(AVERAGEIFS(tbl_performance[TrapBar Deadlift 1RM (lbs)],tbl_performance[Name],tbl_daily[[#This Row],[Name]],tbl_performance[Date],tbl_daily[[#This Row],[Date]]),"")</f>
        <v/>
      </c>
      <c r="R786" s="2" t="str">
        <f>IFERROR(AVERAGEIFS(tbl_performance[Bench Press 1RM (lbs)],tbl_performance[Name],tbl_daily[[#This Row],[Name]],tbl_performance[Date],tbl_daily[[#This Row],[Date]]),"")</f>
        <v/>
      </c>
      <c r="S786" s="2" t="str">
        <f>IFERROR(AVERAGEIFS(tbl_performance[Jump Height (in)],tbl_performance[Name],tbl_daily[[#This Row],[Name]],tbl_performance[Date],tbl_daily[[#This Row],[Date]]),"")</f>
        <v/>
      </c>
      <c r="T786" s="2" t="str">
        <f>IFERROR(AVERAGEIFS(tbl_performance[Body Fat (%)],tbl_performance[Name],tbl_daily[[#This Row],[Name]],tbl_performance[Date],tbl_daily[[#This Row],[Date]]),"")</f>
        <v/>
      </c>
      <c r="U786">
        <f>IFERROR(IF(tbl_daily[[#This Row],[Name]]="","",1),"")</f>
        <v>1</v>
      </c>
      <c r="V786" s="9">
        <f>IF(tbl_daily[[#This Row],[Injury Status]]="Full",1,IF(tbl_daily[[#This Row],[Injury Status]]="Limited",2,IF(tbl_daily[[#This Row],[Injury Status]]="Out",3,"")))</f>
        <v>1</v>
      </c>
    </row>
    <row r="787" spans="1:22" ht="18" customHeight="1" x14ac:dyDescent="0.25">
      <c r="A787" s="6">
        <v>43073</v>
      </c>
      <c r="B787" t="s">
        <v>45</v>
      </c>
      <c r="C787" t="s">
        <v>36</v>
      </c>
      <c r="D787">
        <v>4</v>
      </c>
      <c r="E787">
        <v>4</v>
      </c>
      <c r="F787">
        <v>5</v>
      </c>
      <c r="G787">
        <v>4</v>
      </c>
      <c r="H787">
        <v>7</v>
      </c>
      <c r="I787">
        <v>1</v>
      </c>
      <c r="J787">
        <v>10</v>
      </c>
      <c r="K787">
        <v>91</v>
      </c>
      <c r="L787">
        <f>IFERROR(IF(OR(tbl_daily[[#This Row],[RPE]]="",tbl_daily[[#This Row],[Duration]]=""),"",tbl_daily[[#This Row],[RPE]]*tbl_daily[[#This Row],[Duration]]),"")</f>
        <v>910</v>
      </c>
      <c r="M7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787" t="str">
        <f>IFERROR(_xlfn.XLOOKUP(tbl_daily[[#This Row],[Name]],tbl_profile[Name],tbl_profile[Position]),"")</f>
        <v>Forward</v>
      </c>
      <c r="O787">
        <f>IFERROR(IF(tbl_daily[[#This Row],[Injury Status]]="Out","",tbl_daily[[#This Row],[Duration]]),"")</f>
        <v>91</v>
      </c>
      <c r="P787" t="str">
        <f>IFERROR(_xlfn.XLOOKUP(tbl_daily[[#This Row],[Name]],tbl_profile[Name],tbl_profile[Team]),"")</f>
        <v>New Legacy</v>
      </c>
      <c r="Q787" s="2" t="str">
        <f>IFERROR(AVERAGEIFS(tbl_performance[TrapBar Deadlift 1RM (lbs)],tbl_performance[Name],tbl_daily[[#This Row],[Name]],tbl_performance[Date],tbl_daily[[#This Row],[Date]]),"")</f>
        <v/>
      </c>
      <c r="R787" s="2" t="str">
        <f>IFERROR(AVERAGEIFS(tbl_performance[Bench Press 1RM (lbs)],tbl_performance[Name],tbl_daily[[#This Row],[Name]],tbl_performance[Date],tbl_daily[[#This Row],[Date]]),"")</f>
        <v/>
      </c>
      <c r="S787" s="2" t="str">
        <f>IFERROR(AVERAGEIFS(tbl_performance[Jump Height (in)],tbl_performance[Name],tbl_daily[[#This Row],[Name]],tbl_performance[Date],tbl_daily[[#This Row],[Date]]),"")</f>
        <v/>
      </c>
      <c r="T787" s="2" t="str">
        <f>IFERROR(AVERAGEIFS(tbl_performance[Body Fat (%)],tbl_performance[Name],tbl_daily[[#This Row],[Name]],tbl_performance[Date],tbl_daily[[#This Row],[Date]]),"")</f>
        <v/>
      </c>
      <c r="U787">
        <f>IFERROR(IF(tbl_daily[[#This Row],[Name]]="","",1),"")</f>
        <v>1</v>
      </c>
      <c r="V787" s="9">
        <f>IF(tbl_daily[[#This Row],[Injury Status]]="Full",1,IF(tbl_daily[[#This Row],[Injury Status]]="Limited",2,IF(tbl_daily[[#This Row],[Injury Status]]="Out",3,"")))</f>
        <v>1</v>
      </c>
    </row>
    <row r="788" spans="1:22" ht="18" customHeight="1" x14ac:dyDescent="0.25">
      <c r="A788" s="3">
        <v>43073</v>
      </c>
      <c r="B788" t="s">
        <v>47</v>
      </c>
      <c r="C788" t="s">
        <v>36</v>
      </c>
      <c r="D788">
        <v>7</v>
      </c>
      <c r="E788">
        <v>4</v>
      </c>
      <c r="F788">
        <v>5</v>
      </c>
      <c r="G788">
        <v>4</v>
      </c>
      <c r="H788">
        <v>7</v>
      </c>
      <c r="I788">
        <v>1</v>
      </c>
      <c r="J788">
        <v>9</v>
      </c>
      <c r="K788">
        <v>91</v>
      </c>
      <c r="L788">
        <f>IFERROR(IF(OR(tbl_daily[[#This Row],[RPE]]="",tbl_daily[[#This Row],[Duration]]=""),"",tbl_daily[[#This Row],[RPE]]*tbl_daily[[#This Row],[Duration]]),"")</f>
        <v>819</v>
      </c>
      <c r="M7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788" t="str">
        <f>IFERROR(_xlfn.XLOOKUP(tbl_daily[[#This Row],[Name]],tbl_profile[Name],tbl_profile[Position]),"")</f>
        <v>Forward</v>
      </c>
      <c r="O788">
        <f>IFERROR(IF(tbl_daily[[#This Row],[Injury Status]]="Out","",tbl_daily[[#This Row],[Duration]]),"")</f>
        <v>91</v>
      </c>
      <c r="P788" t="str">
        <f>IFERROR(_xlfn.XLOOKUP(tbl_daily[[#This Row],[Name]],tbl_profile[Name],tbl_profile[Team]),"")</f>
        <v>Toon Squad</v>
      </c>
      <c r="Q788" s="2" t="str">
        <f>IFERROR(AVERAGEIFS(tbl_performance[TrapBar Deadlift 1RM (lbs)],tbl_performance[Name],tbl_daily[[#This Row],[Name]],tbl_performance[Date],tbl_daily[[#This Row],[Date]]),"")</f>
        <v/>
      </c>
      <c r="R788" s="2" t="str">
        <f>IFERROR(AVERAGEIFS(tbl_performance[Bench Press 1RM (lbs)],tbl_performance[Name],tbl_daily[[#This Row],[Name]],tbl_performance[Date],tbl_daily[[#This Row],[Date]]),"")</f>
        <v/>
      </c>
      <c r="S788" s="2" t="str">
        <f>IFERROR(AVERAGEIFS(tbl_performance[Jump Height (in)],tbl_performance[Name],tbl_daily[[#This Row],[Name]],tbl_performance[Date],tbl_daily[[#This Row],[Date]]),"")</f>
        <v/>
      </c>
      <c r="T788" s="2" t="str">
        <f>IFERROR(AVERAGEIFS(tbl_performance[Body Fat (%)],tbl_performance[Name],tbl_daily[[#This Row],[Name]],tbl_performance[Date],tbl_daily[[#This Row],[Date]]),"")</f>
        <v/>
      </c>
      <c r="U788">
        <f>IFERROR(IF(tbl_daily[[#This Row],[Name]]="","",1),"")</f>
        <v>1</v>
      </c>
      <c r="V788" s="9">
        <f>IF(tbl_daily[[#This Row],[Injury Status]]="Full",1,IF(tbl_daily[[#This Row],[Injury Status]]="Limited",2,IF(tbl_daily[[#This Row],[Injury Status]]="Out",3,"")))</f>
        <v>1</v>
      </c>
    </row>
    <row r="789" spans="1:22" ht="18" customHeight="1" x14ac:dyDescent="0.25">
      <c r="A789" s="3">
        <v>43073</v>
      </c>
      <c r="B789" t="s">
        <v>43</v>
      </c>
      <c r="C789" t="s">
        <v>36</v>
      </c>
      <c r="D789">
        <v>5</v>
      </c>
      <c r="E789">
        <v>7</v>
      </c>
      <c r="F789">
        <v>7</v>
      </c>
      <c r="G789">
        <v>5</v>
      </c>
      <c r="H789">
        <v>5</v>
      </c>
      <c r="I789">
        <v>1</v>
      </c>
      <c r="J789">
        <v>7</v>
      </c>
      <c r="K789">
        <v>91</v>
      </c>
      <c r="L789">
        <f>IFERROR(IF(OR(tbl_daily[[#This Row],[RPE]]="",tbl_daily[[#This Row],[Duration]]=""),"",tbl_daily[[#This Row],[RPE]]*tbl_daily[[#This Row],[Duration]]),"")</f>
        <v>637</v>
      </c>
      <c r="M7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789" t="str">
        <f>IFERROR(_xlfn.XLOOKUP(tbl_daily[[#This Row],[Name]],tbl_profile[Name],tbl_profile[Position]),"")</f>
        <v>Forward</v>
      </c>
      <c r="O789">
        <f>IFERROR(IF(tbl_daily[[#This Row],[Injury Status]]="Out","",tbl_daily[[#This Row],[Duration]]),"")</f>
        <v>91</v>
      </c>
      <c r="P789" t="str">
        <f>IFERROR(_xlfn.XLOOKUP(tbl_daily[[#This Row],[Name]],tbl_profile[Name],tbl_profile[Team]),"")</f>
        <v>New Legacy</v>
      </c>
      <c r="Q789" s="2" t="str">
        <f>IFERROR(AVERAGEIFS(tbl_performance[TrapBar Deadlift 1RM (lbs)],tbl_performance[Name],tbl_daily[[#This Row],[Name]],tbl_performance[Date],tbl_daily[[#This Row],[Date]]),"")</f>
        <v/>
      </c>
      <c r="R789" s="2" t="str">
        <f>IFERROR(AVERAGEIFS(tbl_performance[Bench Press 1RM (lbs)],tbl_performance[Name],tbl_daily[[#This Row],[Name]],tbl_performance[Date],tbl_daily[[#This Row],[Date]]),"")</f>
        <v/>
      </c>
      <c r="S789" s="2" t="str">
        <f>IFERROR(AVERAGEIFS(tbl_performance[Jump Height (in)],tbl_performance[Name],tbl_daily[[#This Row],[Name]],tbl_performance[Date],tbl_daily[[#This Row],[Date]]),"")</f>
        <v/>
      </c>
      <c r="T789" s="2" t="str">
        <f>IFERROR(AVERAGEIFS(tbl_performance[Body Fat (%)],tbl_performance[Name],tbl_daily[[#This Row],[Name]],tbl_performance[Date],tbl_daily[[#This Row],[Date]]),"")</f>
        <v/>
      </c>
      <c r="U789">
        <f>IFERROR(IF(tbl_daily[[#This Row],[Name]]="","",1),"")</f>
        <v>1</v>
      </c>
      <c r="V789" s="9">
        <f>IF(tbl_daily[[#This Row],[Injury Status]]="Full",1,IF(tbl_daily[[#This Row],[Injury Status]]="Limited",2,IF(tbl_daily[[#This Row],[Injury Status]]="Out",3,"")))</f>
        <v>1</v>
      </c>
    </row>
    <row r="790" spans="1:22" ht="18" customHeight="1" x14ac:dyDescent="0.25">
      <c r="A790" s="3">
        <v>43073</v>
      </c>
      <c r="B790" t="s">
        <v>46</v>
      </c>
      <c r="C790" t="s">
        <v>36</v>
      </c>
      <c r="D790">
        <v>6</v>
      </c>
      <c r="E790">
        <v>6</v>
      </c>
      <c r="F790">
        <v>4</v>
      </c>
      <c r="G790">
        <v>5</v>
      </c>
      <c r="H790">
        <v>4</v>
      </c>
      <c r="I790">
        <v>1</v>
      </c>
      <c r="J790">
        <v>9</v>
      </c>
      <c r="K790">
        <v>91</v>
      </c>
      <c r="L790">
        <f>IFERROR(IF(OR(tbl_daily[[#This Row],[RPE]]="",tbl_daily[[#This Row],[Duration]]=""),"",tbl_daily[[#This Row],[RPE]]*tbl_daily[[#This Row],[Duration]]),"")</f>
        <v>819</v>
      </c>
      <c r="M7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790" t="str">
        <f>IFERROR(_xlfn.XLOOKUP(tbl_daily[[#This Row],[Name]],tbl_profile[Name],tbl_profile[Position]),"")</f>
        <v>Forward</v>
      </c>
      <c r="O790">
        <f>IFERROR(IF(tbl_daily[[#This Row],[Injury Status]]="Out","",tbl_daily[[#This Row],[Duration]]),"")</f>
        <v>91</v>
      </c>
      <c r="P790" t="str">
        <f>IFERROR(_xlfn.XLOOKUP(tbl_daily[[#This Row],[Name]],tbl_profile[Name],tbl_profile[Team]),"")</f>
        <v>Toon Squad</v>
      </c>
      <c r="Q790" s="2" t="str">
        <f>IFERROR(AVERAGEIFS(tbl_performance[TrapBar Deadlift 1RM (lbs)],tbl_performance[Name],tbl_daily[[#This Row],[Name]],tbl_performance[Date],tbl_daily[[#This Row],[Date]]),"")</f>
        <v/>
      </c>
      <c r="R790" s="2" t="str">
        <f>IFERROR(AVERAGEIFS(tbl_performance[Bench Press 1RM (lbs)],tbl_performance[Name],tbl_daily[[#This Row],[Name]],tbl_performance[Date],tbl_daily[[#This Row],[Date]]),"")</f>
        <v/>
      </c>
      <c r="S790" s="2" t="str">
        <f>IFERROR(AVERAGEIFS(tbl_performance[Jump Height (in)],tbl_performance[Name],tbl_daily[[#This Row],[Name]],tbl_performance[Date],tbl_daily[[#This Row],[Date]]),"")</f>
        <v/>
      </c>
      <c r="T790" s="2" t="str">
        <f>IFERROR(AVERAGEIFS(tbl_performance[Body Fat (%)],tbl_performance[Name],tbl_daily[[#This Row],[Name]],tbl_performance[Date],tbl_daily[[#This Row],[Date]]),"")</f>
        <v/>
      </c>
      <c r="U790">
        <f>IFERROR(IF(tbl_daily[[#This Row],[Name]]="","",1),"")</f>
        <v>1</v>
      </c>
      <c r="V790" s="9">
        <f>IF(tbl_daily[[#This Row],[Injury Status]]="Full",1,IF(tbl_daily[[#This Row],[Injury Status]]="Limited",2,IF(tbl_daily[[#This Row],[Injury Status]]="Out",3,"")))</f>
        <v>1</v>
      </c>
    </row>
    <row r="791" spans="1:22" ht="18" customHeight="1" x14ac:dyDescent="0.25">
      <c r="A791" s="3">
        <v>43073</v>
      </c>
      <c r="B791" t="s">
        <v>49</v>
      </c>
      <c r="C791" t="s">
        <v>36</v>
      </c>
      <c r="D791">
        <v>7</v>
      </c>
      <c r="E791">
        <v>6</v>
      </c>
      <c r="F791">
        <v>5</v>
      </c>
      <c r="G791">
        <v>6</v>
      </c>
      <c r="H791">
        <v>7</v>
      </c>
      <c r="I791">
        <v>1</v>
      </c>
      <c r="J791">
        <v>9</v>
      </c>
      <c r="K791">
        <v>91</v>
      </c>
      <c r="L791">
        <f>IFERROR(IF(OR(tbl_daily[[#This Row],[RPE]]="",tbl_daily[[#This Row],[Duration]]=""),"",tbl_daily[[#This Row],[RPE]]*tbl_daily[[#This Row],[Duration]]),"")</f>
        <v>819</v>
      </c>
      <c r="M7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31</v>
      </c>
      <c r="N791" t="str">
        <f>IFERROR(_xlfn.XLOOKUP(tbl_daily[[#This Row],[Name]],tbl_profile[Name],tbl_profile[Position]),"")</f>
        <v>Guard</v>
      </c>
      <c r="O791">
        <f>IFERROR(IF(tbl_daily[[#This Row],[Injury Status]]="Out","",tbl_daily[[#This Row],[Duration]]),"")</f>
        <v>91</v>
      </c>
      <c r="P791" t="str">
        <f>IFERROR(_xlfn.XLOOKUP(tbl_daily[[#This Row],[Name]],tbl_profile[Name],tbl_profile[Team]),"")</f>
        <v>Toon Squad</v>
      </c>
      <c r="Q791" s="2" t="str">
        <f>IFERROR(AVERAGEIFS(tbl_performance[TrapBar Deadlift 1RM (lbs)],tbl_performance[Name],tbl_daily[[#This Row],[Name]],tbl_performance[Date],tbl_daily[[#This Row],[Date]]),"")</f>
        <v/>
      </c>
      <c r="R791" s="2" t="str">
        <f>IFERROR(AVERAGEIFS(tbl_performance[Bench Press 1RM (lbs)],tbl_performance[Name],tbl_daily[[#This Row],[Name]],tbl_performance[Date],tbl_daily[[#This Row],[Date]]),"")</f>
        <v/>
      </c>
      <c r="S791" s="2" t="str">
        <f>IFERROR(AVERAGEIFS(tbl_performance[Jump Height (in)],tbl_performance[Name],tbl_daily[[#This Row],[Name]],tbl_performance[Date],tbl_daily[[#This Row],[Date]]),"")</f>
        <v/>
      </c>
      <c r="T791" s="2" t="str">
        <f>IFERROR(AVERAGEIFS(tbl_performance[Body Fat (%)],tbl_performance[Name],tbl_daily[[#This Row],[Name]],tbl_performance[Date],tbl_daily[[#This Row],[Date]]),"")</f>
        <v/>
      </c>
      <c r="U791">
        <f>IFERROR(IF(tbl_daily[[#This Row],[Name]]="","",1),"")</f>
        <v>1</v>
      </c>
      <c r="V791" s="9">
        <f>IF(tbl_daily[[#This Row],[Injury Status]]="Full",1,IF(tbl_daily[[#This Row],[Injury Status]]="Limited",2,IF(tbl_daily[[#This Row],[Injury Status]]="Out",3,"")))</f>
        <v>1</v>
      </c>
    </row>
    <row r="792" spans="1:22" ht="18" customHeight="1" x14ac:dyDescent="0.25">
      <c r="A792" s="3">
        <v>43073</v>
      </c>
      <c r="B792" t="s">
        <v>14</v>
      </c>
      <c r="C792" t="s">
        <v>36</v>
      </c>
      <c r="D792">
        <v>5</v>
      </c>
      <c r="E792">
        <v>5</v>
      </c>
      <c r="F792">
        <v>6</v>
      </c>
      <c r="G792">
        <v>5</v>
      </c>
      <c r="H792">
        <v>5</v>
      </c>
      <c r="I792">
        <v>1</v>
      </c>
      <c r="J792">
        <v>7</v>
      </c>
      <c r="K792">
        <v>91</v>
      </c>
      <c r="L792">
        <f>IFERROR(IF(OR(tbl_daily[[#This Row],[RPE]]="",tbl_daily[[#This Row],[Duration]]=""),"",tbl_daily[[#This Row],[RPE]]*tbl_daily[[#This Row],[Duration]]),"")</f>
        <v>637</v>
      </c>
      <c r="M7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792" t="str">
        <f>IFERROR(_xlfn.XLOOKUP(tbl_daily[[#This Row],[Name]],tbl_profile[Name],tbl_profile[Position]),"")</f>
        <v>Guard</v>
      </c>
      <c r="O792">
        <f>IFERROR(IF(tbl_daily[[#This Row],[Injury Status]]="Out","",tbl_daily[[#This Row],[Duration]]),"")</f>
        <v>91</v>
      </c>
      <c r="P792" t="str">
        <f>IFERROR(_xlfn.XLOOKUP(tbl_daily[[#This Row],[Name]],tbl_profile[Name],tbl_profile[Team]),"")</f>
        <v>New Legacy</v>
      </c>
      <c r="Q792" s="2" t="str">
        <f>IFERROR(AVERAGEIFS(tbl_performance[TrapBar Deadlift 1RM (lbs)],tbl_performance[Name],tbl_daily[[#This Row],[Name]],tbl_performance[Date],tbl_daily[[#This Row],[Date]]),"")</f>
        <v/>
      </c>
      <c r="R792" s="2" t="str">
        <f>IFERROR(AVERAGEIFS(tbl_performance[Bench Press 1RM (lbs)],tbl_performance[Name],tbl_daily[[#This Row],[Name]],tbl_performance[Date],tbl_daily[[#This Row],[Date]]),"")</f>
        <v/>
      </c>
      <c r="S792" s="2" t="str">
        <f>IFERROR(AVERAGEIFS(tbl_performance[Jump Height (in)],tbl_performance[Name],tbl_daily[[#This Row],[Name]],tbl_performance[Date],tbl_daily[[#This Row],[Date]]),"")</f>
        <v/>
      </c>
      <c r="T792" s="2" t="str">
        <f>IFERROR(AVERAGEIFS(tbl_performance[Body Fat (%)],tbl_performance[Name],tbl_daily[[#This Row],[Name]],tbl_performance[Date],tbl_daily[[#This Row],[Date]]),"")</f>
        <v/>
      </c>
      <c r="U792">
        <f>IFERROR(IF(tbl_daily[[#This Row],[Name]]="","",1),"")</f>
        <v>1</v>
      </c>
      <c r="V792" s="9">
        <f>IF(tbl_daily[[#This Row],[Injury Status]]="Full",1,IF(tbl_daily[[#This Row],[Injury Status]]="Limited",2,IF(tbl_daily[[#This Row],[Injury Status]]="Out",3,"")))</f>
        <v>1</v>
      </c>
    </row>
    <row r="793" spans="1:22" ht="18" customHeight="1" x14ac:dyDescent="0.25">
      <c r="A793" s="3">
        <v>43073</v>
      </c>
      <c r="B793" t="s">
        <v>64</v>
      </c>
      <c r="C793" t="s">
        <v>36</v>
      </c>
      <c r="D793">
        <v>4</v>
      </c>
      <c r="E793">
        <v>1</v>
      </c>
      <c r="F793">
        <v>3</v>
      </c>
      <c r="G793">
        <v>4</v>
      </c>
      <c r="H793">
        <v>2</v>
      </c>
      <c r="I793">
        <v>1</v>
      </c>
      <c r="J793">
        <v>5</v>
      </c>
      <c r="K793">
        <v>22</v>
      </c>
      <c r="L793">
        <f>IFERROR(IF(OR(tbl_daily[[#This Row],[RPE]]="",tbl_daily[[#This Row],[Duration]]=""),"",tbl_daily[[#This Row],[RPE]]*tbl_daily[[#This Row],[Duration]]),"")</f>
        <v>110</v>
      </c>
      <c r="M7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793" t="str">
        <f>IFERROR(_xlfn.XLOOKUP(tbl_daily[[#This Row],[Name]],tbl_profile[Name],tbl_profile[Position]),"")</f>
        <v>Guard</v>
      </c>
      <c r="O793">
        <f>IFERROR(IF(tbl_daily[[#This Row],[Injury Status]]="Out","",tbl_daily[[#This Row],[Duration]]),"")</f>
        <v>22</v>
      </c>
      <c r="P793" t="str">
        <f>IFERROR(_xlfn.XLOOKUP(tbl_daily[[#This Row],[Name]],tbl_profile[Name],tbl_profile[Team]),"")</f>
        <v>New Legacy</v>
      </c>
      <c r="Q793" s="2" t="str">
        <f>IFERROR(AVERAGEIFS(tbl_performance[TrapBar Deadlift 1RM (lbs)],tbl_performance[Name],tbl_daily[[#This Row],[Name]],tbl_performance[Date],tbl_daily[[#This Row],[Date]]),"")</f>
        <v/>
      </c>
      <c r="R793" s="2" t="str">
        <f>IFERROR(AVERAGEIFS(tbl_performance[Bench Press 1RM (lbs)],tbl_performance[Name],tbl_daily[[#This Row],[Name]],tbl_performance[Date],tbl_daily[[#This Row],[Date]]),"")</f>
        <v/>
      </c>
      <c r="S793" s="2" t="str">
        <f>IFERROR(AVERAGEIFS(tbl_performance[Jump Height (in)],tbl_performance[Name],tbl_daily[[#This Row],[Name]],tbl_performance[Date],tbl_daily[[#This Row],[Date]]),"")</f>
        <v/>
      </c>
      <c r="T793" s="2" t="str">
        <f>IFERROR(AVERAGEIFS(tbl_performance[Body Fat (%)],tbl_performance[Name],tbl_daily[[#This Row],[Name]],tbl_performance[Date],tbl_daily[[#This Row],[Date]]),"")</f>
        <v/>
      </c>
      <c r="U793">
        <f>IFERROR(IF(tbl_daily[[#This Row],[Name]]="","",1),"")</f>
        <v>1</v>
      </c>
      <c r="V793" s="9">
        <f>IF(tbl_daily[[#This Row],[Injury Status]]="Full",1,IF(tbl_daily[[#This Row],[Injury Status]]="Limited",2,IF(tbl_daily[[#This Row],[Injury Status]]="Out",3,"")))</f>
        <v>1</v>
      </c>
    </row>
    <row r="794" spans="1:22" ht="18" customHeight="1" x14ac:dyDescent="0.25">
      <c r="A794" s="3">
        <v>43073</v>
      </c>
      <c r="B794" t="s">
        <v>48</v>
      </c>
      <c r="C794" t="s">
        <v>36</v>
      </c>
      <c r="D794">
        <v>2</v>
      </c>
      <c r="E794">
        <v>1</v>
      </c>
      <c r="F794">
        <v>4</v>
      </c>
      <c r="G794">
        <v>4</v>
      </c>
      <c r="H794">
        <v>2</v>
      </c>
      <c r="I794">
        <v>1</v>
      </c>
      <c r="J794">
        <v>5</v>
      </c>
      <c r="K794">
        <v>22</v>
      </c>
      <c r="L794">
        <f>IFERROR(IF(OR(tbl_daily[[#This Row],[RPE]]="",tbl_daily[[#This Row],[Duration]]=""),"",tbl_daily[[#This Row],[RPE]]*tbl_daily[[#This Row],[Duration]]),"")</f>
        <v>110</v>
      </c>
      <c r="M7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94" t="str">
        <f>IFERROR(_xlfn.XLOOKUP(tbl_daily[[#This Row],[Name]],tbl_profile[Name],tbl_profile[Position]),"")</f>
        <v>Guard</v>
      </c>
      <c r="O794">
        <f>IFERROR(IF(tbl_daily[[#This Row],[Injury Status]]="Out","",tbl_daily[[#This Row],[Duration]]),"")</f>
        <v>22</v>
      </c>
      <c r="P794" t="str">
        <f>IFERROR(_xlfn.XLOOKUP(tbl_daily[[#This Row],[Name]],tbl_profile[Name],tbl_profile[Team]),"")</f>
        <v>New Legacy</v>
      </c>
      <c r="Q794" s="2" t="str">
        <f>IFERROR(AVERAGEIFS(tbl_performance[TrapBar Deadlift 1RM (lbs)],tbl_performance[Name],tbl_daily[[#This Row],[Name]],tbl_performance[Date],tbl_daily[[#This Row],[Date]]),"")</f>
        <v/>
      </c>
      <c r="R794" s="2" t="str">
        <f>IFERROR(AVERAGEIFS(tbl_performance[Bench Press 1RM (lbs)],tbl_performance[Name],tbl_daily[[#This Row],[Name]],tbl_performance[Date],tbl_daily[[#This Row],[Date]]),"")</f>
        <v/>
      </c>
      <c r="S794" s="2" t="str">
        <f>IFERROR(AVERAGEIFS(tbl_performance[Jump Height (in)],tbl_performance[Name],tbl_daily[[#This Row],[Name]],tbl_performance[Date],tbl_daily[[#This Row],[Date]]),"")</f>
        <v/>
      </c>
      <c r="T794" s="2" t="str">
        <f>IFERROR(AVERAGEIFS(tbl_performance[Body Fat (%)],tbl_performance[Name],tbl_daily[[#This Row],[Name]],tbl_performance[Date],tbl_daily[[#This Row],[Date]]),"")</f>
        <v/>
      </c>
      <c r="U794">
        <f>IFERROR(IF(tbl_daily[[#This Row],[Name]]="","",1),"")</f>
        <v>1</v>
      </c>
      <c r="V794" s="9">
        <f>IF(tbl_daily[[#This Row],[Injury Status]]="Full",1,IF(tbl_daily[[#This Row],[Injury Status]]="Limited",2,IF(tbl_daily[[#This Row],[Injury Status]]="Out",3,"")))</f>
        <v>1</v>
      </c>
    </row>
    <row r="795" spans="1:22" ht="18" customHeight="1" x14ac:dyDescent="0.25">
      <c r="A795" s="3">
        <v>43073</v>
      </c>
      <c r="B795" t="s">
        <v>63</v>
      </c>
      <c r="C795" t="s">
        <v>36</v>
      </c>
      <c r="D795">
        <v>2</v>
      </c>
      <c r="E795">
        <v>1</v>
      </c>
      <c r="F795">
        <v>4</v>
      </c>
      <c r="G795">
        <v>1</v>
      </c>
      <c r="H795">
        <v>2</v>
      </c>
      <c r="I795">
        <v>1</v>
      </c>
      <c r="J795">
        <v>4</v>
      </c>
      <c r="K795">
        <v>22</v>
      </c>
      <c r="L795">
        <f>IFERROR(IF(OR(tbl_daily[[#This Row],[RPE]]="",tbl_daily[[#This Row],[Duration]]=""),"",tbl_daily[[#This Row],[RPE]]*tbl_daily[[#This Row],[Duration]]),"")</f>
        <v>88</v>
      </c>
      <c r="M7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795" t="str">
        <f>IFERROR(_xlfn.XLOOKUP(tbl_daily[[#This Row],[Name]],tbl_profile[Name],tbl_profile[Position]),"")</f>
        <v>Center</v>
      </c>
      <c r="O795">
        <f>IFERROR(IF(tbl_daily[[#This Row],[Injury Status]]="Out","",tbl_daily[[#This Row],[Duration]]),"")</f>
        <v>22</v>
      </c>
      <c r="P795" t="str">
        <f>IFERROR(_xlfn.XLOOKUP(tbl_daily[[#This Row],[Name]],tbl_profile[Name],tbl_profile[Team]),"")</f>
        <v>New Legacy</v>
      </c>
      <c r="Q795" s="2" t="str">
        <f>IFERROR(AVERAGEIFS(tbl_performance[TrapBar Deadlift 1RM (lbs)],tbl_performance[Name],tbl_daily[[#This Row],[Name]],tbl_performance[Date],tbl_daily[[#This Row],[Date]]),"")</f>
        <v/>
      </c>
      <c r="R795" s="2" t="str">
        <f>IFERROR(AVERAGEIFS(tbl_performance[Bench Press 1RM (lbs)],tbl_performance[Name],tbl_daily[[#This Row],[Name]],tbl_performance[Date],tbl_daily[[#This Row],[Date]]),"")</f>
        <v/>
      </c>
      <c r="S795" s="2" t="str">
        <f>IFERROR(AVERAGEIFS(tbl_performance[Jump Height (in)],tbl_performance[Name],tbl_daily[[#This Row],[Name]],tbl_performance[Date],tbl_daily[[#This Row],[Date]]),"")</f>
        <v/>
      </c>
      <c r="T795" s="2" t="str">
        <f>IFERROR(AVERAGEIFS(tbl_performance[Body Fat (%)],tbl_performance[Name],tbl_daily[[#This Row],[Name]],tbl_performance[Date],tbl_daily[[#This Row],[Date]]),"")</f>
        <v/>
      </c>
      <c r="U795">
        <f>IFERROR(IF(tbl_daily[[#This Row],[Name]]="","",1),"")</f>
        <v>1</v>
      </c>
      <c r="V795" s="9">
        <f>IF(tbl_daily[[#This Row],[Injury Status]]="Full",1,IF(tbl_daily[[#This Row],[Injury Status]]="Limited",2,IF(tbl_daily[[#This Row],[Injury Status]]="Out",3,"")))</f>
        <v>1</v>
      </c>
    </row>
    <row r="796" spans="1:22" ht="18" customHeight="1" x14ac:dyDescent="0.25">
      <c r="A796" s="3">
        <v>43073</v>
      </c>
      <c r="B796" t="s">
        <v>62</v>
      </c>
      <c r="C796" t="s">
        <v>36</v>
      </c>
      <c r="D796">
        <v>2</v>
      </c>
      <c r="E796">
        <v>3</v>
      </c>
      <c r="F796">
        <v>1</v>
      </c>
      <c r="G796">
        <v>4</v>
      </c>
      <c r="H796">
        <v>3</v>
      </c>
      <c r="I796">
        <v>1</v>
      </c>
      <c r="J796">
        <v>5</v>
      </c>
      <c r="K796">
        <v>22</v>
      </c>
      <c r="L796">
        <f>IFERROR(IF(OR(tbl_daily[[#This Row],[RPE]]="",tbl_daily[[#This Row],[Duration]]=""),"",tbl_daily[[#This Row],[RPE]]*tbl_daily[[#This Row],[Duration]]),"")</f>
        <v>110</v>
      </c>
      <c r="M7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96" t="str">
        <f>IFERROR(_xlfn.XLOOKUP(tbl_daily[[#This Row],[Name]],tbl_profile[Name],tbl_profile[Position]),"")</f>
        <v>Center</v>
      </c>
      <c r="O796">
        <f>IFERROR(IF(tbl_daily[[#This Row],[Injury Status]]="Out","",tbl_daily[[#This Row],[Duration]]),"")</f>
        <v>22</v>
      </c>
      <c r="P796" t="str">
        <f>IFERROR(_xlfn.XLOOKUP(tbl_daily[[#This Row],[Name]],tbl_profile[Name],tbl_profile[Team]),"")</f>
        <v>Toon Squad</v>
      </c>
      <c r="Q796" s="2" t="str">
        <f>IFERROR(AVERAGEIFS(tbl_performance[TrapBar Deadlift 1RM (lbs)],tbl_performance[Name],tbl_daily[[#This Row],[Name]],tbl_performance[Date],tbl_daily[[#This Row],[Date]]),"")</f>
        <v/>
      </c>
      <c r="R796" s="2" t="str">
        <f>IFERROR(AVERAGEIFS(tbl_performance[Bench Press 1RM (lbs)],tbl_performance[Name],tbl_daily[[#This Row],[Name]],tbl_performance[Date],tbl_daily[[#This Row],[Date]]),"")</f>
        <v/>
      </c>
      <c r="S796" s="2" t="str">
        <f>IFERROR(AVERAGEIFS(tbl_performance[Jump Height (in)],tbl_performance[Name],tbl_daily[[#This Row],[Name]],tbl_performance[Date],tbl_daily[[#This Row],[Date]]),"")</f>
        <v/>
      </c>
      <c r="T796" s="2" t="str">
        <f>IFERROR(AVERAGEIFS(tbl_performance[Body Fat (%)],tbl_performance[Name],tbl_daily[[#This Row],[Name]],tbl_performance[Date],tbl_daily[[#This Row],[Date]]),"")</f>
        <v/>
      </c>
      <c r="U796">
        <f>IFERROR(IF(tbl_daily[[#This Row],[Name]]="","",1),"")</f>
        <v>1</v>
      </c>
      <c r="V796" s="9">
        <f>IF(tbl_daily[[#This Row],[Injury Status]]="Full",1,IF(tbl_daily[[#This Row],[Injury Status]]="Limited",2,IF(tbl_daily[[#This Row],[Injury Status]]="Out",3,"")))</f>
        <v>1</v>
      </c>
    </row>
    <row r="797" spans="1:22" ht="18" customHeight="1" x14ac:dyDescent="0.25">
      <c r="A797" s="3">
        <v>43073</v>
      </c>
      <c r="B797" t="s">
        <v>146</v>
      </c>
      <c r="C797" t="s">
        <v>36</v>
      </c>
      <c r="D797">
        <v>3</v>
      </c>
      <c r="E797">
        <v>4</v>
      </c>
      <c r="F797">
        <v>3</v>
      </c>
      <c r="G797">
        <v>2</v>
      </c>
      <c r="H797">
        <v>3</v>
      </c>
      <c r="I797">
        <v>1</v>
      </c>
      <c r="J797">
        <v>5</v>
      </c>
      <c r="K797">
        <v>22</v>
      </c>
      <c r="L797">
        <f>IFERROR(IF(OR(tbl_daily[[#This Row],[RPE]]="",tbl_daily[[#This Row],[Duration]]=""),"",tbl_daily[[#This Row],[RPE]]*tbl_daily[[#This Row],[Duration]]),"")</f>
        <v>110</v>
      </c>
      <c r="M7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797" t="str">
        <f>IFERROR(_xlfn.XLOOKUP(tbl_daily[[#This Row],[Name]],tbl_profile[Name],tbl_profile[Position]),"")</f>
        <v>Forward</v>
      </c>
      <c r="O797">
        <f>IFERROR(IF(tbl_daily[[#This Row],[Injury Status]]="Out","",tbl_daily[[#This Row],[Duration]]),"")</f>
        <v>22</v>
      </c>
      <c r="P797" t="str">
        <f>IFERROR(_xlfn.XLOOKUP(tbl_daily[[#This Row],[Name]],tbl_profile[Name],tbl_profile[Team]),"")</f>
        <v>New Legacy</v>
      </c>
      <c r="Q797" s="2" t="str">
        <f>IFERROR(AVERAGEIFS(tbl_performance[TrapBar Deadlift 1RM (lbs)],tbl_performance[Name],tbl_daily[[#This Row],[Name]],tbl_performance[Date],tbl_daily[[#This Row],[Date]]),"")</f>
        <v/>
      </c>
      <c r="R797" s="2" t="str">
        <f>IFERROR(AVERAGEIFS(tbl_performance[Bench Press 1RM (lbs)],tbl_performance[Name],tbl_daily[[#This Row],[Name]],tbl_performance[Date],tbl_daily[[#This Row],[Date]]),"")</f>
        <v/>
      </c>
      <c r="S797" s="2" t="str">
        <f>IFERROR(AVERAGEIFS(tbl_performance[Jump Height (in)],tbl_performance[Name],tbl_daily[[#This Row],[Name]],tbl_performance[Date],tbl_daily[[#This Row],[Date]]),"")</f>
        <v/>
      </c>
      <c r="T797" s="2" t="str">
        <f>IFERROR(AVERAGEIFS(tbl_performance[Body Fat (%)],tbl_performance[Name],tbl_daily[[#This Row],[Name]],tbl_performance[Date],tbl_daily[[#This Row],[Date]]),"")</f>
        <v/>
      </c>
      <c r="U797">
        <f>IFERROR(IF(tbl_daily[[#This Row],[Name]]="","",1),"")</f>
        <v>1</v>
      </c>
      <c r="V797" s="9">
        <f>IF(tbl_daily[[#This Row],[Injury Status]]="Full",1,IF(tbl_daily[[#This Row],[Injury Status]]="Limited",2,IF(tbl_daily[[#This Row],[Injury Status]]="Out",3,"")))</f>
        <v>1</v>
      </c>
    </row>
    <row r="798" spans="1:22" ht="18" customHeight="1" x14ac:dyDescent="0.25">
      <c r="A798" s="3">
        <v>43073</v>
      </c>
      <c r="B798" t="s">
        <v>52</v>
      </c>
      <c r="C798" t="s">
        <v>36</v>
      </c>
      <c r="D798">
        <v>2</v>
      </c>
      <c r="E798">
        <v>2</v>
      </c>
      <c r="F798">
        <v>2</v>
      </c>
      <c r="G798">
        <v>3</v>
      </c>
      <c r="H798">
        <v>4</v>
      </c>
      <c r="I798">
        <v>1</v>
      </c>
      <c r="J798">
        <v>5</v>
      </c>
      <c r="K798">
        <v>22</v>
      </c>
      <c r="L798">
        <f>IFERROR(IF(OR(tbl_daily[[#This Row],[RPE]]="",tbl_daily[[#This Row],[Duration]]=""),"",tbl_daily[[#This Row],[RPE]]*tbl_daily[[#This Row],[Duration]]),"")</f>
        <v>110</v>
      </c>
      <c r="M7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98" t="str">
        <f>IFERROR(_xlfn.XLOOKUP(tbl_daily[[#This Row],[Name]],tbl_profile[Name],tbl_profile[Position]),"")</f>
        <v>Forward</v>
      </c>
      <c r="O798">
        <f>IFERROR(IF(tbl_daily[[#This Row],[Injury Status]]="Out","",tbl_daily[[#This Row],[Duration]]),"")</f>
        <v>22</v>
      </c>
      <c r="P798" t="str">
        <f>IFERROR(_xlfn.XLOOKUP(tbl_daily[[#This Row],[Name]],tbl_profile[Name],tbl_profile[Team]),"")</f>
        <v>Toon Squad</v>
      </c>
      <c r="Q798" s="2" t="str">
        <f>IFERROR(AVERAGEIFS(tbl_performance[TrapBar Deadlift 1RM (lbs)],tbl_performance[Name],tbl_daily[[#This Row],[Name]],tbl_performance[Date],tbl_daily[[#This Row],[Date]]),"")</f>
        <v/>
      </c>
      <c r="R798" s="2" t="str">
        <f>IFERROR(AVERAGEIFS(tbl_performance[Bench Press 1RM (lbs)],tbl_performance[Name],tbl_daily[[#This Row],[Name]],tbl_performance[Date],tbl_daily[[#This Row],[Date]]),"")</f>
        <v/>
      </c>
      <c r="S798" s="2" t="str">
        <f>IFERROR(AVERAGEIFS(tbl_performance[Jump Height (in)],tbl_performance[Name],tbl_daily[[#This Row],[Name]],tbl_performance[Date],tbl_daily[[#This Row],[Date]]),"")</f>
        <v/>
      </c>
      <c r="T798" s="2" t="str">
        <f>IFERROR(AVERAGEIFS(tbl_performance[Body Fat (%)],tbl_performance[Name],tbl_daily[[#This Row],[Name]],tbl_performance[Date],tbl_daily[[#This Row],[Date]]),"")</f>
        <v/>
      </c>
      <c r="U798">
        <f>IFERROR(IF(tbl_daily[[#This Row],[Name]]="","",1),"")</f>
        <v>1</v>
      </c>
      <c r="V798" s="9">
        <f>IF(tbl_daily[[#This Row],[Injury Status]]="Full",1,IF(tbl_daily[[#This Row],[Injury Status]]="Limited",2,IF(tbl_daily[[#This Row],[Injury Status]]="Out",3,"")))</f>
        <v>1</v>
      </c>
    </row>
    <row r="799" spans="1:22" ht="18" customHeight="1" x14ac:dyDescent="0.25">
      <c r="A799" s="3">
        <v>43073</v>
      </c>
      <c r="B799" t="s">
        <v>57</v>
      </c>
      <c r="C799" t="s">
        <v>36</v>
      </c>
      <c r="D799">
        <v>4</v>
      </c>
      <c r="E799">
        <v>3</v>
      </c>
      <c r="F799">
        <v>2</v>
      </c>
      <c r="G799">
        <v>2</v>
      </c>
      <c r="H799">
        <v>2</v>
      </c>
      <c r="I799">
        <v>1</v>
      </c>
      <c r="J799">
        <v>4</v>
      </c>
      <c r="K799">
        <v>22</v>
      </c>
      <c r="L799">
        <f>IFERROR(IF(OR(tbl_daily[[#This Row],[RPE]]="",tbl_daily[[#This Row],[Duration]]=""),"",tbl_daily[[#This Row],[RPE]]*tbl_daily[[#This Row],[Duration]]),"")</f>
        <v>88</v>
      </c>
      <c r="M7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799" t="str">
        <f>IFERROR(_xlfn.XLOOKUP(tbl_daily[[#This Row],[Name]],tbl_profile[Name],tbl_profile[Position]),"")</f>
        <v>Guard</v>
      </c>
      <c r="O799">
        <f>IFERROR(IF(tbl_daily[[#This Row],[Injury Status]]="Out","",tbl_daily[[#This Row],[Duration]]),"")</f>
        <v>22</v>
      </c>
      <c r="P799" t="str">
        <f>IFERROR(_xlfn.XLOOKUP(tbl_daily[[#This Row],[Name]],tbl_profile[Name],tbl_profile[Team]),"")</f>
        <v>Toon Squad</v>
      </c>
      <c r="Q799" s="2" t="str">
        <f>IFERROR(AVERAGEIFS(tbl_performance[TrapBar Deadlift 1RM (lbs)],tbl_performance[Name],tbl_daily[[#This Row],[Name]],tbl_performance[Date],tbl_daily[[#This Row],[Date]]),"")</f>
        <v/>
      </c>
      <c r="R799" s="2" t="str">
        <f>IFERROR(AVERAGEIFS(tbl_performance[Bench Press 1RM (lbs)],tbl_performance[Name],tbl_daily[[#This Row],[Name]],tbl_performance[Date],tbl_daily[[#This Row],[Date]]),"")</f>
        <v/>
      </c>
      <c r="S799" s="2" t="str">
        <f>IFERROR(AVERAGEIFS(tbl_performance[Jump Height (in)],tbl_performance[Name],tbl_daily[[#This Row],[Name]],tbl_performance[Date],tbl_daily[[#This Row],[Date]]),"")</f>
        <v/>
      </c>
      <c r="T799" s="2" t="str">
        <f>IFERROR(AVERAGEIFS(tbl_performance[Body Fat (%)],tbl_performance[Name],tbl_daily[[#This Row],[Name]],tbl_performance[Date],tbl_daily[[#This Row],[Date]]),"")</f>
        <v/>
      </c>
      <c r="U799">
        <f>IFERROR(IF(tbl_daily[[#This Row],[Name]]="","",1),"")</f>
        <v>1</v>
      </c>
      <c r="V799" s="9">
        <f>IF(tbl_daily[[#This Row],[Injury Status]]="Full",1,IF(tbl_daily[[#This Row],[Injury Status]]="Limited",2,IF(tbl_daily[[#This Row],[Injury Status]]="Out",3,"")))</f>
        <v>1</v>
      </c>
    </row>
    <row r="800" spans="1:22" ht="18" customHeight="1" x14ac:dyDescent="0.25">
      <c r="A800" s="3">
        <v>43073</v>
      </c>
      <c r="B800" t="s">
        <v>59</v>
      </c>
      <c r="C800" t="s">
        <v>36</v>
      </c>
      <c r="D800">
        <v>3</v>
      </c>
      <c r="E800">
        <v>3</v>
      </c>
      <c r="F800">
        <v>1</v>
      </c>
      <c r="G800">
        <v>2</v>
      </c>
      <c r="H800">
        <v>2</v>
      </c>
      <c r="I800">
        <v>1</v>
      </c>
      <c r="J800">
        <v>4</v>
      </c>
      <c r="K800">
        <v>22</v>
      </c>
      <c r="L800">
        <f>IFERROR(IF(OR(tbl_daily[[#This Row],[RPE]]="",tbl_daily[[#This Row],[Duration]]=""),"",tbl_daily[[#This Row],[RPE]]*tbl_daily[[#This Row],[Duration]]),"")</f>
        <v>88</v>
      </c>
      <c r="M8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800" t="str">
        <f>IFERROR(_xlfn.XLOOKUP(tbl_daily[[#This Row],[Name]],tbl_profile[Name],tbl_profile[Position]),"")</f>
        <v>Forward</v>
      </c>
      <c r="O800">
        <f>IFERROR(IF(tbl_daily[[#This Row],[Injury Status]]="Out","",tbl_daily[[#This Row],[Duration]]),"")</f>
        <v>22</v>
      </c>
      <c r="P800" t="str">
        <f>IFERROR(_xlfn.XLOOKUP(tbl_daily[[#This Row],[Name]],tbl_profile[Name],tbl_profile[Team]),"")</f>
        <v>Toon Squad</v>
      </c>
      <c r="Q800" s="2" t="str">
        <f>IFERROR(AVERAGEIFS(tbl_performance[TrapBar Deadlift 1RM (lbs)],tbl_performance[Name],tbl_daily[[#This Row],[Name]],tbl_performance[Date],tbl_daily[[#This Row],[Date]]),"")</f>
        <v/>
      </c>
      <c r="R800" s="2" t="str">
        <f>IFERROR(AVERAGEIFS(tbl_performance[Bench Press 1RM (lbs)],tbl_performance[Name],tbl_daily[[#This Row],[Name]],tbl_performance[Date],tbl_daily[[#This Row],[Date]]),"")</f>
        <v/>
      </c>
      <c r="S800" s="2" t="str">
        <f>IFERROR(AVERAGEIFS(tbl_performance[Jump Height (in)],tbl_performance[Name],tbl_daily[[#This Row],[Name]],tbl_performance[Date],tbl_daily[[#This Row],[Date]]),"")</f>
        <v/>
      </c>
      <c r="T800" s="2" t="str">
        <f>IFERROR(AVERAGEIFS(tbl_performance[Body Fat (%)],tbl_performance[Name],tbl_daily[[#This Row],[Name]],tbl_performance[Date],tbl_daily[[#This Row],[Date]]),"")</f>
        <v/>
      </c>
      <c r="U800">
        <f>IFERROR(IF(tbl_daily[[#This Row],[Name]]="","",1),"")</f>
        <v>1</v>
      </c>
      <c r="V800" s="9">
        <f>IF(tbl_daily[[#This Row],[Injury Status]]="Full",1,IF(tbl_daily[[#This Row],[Injury Status]]="Limited",2,IF(tbl_daily[[#This Row],[Injury Status]]="Out",3,"")))</f>
        <v>1</v>
      </c>
    </row>
    <row r="801" spans="1:22" ht="18" customHeight="1" x14ac:dyDescent="0.25">
      <c r="A801" s="3">
        <v>43073</v>
      </c>
      <c r="B801" t="s">
        <v>55</v>
      </c>
      <c r="C801" t="s">
        <v>37</v>
      </c>
      <c r="D801">
        <v>6</v>
      </c>
      <c r="E801">
        <v>8</v>
      </c>
      <c r="F801">
        <v>3</v>
      </c>
      <c r="G801">
        <v>2</v>
      </c>
      <c r="H801">
        <v>3</v>
      </c>
      <c r="I801">
        <v>0</v>
      </c>
      <c r="J801">
        <v>0</v>
      </c>
      <c r="K801">
        <v>22</v>
      </c>
      <c r="L801">
        <f>IFERROR(IF(OR(tbl_daily[[#This Row],[RPE]]="",tbl_daily[[#This Row],[Duration]]=""),"",tbl_daily[[#This Row],[RPE]]*tbl_daily[[#This Row],[Duration]]),"")</f>
        <v>0</v>
      </c>
      <c r="M8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22</v>
      </c>
      <c r="N801" t="str">
        <f>IFERROR(_xlfn.XLOOKUP(tbl_daily[[#This Row],[Name]],tbl_profile[Name],tbl_profile[Position]),"")</f>
        <v>Guard</v>
      </c>
      <c r="O801" t="str">
        <f>IFERROR(IF(tbl_daily[[#This Row],[Injury Status]]="Out","",tbl_daily[[#This Row],[Duration]]),"")</f>
        <v/>
      </c>
      <c r="P801" t="str">
        <f>IFERROR(_xlfn.XLOOKUP(tbl_daily[[#This Row],[Name]],tbl_profile[Name],tbl_profile[Team]),"")</f>
        <v>Toon Squad</v>
      </c>
      <c r="Q801" s="2" t="str">
        <f>IFERROR(AVERAGEIFS(tbl_performance[TrapBar Deadlift 1RM (lbs)],tbl_performance[Name],tbl_daily[[#This Row],[Name]],tbl_performance[Date],tbl_daily[[#This Row],[Date]]),"")</f>
        <v/>
      </c>
      <c r="R801" s="2" t="str">
        <f>IFERROR(AVERAGEIFS(tbl_performance[Bench Press 1RM (lbs)],tbl_performance[Name],tbl_daily[[#This Row],[Name]],tbl_performance[Date],tbl_daily[[#This Row],[Date]]),"")</f>
        <v/>
      </c>
      <c r="S801" s="2" t="str">
        <f>IFERROR(AVERAGEIFS(tbl_performance[Jump Height (in)],tbl_performance[Name],tbl_daily[[#This Row],[Name]],tbl_performance[Date],tbl_daily[[#This Row],[Date]]),"")</f>
        <v/>
      </c>
      <c r="T801" s="2" t="str">
        <f>IFERROR(AVERAGEIFS(tbl_performance[Body Fat (%)],tbl_performance[Name],tbl_daily[[#This Row],[Name]],tbl_performance[Date],tbl_daily[[#This Row],[Date]]),"")</f>
        <v/>
      </c>
      <c r="U801">
        <f>IFERROR(IF(tbl_daily[[#This Row],[Name]]="","",1),"")</f>
        <v>1</v>
      </c>
      <c r="V801" s="9">
        <f>IF(tbl_daily[[#This Row],[Injury Status]]="Full",1,IF(tbl_daily[[#This Row],[Injury Status]]="Limited",2,IF(tbl_daily[[#This Row],[Injury Status]]="Out",3,"")))</f>
        <v>3</v>
      </c>
    </row>
    <row r="802" spans="1:22" ht="18" customHeight="1" x14ac:dyDescent="0.25">
      <c r="A802" s="3">
        <v>43073</v>
      </c>
      <c r="B802" t="s">
        <v>40</v>
      </c>
      <c r="C802" t="s">
        <v>36</v>
      </c>
      <c r="D802">
        <v>3</v>
      </c>
      <c r="E802">
        <v>4</v>
      </c>
      <c r="F802">
        <v>4</v>
      </c>
      <c r="G802">
        <v>4</v>
      </c>
      <c r="H802">
        <v>4</v>
      </c>
      <c r="I802">
        <v>1</v>
      </c>
      <c r="J802">
        <v>4</v>
      </c>
      <c r="K802">
        <v>22</v>
      </c>
      <c r="L802">
        <f>IFERROR(IF(OR(tbl_daily[[#This Row],[RPE]]="",tbl_daily[[#This Row],[Duration]]=""),"",tbl_daily[[#This Row],[RPE]]*tbl_daily[[#This Row],[Duration]]),"")</f>
        <v>88</v>
      </c>
      <c r="M8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19</v>
      </c>
      <c r="N802" t="str">
        <f>IFERROR(_xlfn.XLOOKUP(tbl_daily[[#This Row],[Name]],tbl_profile[Name],tbl_profile[Position]),"")</f>
        <v>Guard</v>
      </c>
      <c r="O802">
        <f>IFERROR(IF(tbl_daily[[#This Row],[Injury Status]]="Out","",tbl_daily[[#This Row],[Duration]]),"")</f>
        <v>22</v>
      </c>
      <c r="P802" t="str">
        <f>IFERROR(_xlfn.XLOOKUP(tbl_daily[[#This Row],[Name]],tbl_profile[Name],tbl_profile[Team]),"")</f>
        <v>New Legacy</v>
      </c>
      <c r="Q802" s="2" t="str">
        <f>IFERROR(AVERAGEIFS(tbl_performance[TrapBar Deadlift 1RM (lbs)],tbl_performance[Name],tbl_daily[[#This Row],[Name]],tbl_performance[Date],tbl_daily[[#This Row],[Date]]),"")</f>
        <v/>
      </c>
      <c r="R802" s="2" t="str">
        <f>IFERROR(AVERAGEIFS(tbl_performance[Bench Press 1RM (lbs)],tbl_performance[Name],tbl_daily[[#This Row],[Name]],tbl_performance[Date],tbl_daily[[#This Row],[Date]]),"")</f>
        <v/>
      </c>
      <c r="S802" s="2" t="str">
        <f>IFERROR(AVERAGEIFS(tbl_performance[Jump Height (in)],tbl_performance[Name],tbl_daily[[#This Row],[Name]],tbl_performance[Date],tbl_daily[[#This Row],[Date]]),"")</f>
        <v/>
      </c>
      <c r="T802" s="2" t="str">
        <f>IFERROR(AVERAGEIFS(tbl_performance[Body Fat (%)],tbl_performance[Name],tbl_daily[[#This Row],[Name]],tbl_performance[Date],tbl_daily[[#This Row],[Date]]),"")</f>
        <v/>
      </c>
      <c r="U802">
        <f>IFERROR(IF(tbl_daily[[#This Row],[Name]]="","",1),"")</f>
        <v>1</v>
      </c>
      <c r="V802" s="9">
        <f>IF(tbl_daily[[#This Row],[Injury Status]]="Full",1,IF(tbl_daily[[#This Row],[Injury Status]]="Limited",2,IF(tbl_daily[[#This Row],[Injury Status]]="Out",3,"")))</f>
        <v>1</v>
      </c>
    </row>
    <row r="803" spans="1:22" ht="18" customHeight="1" x14ac:dyDescent="0.25">
      <c r="A803" s="6">
        <v>43074</v>
      </c>
      <c r="B803" t="s">
        <v>45</v>
      </c>
      <c r="C803" t="s">
        <v>36</v>
      </c>
      <c r="D803">
        <v>2</v>
      </c>
      <c r="E803">
        <v>4</v>
      </c>
      <c r="F803">
        <v>4</v>
      </c>
      <c r="G803">
        <v>4</v>
      </c>
      <c r="H803">
        <v>3</v>
      </c>
      <c r="I803">
        <v>1</v>
      </c>
      <c r="J803">
        <v>5</v>
      </c>
      <c r="K803">
        <v>22</v>
      </c>
      <c r="L803">
        <f>IFERROR(IF(OR(tbl_daily[[#This Row],[RPE]]="",tbl_daily[[#This Row],[Duration]]=""),"",tbl_daily[[#This Row],[RPE]]*tbl_daily[[#This Row],[Duration]]),"")</f>
        <v>110</v>
      </c>
      <c r="M8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803" t="str">
        <f>IFERROR(_xlfn.XLOOKUP(tbl_daily[[#This Row],[Name]],tbl_profile[Name],tbl_profile[Position]),"")</f>
        <v>Forward</v>
      </c>
      <c r="O803">
        <f>IFERROR(IF(tbl_daily[[#This Row],[Injury Status]]="Out","",tbl_daily[[#This Row],[Duration]]),"")</f>
        <v>22</v>
      </c>
      <c r="P803" t="str">
        <f>IFERROR(_xlfn.XLOOKUP(tbl_daily[[#This Row],[Name]],tbl_profile[Name],tbl_profile[Team]),"")</f>
        <v>New Legacy</v>
      </c>
      <c r="Q803" s="2" t="str">
        <f>IFERROR(AVERAGEIFS(tbl_performance[TrapBar Deadlift 1RM (lbs)],tbl_performance[Name],tbl_daily[[#This Row],[Name]],tbl_performance[Date],tbl_daily[[#This Row],[Date]]),"")</f>
        <v/>
      </c>
      <c r="R803" s="2" t="str">
        <f>IFERROR(AVERAGEIFS(tbl_performance[Bench Press 1RM (lbs)],tbl_performance[Name],tbl_daily[[#This Row],[Name]],tbl_performance[Date],tbl_daily[[#This Row],[Date]]),"")</f>
        <v/>
      </c>
      <c r="S803" s="2" t="str">
        <f>IFERROR(AVERAGEIFS(tbl_performance[Jump Height (in)],tbl_performance[Name],tbl_daily[[#This Row],[Name]],tbl_performance[Date],tbl_daily[[#This Row],[Date]]),"")</f>
        <v/>
      </c>
      <c r="T803" s="2" t="str">
        <f>IFERROR(AVERAGEIFS(tbl_performance[Body Fat (%)],tbl_performance[Name],tbl_daily[[#This Row],[Name]],tbl_performance[Date],tbl_daily[[#This Row],[Date]]),"")</f>
        <v/>
      </c>
      <c r="U803">
        <f>IFERROR(IF(tbl_daily[[#This Row],[Name]]="","",1),"")</f>
        <v>1</v>
      </c>
      <c r="V803" s="9">
        <f>IF(tbl_daily[[#This Row],[Injury Status]]="Full",1,IF(tbl_daily[[#This Row],[Injury Status]]="Limited",2,IF(tbl_daily[[#This Row],[Injury Status]]="Out",3,"")))</f>
        <v>1</v>
      </c>
    </row>
    <row r="804" spans="1:22" ht="18" customHeight="1" x14ac:dyDescent="0.25">
      <c r="A804" s="3">
        <v>43074</v>
      </c>
      <c r="B804" t="s">
        <v>47</v>
      </c>
      <c r="C804" t="s">
        <v>36</v>
      </c>
      <c r="D804">
        <v>4</v>
      </c>
      <c r="E804">
        <v>2</v>
      </c>
      <c r="F804">
        <v>2</v>
      </c>
      <c r="G804">
        <v>4</v>
      </c>
      <c r="H804">
        <v>4</v>
      </c>
      <c r="I804">
        <v>1</v>
      </c>
      <c r="J804">
        <v>4</v>
      </c>
      <c r="K804">
        <v>22</v>
      </c>
      <c r="L804">
        <f>IFERROR(IF(OR(tbl_daily[[#This Row],[RPE]]="",tbl_daily[[#This Row],[Duration]]=""),"",tbl_daily[[#This Row],[RPE]]*tbl_daily[[#This Row],[Duration]]),"")</f>
        <v>88</v>
      </c>
      <c r="M8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804" t="str">
        <f>IFERROR(_xlfn.XLOOKUP(tbl_daily[[#This Row],[Name]],tbl_profile[Name],tbl_profile[Position]),"")</f>
        <v>Forward</v>
      </c>
      <c r="O804">
        <f>IFERROR(IF(tbl_daily[[#This Row],[Injury Status]]="Out","",tbl_daily[[#This Row],[Duration]]),"")</f>
        <v>22</v>
      </c>
      <c r="P804" t="str">
        <f>IFERROR(_xlfn.XLOOKUP(tbl_daily[[#This Row],[Name]],tbl_profile[Name],tbl_profile[Team]),"")</f>
        <v>Toon Squad</v>
      </c>
      <c r="Q804" s="2" t="str">
        <f>IFERROR(AVERAGEIFS(tbl_performance[TrapBar Deadlift 1RM (lbs)],tbl_performance[Name],tbl_daily[[#This Row],[Name]],tbl_performance[Date],tbl_daily[[#This Row],[Date]]),"")</f>
        <v/>
      </c>
      <c r="R804" s="2" t="str">
        <f>IFERROR(AVERAGEIFS(tbl_performance[Bench Press 1RM (lbs)],tbl_performance[Name],tbl_daily[[#This Row],[Name]],tbl_performance[Date],tbl_daily[[#This Row],[Date]]),"")</f>
        <v/>
      </c>
      <c r="S804" s="2" t="str">
        <f>IFERROR(AVERAGEIFS(tbl_performance[Jump Height (in)],tbl_performance[Name],tbl_daily[[#This Row],[Name]],tbl_performance[Date],tbl_daily[[#This Row],[Date]]),"")</f>
        <v/>
      </c>
      <c r="T804" s="2" t="str">
        <f>IFERROR(AVERAGEIFS(tbl_performance[Body Fat (%)],tbl_performance[Name],tbl_daily[[#This Row],[Name]],tbl_performance[Date],tbl_daily[[#This Row],[Date]]),"")</f>
        <v/>
      </c>
      <c r="U804">
        <f>IFERROR(IF(tbl_daily[[#This Row],[Name]]="","",1),"")</f>
        <v>1</v>
      </c>
      <c r="V804" s="9">
        <f>IF(tbl_daily[[#This Row],[Injury Status]]="Full",1,IF(tbl_daily[[#This Row],[Injury Status]]="Limited",2,IF(tbl_daily[[#This Row],[Injury Status]]="Out",3,"")))</f>
        <v>1</v>
      </c>
    </row>
    <row r="805" spans="1:22" ht="18" customHeight="1" x14ac:dyDescent="0.25">
      <c r="A805" s="3">
        <v>43074</v>
      </c>
      <c r="B805" t="s">
        <v>43</v>
      </c>
      <c r="C805" t="s">
        <v>36</v>
      </c>
      <c r="D805">
        <v>2</v>
      </c>
      <c r="E805">
        <v>1</v>
      </c>
      <c r="F805">
        <v>2</v>
      </c>
      <c r="G805">
        <v>4</v>
      </c>
      <c r="H805">
        <v>1</v>
      </c>
      <c r="I805">
        <v>1</v>
      </c>
      <c r="J805">
        <v>6</v>
      </c>
      <c r="K805">
        <v>22</v>
      </c>
      <c r="L805">
        <f>IFERROR(IF(OR(tbl_daily[[#This Row],[RPE]]="",tbl_daily[[#This Row],[Duration]]=""),"",tbl_daily[[#This Row],[RPE]]*tbl_daily[[#This Row],[Duration]]),"")</f>
        <v>132</v>
      </c>
      <c r="M8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805" t="str">
        <f>IFERROR(_xlfn.XLOOKUP(tbl_daily[[#This Row],[Name]],tbl_profile[Name],tbl_profile[Position]),"")</f>
        <v>Forward</v>
      </c>
      <c r="O805">
        <f>IFERROR(IF(tbl_daily[[#This Row],[Injury Status]]="Out","",tbl_daily[[#This Row],[Duration]]),"")</f>
        <v>22</v>
      </c>
      <c r="P805" t="str">
        <f>IFERROR(_xlfn.XLOOKUP(tbl_daily[[#This Row],[Name]],tbl_profile[Name],tbl_profile[Team]),"")</f>
        <v>New Legacy</v>
      </c>
      <c r="Q805" s="2" t="str">
        <f>IFERROR(AVERAGEIFS(tbl_performance[TrapBar Deadlift 1RM (lbs)],tbl_performance[Name],tbl_daily[[#This Row],[Name]],tbl_performance[Date],tbl_daily[[#This Row],[Date]]),"")</f>
        <v/>
      </c>
      <c r="R805" s="2" t="str">
        <f>IFERROR(AVERAGEIFS(tbl_performance[Bench Press 1RM (lbs)],tbl_performance[Name],tbl_daily[[#This Row],[Name]],tbl_performance[Date],tbl_daily[[#This Row],[Date]]),"")</f>
        <v/>
      </c>
      <c r="S805" s="2" t="str">
        <f>IFERROR(AVERAGEIFS(tbl_performance[Jump Height (in)],tbl_performance[Name],tbl_daily[[#This Row],[Name]],tbl_performance[Date],tbl_daily[[#This Row],[Date]]),"")</f>
        <v/>
      </c>
      <c r="T805" s="2" t="str">
        <f>IFERROR(AVERAGEIFS(tbl_performance[Body Fat (%)],tbl_performance[Name],tbl_daily[[#This Row],[Name]],tbl_performance[Date],tbl_daily[[#This Row],[Date]]),"")</f>
        <v/>
      </c>
      <c r="U805">
        <f>IFERROR(IF(tbl_daily[[#This Row],[Name]]="","",1),"")</f>
        <v>1</v>
      </c>
      <c r="V805" s="9">
        <f>IF(tbl_daily[[#This Row],[Injury Status]]="Full",1,IF(tbl_daily[[#This Row],[Injury Status]]="Limited",2,IF(tbl_daily[[#This Row],[Injury Status]]="Out",3,"")))</f>
        <v>1</v>
      </c>
    </row>
    <row r="806" spans="1:22" ht="18" customHeight="1" x14ac:dyDescent="0.25">
      <c r="A806" s="3">
        <v>43074</v>
      </c>
      <c r="B806" t="s">
        <v>46</v>
      </c>
      <c r="C806" t="s">
        <v>36</v>
      </c>
      <c r="D806">
        <v>4</v>
      </c>
      <c r="E806">
        <v>4</v>
      </c>
      <c r="F806">
        <v>2</v>
      </c>
      <c r="G806">
        <v>4</v>
      </c>
      <c r="H806">
        <v>2</v>
      </c>
      <c r="I806">
        <v>1</v>
      </c>
      <c r="J806">
        <v>7</v>
      </c>
      <c r="K806">
        <v>22</v>
      </c>
      <c r="L806">
        <f>IFERROR(IF(OR(tbl_daily[[#This Row],[RPE]]="",tbl_daily[[#This Row],[Duration]]=""),"",tbl_daily[[#This Row],[RPE]]*tbl_daily[[#This Row],[Duration]]),"")</f>
        <v>154</v>
      </c>
      <c r="M8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806" t="str">
        <f>IFERROR(_xlfn.XLOOKUP(tbl_daily[[#This Row],[Name]],tbl_profile[Name],tbl_profile[Position]),"")</f>
        <v>Forward</v>
      </c>
      <c r="O806">
        <f>IFERROR(IF(tbl_daily[[#This Row],[Injury Status]]="Out","",tbl_daily[[#This Row],[Duration]]),"")</f>
        <v>22</v>
      </c>
      <c r="P806" t="str">
        <f>IFERROR(_xlfn.XLOOKUP(tbl_daily[[#This Row],[Name]],tbl_profile[Name],tbl_profile[Team]),"")</f>
        <v>Toon Squad</v>
      </c>
      <c r="Q806" s="2" t="str">
        <f>IFERROR(AVERAGEIFS(tbl_performance[TrapBar Deadlift 1RM (lbs)],tbl_performance[Name],tbl_daily[[#This Row],[Name]],tbl_performance[Date],tbl_daily[[#This Row],[Date]]),"")</f>
        <v/>
      </c>
      <c r="R806" s="2" t="str">
        <f>IFERROR(AVERAGEIFS(tbl_performance[Bench Press 1RM (lbs)],tbl_performance[Name],tbl_daily[[#This Row],[Name]],tbl_performance[Date],tbl_daily[[#This Row],[Date]]),"")</f>
        <v/>
      </c>
      <c r="S806" s="2" t="str">
        <f>IFERROR(AVERAGEIFS(tbl_performance[Jump Height (in)],tbl_performance[Name],tbl_daily[[#This Row],[Name]],tbl_performance[Date],tbl_daily[[#This Row],[Date]]),"")</f>
        <v/>
      </c>
      <c r="T806" s="2" t="str">
        <f>IFERROR(AVERAGEIFS(tbl_performance[Body Fat (%)],tbl_performance[Name],tbl_daily[[#This Row],[Name]],tbl_performance[Date],tbl_daily[[#This Row],[Date]]),"")</f>
        <v/>
      </c>
      <c r="U806">
        <f>IFERROR(IF(tbl_daily[[#This Row],[Name]]="","",1),"")</f>
        <v>1</v>
      </c>
      <c r="V806" s="9">
        <f>IF(tbl_daily[[#This Row],[Injury Status]]="Full",1,IF(tbl_daily[[#This Row],[Injury Status]]="Limited",2,IF(tbl_daily[[#This Row],[Injury Status]]="Out",3,"")))</f>
        <v>1</v>
      </c>
    </row>
    <row r="807" spans="1:22" ht="18" customHeight="1" x14ac:dyDescent="0.25">
      <c r="A807" s="3">
        <v>43074</v>
      </c>
      <c r="B807" t="s">
        <v>49</v>
      </c>
      <c r="C807" t="s">
        <v>36</v>
      </c>
      <c r="D807">
        <v>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6</v>
      </c>
      <c r="K807">
        <v>22</v>
      </c>
      <c r="L807">
        <f>IFERROR(IF(OR(tbl_daily[[#This Row],[RPE]]="",tbl_daily[[#This Row],[Duration]]=""),"",tbl_daily[[#This Row],[RPE]]*tbl_daily[[#This Row],[Duration]]),"")</f>
        <v>132</v>
      </c>
      <c r="M8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807" t="str">
        <f>IFERROR(_xlfn.XLOOKUP(tbl_daily[[#This Row],[Name]],tbl_profile[Name],tbl_profile[Position]),"")</f>
        <v>Guard</v>
      </c>
      <c r="O807">
        <f>IFERROR(IF(tbl_daily[[#This Row],[Injury Status]]="Out","",tbl_daily[[#This Row],[Duration]]),"")</f>
        <v>22</v>
      </c>
      <c r="P807" t="str">
        <f>IFERROR(_xlfn.XLOOKUP(tbl_daily[[#This Row],[Name]],tbl_profile[Name],tbl_profile[Team]),"")</f>
        <v>Toon Squad</v>
      </c>
      <c r="Q807" s="2" t="str">
        <f>IFERROR(AVERAGEIFS(tbl_performance[TrapBar Deadlift 1RM (lbs)],tbl_performance[Name],tbl_daily[[#This Row],[Name]],tbl_performance[Date],tbl_daily[[#This Row],[Date]]),"")</f>
        <v/>
      </c>
      <c r="R807" s="2" t="str">
        <f>IFERROR(AVERAGEIFS(tbl_performance[Bench Press 1RM (lbs)],tbl_performance[Name],tbl_daily[[#This Row],[Name]],tbl_performance[Date],tbl_daily[[#This Row],[Date]]),"")</f>
        <v/>
      </c>
      <c r="S807" s="2" t="str">
        <f>IFERROR(AVERAGEIFS(tbl_performance[Jump Height (in)],tbl_performance[Name],tbl_daily[[#This Row],[Name]],tbl_performance[Date],tbl_daily[[#This Row],[Date]]),"")</f>
        <v/>
      </c>
      <c r="T807" s="2" t="str">
        <f>IFERROR(AVERAGEIFS(tbl_performance[Body Fat (%)],tbl_performance[Name],tbl_daily[[#This Row],[Name]],tbl_performance[Date],tbl_daily[[#This Row],[Date]]),"")</f>
        <v/>
      </c>
      <c r="U807">
        <f>IFERROR(IF(tbl_daily[[#This Row],[Name]]="","",1),"")</f>
        <v>1</v>
      </c>
      <c r="V807" s="9">
        <f>IF(tbl_daily[[#This Row],[Injury Status]]="Full",1,IF(tbl_daily[[#This Row],[Injury Status]]="Limited",2,IF(tbl_daily[[#This Row],[Injury Status]]="Out",3,"")))</f>
        <v>1</v>
      </c>
    </row>
    <row r="808" spans="1:22" ht="18" customHeight="1" x14ac:dyDescent="0.25">
      <c r="A808" s="3">
        <v>43074</v>
      </c>
      <c r="B808" t="s">
        <v>14</v>
      </c>
      <c r="C808" t="s">
        <v>36</v>
      </c>
      <c r="D808">
        <v>3</v>
      </c>
      <c r="E808">
        <v>3</v>
      </c>
      <c r="F808">
        <v>1</v>
      </c>
      <c r="G808">
        <v>3</v>
      </c>
      <c r="H808">
        <v>2</v>
      </c>
      <c r="I808">
        <v>1</v>
      </c>
      <c r="J808">
        <v>6</v>
      </c>
      <c r="K808">
        <v>22</v>
      </c>
      <c r="L808">
        <f>IFERROR(IF(OR(tbl_daily[[#This Row],[RPE]]="",tbl_daily[[#This Row],[Duration]]=""),"",tbl_daily[[#This Row],[RPE]]*tbl_daily[[#This Row],[Duration]]),"")</f>
        <v>132</v>
      </c>
      <c r="M8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08" t="str">
        <f>IFERROR(_xlfn.XLOOKUP(tbl_daily[[#This Row],[Name]],tbl_profile[Name],tbl_profile[Position]),"")</f>
        <v>Guard</v>
      </c>
      <c r="O808">
        <f>IFERROR(IF(tbl_daily[[#This Row],[Injury Status]]="Out","",tbl_daily[[#This Row],[Duration]]),"")</f>
        <v>22</v>
      </c>
      <c r="P808" t="str">
        <f>IFERROR(_xlfn.XLOOKUP(tbl_daily[[#This Row],[Name]],tbl_profile[Name],tbl_profile[Team]),"")</f>
        <v>New Legacy</v>
      </c>
      <c r="Q808" s="2" t="str">
        <f>IFERROR(AVERAGEIFS(tbl_performance[TrapBar Deadlift 1RM (lbs)],tbl_performance[Name],tbl_daily[[#This Row],[Name]],tbl_performance[Date],tbl_daily[[#This Row],[Date]]),"")</f>
        <v/>
      </c>
      <c r="R808" s="2" t="str">
        <f>IFERROR(AVERAGEIFS(tbl_performance[Bench Press 1RM (lbs)],tbl_performance[Name],tbl_daily[[#This Row],[Name]],tbl_performance[Date],tbl_daily[[#This Row],[Date]]),"")</f>
        <v/>
      </c>
      <c r="S808" s="2" t="str">
        <f>IFERROR(AVERAGEIFS(tbl_performance[Jump Height (in)],tbl_performance[Name],tbl_daily[[#This Row],[Name]],tbl_performance[Date],tbl_daily[[#This Row],[Date]]),"")</f>
        <v/>
      </c>
      <c r="T808" s="2" t="str">
        <f>IFERROR(AVERAGEIFS(tbl_performance[Body Fat (%)],tbl_performance[Name],tbl_daily[[#This Row],[Name]],tbl_performance[Date],tbl_daily[[#This Row],[Date]]),"")</f>
        <v/>
      </c>
      <c r="U808">
        <f>IFERROR(IF(tbl_daily[[#This Row],[Name]]="","",1),"")</f>
        <v>1</v>
      </c>
      <c r="V808" s="9">
        <f>IF(tbl_daily[[#This Row],[Injury Status]]="Full",1,IF(tbl_daily[[#This Row],[Injury Status]]="Limited",2,IF(tbl_daily[[#This Row],[Injury Status]]="Out",3,"")))</f>
        <v>1</v>
      </c>
    </row>
    <row r="809" spans="1:22" ht="18" customHeight="1" x14ac:dyDescent="0.25">
      <c r="A809" s="3">
        <v>43074</v>
      </c>
      <c r="B809" t="s">
        <v>64</v>
      </c>
      <c r="C809" t="s">
        <v>36</v>
      </c>
      <c r="D809">
        <v>1</v>
      </c>
      <c r="E809">
        <v>2</v>
      </c>
      <c r="F809">
        <v>4</v>
      </c>
      <c r="G809">
        <v>3</v>
      </c>
      <c r="H809">
        <v>1</v>
      </c>
      <c r="I809">
        <v>1</v>
      </c>
      <c r="J809">
        <v>6</v>
      </c>
      <c r="K809">
        <v>22</v>
      </c>
      <c r="L809">
        <f>IFERROR(IF(OR(tbl_daily[[#This Row],[RPE]]="",tbl_daily[[#This Row],[Duration]]=""),"",tbl_daily[[#This Row],[RPE]]*tbl_daily[[#This Row],[Duration]]),"")</f>
        <v>132</v>
      </c>
      <c r="M8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809" t="str">
        <f>IFERROR(_xlfn.XLOOKUP(tbl_daily[[#This Row],[Name]],tbl_profile[Name],tbl_profile[Position]),"")</f>
        <v>Guard</v>
      </c>
      <c r="O809">
        <f>IFERROR(IF(tbl_daily[[#This Row],[Injury Status]]="Out","",tbl_daily[[#This Row],[Duration]]),"")</f>
        <v>22</v>
      </c>
      <c r="P809" t="str">
        <f>IFERROR(_xlfn.XLOOKUP(tbl_daily[[#This Row],[Name]],tbl_profile[Name],tbl_profile[Team]),"")</f>
        <v>New Legacy</v>
      </c>
      <c r="Q809" s="2" t="str">
        <f>IFERROR(AVERAGEIFS(tbl_performance[TrapBar Deadlift 1RM (lbs)],tbl_performance[Name],tbl_daily[[#This Row],[Name]],tbl_performance[Date],tbl_daily[[#This Row],[Date]]),"")</f>
        <v/>
      </c>
      <c r="R809" s="2" t="str">
        <f>IFERROR(AVERAGEIFS(tbl_performance[Bench Press 1RM (lbs)],tbl_performance[Name],tbl_daily[[#This Row],[Name]],tbl_performance[Date],tbl_daily[[#This Row],[Date]]),"")</f>
        <v/>
      </c>
      <c r="S809" s="2" t="str">
        <f>IFERROR(AVERAGEIFS(tbl_performance[Jump Height (in)],tbl_performance[Name],tbl_daily[[#This Row],[Name]],tbl_performance[Date],tbl_daily[[#This Row],[Date]]),"")</f>
        <v/>
      </c>
      <c r="T809" s="2" t="str">
        <f>IFERROR(AVERAGEIFS(tbl_performance[Body Fat (%)],tbl_performance[Name],tbl_daily[[#This Row],[Name]],tbl_performance[Date],tbl_daily[[#This Row],[Date]]),"")</f>
        <v/>
      </c>
      <c r="U809">
        <f>IFERROR(IF(tbl_daily[[#This Row],[Name]]="","",1),"")</f>
        <v>1</v>
      </c>
      <c r="V809" s="9">
        <f>IF(tbl_daily[[#This Row],[Injury Status]]="Full",1,IF(tbl_daily[[#This Row],[Injury Status]]="Limited",2,IF(tbl_daily[[#This Row],[Injury Status]]="Out",3,"")))</f>
        <v>1</v>
      </c>
    </row>
    <row r="810" spans="1:22" ht="18" customHeight="1" x14ac:dyDescent="0.25">
      <c r="A810" s="3">
        <v>43074</v>
      </c>
      <c r="B810" t="s">
        <v>48</v>
      </c>
      <c r="C810" t="s">
        <v>36</v>
      </c>
      <c r="D810">
        <v>3</v>
      </c>
      <c r="E810">
        <v>2</v>
      </c>
      <c r="F810">
        <v>4</v>
      </c>
      <c r="G810">
        <v>1</v>
      </c>
      <c r="H810">
        <v>3</v>
      </c>
      <c r="I810">
        <v>1</v>
      </c>
      <c r="J810">
        <v>6</v>
      </c>
      <c r="K810">
        <v>22</v>
      </c>
      <c r="L810">
        <f>IFERROR(IF(OR(tbl_daily[[#This Row],[RPE]]="",tbl_daily[[#This Row],[Duration]]=""),"",tbl_daily[[#This Row],[RPE]]*tbl_daily[[#This Row],[Duration]]),"")</f>
        <v>132</v>
      </c>
      <c r="M8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810" t="str">
        <f>IFERROR(_xlfn.XLOOKUP(tbl_daily[[#This Row],[Name]],tbl_profile[Name],tbl_profile[Position]),"")</f>
        <v>Guard</v>
      </c>
      <c r="O810">
        <f>IFERROR(IF(tbl_daily[[#This Row],[Injury Status]]="Out","",tbl_daily[[#This Row],[Duration]]),"")</f>
        <v>22</v>
      </c>
      <c r="P810" t="str">
        <f>IFERROR(_xlfn.XLOOKUP(tbl_daily[[#This Row],[Name]],tbl_profile[Name],tbl_profile[Team]),"")</f>
        <v>New Legacy</v>
      </c>
      <c r="Q810" s="2" t="str">
        <f>IFERROR(AVERAGEIFS(tbl_performance[TrapBar Deadlift 1RM (lbs)],tbl_performance[Name],tbl_daily[[#This Row],[Name]],tbl_performance[Date],tbl_daily[[#This Row],[Date]]),"")</f>
        <v/>
      </c>
      <c r="R810" s="2" t="str">
        <f>IFERROR(AVERAGEIFS(tbl_performance[Bench Press 1RM (lbs)],tbl_performance[Name],tbl_daily[[#This Row],[Name]],tbl_performance[Date],tbl_daily[[#This Row],[Date]]),"")</f>
        <v/>
      </c>
      <c r="S810" s="2" t="str">
        <f>IFERROR(AVERAGEIFS(tbl_performance[Jump Height (in)],tbl_performance[Name],tbl_daily[[#This Row],[Name]],tbl_performance[Date],tbl_daily[[#This Row],[Date]]),"")</f>
        <v/>
      </c>
      <c r="T810" s="2" t="str">
        <f>IFERROR(AVERAGEIFS(tbl_performance[Body Fat (%)],tbl_performance[Name],tbl_daily[[#This Row],[Name]],tbl_performance[Date],tbl_daily[[#This Row],[Date]]),"")</f>
        <v/>
      </c>
      <c r="U810">
        <f>IFERROR(IF(tbl_daily[[#This Row],[Name]]="","",1),"")</f>
        <v>1</v>
      </c>
      <c r="V810" s="9">
        <f>IF(tbl_daily[[#This Row],[Injury Status]]="Full",1,IF(tbl_daily[[#This Row],[Injury Status]]="Limited",2,IF(tbl_daily[[#This Row],[Injury Status]]="Out",3,"")))</f>
        <v>1</v>
      </c>
    </row>
    <row r="811" spans="1:22" ht="18" customHeight="1" x14ac:dyDescent="0.25">
      <c r="A811" s="3">
        <v>43074</v>
      </c>
      <c r="B811" t="s">
        <v>63</v>
      </c>
      <c r="C811" t="s">
        <v>36</v>
      </c>
      <c r="D811">
        <v>2</v>
      </c>
      <c r="E811">
        <v>4</v>
      </c>
      <c r="F811">
        <v>3</v>
      </c>
      <c r="G811">
        <v>1</v>
      </c>
      <c r="H811">
        <v>4</v>
      </c>
      <c r="I811">
        <v>0</v>
      </c>
      <c r="J811">
        <v>0</v>
      </c>
      <c r="K811" t="s">
        <v>39</v>
      </c>
      <c r="L811" t="str">
        <f>IFERROR(IF(OR(tbl_daily[[#This Row],[RPE]]="",tbl_daily[[#This Row],[Duration]]=""),"",tbl_daily[[#This Row],[RPE]]*tbl_daily[[#This Row],[Duration]]),"")</f>
        <v/>
      </c>
      <c r="M8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811" t="str">
        <f>IFERROR(_xlfn.XLOOKUP(tbl_daily[[#This Row],[Name]],tbl_profile[Name],tbl_profile[Position]),"")</f>
        <v>Center</v>
      </c>
      <c r="O811" t="str">
        <f>IFERROR(IF(tbl_daily[[#This Row],[Injury Status]]="Out","",tbl_daily[[#This Row],[Duration]]),"")</f>
        <v/>
      </c>
      <c r="P811" t="str">
        <f>IFERROR(_xlfn.XLOOKUP(tbl_daily[[#This Row],[Name]],tbl_profile[Name],tbl_profile[Team]),"")</f>
        <v>New Legacy</v>
      </c>
      <c r="Q811" s="2" t="str">
        <f>IFERROR(AVERAGEIFS(tbl_performance[TrapBar Deadlift 1RM (lbs)],tbl_performance[Name],tbl_daily[[#This Row],[Name]],tbl_performance[Date],tbl_daily[[#This Row],[Date]]),"")</f>
        <v/>
      </c>
      <c r="R811" s="2" t="str">
        <f>IFERROR(AVERAGEIFS(tbl_performance[Bench Press 1RM (lbs)],tbl_performance[Name],tbl_daily[[#This Row],[Name]],tbl_performance[Date],tbl_daily[[#This Row],[Date]]),"")</f>
        <v/>
      </c>
      <c r="S811" s="2" t="str">
        <f>IFERROR(AVERAGEIFS(tbl_performance[Jump Height (in)],tbl_performance[Name],tbl_daily[[#This Row],[Name]],tbl_performance[Date],tbl_daily[[#This Row],[Date]]),"")</f>
        <v/>
      </c>
      <c r="T811" s="2" t="str">
        <f>IFERROR(AVERAGEIFS(tbl_performance[Body Fat (%)],tbl_performance[Name],tbl_daily[[#This Row],[Name]],tbl_performance[Date],tbl_daily[[#This Row],[Date]]),"")</f>
        <v/>
      </c>
      <c r="U811">
        <f>IFERROR(IF(tbl_daily[[#This Row],[Name]]="","",1),"")</f>
        <v>1</v>
      </c>
      <c r="V811" s="9">
        <f>IF(tbl_daily[[#This Row],[Injury Status]]="Full",1,IF(tbl_daily[[#This Row],[Injury Status]]="Limited",2,IF(tbl_daily[[#This Row],[Injury Status]]="Out",3,"")))</f>
        <v>1</v>
      </c>
    </row>
    <row r="812" spans="1:22" ht="18" customHeight="1" x14ac:dyDescent="0.25">
      <c r="A812" s="3">
        <v>43074</v>
      </c>
      <c r="B812" t="s">
        <v>62</v>
      </c>
      <c r="C812" t="s">
        <v>36</v>
      </c>
      <c r="D812">
        <v>4</v>
      </c>
      <c r="E812">
        <v>4</v>
      </c>
      <c r="F812">
        <v>3</v>
      </c>
      <c r="G812">
        <v>3</v>
      </c>
      <c r="H812">
        <v>4</v>
      </c>
      <c r="I812">
        <v>0</v>
      </c>
      <c r="J812">
        <v>0</v>
      </c>
      <c r="K812" t="s">
        <v>39</v>
      </c>
      <c r="L812" t="str">
        <f>IFERROR(IF(OR(tbl_daily[[#This Row],[RPE]]="",tbl_daily[[#This Row],[Duration]]=""),"",tbl_daily[[#This Row],[RPE]]*tbl_daily[[#This Row],[Duration]]),"")</f>
        <v/>
      </c>
      <c r="M8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812" t="str">
        <f>IFERROR(_xlfn.XLOOKUP(tbl_daily[[#This Row],[Name]],tbl_profile[Name],tbl_profile[Position]),"")</f>
        <v>Center</v>
      </c>
      <c r="O812" t="str">
        <f>IFERROR(IF(tbl_daily[[#This Row],[Injury Status]]="Out","",tbl_daily[[#This Row],[Duration]]),"")</f>
        <v/>
      </c>
      <c r="P812" t="str">
        <f>IFERROR(_xlfn.XLOOKUP(tbl_daily[[#This Row],[Name]],tbl_profile[Name],tbl_profile[Team]),"")</f>
        <v>Toon Squad</v>
      </c>
      <c r="Q812" s="2" t="str">
        <f>IFERROR(AVERAGEIFS(tbl_performance[TrapBar Deadlift 1RM (lbs)],tbl_performance[Name],tbl_daily[[#This Row],[Name]],tbl_performance[Date],tbl_daily[[#This Row],[Date]]),"")</f>
        <v/>
      </c>
      <c r="R812" s="2" t="str">
        <f>IFERROR(AVERAGEIFS(tbl_performance[Bench Press 1RM (lbs)],tbl_performance[Name],tbl_daily[[#This Row],[Name]],tbl_performance[Date],tbl_daily[[#This Row],[Date]]),"")</f>
        <v/>
      </c>
      <c r="S812" s="2" t="str">
        <f>IFERROR(AVERAGEIFS(tbl_performance[Jump Height (in)],tbl_performance[Name],tbl_daily[[#This Row],[Name]],tbl_performance[Date],tbl_daily[[#This Row],[Date]]),"")</f>
        <v/>
      </c>
      <c r="T812" s="2" t="str">
        <f>IFERROR(AVERAGEIFS(tbl_performance[Body Fat (%)],tbl_performance[Name],tbl_daily[[#This Row],[Name]],tbl_performance[Date],tbl_daily[[#This Row],[Date]]),"")</f>
        <v/>
      </c>
      <c r="U812">
        <f>IFERROR(IF(tbl_daily[[#This Row],[Name]]="","",1),"")</f>
        <v>1</v>
      </c>
      <c r="V812" s="9">
        <f>IF(tbl_daily[[#This Row],[Injury Status]]="Full",1,IF(tbl_daily[[#This Row],[Injury Status]]="Limited",2,IF(tbl_daily[[#This Row],[Injury Status]]="Out",3,"")))</f>
        <v>1</v>
      </c>
    </row>
    <row r="813" spans="1:22" ht="18" customHeight="1" x14ac:dyDescent="0.25">
      <c r="A813" s="3">
        <v>43074</v>
      </c>
      <c r="B813" t="s">
        <v>146</v>
      </c>
      <c r="C813" t="s">
        <v>36</v>
      </c>
      <c r="D813">
        <v>4</v>
      </c>
      <c r="E813">
        <v>2</v>
      </c>
      <c r="F813">
        <v>3</v>
      </c>
      <c r="G813">
        <v>3</v>
      </c>
      <c r="H813">
        <v>3</v>
      </c>
      <c r="I813">
        <v>0</v>
      </c>
      <c r="J813">
        <v>0</v>
      </c>
      <c r="K813" t="s">
        <v>39</v>
      </c>
      <c r="L813" t="str">
        <f>IFERROR(IF(OR(tbl_daily[[#This Row],[RPE]]="",tbl_daily[[#This Row],[Duration]]=""),"",tbl_daily[[#This Row],[RPE]]*tbl_daily[[#This Row],[Duration]]),"")</f>
        <v/>
      </c>
      <c r="M8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813" t="str">
        <f>IFERROR(_xlfn.XLOOKUP(tbl_daily[[#This Row],[Name]],tbl_profile[Name],tbl_profile[Position]),"")</f>
        <v>Forward</v>
      </c>
      <c r="O813" t="str">
        <f>IFERROR(IF(tbl_daily[[#This Row],[Injury Status]]="Out","",tbl_daily[[#This Row],[Duration]]),"")</f>
        <v/>
      </c>
      <c r="P813" t="str">
        <f>IFERROR(_xlfn.XLOOKUP(tbl_daily[[#This Row],[Name]],tbl_profile[Name],tbl_profile[Team]),"")</f>
        <v>New Legacy</v>
      </c>
      <c r="Q813" s="2" t="str">
        <f>IFERROR(AVERAGEIFS(tbl_performance[TrapBar Deadlift 1RM (lbs)],tbl_performance[Name],tbl_daily[[#This Row],[Name]],tbl_performance[Date],tbl_daily[[#This Row],[Date]]),"")</f>
        <v/>
      </c>
      <c r="R813" s="2" t="str">
        <f>IFERROR(AVERAGEIFS(tbl_performance[Bench Press 1RM (lbs)],tbl_performance[Name],tbl_daily[[#This Row],[Name]],tbl_performance[Date],tbl_daily[[#This Row],[Date]]),"")</f>
        <v/>
      </c>
      <c r="S813" s="2" t="str">
        <f>IFERROR(AVERAGEIFS(tbl_performance[Jump Height (in)],tbl_performance[Name],tbl_daily[[#This Row],[Name]],tbl_performance[Date],tbl_daily[[#This Row],[Date]]),"")</f>
        <v/>
      </c>
      <c r="T813" s="2" t="str">
        <f>IFERROR(AVERAGEIFS(tbl_performance[Body Fat (%)],tbl_performance[Name],tbl_daily[[#This Row],[Name]],tbl_performance[Date],tbl_daily[[#This Row],[Date]]),"")</f>
        <v/>
      </c>
      <c r="U813">
        <f>IFERROR(IF(tbl_daily[[#This Row],[Name]]="","",1),"")</f>
        <v>1</v>
      </c>
      <c r="V813" s="9">
        <f>IF(tbl_daily[[#This Row],[Injury Status]]="Full",1,IF(tbl_daily[[#This Row],[Injury Status]]="Limited",2,IF(tbl_daily[[#This Row],[Injury Status]]="Out",3,"")))</f>
        <v>1</v>
      </c>
    </row>
    <row r="814" spans="1:22" ht="18" customHeight="1" x14ac:dyDescent="0.25">
      <c r="A814" s="3">
        <v>43074</v>
      </c>
      <c r="B814" t="s">
        <v>52</v>
      </c>
      <c r="C814" t="s">
        <v>36</v>
      </c>
      <c r="D814">
        <v>2</v>
      </c>
      <c r="E814">
        <v>4</v>
      </c>
      <c r="F814">
        <v>1</v>
      </c>
      <c r="G814">
        <v>4</v>
      </c>
      <c r="H814">
        <v>2</v>
      </c>
      <c r="I814">
        <v>0</v>
      </c>
      <c r="J814">
        <v>0</v>
      </c>
      <c r="K814" t="s">
        <v>39</v>
      </c>
      <c r="L814" t="str">
        <f>IFERROR(IF(OR(tbl_daily[[#This Row],[RPE]]="",tbl_daily[[#This Row],[Duration]]=""),"",tbl_daily[[#This Row],[RPE]]*tbl_daily[[#This Row],[Duration]]),"")</f>
        <v/>
      </c>
      <c r="M8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814" t="str">
        <f>IFERROR(_xlfn.XLOOKUP(tbl_daily[[#This Row],[Name]],tbl_profile[Name],tbl_profile[Position]),"")</f>
        <v>Forward</v>
      </c>
      <c r="O814" t="str">
        <f>IFERROR(IF(tbl_daily[[#This Row],[Injury Status]]="Out","",tbl_daily[[#This Row],[Duration]]),"")</f>
        <v/>
      </c>
      <c r="P814" t="str">
        <f>IFERROR(_xlfn.XLOOKUP(tbl_daily[[#This Row],[Name]],tbl_profile[Name],tbl_profile[Team]),"")</f>
        <v>Toon Squad</v>
      </c>
      <c r="Q814" s="2" t="str">
        <f>IFERROR(AVERAGEIFS(tbl_performance[TrapBar Deadlift 1RM (lbs)],tbl_performance[Name],tbl_daily[[#This Row],[Name]],tbl_performance[Date],tbl_daily[[#This Row],[Date]]),"")</f>
        <v/>
      </c>
      <c r="R814" s="2" t="str">
        <f>IFERROR(AVERAGEIFS(tbl_performance[Bench Press 1RM (lbs)],tbl_performance[Name],tbl_daily[[#This Row],[Name]],tbl_performance[Date],tbl_daily[[#This Row],[Date]]),"")</f>
        <v/>
      </c>
      <c r="S814" s="2" t="str">
        <f>IFERROR(AVERAGEIFS(tbl_performance[Jump Height (in)],tbl_performance[Name],tbl_daily[[#This Row],[Name]],tbl_performance[Date],tbl_daily[[#This Row],[Date]]),"")</f>
        <v/>
      </c>
      <c r="T814" s="2" t="str">
        <f>IFERROR(AVERAGEIFS(tbl_performance[Body Fat (%)],tbl_performance[Name],tbl_daily[[#This Row],[Name]],tbl_performance[Date],tbl_daily[[#This Row],[Date]]),"")</f>
        <v/>
      </c>
      <c r="U814">
        <f>IFERROR(IF(tbl_daily[[#This Row],[Name]]="","",1),"")</f>
        <v>1</v>
      </c>
      <c r="V814" s="9">
        <f>IF(tbl_daily[[#This Row],[Injury Status]]="Full",1,IF(tbl_daily[[#This Row],[Injury Status]]="Limited",2,IF(tbl_daily[[#This Row],[Injury Status]]="Out",3,"")))</f>
        <v>1</v>
      </c>
    </row>
    <row r="815" spans="1:22" ht="18" customHeight="1" x14ac:dyDescent="0.25">
      <c r="A815" s="3">
        <v>43074</v>
      </c>
      <c r="B815" t="s">
        <v>57</v>
      </c>
      <c r="C815" t="s">
        <v>36</v>
      </c>
      <c r="D815">
        <v>3</v>
      </c>
      <c r="E815">
        <v>1</v>
      </c>
      <c r="F815">
        <v>2</v>
      </c>
      <c r="G815">
        <v>4</v>
      </c>
      <c r="H815">
        <v>4</v>
      </c>
      <c r="I815">
        <v>0</v>
      </c>
      <c r="J815">
        <v>0</v>
      </c>
      <c r="K815" t="s">
        <v>39</v>
      </c>
      <c r="L815" t="str">
        <f>IFERROR(IF(OR(tbl_daily[[#This Row],[RPE]]="",tbl_daily[[#This Row],[Duration]]=""),"",tbl_daily[[#This Row],[RPE]]*tbl_daily[[#This Row],[Duration]]),"")</f>
        <v/>
      </c>
      <c r="M8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815" t="str">
        <f>IFERROR(_xlfn.XLOOKUP(tbl_daily[[#This Row],[Name]],tbl_profile[Name],tbl_profile[Position]),"")</f>
        <v>Guard</v>
      </c>
      <c r="O815" t="str">
        <f>IFERROR(IF(tbl_daily[[#This Row],[Injury Status]]="Out","",tbl_daily[[#This Row],[Duration]]),"")</f>
        <v/>
      </c>
      <c r="P815" t="str">
        <f>IFERROR(_xlfn.XLOOKUP(tbl_daily[[#This Row],[Name]],tbl_profile[Name],tbl_profile[Team]),"")</f>
        <v>Toon Squad</v>
      </c>
      <c r="Q815" s="2" t="str">
        <f>IFERROR(AVERAGEIFS(tbl_performance[TrapBar Deadlift 1RM (lbs)],tbl_performance[Name],tbl_daily[[#This Row],[Name]],tbl_performance[Date],tbl_daily[[#This Row],[Date]]),"")</f>
        <v/>
      </c>
      <c r="R815" s="2" t="str">
        <f>IFERROR(AVERAGEIFS(tbl_performance[Bench Press 1RM (lbs)],tbl_performance[Name],tbl_daily[[#This Row],[Name]],tbl_performance[Date],tbl_daily[[#This Row],[Date]]),"")</f>
        <v/>
      </c>
      <c r="S815" s="2" t="str">
        <f>IFERROR(AVERAGEIFS(tbl_performance[Jump Height (in)],tbl_performance[Name],tbl_daily[[#This Row],[Name]],tbl_performance[Date],tbl_daily[[#This Row],[Date]]),"")</f>
        <v/>
      </c>
      <c r="T815" s="2" t="str">
        <f>IFERROR(AVERAGEIFS(tbl_performance[Body Fat (%)],tbl_performance[Name],tbl_daily[[#This Row],[Name]],tbl_performance[Date],tbl_daily[[#This Row],[Date]]),"")</f>
        <v/>
      </c>
      <c r="U815">
        <f>IFERROR(IF(tbl_daily[[#This Row],[Name]]="","",1),"")</f>
        <v>1</v>
      </c>
      <c r="V815" s="9">
        <f>IF(tbl_daily[[#This Row],[Injury Status]]="Full",1,IF(tbl_daily[[#This Row],[Injury Status]]="Limited",2,IF(tbl_daily[[#This Row],[Injury Status]]="Out",3,"")))</f>
        <v>1</v>
      </c>
    </row>
    <row r="816" spans="1:22" ht="18" customHeight="1" x14ac:dyDescent="0.25">
      <c r="A816" s="3">
        <v>43074</v>
      </c>
      <c r="B816" t="s">
        <v>61</v>
      </c>
      <c r="C816" t="s">
        <v>36</v>
      </c>
      <c r="D816">
        <v>3</v>
      </c>
      <c r="E816">
        <v>2</v>
      </c>
      <c r="F816">
        <v>1</v>
      </c>
      <c r="G816">
        <v>2</v>
      </c>
      <c r="H816">
        <v>4</v>
      </c>
      <c r="I816">
        <v>0</v>
      </c>
      <c r="J816">
        <v>0</v>
      </c>
      <c r="K816" t="s">
        <v>39</v>
      </c>
      <c r="L816" t="str">
        <f>IFERROR(IF(OR(tbl_daily[[#This Row],[RPE]]="",tbl_daily[[#This Row],[Duration]]=""),"",tbl_daily[[#This Row],[RPE]]*tbl_daily[[#This Row],[Duration]]),"")</f>
        <v/>
      </c>
      <c r="M8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16" t="str">
        <f>IFERROR(_xlfn.XLOOKUP(tbl_daily[[#This Row],[Name]],tbl_profile[Name],tbl_profile[Position]),"")</f>
        <v>Forward</v>
      </c>
      <c r="O816" t="str">
        <f>IFERROR(IF(tbl_daily[[#This Row],[Injury Status]]="Out","",tbl_daily[[#This Row],[Duration]]),"")</f>
        <v/>
      </c>
      <c r="P816" t="str">
        <f>IFERROR(_xlfn.XLOOKUP(tbl_daily[[#This Row],[Name]],tbl_profile[Name],tbl_profile[Team]),"")</f>
        <v>Toon Squad</v>
      </c>
      <c r="Q816" s="2" t="str">
        <f>IFERROR(AVERAGEIFS(tbl_performance[TrapBar Deadlift 1RM (lbs)],tbl_performance[Name],tbl_daily[[#This Row],[Name]],tbl_performance[Date],tbl_daily[[#This Row],[Date]]),"")</f>
        <v/>
      </c>
      <c r="R816" s="2" t="str">
        <f>IFERROR(AVERAGEIFS(tbl_performance[Bench Press 1RM (lbs)],tbl_performance[Name],tbl_daily[[#This Row],[Name]],tbl_performance[Date],tbl_daily[[#This Row],[Date]]),"")</f>
        <v/>
      </c>
      <c r="S816" s="2" t="str">
        <f>IFERROR(AVERAGEIFS(tbl_performance[Jump Height (in)],tbl_performance[Name],tbl_daily[[#This Row],[Name]],tbl_performance[Date],tbl_daily[[#This Row],[Date]]),"")</f>
        <v/>
      </c>
      <c r="T816" s="2" t="str">
        <f>IFERROR(AVERAGEIFS(tbl_performance[Body Fat (%)],tbl_performance[Name],tbl_daily[[#This Row],[Name]],tbl_performance[Date],tbl_daily[[#This Row],[Date]]),"")</f>
        <v/>
      </c>
      <c r="U816">
        <f>IFERROR(IF(tbl_daily[[#This Row],[Name]]="","",1),"")</f>
        <v>1</v>
      </c>
      <c r="V816" s="9">
        <f>IF(tbl_daily[[#This Row],[Injury Status]]="Full",1,IF(tbl_daily[[#This Row],[Injury Status]]="Limited",2,IF(tbl_daily[[#This Row],[Injury Status]]="Out",3,"")))</f>
        <v>1</v>
      </c>
    </row>
    <row r="817" spans="1:22" ht="18" customHeight="1" x14ac:dyDescent="0.25">
      <c r="A817" s="3">
        <v>43074</v>
      </c>
      <c r="B817" t="s">
        <v>55</v>
      </c>
      <c r="C817" t="s">
        <v>36</v>
      </c>
      <c r="D817">
        <v>2</v>
      </c>
      <c r="E817">
        <v>2</v>
      </c>
      <c r="F817">
        <v>3</v>
      </c>
      <c r="G817">
        <v>1</v>
      </c>
      <c r="H817">
        <v>1</v>
      </c>
      <c r="I817">
        <v>0</v>
      </c>
      <c r="J817">
        <v>0</v>
      </c>
      <c r="K817" t="s">
        <v>39</v>
      </c>
      <c r="L817" t="str">
        <f>IFERROR(IF(OR(tbl_daily[[#This Row],[RPE]]="",tbl_daily[[#This Row],[Duration]]=""),"",tbl_daily[[#This Row],[RPE]]*tbl_daily[[#This Row],[Duration]]),"")</f>
        <v/>
      </c>
      <c r="M8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817" t="str">
        <f>IFERROR(_xlfn.XLOOKUP(tbl_daily[[#This Row],[Name]],tbl_profile[Name],tbl_profile[Position]),"")</f>
        <v>Guard</v>
      </c>
      <c r="O817" t="str">
        <f>IFERROR(IF(tbl_daily[[#This Row],[Injury Status]]="Out","",tbl_daily[[#This Row],[Duration]]),"")</f>
        <v/>
      </c>
      <c r="P817" t="str">
        <f>IFERROR(_xlfn.XLOOKUP(tbl_daily[[#This Row],[Name]],tbl_profile[Name],tbl_profile[Team]),"")</f>
        <v>Toon Squad</v>
      </c>
      <c r="Q817" s="2" t="str">
        <f>IFERROR(AVERAGEIFS(tbl_performance[TrapBar Deadlift 1RM (lbs)],tbl_performance[Name],tbl_daily[[#This Row],[Name]],tbl_performance[Date],tbl_daily[[#This Row],[Date]]),"")</f>
        <v/>
      </c>
      <c r="R817" s="2" t="str">
        <f>IFERROR(AVERAGEIFS(tbl_performance[Bench Press 1RM (lbs)],tbl_performance[Name],tbl_daily[[#This Row],[Name]],tbl_performance[Date],tbl_daily[[#This Row],[Date]]),"")</f>
        <v/>
      </c>
      <c r="S817" s="2" t="str">
        <f>IFERROR(AVERAGEIFS(tbl_performance[Jump Height (in)],tbl_performance[Name],tbl_daily[[#This Row],[Name]],tbl_performance[Date],tbl_daily[[#This Row],[Date]]),"")</f>
        <v/>
      </c>
      <c r="T817" s="2" t="str">
        <f>IFERROR(AVERAGEIFS(tbl_performance[Body Fat (%)],tbl_performance[Name],tbl_daily[[#This Row],[Name]],tbl_performance[Date],tbl_daily[[#This Row],[Date]]),"")</f>
        <v/>
      </c>
      <c r="U817">
        <f>IFERROR(IF(tbl_daily[[#This Row],[Name]]="","",1),"")</f>
        <v>1</v>
      </c>
      <c r="V817" s="9">
        <f>IF(tbl_daily[[#This Row],[Injury Status]]="Full",1,IF(tbl_daily[[#This Row],[Injury Status]]="Limited",2,IF(tbl_daily[[#This Row],[Injury Status]]="Out",3,"")))</f>
        <v>1</v>
      </c>
    </row>
    <row r="818" spans="1:22" ht="18" customHeight="1" x14ac:dyDescent="0.25">
      <c r="A818" s="3">
        <v>43074</v>
      </c>
      <c r="B818" t="s">
        <v>40</v>
      </c>
      <c r="C818" t="s">
        <v>36</v>
      </c>
      <c r="D818">
        <v>4</v>
      </c>
      <c r="E818">
        <v>4</v>
      </c>
      <c r="F818">
        <v>4</v>
      </c>
      <c r="G818">
        <v>4</v>
      </c>
      <c r="H818">
        <v>4</v>
      </c>
      <c r="I818">
        <v>0</v>
      </c>
      <c r="J818">
        <v>0</v>
      </c>
      <c r="K818" t="s">
        <v>39</v>
      </c>
      <c r="L818" t="str">
        <f>IFERROR(IF(OR(tbl_daily[[#This Row],[RPE]]="",tbl_daily[[#This Row],[Duration]]=""),"",tbl_daily[[#This Row],[RPE]]*tbl_daily[[#This Row],[Duration]]),"")</f>
        <v/>
      </c>
      <c r="M8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20</v>
      </c>
      <c r="N818" t="str">
        <f>IFERROR(_xlfn.XLOOKUP(tbl_daily[[#This Row],[Name]],tbl_profile[Name],tbl_profile[Position]),"")</f>
        <v>Guard</v>
      </c>
      <c r="O818" t="str">
        <f>IFERROR(IF(tbl_daily[[#This Row],[Injury Status]]="Out","",tbl_daily[[#This Row],[Duration]]),"")</f>
        <v/>
      </c>
      <c r="P818" t="str">
        <f>IFERROR(_xlfn.XLOOKUP(tbl_daily[[#This Row],[Name]],tbl_profile[Name],tbl_profile[Team]),"")</f>
        <v>New Legacy</v>
      </c>
      <c r="Q818" s="2" t="str">
        <f>IFERROR(AVERAGEIFS(tbl_performance[TrapBar Deadlift 1RM (lbs)],tbl_performance[Name],tbl_daily[[#This Row],[Name]],tbl_performance[Date],tbl_daily[[#This Row],[Date]]),"")</f>
        <v/>
      </c>
      <c r="R818" s="2" t="str">
        <f>IFERROR(AVERAGEIFS(tbl_performance[Bench Press 1RM (lbs)],tbl_performance[Name],tbl_daily[[#This Row],[Name]],tbl_performance[Date],tbl_daily[[#This Row],[Date]]),"")</f>
        <v/>
      </c>
      <c r="S818" s="2" t="str">
        <f>IFERROR(AVERAGEIFS(tbl_performance[Jump Height (in)],tbl_performance[Name],tbl_daily[[#This Row],[Name]],tbl_performance[Date],tbl_daily[[#This Row],[Date]]),"")</f>
        <v/>
      </c>
      <c r="T818" s="2" t="str">
        <f>IFERROR(AVERAGEIFS(tbl_performance[Body Fat (%)],tbl_performance[Name],tbl_daily[[#This Row],[Name]],tbl_performance[Date],tbl_daily[[#This Row],[Date]]),"")</f>
        <v/>
      </c>
      <c r="U818">
        <f>IFERROR(IF(tbl_daily[[#This Row],[Name]]="","",1),"")</f>
        <v>1</v>
      </c>
      <c r="V818" s="9">
        <f>IF(tbl_daily[[#This Row],[Injury Status]]="Full",1,IF(tbl_daily[[#This Row],[Injury Status]]="Limited",2,IF(tbl_daily[[#This Row],[Injury Status]]="Out",3,"")))</f>
        <v>1</v>
      </c>
    </row>
    <row r="819" spans="1:22" ht="18" customHeight="1" x14ac:dyDescent="0.25">
      <c r="A819" s="6">
        <v>43075</v>
      </c>
      <c r="B819" t="s">
        <v>45</v>
      </c>
      <c r="C819" t="s">
        <v>36</v>
      </c>
      <c r="D819">
        <v>4</v>
      </c>
      <c r="E819">
        <v>1</v>
      </c>
      <c r="F819">
        <v>3</v>
      </c>
      <c r="G819">
        <v>1</v>
      </c>
      <c r="H819">
        <v>2</v>
      </c>
      <c r="I819">
        <v>0</v>
      </c>
      <c r="J819">
        <v>0</v>
      </c>
      <c r="K819" t="s">
        <v>39</v>
      </c>
      <c r="L819" t="str">
        <f>IFERROR(IF(OR(tbl_daily[[#This Row],[RPE]]="",tbl_daily[[#This Row],[Duration]]=""),"",tbl_daily[[#This Row],[RPE]]*tbl_daily[[#This Row],[Duration]]),"")</f>
        <v/>
      </c>
      <c r="M8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819" t="str">
        <f>IFERROR(_xlfn.XLOOKUP(tbl_daily[[#This Row],[Name]],tbl_profile[Name],tbl_profile[Position]),"")</f>
        <v>Forward</v>
      </c>
      <c r="O819" t="str">
        <f>IFERROR(IF(tbl_daily[[#This Row],[Injury Status]]="Out","",tbl_daily[[#This Row],[Duration]]),"")</f>
        <v/>
      </c>
      <c r="P819" t="str">
        <f>IFERROR(_xlfn.XLOOKUP(tbl_daily[[#This Row],[Name]],tbl_profile[Name],tbl_profile[Team]),"")</f>
        <v>New Legacy</v>
      </c>
      <c r="Q819" s="2" t="str">
        <f>IFERROR(AVERAGEIFS(tbl_performance[TrapBar Deadlift 1RM (lbs)],tbl_performance[Name],tbl_daily[[#This Row],[Name]],tbl_performance[Date],tbl_daily[[#This Row],[Date]]),"")</f>
        <v/>
      </c>
      <c r="R819" s="2" t="str">
        <f>IFERROR(AVERAGEIFS(tbl_performance[Bench Press 1RM (lbs)],tbl_performance[Name],tbl_daily[[#This Row],[Name]],tbl_performance[Date],tbl_daily[[#This Row],[Date]]),"")</f>
        <v/>
      </c>
      <c r="S819" s="2" t="str">
        <f>IFERROR(AVERAGEIFS(tbl_performance[Jump Height (in)],tbl_performance[Name],tbl_daily[[#This Row],[Name]],tbl_performance[Date],tbl_daily[[#This Row],[Date]]),"")</f>
        <v/>
      </c>
      <c r="T819" s="2" t="str">
        <f>IFERROR(AVERAGEIFS(tbl_performance[Body Fat (%)],tbl_performance[Name],tbl_daily[[#This Row],[Name]],tbl_performance[Date],tbl_daily[[#This Row],[Date]]),"")</f>
        <v/>
      </c>
      <c r="U819">
        <f>IFERROR(IF(tbl_daily[[#This Row],[Name]]="","",1),"")</f>
        <v>1</v>
      </c>
      <c r="V819" s="9">
        <f>IF(tbl_daily[[#This Row],[Injury Status]]="Full",1,IF(tbl_daily[[#This Row],[Injury Status]]="Limited",2,IF(tbl_daily[[#This Row],[Injury Status]]="Out",3,"")))</f>
        <v>1</v>
      </c>
    </row>
    <row r="820" spans="1:22" ht="18" customHeight="1" x14ac:dyDescent="0.25">
      <c r="A820" s="3">
        <v>43075</v>
      </c>
      <c r="B820" t="s">
        <v>47</v>
      </c>
      <c r="C820" t="s">
        <v>36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0</v>
      </c>
      <c r="J820">
        <v>0</v>
      </c>
      <c r="K820" t="s">
        <v>39</v>
      </c>
      <c r="L820" t="str">
        <f>IFERROR(IF(OR(tbl_daily[[#This Row],[RPE]]="",tbl_daily[[#This Row],[Duration]]=""),"",tbl_daily[[#This Row],[RPE]]*tbl_daily[[#This Row],[Duration]]),"")</f>
        <v/>
      </c>
      <c r="M8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7</v>
      </c>
      <c r="N820" t="str">
        <f>IFERROR(_xlfn.XLOOKUP(tbl_daily[[#This Row],[Name]],tbl_profile[Name],tbl_profile[Position]),"")</f>
        <v>Forward</v>
      </c>
      <c r="O820" t="str">
        <f>IFERROR(IF(tbl_daily[[#This Row],[Injury Status]]="Out","",tbl_daily[[#This Row],[Duration]]),"")</f>
        <v/>
      </c>
      <c r="P820" t="str">
        <f>IFERROR(_xlfn.XLOOKUP(tbl_daily[[#This Row],[Name]],tbl_profile[Name],tbl_profile[Team]),"")</f>
        <v>Toon Squad</v>
      </c>
      <c r="Q820" s="2" t="str">
        <f>IFERROR(AVERAGEIFS(tbl_performance[TrapBar Deadlift 1RM (lbs)],tbl_performance[Name],tbl_daily[[#This Row],[Name]],tbl_performance[Date],tbl_daily[[#This Row],[Date]]),"")</f>
        <v/>
      </c>
      <c r="R820" s="2" t="str">
        <f>IFERROR(AVERAGEIFS(tbl_performance[Bench Press 1RM (lbs)],tbl_performance[Name],tbl_daily[[#This Row],[Name]],tbl_performance[Date],tbl_daily[[#This Row],[Date]]),"")</f>
        <v/>
      </c>
      <c r="S820" s="2" t="str">
        <f>IFERROR(AVERAGEIFS(tbl_performance[Jump Height (in)],tbl_performance[Name],tbl_daily[[#This Row],[Name]],tbl_performance[Date],tbl_daily[[#This Row],[Date]]),"")</f>
        <v/>
      </c>
      <c r="T820" s="2" t="str">
        <f>IFERROR(AVERAGEIFS(tbl_performance[Body Fat (%)],tbl_performance[Name],tbl_daily[[#This Row],[Name]],tbl_performance[Date],tbl_daily[[#This Row],[Date]]),"")</f>
        <v/>
      </c>
      <c r="U820">
        <f>IFERROR(IF(tbl_daily[[#This Row],[Name]]="","",1),"")</f>
        <v>1</v>
      </c>
      <c r="V820" s="9">
        <f>IF(tbl_daily[[#This Row],[Injury Status]]="Full",1,IF(tbl_daily[[#This Row],[Injury Status]]="Limited",2,IF(tbl_daily[[#This Row],[Injury Status]]="Out",3,"")))</f>
        <v>1</v>
      </c>
    </row>
    <row r="821" spans="1:22" ht="18" customHeight="1" x14ac:dyDescent="0.25">
      <c r="A821" s="3">
        <v>43075</v>
      </c>
      <c r="B821" t="s">
        <v>43</v>
      </c>
      <c r="C821" t="s">
        <v>36</v>
      </c>
      <c r="D821">
        <v>2</v>
      </c>
      <c r="E821">
        <v>2</v>
      </c>
      <c r="F821">
        <v>3</v>
      </c>
      <c r="G821">
        <v>3</v>
      </c>
      <c r="H821">
        <v>1</v>
      </c>
      <c r="I821">
        <v>0</v>
      </c>
      <c r="J821">
        <v>0</v>
      </c>
      <c r="K821" t="s">
        <v>39</v>
      </c>
      <c r="L821" t="str">
        <f>IFERROR(IF(OR(tbl_daily[[#This Row],[RPE]]="",tbl_daily[[#This Row],[Duration]]=""),"",tbl_daily[[#This Row],[RPE]]*tbl_daily[[#This Row],[Duration]]),"")</f>
        <v/>
      </c>
      <c r="M8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821" t="str">
        <f>IFERROR(_xlfn.XLOOKUP(tbl_daily[[#This Row],[Name]],tbl_profile[Name],tbl_profile[Position]),"")</f>
        <v>Forward</v>
      </c>
      <c r="O821" t="str">
        <f>IFERROR(IF(tbl_daily[[#This Row],[Injury Status]]="Out","",tbl_daily[[#This Row],[Duration]]),"")</f>
        <v/>
      </c>
      <c r="P821" t="str">
        <f>IFERROR(_xlfn.XLOOKUP(tbl_daily[[#This Row],[Name]],tbl_profile[Name],tbl_profile[Team]),"")</f>
        <v>New Legacy</v>
      </c>
      <c r="Q821" s="2" t="str">
        <f>IFERROR(AVERAGEIFS(tbl_performance[TrapBar Deadlift 1RM (lbs)],tbl_performance[Name],tbl_daily[[#This Row],[Name]],tbl_performance[Date],tbl_daily[[#This Row],[Date]]),"")</f>
        <v/>
      </c>
      <c r="R821" s="2" t="str">
        <f>IFERROR(AVERAGEIFS(tbl_performance[Bench Press 1RM (lbs)],tbl_performance[Name],tbl_daily[[#This Row],[Name]],tbl_performance[Date],tbl_daily[[#This Row],[Date]]),"")</f>
        <v/>
      </c>
      <c r="S821" s="2" t="str">
        <f>IFERROR(AVERAGEIFS(tbl_performance[Jump Height (in)],tbl_performance[Name],tbl_daily[[#This Row],[Name]],tbl_performance[Date],tbl_daily[[#This Row],[Date]]),"")</f>
        <v/>
      </c>
      <c r="T821" s="2" t="str">
        <f>IFERROR(AVERAGEIFS(tbl_performance[Body Fat (%)],tbl_performance[Name],tbl_daily[[#This Row],[Name]],tbl_performance[Date],tbl_daily[[#This Row],[Date]]),"")</f>
        <v/>
      </c>
      <c r="U821">
        <f>IFERROR(IF(tbl_daily[[#This Row],[Name]]="","",1),"")</f>
        <v>1</v>
      </c>
      <c r="V821" s="9">
        <f>IF(tbl_daily[[#This Row],[Injury Status]]="Full",1,IF(tbl_daily[[#This Row],[Injury Status]]="Limited",2,IF(tbl_daily[[#This Row],[Injury Status]]="Out",3,"")))</f>
        <v>1</v>
      </c>
    </row>
    <row r="822" spans="1:22" ht="18" customHeight="1" x14ac:dyDescent="0.25">
      <c r="A822" s="3">
        <v>43075</v>
      </c>
      <c r="B822" t="s">
        <v>46</v>
      </c>
      <c r="C822" t="s">
        <v>36</v>
      </c>
      <c r="D822">
        <v>2</v>
      </c>
      <c r="E822">
        <v>3</v>
      </c>
      <c r="F822">
        <v>1</v>
      </c>
      <c r="G822">
        <v>3</v>
      </c>
      <c r="H822">
        <v>1</v>
      </c>
      <c r="I822">
        <v>0</v>
      </c>
      <c r="J822">
        <v>0</v>
      </c>
      <c r="K822" t="s">
        <v>39</v>
      </c>
      <c r="L822" t="str">
        <f>IFERROR(IF(OR(tbl_daily[[#This Row],[RPE]]="",tbl_daily[[#This Row],[Duration]]=""),"",tbl_daily[[#This Row],[RPE]]*tbl_daily[[#This Row],[Duration]]),"")</f>
        <v/>
      </c>
      <c r="M8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822" t="str">
        <f>IFERROR(_xlfn.XLOOKUP(tbl_daily[[#This Row],[Name]],tbl_profile[Name],tbl_profile[Position]),"")</f>
        <v>Forward</v>
      </c>
      <c r="O822" t="str">
        <f>IFERROR(IF(tbl_daily[[#This Row],[Injury Status]]="Out","",tbl_daily[[#This Row],[Duration]]),"")</f>
        <v/>
      </c>
      <c r="P822" t="str">
        <f>IFERROR(_xlfn.XLOOKUP(tbl_daily[[#This Row],[Name]],tbl_profile[Name],tbl_profile[Team]),"")</f>
        <v>Toon Squad</v>
      </c>
      <c r="Q822" s="2" t="str">
        <f>IFERROR(AVERAGEIFS(tbl_performance[TrapBar Deadlift 1RM (lbs)],tbl_performance[Name],tbl_daily[[#This Row],[Name]],tbl_performance[Date],tbl_daily[[#This Row],[Date]]),"")</f>
        <v/>
      </c>
      <c r="R822" s="2" t="str">
        <f>IFERROR(AVERAGEIFS(tbl_performance[Bench Press 1RM (lbs)],tbl_performance[Name],tbl_daily[[#This Row],[Name]],tbl_performance[Date],tbl_daily[[#This Row],[Date]]),"")</f>
        <v/>
      </c>
      <c r="S822" s="2" t="str">
        <f>IFERROR(AVERAGEIFS(tbl_performance[Jump Height (in)],tbl_performance[Name],tbl_daily[[#This Row],[Name]],tbl_performance[Date],tbl_daily[[#This Row],[Date]]),"")</f>
        <v/>
      </c>
      <c r="T822" s="2" t="str">
        <f>IFERROR(AVERAGEIFS(tbl_performance[Body Fat (%)],tbl_performance[Name],tbl_daily[[#This Row],[Name]],tbl_performance[Date],tbl_daily[[#This Row],[Date]]),"")</f>
        <v/>
      </c>
      <c r="U822">
        <f>IFERROR(IF(tbl_daily[[#This Row],[Name]]="","",1),"")</f>
        <v>1</v>
      </c>
      <c r="V822" s="9">
        <f>IF(tbl_daily[[#This Row],[Injury Status]]="Full",1,IF(tbl_daily[[#This Row],[Injury Status]]="Limited",2,IF(tbl_daily[[#This Row],[Injury Status]]="Out",3,"")))</f>
        <v>1</v>
      </c>
    </row>
    <row r="823" spans="1:22" ht="18" customHeight="1" x14ac:dyDescent="0.25">
      <c r="A823" s="3">
        <v>43075</v>
      </c>
      <c r="B823" t="s">
        <v>49</v>
      </c>
      <c r="C823" t="s">
        <v>36</v>
      </c>
      <c r="D823">
        <v>2</v>
      </c>
      <c r="E823">
        <v>4</v>
      </c>
      <c r="F823">
        <v>1</v>
      </c>
      <c r="G823">
        <v>2</v>
      </c>
      <c r="H823">
        <v>3</v>
      </c>
      <c r="I823">
        <v>0</v>
      </c>
      <c r="J823">
        <v>0</v>
      </c>
      <c r="K823" t="s">
        <v>39</v>
      </c>
      <c r="L823" t="str">
        <f>IFERROR(IF(OR(tbl_daily[[#This Row],[RPE]]="",tbl_daily[[#This Row],[Duration]]=""),"",tbl_daily[[#This Row],[RPE]]*tbl_daily[[#This Row],[Duration]]),"")</f>
        <v/>
      </c>
      <c r="M8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23" t="str">
        <f>IFERROR(_xlfn.XLOOKUP(tbl_daily[[#This Row],[Name]],tbl_profile[Name],tbl_profile[Position]),"")</f>
        <v>Guard</v>
      </c>
      <c r="O823" t="str">
        <f>IFERROR(IF(tbl_daily[[#This Row],[Injury Status]]="Out","",tbl_daily[[#This Row],[Duration]]),"")</f>
        <v/>
      </c>
      <c r="P823" t="str">
        <f>IFERROR(_xlfn.XLOOKUP(tbl_daily[[#This Row],[Name]],tbl_profile[Name],tbl_profile[Team]),"")</f>
        <v>Toon Squad</v>
      </c>
      <c r="Q823" s="2" t="str">
        <f>IFERROR(AVERAGEIFS(tbl_performance[TrapBar Deadlift 1RM (lbs)],tbl_performance[Name],tbl_daily[[#This Row],[Name]],tbl_performance[Date],tbl_daily[[#This Row],[Date]]),"")</f>
        <v/>
      </c>
      <c r="R823" s="2" t="str">
        <f>IFERROR(AVERAGEIFS(tbl_performance[Bench Press 1RM (lbs)],tbl_performance[Name],tbl_daily[[#This Row],[Name]],tbl_performance[Date],tbl_daily[[#This Row],[Date]]),"")</f>
        <v/>
      </c>
      <c r="S823" s="2" t="str">
        <f>IFERROR(AVERAGEIFS(tbl_performance[Jump Height (in)],tbl_performance[Name],tbl_daily[[#This Row],[Name]],tbl_performance[Date],tbl_daily[[#This Row],[Date]]),"")</f>
        <v/>
      </c>
      <c r="T823" s="2" t="str">
        <f>IFERROR(AVERAGEIFS(tbl_performance[Body Fat (%)],tbl_performance[Name],tbl_daily[[#This Row],[Name]],tbl_performance[Date],tbl_daily[[#This Row],[Date]]),"")</f>
        <v/>
      </c>
      <c r="U823">
        <f>IFERROR(IF(tbl_daily[[#This Row],[Name]]="","",1),"")</f>
        <v>1</v>
      </c>
      <c r="V823" s="9">
        <f>IF(tbl_daily[[#This Row],[Injury Status]]="Full",1,IF(tbl_daily[[#This Row],[Injury Status]]="Limited",2,IF(tbl_daily[[#This Row],[Injury Status]]="Out",3,"")))</f>
        <v>1</v>
      </c>
    </row>
    <row r="824" spans="1:22" ht="18" customHeight="1" x14ac:dyDescent="0.25">
      <c r="A824" s="3">
        <v>43075</v>
      </c>
      <c r="B824" t="s">
        <v>64</v>
      </c>
      <c r="C824" t="s">
        <v>36</v>
      </c>
      <c r="D824">
        <v>3</v>
      </c>
      <c r="E824">
        <v>3</v>
      </c>
      <c r="F824">
        <v>4</v>
      </c>
      <c r="G824">
        <v>2</v>
      </c>
      <c r="H824">
        <v>3</v>
      </c>
      <c r="I824">
        <v>0</v>
      </c>
      <c r="J824">
        <v>0</v>
      </c>
      <c r="K824" t="s">
        <v>39</v>
      </c>
      <c r="L824" t="str">
        <f>IFERROR(IF(OR(tbl_daily[[#This Row],[RPE]]="",tbl_daily[[#This Row],[Duration]]=""),"",tbl_daily[[#This Row],[RPE]]*tbl_daily[[#This Row],[Duration]]),"")</f>
        <v/>
      </c>
      <c r="M8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824" t="str">
        <f>IFERROR(_xlfn.XLOOKUP(tbl_daily[[#This Row],[Name]],tbl_profile[Name],tbl_profile[Position]),"")</f>
        <v>Guard</v>
      </c>
      <c r="O824" t="str">
        <f>IFERROR(IF(tbl_daily[[#This Row],[Injury Status]]="Out","",tbl_daily[[#This Row],[Duration]]),"")</f>
        <v/>
      </c>
      <c r="P824" t="str">
        <f>IFERROR(_xlfn.XLOOKUP(tbl_daily[[#This Row],[Name]],tbl_profile[Name],tbl_profile[Team]),"")</f>
        <v>New Legacy</v>
      </c>
      <c r="Q824" s="2" t="str">
        <f>IFERROR(AVERAGEIFS(tbl_performance[TrapBar Deadlift 1RM (lbs)],tbl_performance[Name],tbl_daily[[#This Row],[Name]],tbl_performance[Date],tbl_daily[[#This Row],[Date]]),"")</f>
        <v/>
      </c>
      <c r="R824" s="2" t="str">
        <f>IFERROR(AVERAGEIFS(tbl_performance[Bench Press 1RM (lbs)],tbl_performance[Name],tbl_daily[[#This Row],[Name]],tbl_performance[Date],tbl_daily[[#This Row],[Date]]),"")</f>
        <v/>
      </c>
      <c r="S824" s="2" t="str">
        <f>IFERROR(AVERAGEIFS(tbl_performance[Jump Height (in)],tbl_performance[Name],tbl_daily[[#This Row],[Name]],tbl_performance[Date],tbl_daily[[#This Row],[Date]]),"")</f>
        <v/>
      </c>
      <c r="T824" s="2" t="str">
        <f>IFERROR(AVERAGEIFS(tbl_performance[Body Fat (%)],tbl_performance[Name],tbl_daily[[#This Row],[Name]],tbl_performance[Date],tbl_daily[[#This Row],[Date]]),"")</f>
        <v/>
      </c>
      <c r="U824">
        <f>IFERROR(IF(tbl_daily[[#This Row],[Name]]="","",1),"")</f>
        <v>1</v>
      </c>
      <c r="V824" s="9">
        <f>IF(tbl_daily[[#This Row],[Injury Status]]="Full",1,IF(tbl_daily[[#This Row],[Injury Status]]="Limited",2,IF(tbl_daily[[#This Row],[Injury Status]]="Out",3,"")))</f>
        <v>1</v>
      </c>
    </row>
    <row r="825" spans="1:22" ht="18" customHeight="1" x14ac:dyDescent="0.25">
      <c r="A825" s="3">
        <v>43075</v>
      </c>
      <c r="B825" t="s">
        <v>65</v>
      </c>
      <c r="C825" t="s">
        <v>36</v>
      </c>
      <c r="D825">
        <v>4</v>
      </c>
      <c r="E825">
        <v>2</v>
      </c>
      <c r="F825">
        <v>3</v>
      </c>
      <c r="G825">
        <v>3</v>
      </c>
      <c r="H825">
        <v>3</v>
      </c>
      <c r="I825">
        <v>0</v>
      </c>
      <c r="J825">
        <v>0</v>
      </c>
      <c r="K825" t="s">
        <v>39</v>
      </c>
      <c r="L825" t="str">
        <f>IFERROR(IF(OR(tbl_daily[[#This Row],[RPE]]="",tbl_daily[[#This Row],[Duration]]=""),"",tbl_daily[[#This Row],[RPE]]*tbl_daily[[#This Row],[Duration]]),"")</f>
        <v/>
      </c>
      <c r="M8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825" t="str">
        <f>IFERROR(_xlfn.XLOOKUP(tbl_daily[[#This Row],[Name]],tbl_profile[Name],tbl_profile[Position]),"")</f>
        <v>Center</v>
      </c>
      <c r="O825" t="str">
        <f>IFERROR(IF(tbl_daily[[#This Row],[Injury Status]]="Out","",tbl_daily[[#This Row],[Duration]]),"")</f>
        <v/>
      </c>
      <c r="P825" t="str">
        <f>IFERROR(_xlfn.XLOOKUP(tbl_daily[[#This Row],[Name]],tbl_profile[Name],tbl_profile[Team]),"")</f>
        <v>New Legacy</v>
      </c>
      <c r="Q825" s="2" t="str">
        <f>IFERROR(AVERAGEIFS(tbl_performance[TrapBar Deadlift 1RM (lbs)],tbl_performance[Name],tbl_daily[[#This Row],[Name]],tbl_performance[Date],tbl_daily[[#This Row],[Date]]),"")</f>
        <v/>
      </c>
      <c r="R825" s="2" t="str">
        <f>IFERROR(AVERAGEIFS(tbl_performance[Bench Press 1RM (lbs)],tbl_performance[Name],tbl_daily[[#This Row],[Name]],tbl_performance[Date],tbl_daily[[#This Row],[Date]]),"")</f>
        <v/>
      </c>
      <c r="S825" s="2" t="str">
        <f>IFERROR(AVERAGEIFS(tbl_performance[Jump Height (in)],tbl_performance[Name],tbl_daily[[#This Row],[Name]],tbl_performance[Date],tbl_daily[[#This Row],[Date]]),"")</f>
        <v/>
      </c>
      <c r="T825" s="2" t="str">
        <f>IFERROR(AVERAGEIFS(tbl_performance[Body Fat (%)],tbl_performance[Name],tbl_daily[[#This Row],[Name]],tbl_performance[Date],tbl_daily[[#This Row],[Date]]),"")</f>
        <v/>
      </c>
      <c r="U825">
        <f>IFERROR(IF(tbl_daily[[#This Row],[Name]]="","",1),"")</f>
        <v>1</v>
      </c>
      <c r="V825" s="9">
        <f>IF(tbl_daily[[#This Row],[Injury Status]]="Full",1,IF(tbl_daily[[#This Row],[Injury Status]]="Limited",2,IF(tbl_daily[[#This Row],[Injury Status]]="Out",3,"")))</f>
        <v>1</v>
      </c>
    </row>
    <row r="826" spans="1:22" ht="18" customHeight="1" x14ac:dyDescent="0.25">
      <c r="A826" s="3">
        <v>43075</v>
      </c>
      <c r="B826" t="s">
        <v>63</v>
      </c>
      <c r="C826" t="s">
        <v>36</v>
      </c>
      <c r="D826">
        <v>3</v>
      </c>
      <c r="E826">
        <v>4</v>
      </c>
      <c r="F826">
        <v>2</v>
      </c>
      <c r="G826">
        <v>3</v>
      </c>
      <c r="H826">
        <v>3</v>
      </c>
      <c r="I826">
        <v>0</v>
      </c>
      <c r="J826">
        <v>0</v>
      </c>
      <c r="K826" t="s">
        <v>39</v>
      </c>
      <c r="L826" t="str">
        <f>IFERROR(IF(OR(tbl_daily[[#This Row],[RPE]]="",tbl_daily[[#This Row],[Duration]]=""),"",tbl_daily[[#This Row],[RPE]]*tbl_daily[[#This Row],[Duration]]),"")</f>
        <v/>
      </c>
      <c r="M8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826" t="str">
        <f>IFERROR(_xlfn.XLOOKUP(tbl_daily[[#This Row],[Name]],tbl_profile[Name],tbl_profile[Position]),"")</f>
        <v>Center</v>
      </c>
      <c r="O826" t="str">
        <f>IFERROR(IF(tbl_daily[[#This Row],[Injury Status]]="Out","",tbl_daily[[#This Row],[Duration]]),"")</f>
        <v/>
      </c>
      <c r="P826" t="str">
        <f>IFERROR(_xlfn.XLOOKUP(tbl_daily[[#This Row],[Name]],tbl_profile[Name],tbl_profile[Team]),"")</f>
        <v>New Legacy</v>
      </c>
      <c r="Q826" s="2" t="str">
        <f>IFERROR(AVERAGEIFS(tbl_performance[TrapBar Deadlift 1RM (lbs)],tbl_performance[Name],tbl_daily[[#This Row],[Name]],tbl_performance[Date],tbl_daily[[#This Row],[Date]]),"")</f>
        <v/>
      </c>
      <c r="R826" s="2" t="str">
        <f>IFERROR(AVERAGEIFS(tbl_performance[Bench Press 1RM (lbs)],tbl_performance[Name],tbl_daily[[#This Row],[Name]],tbl_performance[Date],tbl_daily[[#This Row],[Date]]),"")</f>
        <v/>
      </c>
      <c r="S826" s="2" t="str">
        <f>IFERROR(AVERAGEIFS(tbl_performance[Jump Height (in)],tbl_performance[Name],tbl_daily[[#This Row],[Name]],tbl_performance[Date],tbl_daily[[#This Row],[Date]]),"")</f>
        <v/>
      </c>
      <c r="T826" s="2" t="str">
        <f>IFERROR(AVERAGEIFS(tbl_performance[Body Fat (%)],tbl_performance[Name],tbl_daily[[#This Row],[Name]],tbl_performance[Date],tbl_daily[[#This Row],[Date]]),"")</f>
        <v/>
      </c>
      <c r="U826">
        <f>IFERROR(IF(tbl_daily[[#This Row],[Name]]="","",1),"")</f>
        <v>1</v>
      </c>
      <c r="V826" s="9">
        <f>IF(tbl_daily[[#This Row],[Injury Status]]="Full",1,IF(tbl_daily[[#This Row],[Injury Status]]="Limited",2,IF(tbl_daily[[#This Row],[Injury Status]]="Out",3,"")))</f>
        <v>1</v>
      </c>
    </row>
    <row r="827" spans="1:22" ht="18" customHeight="1" x14ac:dyDescent="0.25">
      <c r="A827" s="3">
        <v>43075</v>
      </c>
      <c r="B827" t="s">
        <v>62</v>
      </c>
      <c r="C827" t="s">
        <v>36</v>
      </c>
      <c r="D827">
        <v>1</v>
      </c>
      <c r="E827">
        <v>4</v>
      </c>
      <c r="F827">
        <v>3</v>
      </c>
      <c r="G827">
        <v>4</v>
      </c>
      <c r="H827">
        <v>3</v>
      </c>
      <c r="I827">
        <v>0</v>
      </c>
      <c r="J827">
        <v>0</v>
      </c>
      <c r="K827" t="s">
        <v>39</v>
      </c>
      <c r="L827" t="str">
        <f>IFERROR(IF(OR(tbl_daily[[#This Row],[RPE]]="",tbl_daily[[#This Row],[Duration]]=""),"",tbl_daily[[#This Row],[RPE]]*tbl_daily[[#This Row],[Duration]]),"")</f>
        <v/>
      </c>
      <c r="M8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827" t="str">
        <f>IFERROR(_xlfn.XLOOKUP(tbl_daily[[#This Row],[Name]],tbl_profile[Name],tbl_profile[Position]),"")</f>
        <v>Center</v>
      </c>
      <c r="O827" t="str">
        <f>IFERROR(IF(tbl_daily[[#This Row],[Injury Status]]="Out","",tbl_daily[[#This Row],[Duration]]),"")</f>
        <v/>
      </c>
      <c r="P827" t="str">
        <f>IFERROR(_xlfn.XLOOKUP(tbl_daily[[#This Row],[Name]],tbl_profile[Name],tbl_profile[Team]),"")</f>
        <v>Toon Squad</v>
      </c>
      <c r="Q827" s="2" t="str">
        <f>IFERROR(AVERAGEIFS(tbl_performance[TrapBar Deadlift 1RM (lbs)],tbl_performance[Name],tbl_daily[[#This Row],[Name]],tbl_performance[Date],tbl_daily[[#This Row],[Date]]),"")</f>
        <v/>
      </c>
      <c r="R827" s="2" t="str">
        <f>IFERROR(AVERAGEIFS(tbl_performance[Bench Press 1RM (lbs)],tbl_performance[Name],tbl_daily[[#This Row],[Name]],tbl_performance[Date],tbl_daily[[#This Row],[Date]]),"")</f>
        <v/>
      </c>
      <c r="S827" s="2" t="str">
        <f>IFERROR(AVERAGEIFS(tbl_performance[Jump Height (in)],tbl_performance[Name],tbl_daily[[#This Row],[Name]],tbl_performance[Date],tbl_daily[[#This Row],[Date]]),"")</f>
        <v/>
      </c>
      <c r="T827" s="2" t="str">
        <f>IFERROR(AVERAGEIFS(tbl_performance[Body Fat (%)],tbl_performance[Name],tbl_daily[[#This Row],[Name]],tbl_performance[Date],tbl_daily[[#This Row],[Date]]),"")</f>
        <v/>
      </c>
      <c r="U827">
        <f>IFERROR(IF(tbl_daily[[#This Row],[Name]]="","",1),"")</f>
        <v>1</v>
      </c>
      <c r="V827" s="9">
        <f>IF(tbl_daily[[#This Row],[Injury Status]]="Full",1,IF(tbl_daily[[#This Row],[Injury Status]]="Limited",2,IF(tbl_daily[[#This Row],[Injury Status]]="Out",3,"")))</f>
        <v>1</v>
      </c>
    </row>
    <row r="828" spans="1:22" ht="18" customHeight="1" x14ac:dyDescent="0.25">
      <c r="A828" s="3">
        <v>43075</v>
      </c>
      <c r="B828" t="s">
        <v>146</v>
      </c>
      <c r="C828" t="s">
        <v>36</v>
      </c>
      <c r="D828">
        <v>1</v>
      </c>
      <c r="E828">
        <v>2</v>
      </c>
      <c r="F828">
        <v>3</v>
      </c>
      <c r="G828">
        <v>1</v>
      </c>
      <c r="H828">
        <v>3</v>
      </c>
      <c r="I828">
        <v>0</v>
      </c>
      <c r="J828">
        <v>0</v>
      </c>
      <c r="K828" t="s">
        <v>39</v>
      </c>
      <c r="L828" t="str">
        <f>IFERROR(IF(OR(tbl_daily[[#This Row],[RPE]]="",tbl_daily[[#This Row],[Duration]]=""),"",tbl_daily[[#This Row],[RPE]]*tbl_daily[[#This Row],[Duration]]),"")</f>
        <v/>
      </c>
      <c r="M8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828" t="str">
        <f>IFERROR(_xlfn.XLOOKUP(tbl_daily[[#This Row],[Name]],tbl_profile[Name],tbl_profile[Position]),"")</f>
        <v>Forward</v>
      </c>
      <c r="O828" t="str">
        <f>IFERROR(IF(tbl_daily[[#This Row],[Injury Status]]="Out","",tbl_daily[[#This Row],[Duration]]),"")</f>
        <v/>
      </c>
      <c r="P828" t="str">
        <f>IFERROR(_xlfn.XLOOKUP(tbl_daily[[#This Row],[Name]],tbl_profile[Name],tbl_profile[Team]),"")</f>
        <v>New Legacy</v>
      </c>
      <c r="Q828" s="2" t="str">
        <f>IFERROR(AVERAGEIFS(tbl_performance[TrapBar Deadlift 1RM (lbs)],tbl_performance[Name],tbl_daily[[#This Row],[Name]],tbl_performance[Date],tbl_daily[[#This Row],[Date]]),"")</f>
        <v/>
      </c>
      <c r="R828" s="2" t="str">
        <f>IFERROR(AVERAGEIFS(tbl_performance[Bench Press 1RM (lbs)],tbl_performance[Name],tbl_daily[[#This Row],[Name]],tbl_performance[Date],tbl_daily[[#This Row],[Date]]),"")</f>
        <v/>
      </c>
      <c r="S828" s="2" t="str">
        <f>IFERROR(AVERAGEIFS(tbl_performance[Jump Height (in)],tbl_performance[Name],tbl_daily[[#This Row],[Name]],tbl_performance[Date],tbl_daily[[#This Row],[Date]]),"")</f>
        <v/>
      </c>
      <c r="T828" s="2" t="str">
        <f>IFERROR(AVERAGEIFS(tbl_performance[Body Fat (%)],tbl_performance[Name],tbl_daily[[#This Row],[Name]],tbl_performance[Date],tbl_daily[[#This Row],[Date]]),"")</f>
        <v/>
      </c>
      <c r="U828">
        <f>IFERROR(IF(tbl_daily[[#This Row],[Name]]="","",1),"")</f>
        <v>1</v>
      </c>
      <c r="V828" s="9">
        <f>IF(tbl_daily[[#This Row],[Injury Status]]="Full",1,IF(tbl_daily[[#This Row],[Injury Status]]="Limited",2,IF(tbl_daily[[#This Row],[Injury Status]]="Out",3,"")))</f>
        <v>1</v>
      </c>
    </row>
    <row r="829" spans="1:22" ht="18" customHeight="1" x14ac:dyDescent="0.25">
      <c r="A829" s="3">
        <v>43075</v>
      </c>
      <c r="B829" t="s">
        <v>57</v>
      </c>
      <c r="C829" t="s">
        <v>36</v>
      </c>
      <c r="D829">
        <v>8</v>
      </c>
      <c r="E829">
        <v>7</v>
      </c>
      <c r="F829">
        <v>9</v>
      </c>
      <c r="G829">
        <v>8</v>
      </c>
      <c r="H829">
        <v>7</v>
      </c>
      <c r="I829">
        <v>1</v>
      </c>
      <c r="J829">
        <v>4</v>
      </c>
      <c r="K829">
        <v>112</v>
      </c>
      <c r="L829">
        <f>IFERROR(IF(OR(tbl_daily[[#This Row],[RPE]]="",tbl_daily[[#This Row],[Duration]]=""),"",tbl_daily[[#This Row],[RPE]]*tbl_daily[[#This Row],[Duration]]),"")</f>
        <v>448</v>
      </c>
      <c r="M8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829" t="str">
        <f>IFERROR(_xlfn.XLOOKUP(tbl_daily[[#This Row],[Name]],tbl_profile[Name],tbl_profile[Position]),"")</f>
        <v>Guard</v>
      </c>
      <c r="O829">
        <f>IFERROR(IF(tbl_daily[[#This Row],[Injury Status]]="Out","",tbl_daily[[#This Row],[Duration]]),"")</f>
        <v>112</v>
      </c>
      <c r="P829" t="str">
        <f>IFERROR(_xlfn.XLOOKUP(tbl_daily[[#This Row],[Name]],tbl_profile[Name],tbl_profile[Team]),"")</f>
        <v>Toon Squad</v>
      </c>
      <c r="Q829" s="2" t="str">
        <f>IFERROR(AVERAGEIFS(tbl_performance[TrapBar Deadlift 1RM (lbs)],tbl_performance[Name],tbl_daily[[#This Row],[Name]],tbl_performance[Date],tbl_daily[[#This Row],[Date]]),"")</f>
        <v/>
      </c>
      <c r="R829" s="2" t="str">
        <f>IFERROR(AVERAGEIFS(tbl_performance[Bench Press 1RM (lbs)],tbl_performance[Name],tbl_daily[[#This Row],[Name]],tbl_performance[Date],tbl_daily[[#This Row],[Date]]),"")</f>
        <v/>
      </c>
      <c r="S829" s="2" t="str">
        <f>IFERROR(AVERAGEIFS(tbl_performance[Jump Height (in)],tbl_performance[Name],tbl_daily[[#This Row],[Name]],tbl_performance[Date],tbl_daily[[#This Row],[Date]]),"")</f>
        <v/>
      </c>
      <c r="T829" s="2" t="str">
        <f>IFERROR(AVERAGEIFS(tbl_performance[Body Fat (%)],tbl_performance[Name],tbl_daily[[#This Row],[Name]],tbl_performance[Date],tbl_daily[[#This Row],[Date]]),"")</f>
        <v/>
      </c>
      <c r="U829">
        <f>IFERROR(IF(tbl_daily[[#This Row],[Name]]="","",1),"")</f>
        <v>1</v>
      </c>
      <c r="V829" s="9">
        <f>IF(tbl_daily[[#This Row],[Injury Status]]="Full",1,IF(tbl_daily[[#This Row],[Injury Status]]="Limited",2,IF(tbl_daily[[#This Row],[Injury Status]]="Out",3,"")))</f>
        <v>1</v>
      </c>
    </row>
    <row r="830" spans="1:22" ht="18" customHeight="1" x14ac:dyDescent="0.25">
      <c r="A830" s="3">
        <v>43075</v>
      </c>
      <c r="B830" t="s">
        <v>59</v>
      </c>
      <c r="C830" t="s">
        <v>36</v>
      </c>
      <c r="D830">
        <v>10</v>
      </c>
      <c r="E830">
        <v>10</v>
      </c>
      <c r="F830">
        <v>8</v>
      </c>
      <c r="G830">
        <v>7</v>
      </c>
      <c r="H830">
        <v>10</v>
      </c>
      <c r="I830">
        <v>1</v>
      </c>
      <c r="J830">
        <v>5</v>
      </c>
      <c r="K830">
        <v>112</v>
      </c>
      <c r="L830">
        <f>IFERROR(IF(OR(tbl_daily[[#This Row],[RPE]]="",tbl_daily[[#This Row],[Duration]]=""),"",tbl_daily[[#This Row],[RPE]]*tbl_daily[[#This Row],[Duration]]),"")</f>
        <v>560</v>
      </c>
      <c r="M8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30" t="str">
        <f>IFERROR(_xlfn.XLOOKUP(tbl_daily[[#This Row],[Name]],tbl_profile[Name],tbl_profile[Position]),"")</f>
        <v>Forward</v>
      </c>
      <c r="O830">
        <f>IFERROR(IF(tbl_daily[[#This Row],[Injury Status]]="Out","",tbl_daily[[#This Row],[Duration]]),"")</f>
        <v>112</v>
      </c>
      <c r="P830" t="str">
        <f>IFERROR(_xlfn.XLOOKUP(tbl_daily[[#This Row],[Name]],tbl_profile[Name],tbl_profile[Team]),"")</f>
        <v>Toon Squad</v>
      </c>
      <c r="Q830" s="2" t="str">
        <f>IFERROR(AVERAGEIFS(tbl_performance[TrapBar Deadlift 1RM (lbs)],tbl_performance[Name],tbl_daily[[#This Row],[Name]],tbl_performance[Date],tbl_daily[[#This Row],[Date]]),"")</f>
        <v/>
      </c>
      <c r="R830" s="2" t="str">
        <f>IFERROR(AVERAGEIFS(tbl_performance[Bench Press 1RM (lbs)],tbl_performance[Name],tbl_daily[[#This Row],[Name]],tbl_performance[Date],tbl_daily[[#This Row],[Date]]),"")</f>
        <v/>
      </c>
      <c r="S830" s="2" t="str">
        <f>IFERROR(AVERAGEIFS(tbl_performance[Jump Height (in)],tbl_performance[Name],tbl_daily[[#This Row],[Name]],tbl_performance[Date],tbl_daily[[#This Row],[Date]]),"")</f>
        <v/>
      </c>
      <c r="T830" s="2" t="str">
        <f>IFERROR(AVERAGEIFS(tbl_performance[Body Fat (%)],tbl_performance[Name],tbl_daily[[#This Row],[Name]],tbl_performance[Date],tbl_daily[[#This Row],[Date]]),"")</f>
        <v/>
      </c>
      <c r="U830">
        <f>IFERROR(IF(tbl_daily[[#This Row],[Name]]="","",1),"")</f>
        <v>1</v>
      </c>
      <c r="V830" s="9">
        <f>IF(tbl_daily[[#This Row],[Injury Status]]="Full",1,IF(tbl_daily[[#This Row],[Injury Status]]="Limited",2,IF(tbl_daily[[#This Row],[Injury Status]]="Out",3,"")))</f>
        <v>1</v>
      </c>
    </row>
    <row r="831" spans="1:22" ht="18" customHeight="1" x14ac:dyDescent="0.25">
      <c r="A831" s="3">
        <v>43075</v>
      </c>
      <c r="B831" t="s">
        <v>61</v>
      </c>
      <c r="C831" t="s">
        <v>36</v>
      </c>
      <c r="D831">
        <v>9</v>
      </c>
      <c r="E831">
        <v>8</v>
      </c>
      <c r="F831">
        <v>10</v>
      </c>
      <c r="G831">
        <v>9</v>
      </c>
      <c r="H831">
        <v>9</v>
      </c>
      <c r="I831">
        <v>1</v>
      </c>
      <c r="J831">
        <v>7</v>
      </c>
      <c r="K831">
        <v>112</v>
      </c>
      <c r="L831">
        <f>IFERROR(IF(OR(tbl_daily[[#This Row],[RPE]]="",tbl_daily[[#This Row],[Duration]]=""),"",tbl_daily[[#This Row],[RPE]]*tbl_daily[[#This Row],[Duration]]),"")</f>
        <v>784</v>
      </c>
      <c r="M8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31" t="str">
        <f>IFERROR(_xlfn.XLOOKUP(tbl_daily[[#This Row],[Name]],tbl_profile[Name],tbl_profile[Position]),"")</f>
        <v>Forward</v>
      </c>
      <c r="O831">
        <f>IFERROR(IF(tbl_daily[[#This Row],[Injury Status]]="Out","",tbl_daily[[#This Row],[Duration]]),"")</f>
        <v>112</v>
      </c>
      <c r="P831" t="str">
        <f>IFERROR(_xlfn.XLOOKUP(tbl_daily[[#This Row],[Name]],tbl_profile[Name],tbl_profile[Team]),"")</f>
        <v>Toon Squad</v>
      </c>
      <c r="Q831" s="2" t="str">
        <f>IFERROR(AVERAGEIFS(tbl_performance[TrapBar Deadlift 1RM (lbs)],tbl_performance[Name],tbl_daily[[#This Row],[Name]],tbl_performance[Date],tbl_daily[[#This Row],[Date]]),"")</f>
        <v/>
      </c>
      <c r="R831" s="2" t="str">
        <f>IFERROR(AVERAGEIFS(tbl_performance[Bench Press 1RM (lbs)],tbl_performance[Name],tbl_daily[[#This Row],[Name]],tbl_performance[Date],tbl_daily[[#This Row],[Date]]),"")</f>
        <v/>
      </c>
      <c r="S831" s="2" t="str">
        <f>IFERROR(AVERAGEIFS(tbl_performance[Jump Height (in)],tbl_performance[Name],tbl_daily[[#This Row],[Name]],tbl_performance[Date],tbl_daily[[#This Row],[Date]]),"")</f>
        <v/>
      </c>
      <c r="T831" s="2" t="str">
        <f>IFERROR(AVERAGEIFS(tbl_performance[Body Fat (%)],tbl_performance[Name],tbl_daily[[#This Row],[Name]],tbl_performance[Date],tbl_daily[[#This Row],[Date]]),"")</f>
        <v/>
      </c>
      <c r="U831">
        <f>IFERROR(IF(tbl_daily[[#This Row],[Name]]="","",1),"")</f>
        <v>1</v>
      </c>
      <c r="V831" s="9">
        <f>IF(tbl_daily[[#This Row],[Injury Status]]="Full",1,IF(tbl_daily[[#This Row],[Injury Status]]="Limited",2,IF(tbl_daily[[#This Row],[Injury Status]]="Out",3,"")))</f>
        <v>1</v>
      </c>
    </row>
    <row r="832" spans="1:22" ht="18" customHeight="1" x14ac:dyDescent="0.25">
      <c r="A832" s="3">
        <v>43075</v>
      </c>
      <c r="B832" t="s">
        <v>55</v>
      </c>
      <c r="C832" t="s">
        <v>36</v>
      </c>
      <c r="D832">
        <v>9</v>
      </c>
      <c r="E832">
        <v>9</v>
      </c>
      <c r="F832">
        <v>9</v>
      </c>
      <c r="G832">
        <v>9</v>
      </c>
      <c r="H832">
        <v>9</v>
      </c>
      <c r="I832">
        <v>1</v>
      </c>
      <c r="J832">
        <v>5</v>
      </c>
      <c r="K832">
        <v>112</v>
      </c>
      <c r="L832">
        <f>IFERROR(IF(OR(tbl_daily[[#This Row],[RPE]]="",tbl_daily[[#This Row],[Duration]]=""),"",tbl_daily[[#This Row],[RPE]]*tbl_daily[[#This Row],[Duration]]),"")</f>
        <v>560</v>
      </c>
      <c r="M8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32" t="str">
        <f>IFERROR(_xlfn.XLOOKUP(tbl_daily[[#This Row],[Name]],tbl_profile[Name],tbl_profile[Position]),"")</f>
        <v>Guard</v>
      </c>
      <c r="O832">
        <f>IFERROR(IF(tbl_daily[[#This Row],[Injury Status]]="Out","",tbl_daily[[#This Row],[Duration]]),"")</f>
        <v>112</v>
      </c>
      <c r="P832" t="str">
        <f>IFERROR(_xlfn.XLOOKUP(tbl_daily[[#This Row],[Name]],tbl_profile[Name],tbl_profile[Team]),"")</f>
        <v>Toon Squad</v>
      </c>
      <c r="Q832" s="2" t="str">
        <f>IFERROR(AVERAGEIFS(tbl_performance[TrapBar Deadlift 1RM (lbs)],tbl_performance[Name],tbl_daily[[#This Row],[Name]],tbl_performance[Date],tbl_daily[[#This Row],[Date]]),"")</f>
        <v/>
      </c>
      <c r="R832" s="2" t="str">
        <f>IFERROR(AVERAGEIFS(tbl_performance[Bench Press 1RM (lbs)],tbl_performance[Name],tbl_daily[[#This Row],[Name]],tbl_performance[Date],tbl_daily[[#This Row],[Date]]),"")</f>
        <v/>
      </c>
      <c r="S832" s="2" t="str">
        <f>IFERROR(AVERAGEIFS(tbl_performance[Jump Height (in)],tbl_performance[Name],tbl_daily[[#This Row],[Name]],tbl_performance[Date],tbl_daily[[#This Row],[Date]]),"")</f>
        <v/>
      </c>
      <c r="T832" s="2" t="str">
        <f>IFERROR(AVERAGEIFS(tbl_performance[Body Fat (%)],tbl_performance[Name],tbl_daily[[#This Row],[Name]],tbl_performance[Date],tbl_daily[[#This Row],[Date]]),"")</f>
        <v/>
      </c>
      <c r="U832">
        <f>IFERROR(IF(tbl_daily[[#This Row],[Name]]="","",1),"")</f>
        <v>1</v>
      </c>
      <c r="V832" s="9">
        <f>IF(tbl_daily[[#This Row],[Injury Status]]="Full",1,IF(tbl_daily[[#This Row],[Injury Status]]="Limited",2,IF(tbl_daily[[#This Row],[Injury Status]]="Out",3,"")))</f>
        <v>1</v>
      </c>
    </row>
    <row r="833" spans="1:22" ht="18" customHeight="1" x14ac:dyDescent="0.25">
      <c r="A833" s="3">
        <v>43075</v>
      </c>
      <c r="B833" t="s">
        <v>40</v>
      </c>
      <c r="C833" t="s">
        <v>36</v>
      </c>
      <c r="D833">
        <v>10</v>
      </c>
      <c r="E833">
        <v>9</v>
      </c>
      <c r="F833">
        <v>10</v>
      </c>
      <c r="G833">
        <v>7</v>
      </c>
      <c r="H833">
        <v>9</v>
      </c>
      <c r="I833">
        <v>1</v>
      </c>
      <c r="J833">
        <v>6</v>
      </c>
      <c r="K833">
        <v>112</v>
      </c>
      <c r="L833">
        <f>IFERROR(IF(OR(tbl_daily[[#This Row],[RPE]]="",tbl_daily[[#This Row],[Duration]]=""),"",tbl_daily[[#This Row],[RPE]]*tbl_daily[[#This Row],[Duration]]),"")</f>
        <v>672</v>
      </c>
      <c r="M8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33" t="str">
        <f>IFERROR(_xlfn.XLOOKUP(tbl_daily[[#This Row],[Name]],tbl_profile[Name],tbl_profile[Position]),"")</f>
        <v>Guard</v>
      </c>
      <c r="O833">
        <f>IFERROR(IF(tbl_daily[[#This Row],[Injury Status]]="Out","",tbl_daily[[#This Row],[Duration]]),"")</f>
        <v>112</v>
      </c>
      <c r="P833" t="str">
        <f>IFERROR(_xlfn.XLOOKUP(tbl_daily[[#This Row],[Name]],tbl_profile[Name],tbl_profile[Team]),"")</f>
        <v>New Legacy</v>
      </c>
      <c r="Q833" s="2" t="str">
        <f>IFERROR(AVERAGEIFS(tbl_performance[TrapBar Deadlift 1RM (lbs)],tbl_performance[Name],tbl_daily[[#This Row],[Name]],tbl_performance[Date],tbl_daily[[#This Row],[Date]]),"")</f>
        <v/>
      </c>
      <c r="R833" s="2" t="str">
        <f>IFERROR(AVERAGEIFS(tbl_performance[Bench Press 1RM (lbs)],tbl_performance[Name],tbl_daily[[#This Row],[Name]],tbl_performance[Date],tbl_daily[[#This Row],[Date]]),"")</f>
        <v/>
      </c>
      <c r="S833" s="2" t="str">
        <f>IFERROR(AVERAGEIFS(tbl_performance[Jump Height (in)],tbl_performance[Name],tbl_daily[[#This Row],[Name]],tbl_performance[Date],tbl_daily[[#This Row],[Date]]),"")</f>
        <v/>
      </c>
      <c r="T833" s="2" t="str">
        <f>IFERROR(AVERAGEIFS(tbl_performance[Body Fat (%)],tbl_performance[Name],tbl_daily[[#This Row],[Name]],tbl_performance[Date],tbl_daily[[#This Row],[Date]]),"")</f>
        <v/>
      </c>
      <c r="U833">
        <f>IFERROR(IF(tbl_daily[[#This Row],[Name]]="","",1),"")</f>
        <v>1</v>
      </c>
      <c r="V833" s="9">
        <f>IF(tbl_daily[[#This Row],[Injury Status]]="Full",1,IF(tbl_daily[[#This Row],[Injury Status]]="Limited",2,IF(tbl_daily[[#This Row],[Injury Status]]="Out",3,"")))</f>
        <v>1</v>
      </c>
    </row>
    <row r="834" spans="1:22" ht="18" customHeight="1" x14ac:dyDescent="0.25">
      <c r="A834" s="6">
        <v>43076</v>
      </c>
      <c r="B834" t="s">
        <v>45</v>
      </c>
      <c r="C834" t="s">
        <v>36</v>
      </c>
      <c r="D834">
        <v>8</v>
      </c>
      <c r="E834">
        <v>8</v>
      </c>
      <c r="F834">
        <v>8</v>
      </c>
      <c r="G834">
        <v>8</v>
      </c>
      <c r="H834">
        <v>7</v>
      </c>
      <c r="I834">
        <v>1</v>
      </c>
      <c r="J834">
        <v>7</v>
      </c>
      <c r="K834">
        <v>112</v>
      </c>
      <c r="L834">
        <f>IFERROR(IF(OR(tbl_daily[[#This Row],[RPE]]="",tbl_daily[[#This Row],[Duration]]=""),"",tbl_daily[[#This Row],[RPE]]*tbl_daily[[#This Row],[Duration]]),"")</f>
        <v>784</v>
      </c>
      <c r="M8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834" t="str">
        <f>IFERROR(_xlfn.XLOOKUP(tbl_daily[[#This Row],[Name]],tbl_profile[Name],tbl_profile[Position]),"")</f>
        <v>Forward</v>
      </c>
      <c r="O834">
        <f>IFERROR(IF(tbl_daily[[#This Row],[Injury Status]]="Out","",tbl_daily[[#This Row],[Duration]]),"")</f>
        <v>112</v>
      </c>
      <c r="P834" t="str">
        <f>IFERROR(_xlfn.XLOOKUP(tbl_daily[[#This Row],[Name]],tbl_profile[Name],tbl_profile[Team]),"")</f>
        <v>New Legacy</v>
      </c>
      <c r="Q834" s="2" t="str">
        <f>IFERROR(AVERAGEIFS(tbl_performance[TrapBar Deadlift 1RM (lbs)],tbl_performance[Name],tbl_daily[[#This Row],[Name]],tbl_performance[Date],tbl_daily[[#This Row],[Date]]),"")</f>
        <v/>
      </c>
      <c r="R834" s="2" t="str">
        <f>IFERROR(AVERAGEIFS(tbl_performance[Bench Press 1RM (lbs)],tbl_performance[Name],tbl_daily[[#This Row],[Name]],tbl_performance[Date],tbl_daily[[#This Row],[Date]]),"")</f>
        <v/>
      </c>
      <c r="S834" s="2" t="str">
        <f>IFERROR(AVERAGEIFS(tbl_performance[Jump Height (in)],tbl_performance[Name],tbl_daily[[#This Row],[Name]],tbl_performance[Date],tbl_daily[[#This Row],[Date]]),"")</f>
        <v/>
      </c>
      <c r="T834" s="2" t="str">
        <f>IFERROR(AVERAGEIFS(tbl_performance[Body Fat (%)],tbl_performance[Name],tbl_daily[[#This Row],[Name]],tbl_performance[Date],tbl_daily[[#This Row],[Date]]),"")</f>
        <v/>
      </c>
      <c r="U834">
        <f>IFERROR(IF(tbl_daily[[#This Row],[Name]]="","",1),"")</f>
        <v>1</v>
      </c>
      <c r="V834" s="9">
        <f>IF(tbl_daily[[#This Row],[Injury Status]]="Full",1,IF(tbl_daily[[#This Row],[Injury Status]]="Limited",2,IF(tbl_daily[[#This Row],[Injury Status]]="Out",3,"")))</f>
        <v>1</v>
      </c>
    </row>
    <row r="835" spans="1:22" ht="18" customHeight="1" x14ac:dyDescent="0.25">
      <c r="A835" s="3">
        <v>43076</v>
      </c>
      <c r="B835" t="s">
        <v>47</v>
      </c>
      <c r="C835" t="s">
        <v>36</v>
      </c>
      <c r="D835">
        <v>7</v>
      </c>
      <c r="E835">
        <v>8</v>
      </c>
      <c r="F835">
        <v>8</v>
      </c>
      <c r="G835">
        <v>10</v>
      </c>
      <c r="H835">
        <v>9</v>
      </c>
      <c r="I835">
        <v>1</v>
      </c>
      <c r="J835">
        <v>5</v>
      </c>
      <c r="K835">
        <v>112</v>
      </c>
      <c r="L835">
        <f>IFERROR(IF(OR(tbl_daily[[#This Row],[RPE]]="",tbl_daily[[#This Row],[Duration]]=""),"",tbl_daily[[#This Row],[RPE]]*tbl_daily[[#This Row],[Duration]]),"")</f>
        <v>560</v>
      </c>
      <c r="M8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835" t="str">
        <f>IFERROR(_xlfn.XLOOKUP(tbl_daily[[#This Row],[Name]],tbl_profile[Name],tbl_profile[Position]),"")</f>
        <v>Forward</v>
      </c>
      <c r="O835">
        <f>IFERROR(IF(tbl_daily[[#This Row],[Injury Status]]="Out","",tbl_daily[[#This Row],[Duration]]),"")</f>
        <v>112</v>
      </c>
      <c r="P835" t="str">
        <f>IFERROR(_xlfn.XLOOKUP(tbl_daily[[#This Row],[Name]],tbl_profile[Name],tbl_profile[Team]),"")</f>
        <v>Toon Squad</v>
      </c>
      <c r="Q835" s="2" t="str">
        <f>IFERROR(AVERAGEIFS(tbl_performance[TrapBar Deadlift 1RM (lbs)],tbl_performance[Name],tbl_daily[[#This Row],[Name]],tbl_performance[Date],tbl_daily[[#This Row],[Date]]),"")</f>
        <v/>
      </c>
      <c r="R835" s="2" t="str">
        <f>IFERROR(AVERAGEIFS(tbl_performance[Bench Press 1RM (lbs)],tbl_performance[Name],tbl_daily[[#This Row],[Name]],tbl_performance[Date],tbl_daily[[#This Row],[Date]]),"")</f>
        <v/>
      </c>
      <c r="S835" s="2" t="str">
        <f>IFERROR(AVERAGEIFS(tbl_performance[Jump Height (in)],tbl_performance[Name],tbl_daily[[#This Row],[Name]],tbl_performance[Date],tbl_daily[[#This Row],[Date]]),"")</f>
        <v/>
      </c>
      <c r="T835" s="2" t="str">
        <f>IFERROR(AVERAGEIFS(tbl_performance[Body Fat (%)],tbl_performance[Name],tbl_daily[[#This Row],[Name]],tbl_performance[Date],tbl_daily[[#This Row],[Date]]),"")</f>
        <v/>
      </c>
      <c r="U835">
        <f>IFERROR(IF(tbl_daily[[#This Row],[Name]]="","",1),"")</f>
        <v>1</v>
      </c>
      <c r="V835" s="9">
        <f>IF(tbl_daily[[#This Row],[Injury Status]]="Full",1,IF(tbl_daily[[#This Row],[Injury Status]]="Limited",2,IF(tbl_daily[[#This Row],[Injury Status]]="Out",3,"")))</f>
        <v>1</v>
      </c>
    </row>
    <row r="836" spans="1:22" ht="18" customHeight="1" x14ac:dyDescent="0.25">
      <c r="A836" s="3">
        <v>43076</v>
      </c>
      <c r="B836" t="s">
        <v>43</v>
      </c>
      <c r="C836" t="s">
        <v>38</v>
      </c>
      <c r="D836">
        <v>8</v>
      </c>
      <c r="E836">
        <v>9</v>
      </c>
      <c r="F836">
        <v>8</v>
      </c>
      <c r="G836">
        <v>6</v>
      </c>
      <c r="H836">
        <v>7</v>
      </c>
      <c r="I836">
        <v>1</v>
      </c>
      <c r="J836">
        <v>5</v>
      </c>
      <c r="K836">
        <v>112</v>
      </c>
      <c r="L836">
        <f>IFERROR(IF(OR(tbl_daily[[#This Row],[RPE]]="",tbl_daily[[#This Row],[Duration]]=""),"",tbl_daily[[#This Row],[RPE]]*tbl_daily[[#This Row],[Duration]]),"")</f>
        <v>560</v>
      </c>
      <c r="M8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836" t="str">
        <f>IFERROR(_xlfn.XLOOKUP(tbl_daily[[#This Row],[Name]],tbl_profile[Name],tbl_profile[Position]),"")</f>
        <v>Forward</v>
      </c>
      <c r="O836">
        <f>IFERROR(IF(tbl_daily[[#This Row],[Injury Status]]="Out","",tbl_daily[[#This Row],[Duration]]),"")</f>
        <v>112</v>
      </c>
      <c r="P836" t="str">
        <f>IFERROR(_xlfn.XLOOKUP(tbl_daily[[#This Row],[Name]],tbl_profile[Name],tbl_profile[Team]),"")</f>
        <v>New Legacy</v>
      </c>
      <c r="Q836" s="2" t="str">
        <f>IFERROR(AVERAGEIFS(tbl_performance[TrapBar Deadlift 1RM (lbs)],tbl_performance[Name],tbl_daily[[#This Row],[Name]],tbl_performance[Date],tbl_daily[[#This Row],[Date]]),"")</f>
        <v/>
      </c>
      <c r="R836" s="2" t="str">
        <f>IFERROR(AVERAGEIFS(tbl_performance[Bench Press 1RM (lbs)],tbl_performance[Name],tbl_daily[[#This Row],[Name]],tbl_performance[Date],tbl_daily[[#This Row],[Date]]),"")</f>
        <v/>
      </c>
      <c r="S836" s="2" t="str">
        <f>IFERROR(AVERAGEIFS(tbl_performance[Jump Height (in)],tbl_performance[Name],tbl_daily[[#This Row],[Name]],tbl_performance[Date],tbl_daily[[#This Row],[Date]]),"")</f>
        <v/>
      </c>
      <c r="T836" s="2" t="str">
        <f>IFERROR(AVERAGEIFS(tbl_performance[Body Fat (%)],tbl_performance[Name],tbl_daily[[#This Row],[Name]],tbl_performance[Date],tbl_daily[[#This Row],[Date]]),"")</f>
        <v/>
      </c>
      <c r="U836">
        <f>IFERROR(IF(tbl_daily[[#This Row],[Name]]="","",1),"")</f>
        <v>1</v>
      </c>
      <c r="V836" s="9">
        <f>IF(tbl_daily[[#This Row],[Injury Status]]="Full",1,IF(tbl_daily[[#This Row],[Injury Status]]="Limited",2,IF(tbl_daily[[#This Row],[Injury Status]]="Out",3,"")))</f>
        <v>2</v>
      </c>
    </row>
    <row r="837" spans="1:22" ht="18" customHeight="1" x14ac:dyDescent="0.25">
      <c r="A837" s="3">
        <v>43076</v>
      </c>
      <c r="B837" t="s">
        <v>46</v>
      </c>
      <c r="C837" t="s">
        <v>37</v>
      </c>
      <c r="D837">
        <v>4</v>
      </c>
      <c r="E837">
        <v>7</v>
      </c>
      <c r="F837">
        <v>8</v>
      </c>
      <c r="G837">
        <v>2</v>
      </c>
      <c r="H837">
        <v>3</v>
      </c>
      <c r="I837">
        <v>0</v>
      </c>
      <c r="J837">
        <v>0</v>
      </c>
      <c r="K837">
        <v>112</v>
      </c>
      <c r="L837">
        <f>IFERROR(IF(OR(tbl_daily[[#This Row],[RPE]]="",tbl_daily[[#This Row],[Duration]]=""),"",tbl_daily[[#This Row],[RPE]]*tbl_daily[[#This Row],[Duration]]),"")</f>
        <v>0</v>
      </c>
      <c r="M8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837" t="str">
        <f>IFERROR(_xlfn.XLOOKUP(tbl_daily[[#This Row],[Name]],tbl_profile[Name],tbl_profile[Position]),"")</f>
        <v>Forward</v>
      </c>
      <c r="O837" t="str">
        <f>IFERROR(IF(tbl_daily[[#This Row],[Injury Status]]="Out","",tbl_daily[[#This Row],[Duration]]),"")</f>
        <v/>
      </c>
      <c r="P837" t="str">
        <f>IFERROR(_xlfn.XLOOKUP(tbl_daily[[#This Row],[Name]],tbl_profile[Name],tbl_profile[Team]),"")</f>
        <v>Toon Squad</v>
      </c>
      <c r="Q837" s="2" t="str">
        <f>IFERROR(AVERAGEIFS(tbl_performance[TrapBar Deadlift 1RM (lbs)],tbl_performance[Name],tbl_daily[[#This Row],[Name]],tbl_performance[Date],tbl_daily[[#This Row],[Date]]),"")</f>
        <v/>
      </c>
      <c r="R837" s="2" t="str">
        <f>IFERROR(AVERAGEIFS(tbl_performance[Bench Press 1RM (lbs)],tbl_performance[Name],tbl_daily[[#This Row],[Name]],tbl_performance[Date],tbl_daily[[#This Row],[Date]]),"")</f>
        <v/>
      </c>
      <c r="S837" s="2" t="str">
        <f>IFERROR(AVERAGEIFS(tbl_performance[Jump Height (in)],tbl_performance[Name],tbl_daily[[#This Row],[Name]],tbl_performance[Date],tbl_daily[[#This Row],[Date]]),"")</f>
        <v/>
      </c>
      <c r="T837" s="2" t="str">
        <f>IFERROR(AVERAGEIFS(tbl_performance[Body Fat (%)],tbl_performance[Name],tbl_daily[[#This Row],[Name]],tbl_performance[Date],tbl_daily[[#This Row],[Date]]),"")</f>
        <v/>
      </c>
      <c r="U837">
        <f>IFERROR(IF(tbl_daily[[#This Row],[Name]]="","",1),"")</f>
        <v>1</v>
      </c>
      <c r="V837" s="9">
        <f>IF(tbl_daily[[#This Row],[Injury Status]]="Full",1,IF(tbl_daily[[#This Row],[Injury Status]]="Limited",2,IF(tbl_daily[[#This Row],[Injury Status]]="Out",3,"")))</f>
        <v>3</v>
      </c>
    </row>
    <row r="838" spans="1:22" ht="18" customHeight="1" x14ac:dyDescent="0.25">
      <c r="A838" s="3">
        <v>43076</v>
      </c>
      <c r="B838" t="s">
        <v>49</v>
      </c>
      <c r="C838" t="s">
        <v>36</v>
      </c>
      <c r="D838">
        <v>9</v>
      </c>
      <c r="E838">
        <v>10</v>
      </c>
      <c r="F838">
        <v>8</v>
      </c>
      <c r="G838">
        <v>8</v>
      </c>
      <c r="H838">
        <v>9</v>
      </c>
      <c r="I838">
        <v>1</v>
      </c>
      <c r="J838">
        <v>4</v>
      </c>
      <c r="K838">
        <v>112</v>
      </c>
      <c r="L838">
        <f>IFERROR(IF(OR(tbl_daily[[#This Row],[RPE]]="",tbl_daily[[#This Row],[Duration]]=""),"",tbl_daily[[#This Row],[RPE]]*tbl_daily[[#This Row],[Duration]]),"")</f>
        <v>448</v>
      </c>
      <c r="M8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838" t="str">
        <f>IFERROR(_xlfn.XLOOKUP(tbl_daily[[#This Row],[Name]],tbl_profile[Name],tbl_profile[Position]),"")</f>
        <v>Guard</v>
      </c>
      <c r="O838">
        <f>IFERROR(IF(tbl_daily[[#This Row],[Injury Status]]="Out","",tbl_daily[[#This Row],[Duration]]),"")</f>
        <v>112</v>
      </c>
      <c r="P838" t="str">
        <f>IFERROR(_xlfn.XLOOKUP(tbl_daily[[#This Row],[Name]],tbl_profile[Name],tbl_profile[Team]),"")</f>
        <v>Toon Squad</v>
      </c>
      <c r="Q838" s="2" t="str">
        <f>IFERROR(AVERAGEIFS(tbl_performance[TrapBar Deadlift 1RM (lbs)],tbl_performance[Name],tbl_daily[[#This Row],[Name]],tbl_performance[Date],tbl_daily[[#This Row],[Date]]),"")</f>
        <v/>
      </c>
      <c r="R838" s="2" t="str">
        <f>IFERROR(AVERAGEIFS(tbl_performance[Bench Press 1RM (lbs)],tbl_performance[Name],tbl_daily[[#This Row],[Name]],tbl_performance[Date],tbl_daily[[#This Row],[Date]]),"")</f>
        <v/>
      </c>
      <c r="S838" s="2" t="str">
        <f>IFERROR(AVERAGEIFS(tbl_performance[Jump Height (in)],tbl_performance[Name],tbl_daily[[#This Row],[Name]],tbl_performance[Date],tbl_daily[[#This Row],[Date]]),"")</f>
        <v/>
      </c>
      <c r="T838" s="2" t="str">
        <f>IFERROR(AVERAGEIFS(tbl_performance[Body Fat (%)],tbl_performance[Name],tbl_daily[[#This Row],[Name]],tbl_performance[Date],tbl_daily[[#This Row],[Date]]),"")</f>
        <v/>
      </c>
      <c r="U838">
        <f>IFERROR(IF(tbl_daily[[#This Row],[Name]]="","",1),"")</f>
        <v>1</v>
      </c>
      <c r="V838" s="9">
        <f>IF(tbl_daily[[#This Row],[Injury Status]]="Full",1,IF(tbl_daily[[#This Row],[Injury Status]]="Limited",2,IF(tbl_daily[[#This Row],[Injury Status]]="Out",3,"")))</f>
        <v>1</v>
      </c>
    </row>
    <row r="839" spans="1:22" ht="18" customHeight="1" x14ac:dyDescent="0.25">
      <c r="A839" s="3">
        <v>43076</v>
      </c>
      <c r="B839" t="s">
        <v>14</v>
      </c>
      <c r="C839" t="s">
        <v>36</v>
      </c>
      <c r="D839">
        <v>8</v>
      </c>
      <c r="E839">
        <v>9</v>
      </c>
      <c r="F839">
        <v>9</v>
      </c>
      <c r="G839">
        <v>8</v>
      </c>
      <c r="H839">
        <v>10</v>
      </c>
      <c r="I839">
        <v>1</v>
      </c>
      <c r="J839">
        <v>4</v>
      </c>
      <c r="K839">
        <v>112</v>
      </c>
      <c r="L839">
        <f>IFERROR(IF(OR(tbl_daily[[#This Row],[RPE]]="",tbl_daily[[#This Row],[Duration]]=""),"",tbl_daily[[#This Row],[RPE]]*tbl_daily[[#This Row],[Duration]]),"")</f>
        <v>448</v>
      </c>
      <c r="M8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839" t="str">
        <f>IFERROR(_xlfn.XLOOKUP(tbl_daily[[#This Row],[Name]],tbl_profile[Name],tbl_profile[Position]),"")</f>
        <v>Guard</v>
      </c>
      <c r="O839">
        <f>IFERROR(IF(tbl_daily[[#This Row],[Injury Status]]="Out","",tbl_daily[[#This Row],[Duration]]),"")</f>
        <v>112</v>
      </c>
      <c r="P839" t="str">
        <f>IFERROR(_xlfn.XLOOKUP(tbl_daily[[#This Row],[Name]],tbl_profile[Name],tbl_profile[Team]),"")</f>
        <v>New Legacy</v>
      </c>
      <c r="Q839" s="2" t="str">
        <f>IFERROR(AVERAGEIFS(tbl_performance[TrapBar Deadlift 1RM (lbs)],tbl_performance[Name],tbl_daily[[#This Row],[Name]],tbl_performance[Date],tbl_daily[[#This Row],[Date]]),"")</f>
        <v/>
      </c>
      <c r="R839" s="2" t="str">
        <f>IFERROR(AVERAGEIFS(tbl_performance[Bench Press 1RM (lbs)],tbl_performance[Name],tbl_daily[[#This Row],[Name]],tbl_performance[Date],tbl_daily[[#This Row],[Date]]),"")</f>
        <v/>
      </c>
      <c r="S839" s="2" t="str">
        <f>IFERROR(AVERAGEIFS(tbl_performance[Jump Height (in)],tbl_performance[Name],tbl_daily[[#This Row],[Name]],tbl_performance[Date],tbl_daily[[#This Row],[Date]]),"")</f>
        <v/>
      </c>
      <c r="T839" s="2" t="str">
        <f>IFERROR(AVERAGEIFS(tbl_performance[Body Fat (%)],tbl_performance[Name],tbl_daily[[#This Row],[Name]],tbl_performance[Date],tbl_daily[[#This Row],[Date]]),"")</f>
        <v/>
      </c>
      <c r="U839">
        <f>IFERROR(IF(tbl_daily[[#This Row],[Name]]="","",1),"")</f>
        <v>1</v>
      </c>
      <c r="V839" s="9">
        <f>IF(tbl_daily[[#This Row],[Injury Status]]="Full",1,IF(tbl_daily[[#This Row],[Injury Status]]="Limited",2,IF(tbl_daily[[#This Row],[Injury Status]]="Out",3,"")))</f>
        <v>1</v>
      </c>
    </row>
    <row r="840" spans="1:22" ht="18" customHeight="1" x14ac:dyDescent="0.25">
      <c r="A840" s="3">
        <v>43076</v>
      </c>
      <c r="B840" t="s">
        <v>64</v>
      </c>
      <c r="C840" t="s">
        <v>36</v>
      </c>
      <c r="D840">
        <v>9</v>
      </c>
      <c r="E840">
        <v>7</v>
      </c>
      <c r="F840">
        <v>9</v>
      </c>
      <c r="G840">
        <v>9</v>
      </c>
      <c r="H840">
        <v>9</v>
      </c>
      <c r="I840">
        <v>1</v>
      </c>
      <c r="J840">
        <v>4</v>
      </c>
      <c r="K840">
        <v>112</v>
      </c>
      <c r="L840">
        <f>IFERROR(IF(OR(tbl_daily[[#This Row],[RPE]]="",tbl_daily[[#This Row],[Duration]]=""),"",tbl_daily[[#This Row],[RPE]]*tbl_daily[[#This Row],[Duration]]),"")</f>
        <v>448</v>
      </c>
      <c r="M8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40" t="str">
        <f>IFERROR(_xlfn.XLOOKUP(tbl_daily[[#This Row],[Name]],tbl_profile[Name],tbl_profile[Position]),"")</f>
        <v>Guard</v>
      </c>
      <c r="O840">
        <f>IFERROR(IF(tbl_daily[[#This Row],[Injury Status]]="Out","",tbl_daily[[#This Row],[Duration]]),"")</f>
        <v>112</v>
      </c>
      <c r="P840" t="str">
        <f>IFERROR(_xlfn.XLOOKUP(tbl_daily[[#This Row],[Name]],tbl_profile[Name],tbl_profile[Team]),"")</f>
        <v>New Legacy</v>
      </c>
      <c r="Q840" s="2" t="str">
        <f>IFERROR(AVERAGEIFS(tbl_performance[TrapBar Deadlift 1RM (lbs)],tbl_performance[Name],tbl_daily[[#This Row],[Name]],tbl_performance[Date],tbl_daily[[#This Row],[Date]]),"")</f>
        <v/>
      </c>
      <c r="R840" s="2" t="str">
        <f>IFERROR(AVERAGEIFS(tbl_performance[Bench Press 1RM (lbs)],tbl_performance[Name],tbl_daily[[#This Row],[Name]],tbl_performance[Date],tbl_daily[[#This Row],[Date]]),"")</f>
        <v/>
      </c>
      <c r="S840" s="2" t="str">
        <f>IFERROR(AVERAGEIFS(tbl_performance[Jump Height (in)],tbl_performance[Name],tbl_daily[[#This Row],[Name]],tbl_performance[Date],tbl_daily[[#This Row],[Date]]),"")</f>
        <v/>
      </c>
      <c r="T840" s="2" t="str">
        <f>IFERROR(AVERAGEIFS(tbl_performance[Body Fat (%)],tbl_performance[Name],tbl_daily[[#This Row],[Name]],tbl_performance[Date],tbl_daily[[#This Row],[Date]]),"")</f>
        <v/>
      </c>
      <c r="U840">
        <f>IFERROR(IF(tbl_daily[[#This Row],[Name]]="","",1),"")</f>
        <v>1</v>
      </c>
      <c r="V840" s="9">
        <f>IF(tbl_daily[[#This Row],[Injury Status]]="Full",1,IF(tbl_daily[[#This Row],[Injury Status]]="Limited",2,IF(tbl_daily[[#This Row],[Injury Status]]="Out",3,"")))</f>
        <v>1</v>
      </c>
    </row>
    <row r="841" spans="1:22" ht="18" customHeight="1" x14ac:dyDescent="0.25">
      <c r="A841" s="3">
        <v>43076</v>
      </c>
      <c r="B841" t="s">
        <v>48</v>
      </c>
      <c r="C841" t="s">
        <v>36</v>
      </c>
      <c r="D841">
        <v>10</v>
      </c>
      <c r="E841">
        <v>8</v>
      </c>
      <c r="F841">
        <v>9</v>
      </c>
      <c r="G841">
        <v>7</v>
      </c>
      <c r="H841">
        <v>7</v>
      </c>
      <c r="I841">
        <v>1</v>
      </c>
      <c r="J841">
        <v>4</v>
      </c>
      <c r="K841">
        <v>112</v>
      </c>
      <c r="L841">
        <f>IFERROR(IF(OR(tbl_daily[[#This Row],[RPE]]="",tbl_daily[[#This Row],[Duration]]=""),"",tbl_daily[[#This Row],[RPE]]*tbl_daily[[#This Row],[Duration]]),"")</f>
        <v>448</v>
      </c>
      <c r="M8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841" t="str">
        <f>IFERROR(_xlfn.XLOOKUP(tbl_daily[[#This Row],[Name]],tbl_profile[Name],tbl_profile[Position]),"")</f>
        <v>Guard</v>
      </c>
      <c r="O841">
        <f>IFERROR(IF(tbl_daily[[#This Row],[Injury Status]]="Out","",tbl_daily[[#This Row],[Duration]]),"")</f>
        <v>112</v>
      </c>
      <c r="P841" t="str">
        <f>IFERROR(_xlfn.XLOOKUP(tbl_daily[[#This Row],[Name]],tbl_profile[Name],tbl_profile[Team]),"")</f>
        <v>New Legacy</v>
      </c>
      <c r="Q841" s="2" t="str">
        <f>IFERROR(AVERAGEIFS(tbl_performance[TrapBar Deadlift 1RM (lbs)],tbl_performance[Name],tbl_daily[[#This Row],[Name]],tbl_performance[Date],tbl_daily[[#This Row],[Date]]),"")</f>
        <v/>
      </c>
      <c r="R841" s="2" t="str">
        <f>IFERROR(AVERAGEIFS(tbl_performance[Bench Press 1RM (lbs)],tbl_performance[Name],tbl_daily[[#This Row],[Name]],tbl_performance[Date],tbl_daily[[#This Row],[Date]]),"")</f>
        <v/>
      </c>
      <c r="S841" s="2" t="str">
        <f>IFERROR(AVERAGEIFS(tbl_performance[Jump Height (in)],tbl_performance[Name],tbl_daily[[#This Row],[Name]],tbl_performance[Date],tbl_daily[[#This Row],[Date]]),"")</f>
        <v/>
      </c>
      <c r="T841" s="2" t="str">
        <f>IFERROR(AVERAGEIFS(tbl_performance[Body Fat (%)],tbl_performance[Name],tbl_daily[[#This Row],[Name]],tbl_performance[Date],tbl_daily[[#This Row],[Date]]),"")</f>
        <v/>
      </c>
      <c r="U841">
        <f>IFERROR(IF(tbl_daily[[#This Row],[Name]]="","",1),"")</f>
        <v>1</v>
      </c>
      <c r="V841" s="9">
        <f>IF(tbl_daily[[#This Row],[Injury Status]]="Full",1,IF(tbl_daily[[#This Row],[Injury Status]]="Limited",2,IF(tbl_daily[[#This Row],[Injury Status]]="Out",3,"")))</f>
        <v>1</v>
      </c>
    </row>
    <row r="842" spans="1:22" ht="18" customHeight="1" x14ac:dyDescent="0.25">
      <c r="A842" s="3">
        <v>43076</v>
      </c>
      <c r="B842" t="s">
        <v>65</v>
      </c>
      <c r="C842" t="s">
        <v>38</v>
      </c>
      <c r="D842">
        <v>9</v>
      </c>
      <c r="E842">
        <v>6</v>
      </c>
      <c r="F842">
        <v>10</v>
      </c>
      <c r="G842">
        <v>8</v>
      </c>
      <c r="H842">
        <v>9</v>
      </c>
      <c r="I842">
        <v>1</v>
      </c>
      <c r="J842">
        <v>5</v>
      </c>
      <c r="K842">
        <v>112</v>
      </c>
      <c r="L842">
        <f>IFERROR(IF(OR(tbl_daily[[#This Row],[RPE]]="",tbl_daily[[#This Row],[Duration]]=""),"",tbl_daily[[#This Row],[RPE]]*tbl_daily[[#This Row],[Duration]]),"")</f>
        <v>560</v>
      </c>
      <c r="M8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842" t="str">
        <f>IFERROR(_xlfn.XLOOKUP(tbl_daily[[#This Row],[Name]],tbl_profile[Name],tbl_profile[Position]),"")</f>
        <v>Center</v>
      </c>
      <c r="O842">
        <f>IFERROR(IF(tbl_daily[[#This Row],[Injury Status]]="Out","",tbl_daily[[#This Row],[Duration]]),"")</f>
        <v>112</v>
      </c>
      <c r="P842" t="str">
        <f>IFERROR(_xlfn.XLOOKUP(tbl_daily[[#This Row],[Name]],tbl_profile[Name],tbl_profile[Team]),"")</f>
        <v>New Legacy</v>
      </c>
      <c r="Q842" s="2" t="str">
        <f>IFERROR(AVERAGEIFS(tbl_performance[TrapBar Deadlift 1RM (lbs)],tbl_performance[Name],tbl_daily[[#This Row],[Name]],tbl_performance[Date],tbl_daily[[#This Row],[Date]]),"")</f>
        <v/>
      </c>
      <c r="R842" s="2" t="str">
        <f>IFERROR(AVERAGEIFS(tbl_performance[Bench Press 1RM (lbs)],tbl_performance[Name],tbl_daily[[#This Row],[Name]],tbl_performance[Date],tbl_daily[[#This Row],[Date]]),"")</f>
        <v/>
      </c>
      <c r="S842" s="2" t="str">
        <f>IFERROR(AVERAGEIFS(tbl_performance[Jump Height (in)],tbl_performance[Name],tbl_daily[[#This Row],[Name]],tbl_performance[Date],tbl_daily[[#This Row],[Date]]),"")</f>
        <v/>
      </c>
      <c r="T842" s="2" t="str">
        <f>IFERROR(AVERAGEIFS(tbl_performance[Body Fat (%)],tbl_performance[Name],tbl_daily[[#This Row],[Name]],tbl_performance[Date],tbl_daily[[#This Row],[Date]]),"")</f>
        <v/>
      </c>
      <c r="U842">
        <f>IFERROR(IF(tbl_daily[[#This Row],[Name]]="","",1),"")</f>
        <v>1</v>
      </c>
      <c r="V842" s="9">
        <f>IF(tbl_daily[[#This Row],[Injury Status]]="Full",1,IF(tbl_daily[[#This Row],[Injury Status]]="Limited",2,IF(tbl_daily[[#This Row],[Injury Status]]="Out",3,"")))</f>
        <v>2</v>
      </c>
    </row>
    <row r="843" spans="1:22" ht="18" customHeight="1" x14ac:dyDescent="0.25">
      <c r="A843" s="3">
        <v>43076</v>
      </c>
      <c r="B843" t="s">
        <v>63</v>
      </c>
      <c r="C843" t="s">
        <v>36</v>
      </c>
      <c r="D843">
        <v>7</v>
      </c>
      <c r="E843">
        <v>8</v>
      </c>
      <c r="F843">
        <v>9</v>
      </c>
      <c r="G843">
        <v>7</v>
      </c>
      <c r="H843">
        <v>9</v>
      </c>
      <c r="I843">
        <v>1</v>
      </c>
      <c r="J843">
        <v>5</v>
      </c>
      <c r="K843">
        <v>112</v>
      </c>
      <c r="L843">
        <f>IFERROR(IF(OR(tbl_daily[[#This Row],[RPE]]="",tbl_daily[[#This Row],[Duration]]=""),"",tbl_daily[[#This Row],[RPE]]*tbl_daily[[#This Row],[Duration]]),"")</f>
        <v>560</v>
      </c>
      <c r="M8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843" t="str">
        <f>IFERROR(_xlfn.XLOOKUP(tbl_daily[[#This Row],[Name]],tbl_profile[Name],tbl_profile[Position]),"")</f>
        <v>Center</v>
      </c>
      <c r="O843">
        <f>IFERROR(IF(tbl_daily[[#This Row],[Injury Status]]="Out","",tbl_daily[[#This Row],[Duration]]),"")</f>
        <v>112</v>
      </c>
      <c r="P843" t="str">
        <f>IFERROR(_xlfn.XLOOKUP(tbl_daily[[#This Row],[Name]],tbl_profile[Name],tbl_profile[Team]),"")</f>
        <v>New Legacy</v>
      </c>
      <c r="Q843" s="2" t="str">
        <f>IFERROR(AVERAGEIFS(tbl_performance[TrapBar Deadlift 1RM (lbs)],tbl_performance[Name],tbl_daily[[#This Row],[Name]],tbl_performance[Date],tbl_daily[[#This Row],[Date]]),"")</f>
        <v/>
      </c>
      <c r="R843" s="2" t="str">
        <f>IFERROR(AVERAGEIFS(tbl_performance[Bench Press 1RM (lbs)],tbl_performance[Name],tbl_daily[[#This Row],[Name]],tbl_performance[Date],tbl_daily[[#This Row],[Date]]),"")</f>
        <v/>
      </c>
      <c r="S843" s="2" t="str">
        <f>IFERROR(AVERAGEIFS(tbl_performance[Jump Height (in)],tbl_performance[Name],tbl_daily[[#This Row],[Name]],tbl_performance[Date],tbl_daily[[#This Row],[Date]]),"")</f>
        <v/>
      </c>
      <c r="T843" s="2" t="str">
        <f>IFERROR(AVERAGEIFS(tbl_performance[Body Fat (%)],tbl_performance[Name],tbl_daily[[#This Row],[Name]],tbl_performance[Date],tbl_daily[[#This Row],[Date]]),"")</f>
        <v/>
      </c>
      <c r="U843">
        <f>IFERROR(IF(tbl_daily[[#This Row],[Name]]="","",1),"")</f>
        <v>1</v>
      </c>
      <c r="V843" s="9">
        <f>IF(tbl_daily[[#This Row],[Injury Status]]="Full",1,IF(tbl_daily[[#This Row],[Injury Status]]="Limited",2,IF(tbl_daily[[#This Row],[Injury Status]]="Out",3,"")))</f>
        <v>1</v>
      </c>
    </row>
    <row r="844" spans="1:22" ht="18" customHeight="1" x14ac:dyDescent="0.25">
      <c r="A844" s="3">
        <v>43076</v>
      </c>
      <c r="B844" t="s">
        <v>62</v>
      </c>
      <c r="C844" t="s">
        <v>36</v>
      </c>
      <c r="D844">
        <v>7</v>
      </c>
      <c r="E844">
        <v>9</v>
      </c>
      <c r="F844">
        <v>10</v>
      </c>
      <c r="G844">
        <v>10</v>
      </c>
      <c r="H844">
        <v>7</v>
      </c>
      <c r="I844">
        <v>1</v>
      </c>
      <c r="J844">
        <v>4</v>
      </c>
      <c r="K844">
        <v>112</v>
      </c>
      <c r="L844">
        <f>IFERROR(IF(OR(tbl_daily[[#This Row],[RPE]]="",tbl_daily[[#This Row],[Duration]]=""),"",tbl_daily[[#This Row],[RPE]]*tbl_daily[[#This Row],[Duration]]),"")</f>
        <v>448</v>
      </c>
      <c r="M8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44" t="str">
        <f>IFERROR(_xlfn.XLOOKUP(tbl_daily[[#This Row],[Name]],tbl_profile[Name],tbl_profile[Position]),"")</f>
        <v>Center</v>
      </c>
      <c r="O844">
        <f>IFERROR(IF(tbl_daily[[#This Row],[Injury Status]]="Out","",tbl_daily[[#This Row],[Duration]]),"")</f>
        <v>112</v>
      </c>
      <c r="P844" t="str">
        <f>IFERROR(_xlfn.XLOOKUP(tbl_daily[[#This Row],[Name]],tbl_profile[Name],tbl_profile[Team]),"")</f>
        <v>Toon Squad</v>
      </c>
      <c r="Q844" s="2" t="str">
        <f>IFERROR(AVERAGEIFS(tbl_performance[TrapBar Deadlift 1RM (lbs)],tbl_performance[Name],tbl_daily[[#This Row],[Name]],tbl_performance[Date],tbl_daily[[#This Row],[Date]]),"")</f>
        <v/>
      </c>
      <c r="R844" s="2" t="str">
        <f>IFERROR(AVERAGEIFS(tbl_performance[Bench Press 1RM (lbs)],tbl_performance[Name],tbl_daily[[#This Row],[Name]],tbl_performance[Date],tbl_daily[[#This Row],[Date]]),"")</f>
        <v/>
      </c>
      <c r="S844" s="2" t="str">
        <f>IFERROR(AVERAGEIFS(tbl_performance[Jump Height (in)],tbl_performance[Name],tbl_daily[[#This Row],[Name]],tbl_performance[Date],tbl_daily[[#This Row],[Date]]),"")</f>
        <v/>
      </c>
      <c r="T844" s="2" t="str">
        <f>IFERROR(AVERAGEIFS(tbl_performance[Body Fat (%)],tbl_performance[Name],tbl_daily[[#This Row],[Name]],tbl_performance[Date],tbl_daily[[#This Row],[Date]]),"")</f>
        <v/>
      </c>
      <c r="U844">
        <f>IFERROR(IF(tbl_daily[[#This Row],[Name]]="","",1),"")</f>
        <v>1</v>
      </c>
      <c r="V844" s="9">
        <f>IF(tbl_daily[[#This Row],[Injury Status]]="Full",1,IF(tbl_daily[[#This Row],[Injury Status]]="Limited",2,IF(tbl_daily[[#This Row],[Injury Status]]="Out",3,"")))</f>
        <v>1</v>
      </c>
    </row>
    <row r="845" spans="1:22" ht="18" customHeight="1" x14ac:dyDescent="0.25">
      <c r="A845" s="3">
        <v>43076</v>
      </c>
      <c r="B845" t="s">
        <v>146</v>
      </c>
      <c r="C845" t="s">
        <v>36</v>
      </c>
      <c r="D845">
        <v>8</v>
      </c>
      <c r="E845">
        <v>7</v>
      </c>
      <c r="F845">
        <v>7</v>
      </c>
      <c r="G845">
        <v>8</v>
      </c>
      <c r="H845">
        <v>7</v>
      </c>
      <c r="I845">
        <v>1</v>
      </c>
      <c r="J845">
        <v>6</v>
      </c>
      <c r="K845">
        <v>112</v>
      </c>
      <c r="L845">
        <f>IFERROR(IF(OR(tbl_daily[[#This Row],[RPE]]="",tbl_daily[[#This Row],[Duration]]=""),"",tbl_daily[[#This Row],[RPE]]*tbl_daily[[#This Row],[Duration]]),"")</f>
        <v>672</v>
      </c>
      <c r="M8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845" t="str">
        <f>IFERROR(_xlfn.XLOOKUP(tbl_daily[[#This Row],[Name]],tbl_profile[Name],tbl_profile[Position]),"")</f>
        <v>Forward</v>
      </c>
      <c r="O845">
        <f>IFERROR(IF(tbl_daily[[#This Row],[Injury Status]]="Out","",tbl_daily[[#This Row],[Duration]]),"")</f>
        <v>112</v>
      </c>
      <c r="P845" t="str">
        <f>IFERROR(_xlfn.XLOOKUP(tbl_daily[[#This Row],[Name]],tbl_profile[Name],tbl_profile[Team]),"")</f>
        <v>New Legacy</v>
      </c>
      <c r="Q845" s="2" t="str">
        <f>IFERROR(AVERAGEIFS(tbl_performance[TrapBar Deadlift 1RM (lbs)],tbl_performance[Name],tbl_daily[[#This Row],[Name]],tbl_performance[Date],tbl_daily[[#This Row],[Date]]),"")</f>
        <v/>
      </c>
      <c r="R845" s="2" t="str">
        <f>IFERROR(AVERAGEIFS(tbl_performance[Bench Press 1RM (lbs)],tbl_performance[Name],tbl_daily[[#This Row],[Name]],tbl_performance[Date],tbl_daily[[#This Row],[Date]]),"")</f>
        <v/>
      </c>
      <c r="S845" s="2" t="str">
        <f>IFERROR(AVERAGEIFS(tbl_performance[Jump Height (in)],tbl_performance[Name],tbl_daily[[#This Row],[Name]],tbl_performance[Date],tbl_daily[[#This Row],[Date]]),"")</f>
        <v/>
      </c>
      <c r="T845" s="2" t="str">
        <f>IFERROR(AVERAGEIFS(tbl_performance[Body Fat (%)],tbl_performance[Name],tbl_daily[[#This Row],[Name]],tbl_performance[Date],tbl_daily[[#This Row],[Date]]),"")</f>
        <v/>
      </c>
      <c r="U845">
        <f>IFERROR(IF(tbl_daily[[#This Row],[Name]]="","",1),"")</f>
        <v>1</v>
      </c>
      <c r="V845" s="9">
        <f>IF(tbl_daily[[#This Row],[Injury Status]]="Full",1,IF(tbl_daily[[#This Row],[Injury Status]]="Limited",2,IF(tbl_daily[[#This Row],[Injury Status]]="Out",3,"")))</f>
        <v>1</v>
      </c>
    </row>
    <row r="846" spans="1:22" ht="18" customHeight="1" x14ac:dyDescent="0.25">
      <c r="A846" s="3">
        <v>43076</v>
      </c>
      <c r="B846" t="s">
        <v>52</v>
      </c>
      <c r="C846" t="s">
        <v>36</v>
      </c>
      <c r="D846">
        <v>7</v>
      </c>
      <c r="E846">
        <v>7</v>
      </c>
      <c r="F846">
        <v>7</v>
      </c>
      <c r="G846">
        <v>8</v>
      </c>
      <c r="H846">
        <v>8</v>
      </c>
      <c r="I846">
        <v>1</v>
      </c>
      <c r="J846">
        <v>6</v>
      </c>
      <c r="K846">
        <v>112</v>
      </c>
      <c r="L846">
        <f>IFERROR(IF(OR(tbl_daily[[#This Row],[RPE]]="",tbl_daily[[#This Row],[Duration]]=""),"",tbl_daily[[#This Row],[RPE]]*tbl_daily[[#This Row],[Duration]]),"")</f>
        <v>672</v>
      </c>
      <c r="M8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846" t="str">
        <f>IFERROR(_xlfn.XLOOKUP(tbl_daily[[#This Row],[Name]],tbl_profile[Name],tbl_profile[Position]),"")</f>
        <v>Forward</v>
      </c>
      <c r="O846">
        <f>IFERROR(IF(tbl_daily[[#This Row],[Injury Status]]="Out","",tbl_daily[[#This Row],[Duration]]),"")</f>
        <v>112</v>
      </c>
      <c r="P846" t="str">
        <f>IFERROR(_xlfn.XLOOKUP(tbl_daily[[#This Row],[Name]],tbl_profile[Name],tbl_profile[Team]),"")</f>
        <v>Toon Squad</v>
      </c>
      <c r="Q846" s="2" t="str">
        <f>IFERROR(AVERAGEIFS(tbl_performance[TrapBar Deadlift 1RM (lbs)],tbl_performance[Name],tbl_daily[[#This Row],[Name]],tbl_performance[Date],tbl_daily[[#This Row],[Date]]),"")</f>
        <v/>
      </c>
      <c r="R846" s="2" t="str">
        <f>IFERROR(AVERAGEIFS(tbl_performance[Bench Press 1RM (lbs)],tbl_performance[Name],tbl_daily[[#This Row],[Name]],tbl_performance[Date],tbl_daily[[#This Row],[Date]]),"")</f>
        <v/>
      </c>
      <c r="S846" s="2" t="str">
        <f>IFERROR(AVERAGEIFS(tbl_performance[Jump Height (in)],tbl_performance[Name],tbl_daily[[#This Row],[Name]],tbl_performance[Date],tbl_daily[[#This Row],[Date]]),"")</f>
        <v/>
      </c>
      <c r="T846" s="2" t="str">
        <f>IFERROR(AVERAGEIFS(tbl_performance[Body Fat (%)],tbl_performance[Name],tbl_daily[[#This Row],[Name]],tbl_performance[Date],tbl_daily[[#This Row],[Date]]),"")</f>
        <v/>
      </c>
      <c r="U846">
        <f>IFERROR(IF(tbl_daily[[#This Row],[Name]]="","",1),"")</f>
        <v>1</v>
      </c>
      <c r="V846" s="9">
        <f>IF(tbl_daily[[#This Row],[Injury Status]]="Full",1,IF(tbl_daily[[#This Row],[Injury Status]]="Limited",2,IF(tbl_daily[[#This Row],[Injury Status]]="Out",3,"")))</f>
        <v>1</v>
      </c>
    </row>
    <row r="847" spans="1:22" ht="18" customHeight="1" x14ac:dyDescent="0.25">
      <c r="A847" s="3">
        <v>43076</v>
      </c>
      <c r="B847" t="s">
        <v>57</v>
      </c>
      <c r="C847" t="s">
        <v>36</v>
      </c>
      <c r="D847">
        <v>8</v>
      </c>
      <c r="E847">
        <v>10</v>
      </c>
      <c r="F847">
        <v>7</v>
      </c>
      <c r="G847">
        <v>10</v>
      </c>
      <c r="H847">
        <v>10</v>
      </c>
      <c r="I847">
        <v>1</v>
      </c>
      <c r="J847">
        <v>10</v>
      </c>
      <c r="K847">
        <v>28</v>
      </c>
      <c r="L847">
        <f>IFERROR(IF(OR(tbl_daily[[#This Row],[RPE]]="",tbl_daily[[#This Row],[Duration]]=""),"",tbl_daily[[#This Row],[RPE]]*tbl_daily[[#This Row],[Duration]]),"")</f>
        <v>280</v>
      </c>
      <c r="M8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47" t="str">
        <f>IFERROR(_xlfn.XLOOKUP(tbl_daily[[#This Row],[Name]],tbl_profile[Name],tbl_profile[Position]),"")</f>
        <v>Guard</v>
      </c>
      <c r="O847">
        <f>IFERROR(IF(tbl_daily[[#This Row],[Injury Status]]="Out","",tbl_daily[[#This Row],[Duration]]),"")</f>
        <v>28</v>
      </c>
      <c r="P847" t="str">
        <f>IFERROR(_xlfn.XLOOKUP(tbl_daily[[#This Row],[Name]],tbl_profile[Name],tbl_profile[Team]),"")</f>
        <v>Toon Squad</v>
      </c>
      <c r="Q847" s="2" t="str">
        <f>IFERROR(AVERAGEIFS(tbl_performance[TrapBar Deadlift 1RM (lbs)],tbl_performance[Name],tbl_daily[[#This Row],[Name]],tbl_performance[Date],tbl_daily[[#This Row],[Date]]),"")</f>
        <v/>
      </c>
      <c r="R847" s="2" t="str">
        <f>IFERROR(AVERAGEIFS(tbl_performance[Bench Press 1RM (lbs)],tbl_performance[Name],tbl_daily[[#This Row],[Name]],tbl_performance[Date],tbl_daily[[#This Row],[Date]]),"")</f>
        <v/>
      </c>
      <c r="S847" s="2" t="str">
        <f>IFERROR(AVERAGEIFS(tbl_performance[Jump Height (in)],tbl_performance[Name],tbl_daily[[#This Row],[Name]],tbl_performance[Date],tbl_daily[[#This Row],[Date]]),"")</f>
        <v/>
      </c>
      <c r="T847" s="2" t="str">
        <f>IFERROR(AVERAGEIFS(tbl_performance[Body Fat (%)],tbl_performance[Name],tbl_daily[[#This Row],[Name]],tbl_performance[Date],tbl_daily[[#This Row],[Date]]),"")</f>
        <v/>
      </c>
      <c r="U847">
        <f>IFERROR(IF(tbl_daily[[#This Row],[Name]]="","",1),"")</f>
        <v>1</v>
      </c>
      <c r="V847" s="9">
        <f>IF(tbl_daily[[#This Row],[Injury Status]]="Full",1,IF(tbl_daily[[#This Row],[Injury Status]]="Limited",2,IF(tbl_daily[[#This Row],[Injury Status]]="Out",3,"")))</f>
        <v>1</v>
      </c>
    </row>
    <row r="848" spans="1:22" ht="18" customHeight="1" x14ac:dyDescent="0.25">
      <c r="A848" s="3">
        <v>43076</v>
      </c>
      <c r="B848" t="s">
        <v>59</v>
      </c>
      <c r="C848" t="s">
        <v>36</v>
      </c>
      <c r="D848">
        <v>10</v>
      </c>
      <c r="E848">
        <v>8</v>
      </c>
      <c r="F848">
        <v>8</v>
      </c>
      <c r="G848">
        <v>9</v>
      </c>
      <c r="H848">
        <v>8</v>
      </c>
      <c r="I848">
        <v>1</v>
      </c>
      <c r="J848">
        <v>7</v>
      </c>
      <c r="K848">
        <v>28</v>
      </c>
      <c r="L848">
        <f>IFERROR(IF(OR(tbl_daily[[#This Row],[RPE]]="",tbl_daily[[#This Row],[Duration]]=""),"",tbl_daily[[#This Row],[RPE]]*tbl_daily[[#This Row],[Duration]]),"")</f>
        <v>196</v>
      </c>
      <c r="M8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48" t="str">
        <f>IFERROR(_xlfn.XLOOKUP(tbl_daily[[#This Row],[Name]],tbl_profile[Name],tbl_profile[Position]),"")</f>
        <v>Forward</v>
      </c>
      <c r="O848">
        <f>IFERROR(IF(tbl_daily[[#This Row],[Injury Status]]="Out","",tbl_daily[[#This Row],[Duration]]),"")</f>
        <v>28</v>
      </c>
      <c r="P848" t="str">
        <f>IFERROR(_xlfn.XLOOKUP(tbl_daily[[#This Row],[Name]],tbl_profile[Name],tbl_profile[Team]),"")</f>
        <v>Toon Squad</v>
      </c>
      <c r="Q848" s="2" t="str">
        <f>IFERROR(AVERAGEIFS(tbl_performance[TrapBar Deadlift 1RM (lbs)],tbl_performance[Name],tbl_daily[[#This Row],[Name]],tbl_performance[Date],tbl_daily[[#This Row],[Date]]),"")</f>
        <v/>
      </c>
      <c r="R848" s="2" t="str">
        <f>IFERROR(AVERAGEIFS(tbl_performance[Bench Press 1RM (lbs)],tbl_performance[Name],tbl_daily[[#This Row],[Name]],tbl_performance[Date],tbl_daily[[#This Row],[Date]]),"")</f>
        <v/>
      </c>
      <c r="S848" s="2" t="str">
        <f>IFERROR(AVERAGEIFS(tbl_performance[Jump Height (in)],tbl_performance[Name],tbl_daily[[#This Row],[Name]],tbl_performance[Date],tbl_daily[[#This Row],[Date]]),"")</f>
        <v/>
      </c>
      <c r="T848" s="2" t="str">
        <f>IFERROR(AVERAGEIFS(tbl_performance[Body Fat (%)],tbl_performance[Name],tbl_daily[[#This Row],[Name]],tbl_performance[Date],tbl_daily[[#This Row],[Date]]),"")</f>
        <v/>
      </c>
      <c r="U848">
        <f>IFERROR(IF(tbl_daily[[#This Row],[Name]]="","",1),"")</f>
        <v>1</v>
      </c>
      <c r="V848" s="9">
        <f>IF(tbl_daily[[#This Row],[Injury Status]]="Full",1,IF(tbl_daily[[#This Row],[Injury Status]]="Limited",2,IF(tbl_daily[[#This Row],[Injury Status]]="Out",3,"")))</f>
        <v>1</v>
      </c>
    </row>
    <row r="849" spans="1:22" ht="18" customHeight="1" x14ac:dyDescent="0.25">
      <c r="A849" s="3">
        <v>43076</v>
      </c>
      <c r="B849" t="s">
        <v>61</v>
      </c>
      <c r="C849" t="s">
        <v>36</v>
      </c>
      <c r="D849">
        <v>8</v>
      </c>
      <c r="E849">
        <v>8</v>
      </c>
      <c r="F849">
        <v>9</v>
      </c>
      <c r="G849">
        <v>8</v>
      </c>
      <c r="H849">
        <v>10</v>
      </c>
      <c r="I849">
        <v>1</v>
      </c>
      <c r="J849">
        <v>9</v>
      </c>
      <c r="K849">
        <v>28</v>
      </c>
      <c r="L849">
        <f>IFERROR(IF(OR(tbl_daily[[#This Row],[RPE]]="",tbl_daily[[#This Row],[Duration]]=""),"",tbl_daily[[#This Row],[RPE]]*tbl_daily[[#This Row],[Duration]]),"")</f>
        <v>252</v>
      </c>
      <c r="M8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49" t="str">
        <f>IFERROR(_xlfn.XLOOKUP(tbl_daily[[#This Row],[Name]],tbl_profile[Name],tbl_profile[Position]),"")</f>
        <v>Forward</v>
      </c>
      <c r="O849">
        <f>IFERROR(IF(tbl_daily[[#This Row],[Injury Status]]="Out","",tbl_daily[[#This Row],[Duration]]),"")</f>
        <v>28</v>
      </c>
      <c r="P849" t="str">
        <f>IFERROR(_xlfn.XLOOKUP(tbl_daily[[#This Row],[Name]],tbl_profile[Name],tbl_profile[Team]),"")</f>
        <v>Toon Squad</v>
      </c>
      <c r="Q849" s="2" t="str">
        <f>IFERROR(AVERAGEIFS(tbl_performance[TrapBar Deadlift 1RM (lbs)],tbl_performance[Name],tbl_daily[[#This Row],[Name]],tbl_performance[Date],tbl_daily[[#This Row],[Date]]),"")</f>
        <v/>
      </c>
      <c r="R849" s="2" t="str">
        <f>IFERROR(AVERAGEIFS(tbl_performance[Bench Press 1RM (lbs)],tbl_performance[Name],tbl_daily[[#This Row],[Name]],tbl_performance[Date],tbl_daily[[#This Row],[Date]]),"")</f>
        <v/>
      </c>
      <c r="S849" s="2" t="str">
        <f>IFERROR(AVERAGEIFS(tbl_performance[Jump Height (in)],tbl_performance[Name],tbl_daily[[#This Row],[Name]],tbl_performance[Date],tbl_daily[[#This Row],[Date]]),"")</f>
        <v/>
      </c>
      <c r="T849" s="2" t="str">
        <f>IFERROR(AVERAGEIFS(tbl_performance[Body Fat (%)],tbl_performance[Name],tbl_daily[[#This Row],[Name]],tbl_performance[Date],tbl_daily[[#This Row],[Date]]),"")</f>
        <v/>
      </c>
      <c r="U849">
        <f>IFERROR(IF(tbl_daily[[#This Row],[Name]]="","",1),"")</f>
        <v>1</v>
      </c>
      <c r="V849" s="9">
        <f>IF(tbl_daily[[#This Row],[Injury Status]]="Full",1,IF(tbl_daily[[#This Row],[Injury Status]]="Limited",2,IF(tbl_daily[[#This Row],[Injury Status]]="Out",3,"")))</f>
        <v>1</v>
      </c>
    </row>
    <row r="850" spans="1:22" ht="18" customHeight="1" x14ac:dyDescent="0.25">
      <c r="A850" s="3">
        <v>43076</v>
      </c>
      <c r="B850" t="s">
        <v>55</v>
      </c>
      <c r="C850" t="s">
        <v>36</v>
      </c>
      <c r="D850">
        <v>10</v>
      </c>
      <c r="E850">
        <v>10</v>
      </c>
      <c r="F850">
        <v>10</v>
      </c>
      <c r="G850">
        <v>7</v>
      </c>
      <c r="H850">
        <v>8</v>
      </c>
      <c r="I850">
        <v>1</v>
      </c>
      <c r="J850">
        <v>9</v>
      </c>
      <c r="K850">
        <v>28</v>
      </c>
      <c r="L850">
        <f>IFERROR(IF(OR(tbl_daily[[#This Row],[RPE]]="",tbl_daily[[#This Row],[Duration]]=""),"",tbl_daily[[#This Row],[RPE]]*tbl_daily[[#This Row],[Duration]]),"")</f>
        <v>252</v>
      </c>
      <c r="M8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50" t="str">
        <f>IFERROR(_xlfn.XLOOKUP(tbl_daily[[#This Row],[Name]],tbl_profile[Name],tbl_profile[Position]),"")</f>
        <v>Guard</v>
      </c>
      <c r="O850">
        <f>IFERROR(IF(tbl_daily[[#This Row],[Injury Status]]="Out","",tbl_daily[[#This Row],[Duration]]),"")</f>
        <v>28</v>
      </c>
      <c r="P850" t="str">
        <f>IFERROR(_xlfn.XLOOKUP(tbl_daily[[#This Row],[Name]],tbl_profile[Name],tbl_profile[Team]),"")</f>
        <v>Toon Squad</v>
      </c>
      <c r="Q850" s="2" t="str">
        <f>IFERROR(AVERAGEIFS(tbl_performance[TrapBar Deadlift 1RM (lbs)],tbl_performance[Name],tbl_daily[[#This Row],[Name]],tbl_performance[Date],tbl_daily[[#This Row],[Date]]),"")</f>
        <v/>
      </c>
      <c r="R850" s="2" t="str">
        <f>IFERROR(AVERAGEIFS(tbl_performance[Bench Press 1RM (lbs)],tbl_performance[Name],tbl_daily[[#This Row],[Name]],tbl_performance[Date],tbl_daily[[#This Row],[Date]]),"")</f>
        <v/>
      </c>
      <c r="S850" s="2" t="str">
        <f>IFERROR(AVERAGEIFS(tbl_performance[Jump Height (in)],tbl_performance[Name],tbl_daily[[#This Row],[Name]],tbl_performance[Date],tbl_daily[[#This Row],[Date]]),"")</f>
        <v/>
      </c>
      <c r="T850" s="2" t="str">
        <f>IFERROR(AVERAGEIFS(tbl_performance[Body Fat (%)],tbl_performance[Name],tbl_daily[[#This Row],[Name]],tbl_performance[Date],tbl_daily[[#This Row],[Date]]),"")</f>
        <v/>
      </c>
      <c r="U850">
        <f>IFERROR(IF(tbl_daily[[#This Row],[Name]]="","",1),"")</f>
        <v>1</v>
      </c>
      <c r="V850" s="9">
        <f>IF(tbl_daily[[#This Row],[Injury Status]]="Full",1,IF(tbl_daily[[#This Row],[Injury Status]]="Limited",2,IF(tbl_daily[[#This Row],[Injury Status]]="Out",3,"")))</f>
        <v>1</v>
      </c>
    </row>
    <row r="851" spans="1:22" ht="18" customHeight="1" x14ac:dyDescent="0.25">
      <c r="A851" s="3">
        <v>43076</v>
      </c>
      <c r="B851" t="s">
        <v>40</v>
      </c>
      <c r="C851" t="s">
        <v>36</v>
      </c>
      <c r="D851">
        <v>7</v>
      </c>
      <c r="E851">
        <v>9</v>
      </c>
      <c r="F851">
        <v>10</v>
      </c>
      <c r="G851">
        <v>8</v>
      </c>
      <c r="H851">
        <v>8</v>
      </c>
      <c r="I851">
        <v>1</v>
      </c>
      <c r="J851">
        <v>7</v>
      </c>
      <c r="K851">
        <v>28</v>
      </c>
      <c r="L851">
        <f>IFERROR(IF(OR(tbl_daily[[#This Row],[RPE]]="",tbl_daily[[#This Row],[Duration]]=""),"",tbl_daily[[#This Row],[RPE]]*tbl_daily[[#This Row],[Duration]]),"")</f>
        <v>196</v>
      </c>
      <c r="M8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851" t="str">
        <f>IFERROR(_xlfn.XLOOKUP(tbl_daily[[#This Row],[Name]],tbl_profile[Name],tbl_profile[Position]),"")</f>
        <v>Guard</v>
      </c>
      <c r="O851">
        <f>IFERROR(IF(tbl_daily[[#This Row],[Injury Status]]="Out","",tbl_daily[[#This Row],[Duration]]),"")</f>
        <v>28</v>
      </c>
      <c r="P851" t="str">
        <f>IFERROR(_xlfn.XLOOKUP(tbl_daily[[#This Row],[Name]],tbl_profile[Name],tbl_profile[Team]),"")</f>
        <v>New Legacy</v>
      </c>
      <c r="Q851" s="2" t="str">
        <f>IFERROR(AVERAGEIFS(tbl_performance[TrapBar Deadlift 1RM (lbs)],tbl_performance[Name],tbl_daily[[#This Row],[Name]],tbl_performance[Date],tbl_daily[[#This Row],[Date]]),"")</f>
        <v/>
      </c>
      <c r="R851" s="2" t="str">
        <f>IFERROR(AVERAGEIFS(tbl_performance[Bench Press 1RM (lbs)],tbl_performance[Name],tbl_daily[[#This Row],[Name]],tbl_performance[Date],tbl_daily[[#This Row],[Date]]),"")</f>
        <v/>
      </c>
      <c r="S851" s="2" t="str">
        <f>IFERROR(AVERAGEIFS(tbl_performance[Jump Height (in)],tbl_performance[Name],tbl_daily[[#This Row],[Name]],tbl_performance[Date],tbl_daily[[#This Row],[Date]]),"")</f>
        <v/>
      </c>
      <c r="T851" s="2" t="str">
        <f>IFERROR(AVERAGEIFS(tbl_performance[Body Fat (%)],tbl_performance[Name],tbl_daily[[#This Row],[Name]],tbl_performance[Date],tbl_daily[[#This Row],[Date]]),"")</f>
        <v/>
      </c>
      <c r="U851">
        <f>IFERROR(IF(tbl_daily[[#This Row],[Name]]="","",1),"")</f>
        <v>1</v>
      </c>
      <c r="V851" s="9">
        <f>IF(tbl_daily[[#This Row],[Injury Status]]="Full",1,IF(tbl_daily[[#This Row],[Injury Status]]="Limited",2,IF(tbl_daily[[#This Row],[Injury Status]]="Out",3,"")))</f>
        <v>1</v>
      </c>
    </row>
    <row r="852" spans="1:22" ht="18" customHeight="1" x14ac:dyDescent="0.25">
      <c r="A852" s="6">
        <v>43077</v>
      </c>
      <c r="B852" t="s">
        <v>45</v>
      </c>
      <c r="C852" t="s">
        <v>36</v>
      </c>
      <c r="D852">
        <v>8</v>
      </c>
      <c r="E852">
        <v>8</v>
      </c>
      <c r="F852">
        <v>8</v>
      </c>
      <c r="G852">
        <v>8</v>
      </c>
      <c r="H852">
        <v>8</v>
      </c>
      <c r="I852">
        <v>1</v>
      </c>
      <c r="J852">
        <v>9</v>
      </c>
      <c r="K852">
        <v>28</v>
      </c>
      <c r="L852">
        <f>IFERROR(IF(OR(tbl_daily[[#This Row],[RPE]]="",tbl_daily[[#This Row],[Duration]]=""),"",tbl_daily[[#This Row],[RPE]]*tbl_daily[[#This Row],[Duration]]),"")</f>
        <v>252</v>
      </c>
      <c r="M8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852" t="str">
        <f>IFERROR(_xlfn.XLOOKUP(tbl_daily[[#This Row],[Name]],tbl_profile[Name],tbl_profile[Position]),"")</f>
        <v>Forward</v>
      </c>
      <c r="O852">
        <f>IFERROR(IF(tbl_daily[[#This Row],[Injury Status]]="Out","",tbl_daily[[#This Row],[Duration]]),"")</f>
        <v>28</v>
      </c>
      <c r="P852" t="str">
        <f>IFERROR(_xlfn.XLOOKUP(tbl_daily[[#This Row],[Name]],tbl_profile[Name],tbl_profile[Team]),"")</f>
        <v>New Legacy</v>
      </c>
      <c r="Q852" s="2" t="str">
        <f>IFERROR(AVERAGEIFS(tbl_performance[TrapBar Deadlift 1RM (lbs)],tbl_performance[Name],tbl_daily[[#This Row],[Name]],tbl_performance[Date],tbl_daily[[#This Row],[Date]]),"")</f>
        <v/>
      </c>
      <c r="R852" s="2" t="str">
        <f>IFERROR(AVERAGEIFS(tbl_performance[Bench Press 1RM (lbs)],tbl_performance[Name],tbl_daily[[#This Row],[Name]],tbl_performance[Date],tbl_daily[[#This Row],[Date]]),"")</f>
        <v/>
      </c>
      <c r="S852" s="2" t="str">
        <f>IFERROR(AVERAGEIFS(tbl_performance[Jump Height (in)],tbl_performance[Name],tbl_daily[[#This Row],[Name]],tbl_performance[Date],tbl_daily[[#This Row],[Date]]),"")</f>
        <v/>
      </c>
      <c r="T852" s="2" t="str">
        <f>IFERROR(AVERAGEIFS(tbl_performance[Body Fat (%)],tbl_performance[Name],tbl_daily[[#This Row],[Name]],tbl_performance[Date],tbl_daily[[#This Row],[Date]]),"")</f>
        <v/>
      </c>
      <c r="U852">
        <f>IFERROR(IF(tbl_daily[[#This Row],[Name]]="","",1),"")</f>
        <v>1</v>
      </c>
      <c r="V852" s="9">
        <f>IF(tbl_daily[[#This Row],[Injury Status]]="Full",1,IF(tbl_daily[[#This Row],[Injury Status]]="Limited",2,IF(tbl_daily[[#This Row],[Injury Status]]="Out",3,"")))</f>
        <v>1</v>
      </c>
    </row>
    <row r="853" spans="1:22" ht="18" customHeight="1" x14ac:dyDescent="0.25">
      <c r="A853" s="4">
        <v>43077</v>
      </c>
      <c r="B853" t="s">
        <v>47</v>
      </c>
      <c r="C853" t="s">
        <v>36</v>
      </c>
      <c r="D853">
        <v>7</v>
      </c>
      <c r="E853">
        <v>8</v>
      </c>
      <c r="F853">
        <v>7</v>
      </c>
      <c r="G853">
        <v>7</v>
      </c>
      <c r="H853">
        <v>8</v>
      </c>
      <c r="I853">
        <v>1</v>
      </c>
      <c r="J853">
        <v>10</v>
      </c>
      <c r="K853">
        <v>28</v>
      </c>
      <c r="L853">
        <f>IFERROR(IF(OR(tbl_daily[[#This Row],[RPE]]="",tbl_daily[[#This Row],[Duration]]=""),"",tbl_daily[[#This Row],[RPE]]*tbl_daily[[#This Row],[Duration]]),"")</f>
        <v>280</v>
      </c>
      <c r="M8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853" t="str">
        <f>IFERROR(_xlfn.XLOOKUP(tbl_daily[[#This Row],[Name]],tbl_profile[Name],tbl_profile[Position]),"")</f>
        <v>Forward</v>
      </c>
      <c r="O853">
        <f>IFERROR(IF(tbl_daily[[#This Row],[Injury Status]]="Out","",tbl_daily[[#This Row],[Duration]]),"")</f>
        <v>28</v>
      </c>
      <c r="P853" t="str">
        <f>IFERROR(_xlfn.XLOOKUP(tbl_daily[[#This Row],[Name]],tbl_profile[Name],tbl_profile[Team]),"")</f>
        <v>Toon Squad</v>
      </c>
      <c r="Q853" s="2" t="str">
        <f>IFERROR(AVERAGEIFS(tbl_performance[TrapBar Deadlift 1RM (lbs)],tbl_performance[Name],tbl_daily[[#This Row],[Name]],tbl_performance[Date],tbl_daily[[#This Row],[Date]]),"")</f>
        <v/>
      </c>
      <c r="R853" s="2" t="str">
        <f>IFERROR(AVERAGEIFS(tbl_performance[Bench Press 1RM (lbs)],tbl_performance[Name],tbl_daily[[#This Row],[Name]],tbl_performance[Date],tbl_daily[[#This Row],[Date]]),"")</f>
        <v/>
      </c>
      <c r="S853" s="2" t="str">
        <f>IFERROR(AVERAGEIFS(tbl_performance[Jump Height (in)],tbl_performance[Name],tbl_daily[[#This Row],[Name]],tbl_performance[Date],tbl_daily[[#This Row],[Date]]),"")</f>
        <v/>
      </c>
      <c r="T853" s="2" t="str">
        <f>IFERROR(AVERAGEIFS(tbl_performance[Body Fat (%)],tbl_performance[Name],tbl_daily[[#This Row],[Name]],tbl_performance[Date],tbl_daily[[#This Row],[Date]]),"")</f>
        <v/>
      </c>
      <c r="U853">
        <f>IFERROR(IF(tbl_daily[[#This Row],[Name]]="","",1),"")</f>
        <v>1</v>
      </c>
      <c r="V853" s="9">
        <f>IF(tbl_daily[[#This Row],[Injury Status]]="Full",1,IF(tbl_daily[[#This Row],[Injury Status]]="Limited",2,IF(tbl_daily[[#This Row],[Injury Status]]="Out",3,"")))</f>
        <v>1</v>
      </c>
    </row>
    <row r="854" spans="1:22" ht="18" customHeight="1" x14ac:dyDescent="0.25">
      <c r="A854" s="3">
        <v>43077</v>
      </c>
      <c r="B854" t="s">
        <v>43</v>
      </c>
      <c r="C854" t="s">
        <v>36</v>
      </c>
      <c r="D854">
        <v>10</v>
      </c>
      <c r="E854">
        <v>9</v>
      </c>
      <c r="F854">
        <v>9</v>
      </c>
      <c r="G854">
        <v>7</v>
      </c>
      <c r="H854">
        <v>8</v>
      </c>
      <c r="I854">
        <v>1</v>
      </c>
      <c r="J854">
        <v>8</v>
      </c>
      <c r="K854">
        <v>28</v>
      </c>
      <c r="L854">
        <f>IFERROR(IF(OR(tbl_daily[[#This Row],[RPE]]="",tbl_daily[[#This Row],[Duration]]=""),"",tbl_daily[[#This Row],[RPE]]*tbl_daily[[#This Row],[Duration]]),"")</f>
        <v>224</v>
      </c>
      <c r="M8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54" t="str">
        <f>IFERROR(_xlfn.XLOOKUP(tbl_daily[[#This Row],[Name]],tbl_profile[Name],tbl_profile[Position]),"")</f>
        <v>Forward</v>
      </c>
      <c r="O854">
        <f>IFERROR(IF(tbl_daily[[#This Row],[Injury Status]]="Out","",tbl_daily[[#This Row],[Duration]]),"")</f>
        <v>28</v>
      </c>
      <c r="P854" t="str">
        <f>IFERROR(_xlfn.XLOOKUP(tbl_daily[[#This Row],[Name]],tbl_profile[Name],tbl_profile[Team]),"")</f>
        <v>New Legacy</v>
      </c>
      <c r="Q854" s="2" t="str">
        <f>IFERROR(AVERAGEIFS(tbl_performance[TrapBar Deadlift 1RM (lbs)],tbl_performance[Name],tbl_daily[[#This Row],[Name]],tbl_performance[Date],tbl_daily[[#This Row],[Date]]),"")</f>
        <v/>
      </c>
      <c r="R854" s="2" t="str">
        <f>IFERROR(AVERAGEIFS(tbl_performance[Bench Press 1RM (lbs)],tbl_performance[Name],tbl_daily[[#This Row],[Name]],tbl_performance[Date],tbl_daily[[#This Row],[Date]]),"")</f>
        <v/>
      </c>
      <c r="S854" s="2" t="str">
        <f>IFERROR(AVERAGEIFS(tbl_performance[Jump Height (in)],tbl_performance[Name],tbl_daily[[#This Row],[Name]],tbl_performance[Date],tbl_daily[[#This Row],[Date]]),"")</f>
        <v/>
      </c>
      <c r="T854" s="2" t="str">
        <f>IFERROR(AVERAGEIFS(tbl_performance[Body Fat (%)],tbl_performance[Name],tbl_daily[[#This Row],[Name]],tbl_performance[Date],tbl_daily[[#This Row],[Date]]),"")</f>
        <v/>
      </c>
      <c r="U854">
        <f>IFERROR(IF(tbl_daily[[#This Row],[Name]]="","",1),"")</f>
        <v>1</v>
      </c>
      <c r="V854" s="9">
        <f>IF(tbl_daily[[#This Row],[Injury Status]]="Full",1,IF(tbl_daily[[#This Row],[Injury Status]]="Limited",2,IF(tbl_daily[[#This Row],[Injury Status]]="Out",3,"")))</f>
        <v>1</v>
      </c>
    </row>
    <row r="855" spans="1:22" ht="18" customHeight="1" x14ac:dyDescent="0.25">
      <c r="A855" s="3">
        <v>43077</v>
      </c>
      <c r="B855" t="s">
        <v>46</v>
      </c>
      <c r="C855" t="s">
        <v>38</v>
      </c>
      <c r="D855">
        <v>9</v>
      </c>
      <c r="E855">
        <v>7</v>
      </c>
      <c r="F855">
        <v>10</v>
      </c>
      <c r="G855">
        <v>10</v>
      </c>
      <c r="H855">
        <v>10</v>
      </c>
      <c r="I855">
        <v>1</v>
      </c>
      <c r="J855">
        <v>10</v>
      </c>
      <c r="K855">
        <v>28</v>
      </c>
      <c r="L855">
        <f>IFERROR(IF(OR(tbl_daily[[#This Row],[RPE]]="",tbl_daily[[#This Row],[Duration]]=""),"",tbl_daily[[#This Row],[RPE]]*tbl_daily[[#This Row],[Duration]]),"")</f>
        <v>280</v>
      </c>
      <c r="M8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855" t="str">
        <f>IFERROR(_xlfn.XLOOKUP(tbl_daily[[#This Row],[Name]],tbl_profile[Name],tbl_profile[Position]),"")</f>
        <v>Forward</v>
      </c>
      <c r="O855">
        <f>IFERROR(IF(tbl_daily[[#This Row],[Injury Status]]="Out","",tbl_daily[[#This Row],[Duration]]),"")</f>
        <v>28</v>
      </c>
      <c r="P855" t="str">
        <f>IFERROR(_xlfn.XLOOKUP(tbl_daily[[#This Row],[Name]],tbl_profile[Name],tbl_profile[Team]),"")</f>
        <v>Toon Squad</v>
      </c>
      <c r="Q855" s="2" t="str">
        <f>IFERROR(AVERAGEIFS(tbl_performance[TrapBar Deadlift 1RM (lbs)],tbl_performance[Name],tbl_daily[[#This Row],[Name]],tbl_performance[Date],tbl_daily[[#This Row],[Date]]),"")</f>
        <v/>
      </c>
      <c r="R855" s="2" t="str">
        <f>IFERROR(AVERAGEIFS(tbl_performance[Bench Press 1RM (lbs)],tbl_performance[Name],tbl_daily[[#This Row],[Name]],tbl_performance[Date],tbl_daily[[#This Row],[Date]]),"")</f>
        <v/>
      </c>
      <c r="S855" s="2" t="str">
        <f>IFERROR(AVERAGEIFS(tbl_performance[Jump Height (in)],tbl_performance[Name],tbl_daily[[#This Row],[Name]],tbl_performance[Date],tbl_daily[[#This Row],[Date]]),"")</f>
        <v/>
      </c>
      <c r="T855" s="2" t="str">
        <f>IFERROR(AVERAGEIFS(tbl_performance[Body Fat (%)],tbl_performance[Name],tbl_daily[[#This Row],[Name]],tbl_performance[Date],tbl_daily[[#This Row],[Date]]),"")</f>
        <v/>
      </c>
      <c r="U855">
        <f>IFERROR(IF(tbl_daily[[#This Row],[Name]]="","",1),"")</f>
        <v>1</v>
      </c>
      <c r="V855" s="9">
        <f>IF(tbl_daily[[#This Row],[Injury Status]]="Full",1,IF(tbl_daily[[#This Row],[Injury Status]]="Limited",2,IF(tbl_daily[[#This Row],[Injury Status]]="Out",3,"")))</f>
        <v>2</v>
      </c>
    </row>
    <row r="856" spans="1:22" ht="18" customHeight="1" x14ac:dyDescent="0.25">
      <c r="A856" s="3">
        <v>43077</v>
      </c>
      <c r="B856" t="s">
        <v>49</v>
      </c>
      <c r="C856" t="s">
        <v>36</v>
      </c>
      <c r="D856">
        <v>9</v>
      </c>
      <c r="E856">
        <v>8</v>
      </c>
      <c r="F856">
        <v>8</v>
      </c>
      <c r="G856">
        <v>9</v>
      </c>
      <c r="H856">
        <v>10</v>
      </c>
      <c r="I856">
        <v>1</v>
      </c>
      <c r="J856">
        <v>9</v>
      </c>
      <c r="K856">
        <v>28</v>
      </c>
      <c r="L856">
        <f>IFERROR(IF(OR(tbl_daily[[#This Row],[RPE]]="",tbl_daily[[#This Row],[Duration]]=""),"",tbl_daily[[#This Row],[RPE]]*tbl_daily[[#This Row],[Duration]]),"")</f>
        <v>252</v>
      </c>
      <c r="M8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856" t="str">
        <f>IFERROR(_xlfn.XLOOKUP(tbl_daily[[#This Row],[Name]],tbl_profile[Name],tbl_profile[Position]),"")</f>
        <v>Guard</v>
      </c>
      <c r="O856">
        <f>IFERROR(IF(tbl_daily[[#This Row],[Injury Status]]="Out","",tbl_daily[[#This Row],[Duration]]),"")</f>
        <v>28</v>
      </c>
      <c r="P856" t="str">
        <f>IFERROR(_xlfn.XLOOKUP(tbl_daily[[#This Row],[Name]],tbl_profile[Name],tbl_profile[Team]),"")</f>
        <v>Toon Squad</v>
      </c>
      <c r="Q856" s="2" t="str">
        <f>IFERROR(AVERAGEIFS(tbl_performance[TrapBar Deadlift 1RM (lbs)],tbl_performance[Name],tbl_daily[[#This Row],[Name]],tbl_performance[Date],tbl_daily[[#This Row],[Date]]),"")</f>
        <v/>
      </c>
      <c r="R856" s="2" t="str">
        <f>IFERROR(AVERAGEIFS(tbl_performance[Bench Press 1RM (lbs)],tbl_performance[Name],tbl_daily[[#This Row],[Name]],tbl_performance[Date],tbl_daily[[#This Row],[Date]]),"")</f>
        <v/>
      </c>
      <c r="S856" s="2" t="str">
        <f>IFERROR(AVERAGEIFS(tbl_performance[Jump Height (in)],tbl_performance[Name],tbl_daily[[#This Row],[Name]],tbl_performance[Date],tbl_daily[[#This Row],[Date]]),"")</f>
        <v/>
      </c>
      <c r="T856" s="2" t="str">
        <f>IFERROR(AVERAGEIFS(tbl_performance[Body Fat (%)],tbl_performance[Name],tbl_daily[[#This Row],[Name]],tbl_performance[Date],tbl_daily[[#This Row],[Date]]),"")</f>
        <v/>
      </c>
      <c r="U856">
        <f>IFERROR(IF(tbl_daily[[#This Row],[Name]]="","",1),"")</f>
        <v>1</v>
      </c>
      <c r="V856" s="9">
        <f>IF(tbl_daily[[#This Row],[Injury Status]]="Full",1,IF(tbl_daily[[#This Row],[Injury Status]]="Limited",2,IF(tbl_daily[[#This Row],[Injury Status]]="Out",3,"")))</f>
        <v>1</v>
      </c>
    </row>
    <row r="857" spans="1:22" ht="18" customHeight="1" x14ac:dyDescent="0.25">
      <c r="A857" s="3">
        <v>43077</v>
      </c>
      <c r="B857" t="s">
        <v>14</v>
      </c>
      <c r="C857" t="s">
        <v>36</v>
      </c>
      <c r="D857">
        <v>10</v>
      </c>
      <c r="E857">
        <v>7</v>
      </c>
      <c r="F857">
        <v>7</v>
      </c>
      <c r="G857">
        <v>10</v>
      </c>
      <c r="H857">
        <v>8</v>
      </c>
      <c r="I857">
        <v>1</v>
      </c>
      <c r="J857">
        <v>9</v>
      </c>
      <c r="K857">
        <v>28</v>
      </c>
      <c r="L857">
        <f>IFERROR(IF(OR(tbl_daily[[#This Row],[RPE]]="",tbl_daily[[#This Row],[Duration]]=""),"",tbl_daily[[#This Row],[RPE]]*tbl_daily[[#This Row],[Duration]]),"")</f>
        <v>252</v>
      </c>
      <c r="M8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857" t="str">
        <f>IFERROR(_xlfn.XLOOKUP(tbl_daily[[#This Row],[Name]],tbl_profile[Name],tbl_profile[Position]),"")</f>
        <v>Guard</v>
      </c>
      <c r="O857">
        <f>IFERROR(IF(tbl_daily[[#This Row],[Injury Status]]="Out","",tbl_daily[[#This Row],[Duration]]),"")</f>
        <v>28</v>
      </c>
      <c r="P857" t="str">
        <f>IFERROR(_xlfn.XLOOKUP(tbl_daily[[#This Row],[Name]],tbl_profile[Name],tbl_profile[Team]),"")</f>
        <v>New Legacy</v>
      </c>
      <c r="Q857" s="2" t="str">
        <f>IFERROR(AVERAGEIFS(tbl_performance[TrapBar Deadlift 1RM (lbs)],tbl_performance[Name],tbl_daily[[#This Row],[Name]],tbl_performance[Date],tbl_daily[[#This Row],[Date]]),"")</f>
        <v/>
      </c>
      <c r="R857" s="2" t="str">
        <f>IFERROR(AVERAGEIFS(tbl_performance[Bench Press 1RM (lbs)],tbl_performance[Name],tbl_daily[[#This Row],[Name]],tbl_performance[Date],tbl_daily[[#This Row],[Date]]),"")</f>
        <v/>
      </c>
      <c r="S857" s="2" t="str">
        <f>IFERROR(AVERAGEIFS(tbl_performance[Jump Height (in)],tbl_performance[Name],tbl_daily[[#This Row],[Name]],tbl_performance[Date],tbl_daily[[#This Row],[Date]]),"")</f>
        <v/>
      </c>
      <c r="T857" s="2" t="str">
        <f>IFERROR(AVERAGEIFS(tbl_performance[Body Fat (%)],tbl_performance[Name],tbl_daily[[#This Row],[Name]],tbl_performance[Date],tbl_daily[[#This Row],[Date]]),"")</f>
        <v/>
      </c>
      <c r="U857">
        <f>IFERROR(IF(tbl_daily[[#This Row],[Name]]="","",1),"")</f>
        <v>1</v>
      </c>
      <c r="V857" s="9">
        <f>IF(tbl_daily[[#This Row],[Injury Status]]="Full",1,IF(tbl_daily[[#This Row],[Injury Status]]="Limited",2,IF(tbl_daily[[#This Row],[Injury Status]]="Out",3,"")))</f>
        <v>1</v>
      </c>
    </row>
    <row r="858" spans="1:22" ht="18" customHeight="1" x14ac:dyDescent="0.25">
      <c r="A858" s="3">
        <v>43077</v>
      </c>
      <c r="B858" t="s">
        <v>64</v>
      </c>
      <c r="C858" t="s">
        <v>36</v>
      </c>
      <c r="D858">
        <v>8</v>
      </c>
      <c r="E858">
        <v>10</v>
      </c>
      <c r="F858">
        <v>8</v>
      </c>
      <c r="G858">
        <v>9</v>
      </c>
      <c r="H858">
        <v>7</v>
      </c>
      <c r="I858">
        <v>1</v>
      </c>
      <c r="J858">
        <v>10</v>
      </c>
      <c r="K858">
        <v>28</v>
      </c>
      <c r="L858">
        <f>IFERROR(IF(OR(tbl_daily[[#This Row],[RPE]]="",tbl_daily[[#This Row],[Duration]]=""),"",tbl_daily[[#This Row],[RPE]]*tbl_daily[[#This Row],[Duration]]),"")</f>
        <v>280</v>
      </c>
      <c r="M8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858" t="str">
        <f>IFERROR(_xlfn.XLOOKUP(tbl_daily[[#This Row],[Name]],tbl_profile[Name],tbl_profile[Position]),"")</f>
        <v>Guard</v>
      </c>
      <c r="O858">
        <f>IFERROR(IF(tbl_daily[[#This Row],[Injury Status]]="Out","",tbl_daily[[#This Row],[Duration]]),"")</f>
        <v>28</v>
      </c>
      <c r="P858" t="str">
        <f>IFERROR(_xlfn.XLOOKUP(tbl_daily[[#This Row],[Name]],tbl_profile[Name],tbl_profile[Team]),"")</f>
        <v>New Legacy</v>
      </c>
      <c r="Q858" s="2" t="str">
        <f>IFERROR(AVERAGEIFS(tbl_performance[TrapBar Deadlift 1RM (lbs)],tbl_performance[Name],tbl_daily[[#This Row],[Name]],tbl_performance[Date],tbl_daily[[#This Row],[Date]]),"")</f>
        <v/>
      </c>
      <c r="R858" s="2" t="str">
        <f>IFERROR(AVERAGEIFS(tbl_performance[Bench Press 1RM (lbs)],tbl_performance[Name],tbl_daily[[#This Row],[Name]],tbl_performance[Date],tbl_daily[[#This Row],[Date]]),"")</f>
        <v/>
      </c>
      <c r="S858" s="2" t="str">
        <f>IFERROR(AVERAGEIFS(tbl_performance[Jump Height (in)],tbl_performance[Name],tbl_daily[[#This Row],[Name]],tbl_performance[Date],tbl_daily[[#This Row],[Date]]),"")</f>
        <v/>
      </c>
      <c r="T858" s="2" t="str">
        <f>IFERROR(AVERAGEIFS(tbl_performance[Body Fat (%)],tbl_performance[Name],tbl_daily[[#This Row],[Name]],tbl_performance[Date],tbl_daily[[#This Row],[Date]]),"")</f>
        <v/>
      </c>
      <c r="U858">
        <f>IFERROR(IF(tbl_daily[[#This Row],[Name]]="","",1),"")</f>
        <v>1</v>
      </c>
      <c r="V858" s="9">
        <f>IF(tbl_daily[[#This Row],[Injury Status]]="Full",1,IF(tbl_daily[[#This Row],[Injury Status]]="Limited",2,IF(tbl_daily[[#This Row],[Injury Status]]="Out",3,"")))</f>
        <v>1</v>
      </c>
    </row>
    <row r="859" spans="1:22" ht="18" customHeight="1" x14ac:dyDescent="0.25">
      <c r="A859" s="3">
        <v>43077</v>
      </c>
      <c r="B859" t="s">
        <v>48</v>
      </c>
      <c r="C859" t="s">
        <v>36</v>
      </c>
      <c r="D859">
        <v>7</v>
      </c>
      <c r="E859">
        <v>9</v>
      </c>
      <c r="F859">
        <v>10</v>
      </c>
      <c r="G859">
        <v>10</v>
      </c>
      <c r="H859">
        <v>9</v>
      </c>
      <c r="I859">
        <v>1</v>
      </c>
      <c r="J859">
        <v>9</v>
      </c>
      <c r="K859">
        <v>28</v>
      </c>
      <c r="L859">
        <f>IFERROR(IF(OR(tbl_daily[[#This Row],[RPE]]="",tbl_daily[[#This Row],[Duration]]=""),"",tbl_daily[[#This Row],[RPE]]*tbl_daily[[#This Row],[Duration]]),"")</f>
        <v>252</v>
      </c>
      <c r="M8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59" t="str">
        <f>IFERROR(_xlfn.XLOOKUP(tbl_daily[[#This Row],[Name]],tbl_profile[Name],tbl_profile[Position]),"")</f>
        <v>Guard</v>
      </c>
      <c r="O859">
        <f>IFERROR(IF(tbl_daily[[#This Row],[Injury Status]]="Out","",tbl_daily[[#This Row],[Duration]]),"")</f>
        <v>28</v>
      </c>
      <c r="P859" t="str">
        <f>IFERROR(_xlfn.XLOOKUP(tbl_daily[[#This Row],[Name]],tbl_profile[Name],tbl_profile[Team]),"")</f>
        <v>New Legacy</v>
      </c>
      <c r="Q859" s="2" t="str">
        <f>IFERROR(AVERAGEIFS(tbl_performance[TrapBar Deadlift 1RM (lbs)],tbl_performance[Name],tbl_daily[[#This Row],[Name]],tbl_performance[Date],tbl_daily[[#This Row],[Date]]),"")</f>
        <v/>
      </c>
      <c r="R859" s="2" t="str">
        <f>IFERROR(AVERAGEIFS(tbl_performance[Bench Press 1RM (lbs)],tbl_performance[Name],tbl_daily[[#This Row],[Name]],tbl_performance[Date],tbl_daily[[#This Row],[Date]]),"")</f>
        <v/>
      </c>
      <c r="S859" s="2" t="str">
        <f>IFERROR(AVERAGEIFS(tbl_performance[Jump Height (in)],tbl_performance[Name],tbl_daily[[#This Row],[Name]],tbl_performance[Date],tbl_daily[[#This Row],[Date]]),"")</f>
        <v/>
      </c>
      <c r="T859" s="2" t="str">
        <f>IFERROR(AVERAGEIFS(tbl_performance[Body Fat (%)],tbl_performance[Name],tbl_daily[[#This Row],[Name]],tbl_performance[Date],tbl_daily[[#This Row],[Date]]),"")</f>
        <v/>
      </c>
      <c r="U859">
        <f>IFERROR(IF(tbl_daily[[#This Row],[Name]]="","",1),"")</f>
        <v>1</v>
      </c>
      <c r="V859" s="9">
        <f>IF(tbl_daily[[#This Row],[Injury Status]]="Full",1,IF(tbl_daily[[#This Row],[Injury Status]]="Limited",2,IF(tbl_daily[[#This Row],[Injury Status]]="Out",3,"")))</f>
        <v>1</v>
      </c>
    </row>
    <row r="860" spans="1:22" ht="18" customHeight="1" x14ac:dyDescent="0.25">
      <c r="A860" s="3">
        <v>43077</v>
      </c>
      <c r="B860" t="s">
        <v>65</v>
      </c>
      <c r="C860" t="s">
        <v>36</v>
      </c>
      <c r="D860">
        <v>9</v>
      </c>
      <c r="E860">
        <v>8</v>
      </c>
      <c r="F860">
        <v>9</v>
      </c>
      <c r="G860">
        <v>7</v>
      </c>
      <c r="H860">
        <v>10</v>
      </c>
      <c r="I860">
        <v>1</v>
      </c>
      <c r="J860">
        <v>9</v>
      </c>
      <c r="K860">
        <v>28</v>
      </c>
      <c r="L860">
        <f>IFERROR(IF(OR(tbl_daily[[#This Row],[RPE]]="",tbl_daily[[#This Row],[Duration]]=""),"",tbl_daily[[#This Row],[RPE]]*tbl_daily[[#This Row],[Duration]]),"")</f>
        <v>252</v>
      </c>
      <c r="M8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60" t="str">
        <f>IFERROR(_xlfn.XLOOKUP(tbl_daily[[#This Row],[Name]],tbl_profile[Name],tbl_profile[Position]),"")</f>
        <v>Center</v>
      </c>
      <c r="O860">
        <f>IFERROR(IF(tbl_daily[[#This Row],[Injury Status]]="Out","",tbl_daily[[#This Row],[Duration]]),"")</f>
        <v>28</v>
      </c>
      <c r="P860" t="str">
        <f>IFERROR(_xlfn.XLOOKUP(tbl_daily[[#This Row],[Name]],tbl_profile[Name],tbl_profile[Team]),"")</f>
        <v>New Legacy</v>
      </c>
      <c r="Q860" s="2" t="str">
        <f>IFERROR(AVERAGEIFS(tbl_performance[TrapBar Deadlift 1RM (lbs)],tbl_performance[Name],tbl_daily[[#This Row],[Name]],tbl_performance[Date],tbl_daily[[#This Row],[Date]]),"")</f>
        <v/>
      </c>
      <c r="R860" s="2" t="str">
        <f>IFERROR(AVERAGEIFS(tbl_performance[Bench Press 1RM (lbs)],tbl_performance[Name],tbl_daily[[#This Row],[Name]],tbl_performance[Date],tbl_daily[[#This Row],[Date]]),"")</f>
        <v/>
      </c>
      <c r="S860" s="2" t="str">
        <f>IFERROR(AVERAGEIFS(tbl_performance[Jump Height (in)],tbl_performance[Name],tbl_daily[[#This Row],[Name]],tbl_performance[Date],tbl_daily[[#This Row],[Date]]),"")</f>
        <v/>
      </c>
      <c r="T860" s="2" t="str">
        <f>IFERROR(AVERAGEIFS(tbl_performance[Body Fat (%)],tbl_performance[Name],tbl_daily[[#This Row],[Name]],tbl_performance[Date],tbl_daily[[#This Row],[Date]]),"")</f>
        <v/>
      </c>
      <c r="U860">
        <f>IFERROR(IF(tbl_daily[[#This Row],[Name]]="","",1),"")</f>
        <v>1</v>
      </c>
      <c r="V860" s="9">
        <f>IF(tbl_daily[[#This Row],[Injury Status]]="Full",1,IF(tbl_daily[[#This Row],[Injury Status]]="Limited",2,IF(tbl_daily[[#This Row],[Injury Status]]="Out",3,"")))</f>
        <v>1</v>
      </c>
    </row>
    <row r="861" spans="1:22" ht="18" customHeight="1" x14ac:dyDescent="0.25">
      <c r="A861" s="3">
        <v>43077</v>
      </c>
      <c r="B861" t="s">
        <v>63</v>
      </c>
      <c r="C861" t="s">
        <v>36</v>
      </c>
      <c r="D861">
        <v>9</v>
      </c>
      <c r="E861">
        <v>10</v>
      </c>
      <c r="F861">
        <v>7</v>
      </c>
      <c r="G861">
        <v>10</v>
      </c>
      <c r="H861">
        <v>10</v>
      </c>
      <c r="I861">
        <v>1</v>
      </c>
      <c r="J861">
        <v>7</v>
      </c>
      <c r="K861">
        <v>28</v>
      </c>
      <c r="L861">
        <f>IFERROR(IF(OR(tbl_daily[[#This Row],[RPE]]="",tbl_daily[[#This Row],[Duration]]=""),"",tbl_daily[[#This Row],[RPE]]*tbl_daily[[#This Row],[Duration]]),"")</f>
        <v>196</v>
      </c>
      <c r="M8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861" t="str">
        <f>IFERROR(_xlfn.XLOOKUP(tbl_daily[[#This Row],[Name]],tbl_profile[Name],tbl_profile[Position]),"")</f>
        <v>Center</v>
      </c>
      <c r="O861">
        <f>IFERROR(IF(tbl_daily[[#This Row],[Injury Status]]="Out","",tbl_daily[[#This Row],[Duration]]),"")</f>
        <v>28</v>
      </c>
      <c r="P861" t="str">
        <f>IFERROR(_xlfn.XLOOKUP(tbl_daily[[#This Row],[Name]],tbl_profile[Name],tbl_profile[Team]),"")</f>
        <v>New Legacy</v>
      </c>
      <c r="Q861" s="2" t="str">
        <f>IFERROR(AVERAGEIFS(tbl_performance[TrapBar Deadlift 1RM (lbs)],tbl_performance[Name],tbl_daily[[#This Row],[Name]],tbl_performance[Date],tbl_daily[[#This Row],[Date]]),"")</f>
        <v/>
      </c>
      <c r="R861" s="2" t="str">
        <f>IFERROR(AVERAGEIFS(tbl_performance[Bench Press 1RM (lbs)],tbl_performance[Name],tbl_daily[[#This Row],[Name]],tbl_performance[Date],tbl_daily[[#This Row],[Date]]),"")</f>
        <v/>
      </c>
      <c r="S861" s="2" t="str">
        <f>IFERROR(AVERAGEIFS(tbl_performance[Jump Height (in)],tbl_performance[Name],tbl_daily[[#This Row],[Name]],tbl_performance[Date],tbl_daily[[#This Row],[Date]]),"")</f>
        <v/>
      </c>
      <c r="T861" s="2" t="str">
        <f>IFERROR(AVERAGEIFS(tbl_performance[Body Fat (%)],tbl_performance[Name],tbl_daily[[#This Row],[Name]],tbl_performance[Date],tbl_daily[[#This Row],[Date]]),"")</f>
        <v/>
      </c>
      <c r="U861">
        <f>IFERROR(IF(tbl_daily[[#This Row],[Name]]="","",1),"")</f>
        <v>1</v>
      </c>
      <c r="V861" s="9">
        <f>IF(tbl_daily[[#This Row],[Injury Status]]="Full",1,IF(tbl_daily[[#This Row],[Injury Status]]="Limited",2,IF(tbl_daily[[#This Row],[Injury Status]]="Out",3,"")))</f>
        <v>1</v>
      </c>
    </row>
    <row r="862" spans="1:22" ht="18" customHeight="1" x14ac:dyDescent="0.25">
      <c r="A862" s="3">
        <v>43077</v>
      </c>
      <c r="B862" t="s">
        <v>62</v>
      </c>
      <c r="C862" t="s">
        <v>38</v>
      </c>
      <c r="D862">
        <v>8</v>
      </c>
      <c r="E862">
        <v>9</v>
      </c>
      <c r="F862">
        <v>10</v>
      </c>
      <c r="G862">
        <v>8</v>
      </c>
      <c r="H862">
        <v>9</v>
      </c>
      <c r="I862">
        <v>1</v>
      </c>
      <c r="J862">
        <v>7</v>
      </c>
      <c r="K862">
        <v>28</v>
      </c>
      <c r="L862">
        <f>IFERROR(IF(OR(tbl_daily[[#This Row],[RPE]]="",tbl_daily[[#This Row],[Duration]]=""),"",tbl_daily[[#This Row],[RPE]]*tbl_daily[[#This Row],[Duration]]),"")</f>
        <v>196</v>
      </c>
      <c r="M8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862" t="str">
        <f>IFERROR(_xlfn.XLOOKUP(tbl_daily[[#This Row],[Name]],tbl_profile[Name],tbl_profile[Position]),"")</f>
        <v>Center</v>
      </c>
      <c r="O862">
        <f>IFERROR(IF(tbl_daily[[#This Row],[Injury Status]]="Out","",tbl_daily[[#This Row],[Duration]]),"")</f>
        <v>28</v>
      </c>
      <c r="P862" t="str">
        <f>IFERROR(_xlfn.XLOOKUP(tbl_daily[[#This Row],[Name]],tbl_profile[Name],tbl_profile[Team]),"")</f>
        <v>Toon Squad</v>
      </c>
      <c r="Q862" s="2" t="str">
        <f>IFERROR(AVERAGEIFS(tbl_performance[TrapBar Deadlift 1RM (lbs)],tbl_performance[Name],tbl_daily[[#This Row],[Name]],tbl_performance[Date],tbl_daily[[#This Row],[Date]]),"")</f>
        <v/>
      </c>
      <c r="R862" s="2" t="str">
        <f>IFERROR(AVERAGEIFS(tbl_performance[Bench Press 1RM (lbs)],tbl_performance[Name],tbl_daily[[#This Row],[Name]],tbl_performance[Date],tbl_daily[[#This Row],[Date]]),"")</f>
        <v/>
      </c>
      <c r="S862" s="2" t="str">
        <f>IFERROR(AVERAGEIFS(tbl_performance[Jump Height (in)],tbl_performance[Name],tbl_daily[[#This Row],[Name]],tbl_performance[Date],tbl_daily[[#This Row],[Date]]),"")</f>
        <v/>
      </c>
      <c r="T862" s="2" t="str">
        <f>IFERROR(AVERAGEIFS(tbl_performance[Body Fat (%)],tbl_performance[Name],tbl_daily[[#This Row],[Name]],tbl_performance[Date],tbl_daily[[#This Row],[Date]]),"")</f>
        <v/>
      </c>
      <c r="U862">
        <f>IFERROR(IF(tbl_daily[[#This Row],[Name]]="","",1),"")</f>
        <v>1</v>
      </c>
      <c r="V862" s="9">
        <f>IF(tbl_daily[[#This Row],[Injury Status]]="Full",1,IF(tbl_daily[[#This Row],[Injury Status]]="Limited",2,IF(tbl_daily[[#This Row],[Injury Status]]="Out",3,"")))</f>
        <v>2</v>
      </c>
    </row>
    <row r="863" spans="1:22" ht="18" customHeight="1" x14ac:dyDescent="0.25">
      <c r="A863" s="3">
        <v>43077</v>
      </c>
      <c r="B863" t="s">
        <v>52</v>
      </c>
      <c r="C863" t="s">
        <v>36</v>
      </c>
      <c r="D863">
        <v>10</v>
      </c>
      <c r="E863">
        <v>10</v>
      </c>
      <c r="F863">
        <v>7</v>
      </c>
      <c r="G863">
        <v>10</v>
      </c>
      <c r="H863">
        <v>8</v>
      </c>
      <c r="I863">
        <v>1</v>
      </c>
      <c r="J863">
        <v>10</v>
      </c>
      <c r="K863">
        <v>28</v>
      </c>
      <c r="L863">
        <f>IFERROR(IF(OR(tbl_daily[[#This Row],[RPE]]="",tbl_daily[[#This Row],[Duration]]=""),"",tbl_daily[[#This Row],[RPE]]*tbl_daily[[#This Row],[Duration]]),"")</f>
        <v>280</v>
      </c>
      <c r="M8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63" t="str">
        <f>IFERROR(_xlfn.XLOOKUP(tbl_daily[[#This Row],[Name]],tbl_profile[Name],tbl_profile[Position]),"")</f>
        <v>Forward</v>
      </c>
      <c r="O863">
        <f>IFERROR(IF(tbl_daily[[#This Row],[Injury Status]]="Out","",tbl_daily[[#This Row],[Duration]]),"")</f>
        <v>28</v>
      </c>
      <c r="P863" t="str">
        <f>IFERROR(_xlfn.XLOOKUP(tbl_daily[[#This Row],[Name]],tbl_profile[Name],tbl_profile[Team]),"")</f>
        <v>Toon Squad</v>
      </c>
      <c r="Q863" s="2" t="str">
        <f>IFERROR(AVERAGEIFS(tbl_performance[TrapBar Deadlift 1RM (lbs)],tbl_performance[Name],tbl_daily[[#This Row],[Name]],tbl_performance[Date],tbl_daily[[#This Row],[Date]]),"")</f>
        <v/>
      </c>
      <c r="R863" s="2" t="str">
        <f>IFERROR(AVERAGEIFS(tbl_performance[Bench Press 1RM (lbs)],tbl_performance[Name],tbl_daily[[#This Row],[Name]],tbl_performance[Date],tbl_daily[[#This Row],[Date]]),"")</f>
        <v/>
      </c>
      <c r="S863" s="2" t="str">
        <f>IFERROR(AVERAGEIFS(tbl_performance[Jump Height (in)],tbl_performance[Name],tbl_daily[[#This Row],[Name]],tbl_performance[Date],tbl_daily[[#This Row],[Date]]),"")</f>
        <v/>
      </c>
      <c r="T863" s="2" t="str">
        <f>IFERROR(AVERAGEIFS(tbl_performance[Body Fat (%)],tbl_performance[Name],tbl_daily[[#This Row],[Name]],tbl_performance[Date],tbl_daily[[#This Row],[Date]]),"")</f>
        <v/>
      </c>
      <c r="U863">
        <f>IFERROR(IF(tbl_daily[[#This Row],[Name]]="","",1),"")</f>
        <v>1</v>
      </c>
      <c r="V863" s="9">
        <f>IF(tbl_daily[[#This Row],[Injury Status]]="Full",1,IF(tbl_daily[[#This Row],[Injury Status]]="Limited",2,IF(tbl_daily[[#This Row],[Injury Status]]="Out",3,"")))</f>
        <v>1</v>
      </c>
    </row>
    <row r="864" spans="1:22" ht="18" customHeight="1" x14ac:dyDescent="0.25">
      <c r="A864" s="3">
        <v>43077</v>
      </c>
      <c r="B864" t="s">
        <v>57</v>
      </c>
      <c r="C864" t="s">
        <v>36</v>
      </c>
      <c r="D864">
        <v>9</v>
      </c>
      <c r="E864">
        <v>7</v>
      </c>
      <c r="F864">
        <v>10</v>
      </c>
      <c r="G864">
        <v>8</v>
      </c>
      <c r="H864">
        <v>10</v>
      </c>
      <c r="I864">
        <v>1</v>
      </c>
      <c r="J864">
        <v>10</v>
      </c>
      <c r="K864">
        <v>28</v>
      </c>
      <c r="L864">
        <f>IFERROR(IF(OR(tbl_daily[[#This Row],[RPE]]="",tbl_daily[[#This Row],[Duration]]=""),"",tbl_daily[[#This Row],[RPE]]*tbl_daily[[#This Row],[Duration]]),"")</f>
        <v>280</v>
      </c>
      <c r="M8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864" t="str">
        <f>IFERROR(_xlfn.XLOOKUP(tbl_daily[[#This Row],[Name]],tbl_profile[Name],tbl_profile[Position]),"")</f>
        <v>Guard</v>
      </c>
      <c r="O864">
        <f>IFERROR(IF(tbl_daily[[#This Row],[Injury Status]]="Out","",tbl_daily[[#This Row],[Duration]]),"")</f>
        <v>28</v>
      </c>
      <c r="P864" t="str">
        <f>IFERROR(_xlfn.XLOOKUP(tbl_daily[[#This Row],[Name]],tbl_profile[Name],tbl_profile[Team]),"")</f>
        <v>Toon Squad</v>
      </c>
      <c r="Q864" s="2" t="str">
        <f>IFERROR(AVERAGEIFS(tbl_performance[TrapBar Deadlift 1RM (lbs)],tbl_performance[Name],tbl_daily[[#This Row],[Name]],tbl_performance[Date],tbl_daily[[#This Row],[Date]]),"")</f>
        <v/>
      </c>
      <c r="R864" s="2" t="str">
        <f>IFERROR(AVERAGEIFS(tbl_performance[Bench Press 1RM (lbs)],tbl_performance[Name],tbl_daily[[#This Row],[Name]],tbl_performance[Date],tbl_daily[[#This Row],[Date]]),"")</f>
        <v/>
      </c>
      <c r="S864" s="2" t="str">
        <f>IFERROR(AVERAGEIFS(tbl_performance[Jump Height (in)],tbl_performance[Name],tbl_daily[[#This Row],[Name]],tbl_performance[Date],tbl_daily[[#This Row],[Date]]),"")</f>
        <v/>
      </c>
      <c r="T864" s="2" t="str">
        <f>IFERROR(AVERAGEIFS(tbl_performance[Body Fat (%)],tbl_performance[Name],tbl_daily[[#This Row],[Name]],tbl_performance[Date],tbl_daily[[#This Row],[Date]]),"")</f>
        <v/>
      </c>
      <c r="U864">
        <f>IFERROR(IF(tbl_daily[[#This Row],[Name]]="","",1),"")</f>
        <v>1</v>
      </c>
      <c r="V864" s="9">
        <f>IF(tbl_daily[[#This Row],[Injury Status]]="Full",1,IF(tbl_daily[[#This Row],[Injury Status]]="Limited",2,IF(tbl_daily[[#This Row],[Injury Status]]="Out",3,"")))</f>
        <v>1</v>
      </c>
    </row>
    <row r="865" spans="1:22" ht="18" customHeight="1" x14ac:dyDescent="0.25">
      <c r="A865" s="3">
        <v>43077</v>
      </c>
      <c r="B865" t="s">
        <v>59</v>
      </c>
      <c r="C865" t="s">
        <v>36</v>
      </c>
      <c r="D865">
        <v>8</v>
      </c>
      <c r="E865">
        <v>10</v>
      </c>
      <c r="F865">
        <v>9</v>
      </c>
      <c r="G865">
        <v>8</v>
      </c>
      <c r="H865">
        <v>8</v>
      </c>
      <c r="I865">
        <v>1</v>
      </c>
      <c r="J865">
        <v>7</v>
      </c>
      <c r="K865">
        <v>110</v>
      </c>
      <c r="L865">
        <f>IFERROR(IF(OR(tbl_daily[[#This Row],[RPE]]="",tbl_daily[[#This Row],[Duration]]=""),"",tbl_daily[[#This Row],[RPE]]*tbl_daily[[#This Row],[Duration]]),"")</f>
        <v>770</v>
      </c>
      <c r="M8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65" t="str">
        <f>IFERROR(_xlfn.XLOOKUP(tbl_daily[[#This Row],[Name]],tbl_profile[Name],tbl_profile[Position]),"")</f>
        <v>Forward</v>
      </c>
      <c r="O865">
        <f>IFERROR(IF(tbl_daily[[#This Row],[Injury Status]]="Out","",tbl_daily[[#This Row],[Duration]]),"")</f>
        <v>110</v>
      </c>
      <c r="P865" t="str">
        <f>IFERROR(_xlfn.XLOOKUP(tbl_daily[[#This Row],[Name]],tbl_profile[Name],tbl_profile[Team]),"")</f>
        <v>Toon Squad</v>
      </c>
      <c r="Q865" s="2" t="str">
        <f>IFERROR(AVERAGEIFS(tbl_performance[TrapBar Deadlift 1RM (lbs)],tbl_performance[Name],tbl_daily[[#This Row],[Name]],tbl_performance[Date],tbl_daily[[#This Row],[Date]]),"")</f>
        <v/>
      </c>
      <c r="R865" s="2" t="str">
        <f>IFERROR(AVERAGEIFS(tbl_performance[Bench Press 1RM (lbs)],tbl_performance[Name],tbl_daily[[#This Row],[Name]],tbl_performance[Date],tbl_daily[[#This Row],[Date]]),"")</f>
        <v/>
      </c>
      <c r="S865" s="2" t="str">
        <f>IFERROR(AVERAGEIFS(tbl_performance[Jump Height (in)],tbl_performance[Name],tbl_daily[[#This Row],[Name]],tbl_performance[Date],tbl_daily[[#This Row],[Date]]),"")</f>
        <v/>
      </c>
      <c r="T865" s="2" t="str">
        <f>IFERROR(AVERAGEIFS(tbl_performance[Body Fat (%)],tbl_performance[Name],tbl_daily[[#This Row],[Name]],tbl_performance[Date],tbl_daily[[#This Row],[Date]]),"")</f>
        <v/>
      </c>
      <c r="U865">
        <f>IFERROR(IF(tbl_daily[[#This Row],[Name]]="","",1),"")</f>
        <v>1</v>
      </c>
      <c r="V865" s="9">
        <f>IF(tbl_daily[[#This Row],[Injury Status]]="Full",1,IF(tbl_daily[[#This Row],[Injury Status]]="Limited",2,IF(tbl_daily[[#This Row],[Injury Status]]="Out",3,"")))</f>
        <v>1</v>
      </c>
    </row>
    <row r="866" spans="1:22" ht="18" customHeight="1" x14ac:dyDescent="0.25">
      <c r="A866" s="3">
        <v>43077</v>
      </c>
      <c r="B866" t="s">
        <v>61</v>
      </c>
      <c r="C866" t="s">
        <v>36</v>
      </c>
      <c r="D866">
        <v>10</v>
      </c>
      <c r="E866">
        <v>10</v>
      </c>
      <c r="F866">
        <v>7</v>
      </c>
      <c r="G866">
        <v>9</v>
      </c>
      <c r="H866">
        <v>9</v>
      </c>
      <c r="I866">
        <v>1</v>
      </c>
      <c r="J866">
        <v>8</v>
      </c>
      <c r="K866">
        <v>110</v>
      </c>
      <c r="L866">
        <f>IFERROR(IF(OR(tbl_daily[[#This Row],[RPE]]="",tbl_daily[[#This Row],[Duration]]=""),"",tbl_daily[[#This Row],[RPE]]*tbl_daily[[#This Row],[Duration]]),"")</f>
        <v>880</v>
      </c>
      <c r="M8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66" t="str">
        <f>IFERROR(_xlfn.XLOOKUP(tbl_daily[[#This Row],[Name]],tbl_profile[Name],tbl_profile[Position]),"")</f>
        <v>Forward</v>
      </c>
      <c r="O866">
        <f>IFERROR(IF(tbl_daily[[#This Row],[Injury Status]]="Out","",tbl_daily[[#This Row],[Duration]]),"")</f>
        <v>110</v>
      </c>
      <c r="P866" t="str">
        <f>IFERROR(_xlfn.XLOOKUP(tbl_daily[[#This Row],[Name]],tbl_profile[Name],tbl_profile[Team]),"")</f>
        <v>Toon Squad</v>
      </c>
      <c r="Q866" s="2" t="str">
        <f>IFERROR(AVERAGEIFS(tbl_performance[TrapBar Deadlift 1RM (lbs)],tbl_performance[Name],tbl_daily[[#This Row],[Name]],tbl_performance[Date],tbl_daily[[#This Row],[Date]]),"")</f>
        <v/>
      </c>
      <c r="R866" s="2" t="str">
        <f>IFERROR(AVERAGEIFS(tbl_performance[Bench Press 1RM (lbs)],tbl_performance[Name],tbl_daily[[#This Row],[Name]],tbl_performance[Date],tbl_daily[[#This Row],[Date]]),"")</f>
        <v/>
      </c>
      <c r="S866" s="2" t="str">
        <f>IFERROR(AVERAGEIFS(tbl_performance[Jump Height (in)],tbl_performance[Name],tbl_daily[[#This Row],[Name]],tbl_performance[Date],tbl_daily[[#This Row],[Date]]),"")</f>
        <v/>
      </c>
      <c r="T866" s="2" t="str">
        <f>IFERROR(AVERAGEIFS(tbl_performance[Body Fat (%)],tbl_performance[Name],tbl_daily[[#This Row],[Name]],tbl_performance[Date],tbl_daily[[#This Row],[Date]]),"")</f>
        <v/>
      </c>
      <c r="U866">
        <f>IFERROR(IF(tbl_daily[[#This Row],[Name]]="","",1),"")</f>
        <v>1</v>
      </c>
      <c r="V866" s="9">
        <f>IF(tbl_daily[[#This Row],[Injury Status]]="Full",1,IF(tbl_daily[[#This Row],[Injury Status]]="Limited",2,IF(tbl_daily[[#This Row],[Injury Status]]="Out",3,"")))</f>
        <v>1</v>
      </c>
    </row>
    <row r="867" spans="1:22" ht="18" customHeight="1" x14ac:dyDescent="0.25">
      <c r="A867" s="3">
        <v>43077</v>
      </c>
      <c r="B867" t="s">
        <v>55</v>
      </c>
      <c r="C867" t="s">
        <v>36</v>
      </c>
      <c r="D867">
        <v>7</v>
      </c>
      <c r="E867">
        <v>8</v>
      </c>
      <c r="F867">
        <v>10</v>
      </c>
      <c r="G867">
        <v>10</v>
      </c>
      <c r="H867">
        <v>8</v>
      </c>
      <c r="I867">
        <v>1</v>
      </c>
      <c r="J867">
        <v>7</v>
      </c>
      <c r="K867">
        <v>110</v>
      </c>
      <c r="L867">
        <f>IFERROR(IF(OR(tbl_daily[[#This Row],[RPE]]="",tbl_daily[[#This Row],[Duration]]=""),"",tbl_daily[[#This Row],[RPE]]*tbl_daily[[#This Row],[Duration]]),"")</f>
        <v>770</v>
      </c>
      <c r="M8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67" t="str">
        <f>IFERROR(_xlfn.XLOOKUP(tbl_daily[[#This Row],[Name]],tbl_profile[Name],tbl_profile[Position]),"")</f>
        <v>Guard</v>
      </c>
      <c r="O867">
        <f>IFERROR(IF(tbl_daily[[#This Row],[Injury Status]]="Out","",tbl_daily[[#This Row],[Duration]]),"")</f>
        <v>110</v>
      </c>
      <c r="P867" t="str">
        <f>IFERROR(_xlfn.XLOOKUP(tbl_daily[[#This Row],[Name]],tbl_profile[Name],tbl_profile[Team]),"")</f>
        <v>Toon Squad</v>
      </c>
      <c r="Q867" s="2" t="str">
        <f>IFERROR(AVERAGEIFS(tbl_performance[TrapBar Deadlift 1RM (lbs)],tbl_performance[Name],tbl_daily[[#This Row],[Name]],tbl_performance[Date],tbl_daily[[#This Row],[Date]]),"")</f>
        <v/>
      </c>
      <c r="R867" s="2" t="str">
        <f>IFERROR(AVERAGEIFS(tbl_performance[Bench Press 1RM (lbs)],tbl_performance[Name],tbl_daily[[#This Row],[Name]],tbl_performance[Date],tbl_daily[[#This Row],[Date]]),"")</f>
        <v/>
      </c>
      <c r="S867" s="2" t="str">
        <f>IFERROR(AVERAGEIFS(tbl_performance[Jump Height (in)],tbl_performance[Name],tbl_daily[[#This Row],[Name]],tbl_performance[Date],tbl_daily[[#This Row],[Date]]),"")</f>
        <v/>
      </c>
      <c r="T867" s="2" t="str">
        <f>IFERROR(AVERAGEIFS(tbl_performance[Body Fat (%)],tbl_performance[Name],tbl_daily[[#This Row],[Name]],tbl_performance[Date],tbl_daily[[#This Row],[Date]]),"")</f>
        <v/>
      </c>
      <c r="U867">
        <f>IFERROR(IF(tbl_daily[[#This Row],[Name]]="","",1),"")</f>
        <v>1</v>
      </c>
      <c r="V867" s="9">
        <f>IF(tbl_daily[[#This Row],[Injury Status]]="Full",1,IF(tbl_daily[[#This Row],[Injury Status]]="Limited",2,IF(tbl_daily[[#This Row],[Injury Status]]="Out",3,"")))</f>
        <v>1</v>
      </c>
    </row>
    <row r="868" spans="1:22" ht="18" customHeight="1" x14ac:dyDescent="0.25">
      <c r="A868" s="3">
        <v>43077</v>
      </c>
      <c r="B868" t="s">
        <v>40</v>
      </c>
      <c r="C868" t="s">
        <v>36</v>
      </c>
      <c r="D868">
        <v>7</v>
      </c>
      <c r="E868">
        <v>8</v>
      </c>
      <c r="F868">
        <v>9</v>
      </c>
      <c r="G868">
        <v>9</v>
      </c>
      <c r="H868">
        <v>8</v>
      </c>
      <c r="I868">
        <v>1</v>
      </c>
      <c r="J868">
        <v>10</v>
      </c>
      <c r="K868">
        <v>110</v>
      </c>
      <c r="L868">
        <f>IFERROR(IF(OR(tbl_daily[[#This Row],[RPE]]="",tbl_daily[[#This Row],[Duration]]=""),"",tbl_daily[[#This Row],[RPE]]*tbl_daily[[#This Row],[Duration]]),"")</f>
        <v>1100</v>
      </c>
      <c r="M8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868" t="str">
        <f>IFERROR(_xlfn.XLOOKUP(tbl_daily[[#This Row],[Name]],tbl_profile[Name],tbl_profile[Position]),"")</f>
        <v>Guard</v>
      </c>
      <c r="O868">
        <f>IFERROR(IF(tbl_daily[[#This Row],[Injury Status]]="Out","",tbl_daily[[#This Row],[Duration]]),"")</f>
        <v>110</v>
      </c>
      <c r="P868" t="str">
        <f>IFERROR(_xlfn.XLOOKUP(tbl_daily[[#This Row],[Name]],tbl_profile[Name],tbl_profile[Team]),"")</f>
        <v>New Legacy</v>
      </c>
      <c r="Q868" s="2" t="str">
        <f>IFERROR(AVERAGEIFS(tbl_performance[TrapBar Deadlift 1RM (lbs)],tbl_performance[Name],tbl_daily[[#This Row],[Name]],tbl_performance[Date],tbl_daily[[#This Row],[Date]]),"")</f>
        <v/>
      </c>
      <c r="R868" s="2" t="str">
        <f>IFERROR(AVERAGEIFS(tbl_performance[Bench Press 1RM (lbs)],tbl_performance[Name],tbl_daily[[#This Row],[Name]],tbl_performance[Date],tbl_daily[[#This Row],[Date]]),"")</f>
        <v/>
      </c>
      <c r="S868" s="2" t="str">
        <f>IFERROR(AVERAGEIFS(tbl_performance[Jump Height (in)],tbl_performance[Name],tbl_daily[[#This Row],[Name]],tbl_performance[Date],tbl_daily[[#This Row],[Date]]),"")</f>
        <v/>
      </c>
      <c r="T868" s="2" t="str">
        <f>IFERROR(AVERAGEIFS(tbl_performance[Body Fat (%)],tbl_performance[Name],tbl_daily[[#This Row],[Name]],tbl_performance[Date],tbl_daily[[#This Row],[Date]]),"")</f>
        <v/>
      </c>
      <c r="U868">
        <f>IFERROR(IF(tbl_daily[[#This Row],[Name]]="","",1),"")</f>
        <v>1</v>
      </c>
      <c r="V868" s="9">
        <f>IF(tbl_daily[[#This Row],[Injury Status]]="Full",1,IF(tbl_daily[[#This Row],[Injury Status]]="Limited",2,IF(tbl_daily[[#This Row],[Injury Status]]="Out",3,"")))</f>
        <v>1</v>
      </c>
    </row>
    <row r="869" spans="1:22" ht="18" customHeight="1" x14ac:dyDescent="0.25">
      <c r="A869" s="6">
        <v>43078</v>
      </c>
      <c r="B869" t="s">
        <v>45</v>
      </c>
      <c r="C869" t="s">
        <v>36</v>
      </c>
      <c r="D869">
        <v>8</v>
      </c>
      <c r="E869">
        <v>9</v>
      </c>
      <c r="F869">
        <v>10</v>
      </c>
      <c r="G869">
        <v>8</v>
      </c>
      <c r="H869">
        <v>8</v>
      </c>
      <c r="I869">
        <v>1</v>
      </c>
      <c r="J869">
        <v>7</v>
      </c>
      <c r="K869">
        <v>110</v>
      </c>
      <c r="L869">
        <f>IFERROR(IF(OR(tbl_daily[[#This Row],[RPE]]="",tbl_daily[[#This Row],[Duration]]=""),"",tbl_daily[[#This Row],[RPE]]*tbl_daily[[#This Row],[Duration]]),"")</f>
        <v>770</v>
      </c>
      <c r="M8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869" t="str">
        <f>IFERROR(_xlfn.XLOOKUP(tbl_daily[[#This Row],[Name]],tbl_profile[Name],tbl_profile[Position]),"")</f>
        <v>Forward</v>
      </c>
      <c r="O869">
        <f>IFERROR(IF(tbl_daily[[#This Row],[Injury Status]]="Out","",tbl_daily[[#This Row],[Duration]]),"")</f>
        <v>110</v>
      </c>
      <c r="P869" t="str">
        <f>IFERROR(_xlfn.XLOOKUP(tbl_daily[[#This Row],[Name]],tbl_profile[Name],tbl_profile[Team]),"")</f>
        <v>New Legacy</v>
      </c>
      <c r="Q869" s="2" t="str">
        <f>IFERROR(AVERAGEIFS(tbl_performance[TrapBar Deadlift 1RM (lbs)],tbl_performance[Name],tbl_daily[[#This Row],[Name]],tbl_performance[Date],tbl_daily[[#This Row],[Date]]),"")</f>
        <v/>
      </c>
      <c r="R869" s="2" t="str">
        <f>IFERROR(AVERAGEIFS(tbl_performance[Bench Press 1RM (lbs)],tbl_performance[Name],tbl_daily[[#This Row],[Name]],tbl_performance[Date],tbl_daily[[#This Row],[Date]]),"")</f>
        <v/>
      </c>
      <c r="S869" s="2" t="str">
        <f>IFERROR(AVERAGEIFS(tbl_performance[Jump Height (in)],tbl_performance[Name],tbl_daily[[#This Row],[Name]],tbl_performance[Date],tbl_daily[[#This Row],[Date]]),"")</f>
        <v/>
      </c>
      <c r="T869" s="2" t="str">
        <f>IFERROR(AVERAGEIFS(tbl_performance[Body Fat (%)],tbl_performance[Name],tbl_daily[[#This Row],[Name]],tbl_performance[Date],tbl_daily[[#This Row],[Date]]),"")</f>
        <v/>
      </c>
      <c r="U869">
        <f>IFERROR(IF(tbl_daily[[#This Row],[Name]]="","",1),"")</f>
        <v>1</v>
      </c>
      <c r="V869" s="9">
        <f>IF(tbl_daily[[#This Row],[Injury Status]]="Full",1,IF(tbl_daily[[#This Row],[Injury Status]]="Limited",2,IF(tbl_daily[[#This Row],[Injury Status]]="Out",3,"")))</f>
        <v>1</v>
      </c>
    </row>
    <row r="870" spans="1:22" ht="18" customHeight="1" x14ac:dyDescent="0.25">
      <c r="A870" s="3">
        <v>43078</v>
      </c>
      <c r="B870" t="s">
        <v>47</v>
      </c>
      <c r="C870" t="s">
        <v>36</v>
      </c>
      <c r="D870">
        <v>10</v>
      </c>
      <c r="E870">
        <v>9</v>
      </c>
      <c r="F870">
        <v>9</v>
      </c>
      <c r="G870">
        <v>8</v>
      </c>
      <c r="H870">
        <v>10</v>
      </c>
      <c r="I870">
        <v>1</v>
      </c>
      <c r="J870">
        <v>10</v>
      </c>
      <c r="K870">
        <v>110</v>
      </c>
      <c r="L870">
        <f>IFERROR(IF(OR(tbl_daily[[#This Row],[RPE]]="",tbl_daily[[#This Row],[Duration]]=""),"",tbl_daily[[#This Row],[RPE]]*tbl_daily[[#This Row],[Duration]]),"")</f>
        <v>1100</v>
      </c>
      <c r="M8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870" t="str">
        <f>IFERROR(_xlfn.XLOOKUP(tbl_daily[[#This Row],[Name]],tbl_profile[Name],tbl_profile[Position]),"")</f>
        <v>Forward</v>
      </c>
      <c r="O870">
        <f>IFERROR(IF(tbl_daily[[#This Row],[Injury Status]]="Out","",tbl_daily[[#This Row],[Duration]]),"")</f>
        <v>110</v>
      </c>
      <c r="P870" t="str">
        <f>IFERROR(_xlfn.XLOOKUP(tbl_daily[[#This Row],[Name]],tbl_profile[Name],tbl_profile[Team]),"")</f>
        <v>Toon Squad</v>
      </c>
      <c r="Q870" s="2" t="str">
        <f>IFERROR(AVERAGEIFS(tbl_performance[TrapBar Deadlift 1RM (lbs)],tbl_performance[Name],tbl_daily[[#This Row],[Name]],tbl_performance[Date],tbl_daily[[#This Row],[Date]]),"")</f>
        <v/>
      </c>
      <c r="R870" s="2" t="str">
        <f>IFERROR(AVERAGEIFS(tbl_performance[Bench Press 1RM (lbs)],tbl_performance[Name],tbl_daily[[#This Row],[Name]],tbl_performance[Date],tbl_daily[[#This Row],[Date]]),"")</f>
        <v/>
      </c>
      <c r="S870" s="2" t="str">
        <f>IFERROR(AVERAGEIFS(tbl_performance[Jump Height (in)],tbl_performance[Name],tbl_daily[[#This Row],[Name]],tbl_performance[Date],tbl_daily[[#This Row],[Date]]),"")</f>
        <v/>
      </c>
      <c r="T870" s="2" t="str">
        <f>IFERROR(AVERAGEIFS(tbl_performance[Body Fat (%)],tbl_performance[Name],tbl_daily[[#This Row],[Name]],tbl_performance[Date],tbl_daily[[#This Row],[Date]]),"")</f>
        <v/>
      </c>
      <c r="U870">
        <f>IFERROR(IF(tbl_daily[[#This Row],[Name]]="","",1),"")</f>
        <v>1</v>
      </c>
      <c r="V870" s="9">
        <f>IF(tbl_daily[[#This Row],[Injury Status]]="Full",1,IF(tbl_daily[[#This Row],[Injury Status]]="Limited",2,IF(tbl_daily[[#This Row],[Injury Status]]="Out",3,"")))</f>
        <v>1</v>
      </c>
    </row>
    <row r="871" spans="1:22" ht="18" customHeight="1" x14ac:dyDescent="0.25">
      <c r="A871" s="3">
        <v>43078</v>
      </c>
      <c r="B871" t="s">
        <v>43</v>
      </c>
      <c r="C871" t="s">
        <v>36</v>
      </c>
      <c r="D871">
        <v>8</v>
      </c>
      <c r="E871">
        <v>9</v>
      </c>
      <c r="F871">
        <v>9</v>
      </c>
      <c r="G871">
        <v>7</v>
      </c>
      <c r="H871">
        <v>8</v>
      </c>
      <c r="I871">
        <v>1</v>
      </c>
      <c r="J871">
        <v>9</v>
      </c>
      <c r="K871">
        <v>110</v>
      </c>
      <c r="L871">
        <f>IFERROR(IF(OR(tbl_daily[[#This Row],[RPE]]="",tbl_daily[[#This Row],[Duration]]=""),"",tbl_daily[[#This Row],[RPE]]*tbl_daily[[#This Row],[Duration]]),"")</f>
        <v>990</v>
      </c>
      <c r="M8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871" t="str">
        <f>IFERROR(_xlfn.XLOOKUP(tbl_daily[[#This Row],[Name]],tbl_profile[Name],tbl_profile[Position]),"")</f>
        <v>Forward</v>
      </c>
      <c r="O871">
        <f>IFERROR(IF(tbl_daily[[#This Row],[Injury Status]]="Out","",tbl_daily[[#This Row],[Duration]]),"")</f>
        <v>110</v>
      </c>
      <c r="P871" t="str">
        <f>IFERROR(_xlfn.XLOOKUP(tbl_daily[[#This Row],[Name]],tbl_profile[Name],tbl_profile[Team]),"")</f>
        <v>New Legacy</v>
      </c>
      <c r="Q871" s="2" t="str">
        <f>IFERROR(AVERAGEIFS(tbl_performance[TrapBar Deadlift 1RM (lbs)],tbl_performance[Name],tbl_daily[[#This Row],[Name]],tbl_performance[Date],tbl_daily[[#This Row],[Date]]),"")</f>
        <v/>
      </c>
      <c r="R871" s="2" t="str">
        <f>IFERROR(AVERAGEIFS(tbl_performance[Bench Press 1RM (lbs)],tbl_performance[Name],tbl_daily[[#This Row],[Name]],tbl_performance[Date],tbl_daily[[#This Row],[Date]]),"")</f>
        <v/>
      </c>
      <c r="S871" s="2" t="str">
        <f>IFERROR(AVERAGEIFS(tbl_performance[Jump Height (in)],tbl_performance[Name],tbl_daily[[#This Row],[Name]],tbl_performance[Date],tbl_daily[[#This Row],[Date]]),"")</f>
        <v/>
      </c>
      <c r="T871" s="2" t="str">
        <f>IFERROR(AVERAGEIFS(tbl_performance[Body Fat (%)],tbl_performance[Name],tbl_daily[[#This Row],[Name]],tbl_performance[Date],tbl_daily[[#This Row],[Date]]),"")</f>
        <v/>
      </c>
      <c r="U871">
        <f>IFERROR(IF(tbl_daily[[#This Row],[Name]]="","",1),"")</f>
        <v>1</v>
      </c>
      <c r="V871" s="9">
        <f>IF(tbl_daily[[#This Row],[Injury Status]]="Full",1,IF(tbl_daily[[#This Row],[Injury Status]]="Limited",2,IF(tbl_daily[[#This Row],[Injury Status]]="Out",3,"")))</f>
        <v>1</v>
      </c>
    </row>
    <row r="872" spans="1:22" ht="18" customHeight="1" x14ac:dyDescent="0.25">
      <c r="A872" s="3">
        <v>43078</v>
      </c>
      <c r="B872" t="s">
        <v>46</v>
      </c>
      <c r="C872" t="s">
        <v>36</v>
      </c>
      <c r="D872">
        <v>10</v>
      </c>
      <c r="E872">
        <v>8</v>
      </c>
      <c r="F872">
        <v>9</v>
      </c>
      <c r="G872">
        <v>10</v>
      </c>
      <c r="H872">
        <v>9</v>
      </c>
      <c r="I872">
        <v>1</v>
      </c>
      <c r="J872">
        <v>9</v>
      </c>
      <c r="K872">
        <v>110</v>
      </c>
      <c r="L872">
        <f>IFERROR(IF(OR(tbl_daily[[#This Row],[RPE]]="",tbl_daily[[#This Row],[Duration]]=""),"",tbl_daily[[#This Row],[RPE]]*tbl_daily[[#This Row],[Duration]]),"")</f>
        <v>990</v>
      </c>
      <c r="M8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872" t="str">
        <f>IFERROR(_xlfn.XLOOKUP(tbl_daily[[#This Row],[Name]],tbl_profile[Name],tbl_profile[Position]),"")</f>
        <v>Forward</v>
      </c>
      <c r="O872">
        <f>IFERROR(IF(tbl_daily[[#This Row],[Injury Status]]="Out","",tbl_daily[[#This Row],[Duration]]),"")</f>
        <v>110</v>
      </c>
      <c r="P872" t="str">
        <f>IFERROR(_xlfn.XLOOKUP(tbl_daily[[#This Row],[Name]],tbl_profile[Name],tbl_profile[Team]),"")</f>
        <v>Toon Squad</v>
      </c>
      <c r="Q872" s="2" t="str">
        <f>IFERROR(AVERAGEIFS(tbl_performance[TrapBar Deadlift 1RM (lbs)],tbl_performance[Name],tbl_daily[[#This Row],[Name]],tbl_performance[Date],tbl_daily[[#This Row],[Date]]),"")</f>
        <v/>
      </c>
      <c r="R872" s="2" t="str">
        <f>IFERROR(AVERAGEIFS(tbl_performance[Bench Press 1RM (lbs)],tbl_performance[Name],tbl_daily[[#This Row],[Name]],tbl_performance[Date],tbl_daily[[#This Row],[Date]]),"")</f>
        <v/>
      </c>
      <c r="S872" s="2" t="str">
        <f>IFERROR(AVERAGEIFS(tbl_performance[Jump Height (in)],tbl_performance[Name],tbl_daily[[#This Row],[Name]],tbl_performance[Date],tbl_daily[[#This Row],[Date]]),"")</f>
        <v/>
      </c>
      <c r="T872" s="2" t="str">
        <f>IFERROR(AVERAGEIFS(tbl_performance[Body Fat (%)],tbl_performance[Name],tbl_daily[[#This Row],[Name]],tbl_performance[Date],tbl_daily[[#This Row],[Date]]),"")</f>
        <v/>
      </c>
      <c r="U872">
        <f>IFERROR(IF(tbl_daily[[#This Row],[Name]]="","",1),"")</f>
        <v>1</v>
      </c>
      <c r="V872" s="9">
        <f>IF(tbl_daily[[#This Row],[Injury Status]]="Full",1,IF(tbl_daily[[#This Row],[Injury Status]]="Limited",2,IF(tbl_daily[[#This Row],[Injury Status]]="Out",3,"")))</f>
        <v>1</v>
      </c>
    </row>
    <row r="873" spans="1:22" ht="18" customHeight="1" x14ac:dyDescent="0.25">
      <c r="A873" s="3">
        <v>43078</v>
      </c>
      <c r="B873" t="s">
        <v>49</v>
      </c>
      <c r="C873" t="s">
        <v>38</v>
      </c>
      <c r="D873">
        <v>6</v>
      </c>
      <c r="E873">
        <v>10</v>
      </c>
      <c r="F873">
        <v>8</v>
      </c>
      <c r="G873">
        <v>8</v>
      </c>
      <c r="H873">
        <v>8</v>
      </c>
      <c r="I873">
        <v>1</v>
      </c>
      <c r="J873">
        <v>10</v>
      </c>
      <c r="K873">
        <v>110</v>
      </c>
      <c r="L873">
        <f>IFERROR(IF(OR(tbl_daily[[#This Row],[RPE]]="",tbl_daily[[#This Row],[Duration]]=""),"",tbl_daily[[#This Row],[RPE]]*tbl_daily[[#This Row],[Duration]]),"")</f>
        <v>1100</v>
      </c>
      <c r="M8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873" t="str">
        <f>IFERROR(_xlfn.XLOOKUP(tbl_daily[[#This Row],[Name]],tbl_profile[Name],tbl_profile[Position]),"")</f>
        <v>Guard</v>
      </c>
      <c r="O873">
        <f>IFERROR(IF(tbl_daily[[#This Row],[Injury Status]]="Out","",tbl_daily[[#This Row],[Duration]]),"")</f>
        <v>110</v>
      </c>
      <c r="P873" t="str">
        <f>IFERROR(_xlfn.XLOOKUP(tbl_daily[[#This Row],[Name]],tbl_profile[Name],tbl_profile[Team]),"")</f>
        <v>Toon Squad</v>
      </c>
      <c r="Q873" s="2" t="str">
        <f>IFERROR(AVERAGEIFS(tbl_performance[TrapBar Deadlift 1RM (lbs)],tbl_performance[Name],tbl_daily[[#This Row],[Name]],tbl_performance[Date],tbl_daily[[#This Row],[Date]]),"")</f>
        <v/>
      </c>
      <c r="R873" s="2" t="str">
        <f>IFERROR(AVERAGEIFS(tbl_performance[Bench Press 1RM (lbs)],tbl_performance[Name],tbl_daily[[#This Row],[Name]],tbl_performance[Date],tbl_daily[[#This Row],[Date]]),"")</f>
        <v/>
      </c>
      <c r="S873" s="2" t="str">
        <f>IFERROR(AVERAGEIFS(tbl_performance[Jump Height (in)],tbl_performance[Name],tbl_daily[[#This Row],[Name]],tbl_performance[Date],tbl_daily[[#This Row],[Date]]),"")</f>
        <v/>
      </c>
      <c r="T873" s="2" t="str">
        <f>IFERROR(AVERAGEIFS(tbl_performance[Body Fat (%)],tbl_performance[Name],tbl_daily[[#This Row],[Name]],tbl_performance[Date],tbl_daily[[#This Row],[Date]]),"")</f>
        <v/>
      </c>
      <c r="U873">
        <f>IFERROR(IF(tbl_daily[[#This Row],[Name]]="","",1),"")</f>
        <v>1</v>
      </c>
      <c r="V873" s="9">
        <f>IF(tbl_daily[[#This Row],[Injury Status]]="Full",1,IF(tbl_daily[[#This Row],[Injury Status]]="Limited",2,IF(tbl_daily[[#This Row],[Injury Status]]="Out",3,"")))</f>
        <v>2</v>
      </c>
    </row>
    <row r="874" spans="1:22" ht="18" customHeight="1" x14ac:dyDescent="0.25">
      <c r="A874" s="3">
        <v>43078</v>
      </c>
      <c r="B874" t="s">
        <v>14</v>
      </c>
      <c r="C874" t="s">
        <v>36</v>
      </c>
      <c r="D874">
        <v>8</v>
      </c>
      <c r="E874">
        <v>8</v>
      </c>
      <c r="F874">
        <v>7</v>
      </c>
      <c r="G874">
        <v>8</v>
      </c>
      <c r="H874">
        <v>10</v>
      </c>
      <c r="I874">
        <v>1</v>
      </c>
      <c r="J874">
        <v>9</v>
      </c>
      <c r="K874">
        <v>110</v>
      </c>
      <c r="L874">
        <f>IFERROR(IF(OR(tbl_daily[[#This Row],[RPE]]="",tbl_daily[[#This Row],[Duration]]=""),"",tbl_daily[[#This Row],[RPE]]*tbl_daily[[#This Row],[Duration]]),"")</f>
        <v>990</v>
      </c>
      <c r="M8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874" t="str">
        <f>IFERROR(_xlfn.XLOOKUP(tbl_daily[[#This Row],[Name]],tbl_profile[Name],tbl_profile[Position]),"")</f>
        <v>Guard</v>
      </c>
      <c r="O874">
        <f>IFERROR(IF(tbl_daily[[#This Row],[Injury Status]]="Out","",tbl_daily[[#This Row],[Duration]]),"")</f>
        <v>110</v>
      </c>
      <c r="P874" t="str">
        <f>IFERROR(_xlfn.XLOOKUP(tbl_daily[[#This Row],[Name]],tbl_profile[Name],tbl_profile[Team]),"")</f>
        <v>New Legacy</v>
      </c>
      <c r="Q874" s="2" t="str">
        <f>IFERROR(AVERAGEIFS(tbl_performance[TrapBar Deadlift 1RM (lbs)],tbl_performance[Name],tbl_daily[[#This Row],[Name]],tbl_performance[Date],tbl_daily[[#This Row],[Date]]),"")</f>
        <v/>
      </c>
      <c r="R874" s="2" t="str">
        <f>IFERROR(AVERAGEIFS(tbl_performance[Bench Press 1RM (lbs)],tbl_performance[Name],tbl_daily[[#This Row],[Name]],tbl_performance[Date],tbl_daily[[#This Row],[Date]]),"")</f>
        <v/>
      </c>
      <c r="S874" s="2" t="str">
        <f>IFERROR(AVERAGEIFS(tbl_performance[Jump Height (in)],tbl_performance[Name],tbl_daily[[#This Row],[Name]],tbl_performance[Date],tbl_daily[[#This Row],[Date]]),"")</f>
        <v/>
      </c>
      <c r="T874" s="2" t="str">
        <f>IFERROR(AVERAGEIFS(tbl_performance[Body Fat (%)],tbl_performance[Name],tbl_daily[[#This Row],[Name]],tbl_performance[Date],tbl_daily[[#This Row],[Date]]),"")</f>
        <v/>
      </c>
      <c r="U874">
        <f>IFERROR(IF(tbl_daily[[#This Row],[Name]]="","",1),"")</f>
        <v>1</v>
      </c>
      <c r="V874" s="9">
        <f>IF(tbl_daily[[#This Row],[Injury Status]]="Full",1,IF(tbl_daily[[#This Row],[Injury Status]]="Limited",2,IF(tbl_daily[[#This Row],[Injury Status]]="Out",3,"")))</f>
        <v>1</v>
      </c>
    </row>
    <row r="875" spans="1:22" ht="18" customHeight="1" x14ac:dyDescent="0.25">
      <c r="A875" s="3">
        <v>43078</v>
      </c>
      <c r="B875" t="s">
        <v>64</v>
      </c>
      <c r="C875" t="s">
        <v>36</v>
      </c>
      <c r="D875">
        <v>9</v>
      </c>
      <c r="E875">
        <v>7</v>
      </c>
      <c r="F875">
        <v>7</v>
      </c>
      <c r="G875">
        <v>8</v>
      </c>
      <c r="H875">
        <v>10</v>
      </c>
      <c r="I875">
        <v>1</v>
      </c>
      <c r="J875">
        <v>7</v>
      </c>
      <c r="K875">
        <v>110</v>
      </c>
      <c r="L875">
        <f>IFERROR(IF(OR(tbl_daily[[#This Row],[RPE]]="",tbl_daily[[#This Row],[Duration]]=""),"",tbl_daily[[#This Row],[RPE]]*tbl_daily[[#This Row],[Duration]]),"")</f>
        <v>770</v>
      </c>
      <c r="M8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875" t="str">
        <f>IFERROR(_xlfn.XLOOKUP(tbl_daily[[#This Row],[Name]],tbl_profile[Name],tbl_profile[Position]),"")</f>
        <v>Guard</v>
      </c>
      <c r="O875">
        <f>IFERROR(IF(tbl_daily[[#This Row],[Injury Status]]="Out","",tbl_daily[[#This Row],[Duration]]),"")</f>
        <v>110</v>
      </c>
      <c r="P875" t="str">
        <f>IFERROR(_xlfn.XLOOKUP(tbl_daily[[#This Row],[Name]],tbl_profile[Name],tbl_profile[Team]),"")</f>
        <v>New Legacy</v>
      </c>
      <c r="Q875" s="2" t="str">
        <f>IFERROR(AVERAGEIFS(tbl_performance[TrapBar Deadlift 1RM (lbs)],tbl_performance[Name],tbl_daily[[#This Row],[Name]],tbl_performance[Date],tbl_daily[[#This Row],[Date]]),"")</f>
        <v/>
      </c>
      <c r="R875" s="2" t="str">
        <f>IFERROR(AVERAGEIFS(tbl_performance[Bench Press 1RM (lbs)],tbl_performance[Name],tbl_daily[[#This Row],[Name]],tbl_performance[Date],tbl_daily[[#This Row],[Date]]),"")</f>
        <v/>
      </c>
      <c r="S875" s="2" t="str">
        <f>IFERROR(AVERAGEIFS(tbl_performance[Jump Height (in)],tbl_performance[Name],tbl_daily[[#This Row],[Name]],tbl_performance[Date],tbl_daily[[#This Row],[Date]]),"")</f>
        <v/>
      </c>
      <c r="T875" s="2" t="str">
        <f>IFERROR(AVERAGEIFS(tbl_performance[Body Fat (%)],tbl_performance[Name],tbl_daily[[#This Row],[Name]],tbl_performance[Date],tbl_daily[[#This Row],[Date]]),"")</f>
        <v/>
      </c>
      <c r="U875">
        <f>IFERROR(IF(tbl_daily[[#This Row],[Name]]="","",1),"")</f>
        <v>1</v>
      </c>
      <c r="V875" s="9">
        <f>IF(tbl_daily[[#This Row],[Injury Status]]="Full",1,IF(tbl_daily[[#This Row],[Injury Status]]="Limited",2,IF(tbl_daily[[#This Row],[Injury Status]]="Out",3,"")))</f>
        <v>1</v>
      </c>
    </row>
    <row r="876" spans="1:22" ht="18" customHeight="1" x14ac:dyDescent="0.25">
      <c r="A876" s="3">
        <v>43078</v>
      </c>
      <c r="B876" t="s">
        <v>48</v>
      </c>
      <c r="C876" t="s">
        <v>36</v>
      </c>
      <c r="D876">
        <v>9</v>
      </c>
      <c r="E876">
        <v>7</v>
      </c>
      <c r="F876">
        <v>7</v>
      </c>
      <c r="G876">
        <v>7</v>
      </c>
      <c r="H876">
        <v>7</v>
      </c>
      <c r="I876">
        <v>1</v>
      </c>
      <c r="J876">
        <v>7</v>
      </c>
      <c r="K876">
        <v>110</v>
      </c>
      <c r="L876">
        <f>IFERROR(IF(OR(tbl_daily[[#This Row],[RPE]]="",tbl_daily[[#This Row],[Duration]]=""),"",tbl_daily[[#This Row],[RPE]]*tbl_daily[[#This Row],[Duration]]),"")</f>
        <v>770</v>
      </c>
      <c r="M8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876" t="str">
        <f>IFERROR(_xlfn.XLOOKUP(tbl_daily[[#This Row],[Name]],tbl_profile[Name],tbl_profile[Position]),"")</f>
        <v>Guard</v>
      </c>
      <c r="O876">
        <f>IFERROR(IF(tbl_daily[[#This Row],[Injury Status]]="Out","",tbl_daily[[#This Row],[Duration]]),"")</f>
        <v>110</v>
      </c>
      <c r="P876" t="str">
        <f>IFERROR(_xlfn.XLOOKUP(tbl_daily[[#This Row],[Name]],tbl_profile[Name],tbl_profile[Team]),"")</f>
        <v>New Legacy</v>
      </c>
      <c r="Q876" s="2" t="str">
        <f>IFERROR(AVERAGEIFS(tbl_performance[TrapBar Deadlift 1RM (lbs)],tbl_performance[Name],tbl_daily[[#This Row],[Name]],tbl_performance[Date],tbl_daily[[#This Row],[Date]]),"")</f>
        <v/>
      </c>
      <c r="R876" s="2" t="str">
        <f>IFERROR(AVERAGEIFS(tbl_performance[Bench Press 1RM (lbs)],tbl_performance[Name],tbl_daily[[#This Row],[Name]],tbl_performance[Date],tbl_daily[[#This Row],[Date]]),"")</f>
        <v/>
      </c>
      <c r="S876" s="2" t="str">
        <f>IFERROR(AVERAGEIFS(tbl_performance[Jump Height (in)],tbl_performance[Name],tbl_daily[[#This Row],[Name]],tbl_performance[Date],tbl_daily[[#This Row],[Date]]),"")</f>
        <v/>
      </c>
      <c r="T876" s="2" t="str">
        <f>IFERROR(AVERAGEIFS(tbl_performance[Body Fat (%)],tbl_performance[Name],tbl_daily[[#This Row],[Name]],tbl_performance[Date],tbl_daily[[#This Row],[Date]]),"")</f>
        <v/>
      </c>
      <c r="U876">
        <f>IFERROR(IF(tbl_daily[[#This Row],[Name]]="","",1),"")</f>
        <v>1</v>
      </c>
      <c r="V876" s="9">
        <f>IF(tbl_daily[[#This Row],[Injury Status]]="Full",1,IF(tbl_daily[[#This Row],[Injury Status]]="Limited",2,IF(tbl_daily[[#This Row],[Injury Status]]="Out",3,"")))</f>
        <v>1</v>
      </c>
    </row>
    <row r="877" spans="1:22" ht="18" customHeight="1" x14ac:dyDescent="0.25">
      <c r="A877" s="3">
        <v>43078</v>
      </c>
      <c r="B877" t="s">
        <v>63</v>
      </c>
      <c r="C877" t="s">
        <v>36</v>
      </c>
      <c r="D877">
        <v>7</v>
      </c>
      <c r="E877">
        <v>7</v>
      </c>
      <c r="F877">
        <v>9</v>
      </c>
      <c r="G877">
        <v>10</v>
      </c>
      <c r="H877">
        <v>7</v>
      </c>
      <c r="I877">
        <v>1</v>
      </c>
      <c r="J877">
        <v>7</v>
      </c>
      <c r="K877">
        <v>110</v>
      </c>
      <c r="L877">
        <f>IFERROR(IF(OR(tbl_daily[[#This Row],[RPE]]="",tbl_daily[[#This Row],[Duration]]=""),"",tbl_daily[[#This Row],[RPE]]*tbl_daily[[#This Row],[Duration]]),"")</f>
        <v>770</v>
      </c>
      <c r="M8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877" t="str">
        <f>IFERROR(_xlfn.XLOOKUP(tbl_daily[[#This Row],[Name]],tbl_profile[Name],tbl_profile[Position]),"")</f>
        <v>Center</v>
      </c>
      <c r="O877">
        <f>IFERROR(IF(tbl_daily[[#This Row],[Injury Status]]="Out","",tbl_daily[[#This Row],[Duration]]),"")</f>
        <v>110</v>
      </c>
      <c r="P877" t="str">
        <f>IFERROR(_xlfn.XLOOKUP(tbl_daily[[#This Row],[Name]],tbl_profile[Name],tbl_profile[Team]),"")</f>
        <v>New Legacy</v>
      </c>
      <c r="Q877" s="2" t="str">
        <f>IFERROR(AVERAGEIFS(tbl_performance[TrapBar Deadlift 1RM (lbs)],tbl_performance[Name],tbl_daily[[#This Row],[Name]],tbl_performance[Date],tbl_daily[[#This Row],[Date]]),"")</f>
        <v/>
      </c>
      <c r="R877" s="2" t="str">
        <f>IFERROR(AVERAGEIFS(tbl_performance[Bench Press 1RM (lbs)],tbl_performance[Name],tbl_daily[[#This Row],[Name]],tbl_performance[Date],tbl_daily[[#This Row],[Date]]),"")</f>
        <v/>
      </c>
      <c r="S877" s="2" t="str">
        <f>IFERROR(AVERAGEIFS(tbl_performance[Jump Height (in)],tbl_performance[Name],tbl_daily[[#This Row],[Name]],tbl_performance[Date],tbl_daily[[#This Row],[Date]]),"")</f>
        <v/>
      </c>
      <c r="T877" s="2" t="str">
        <f>IFERROR(AVERAGEIFS(tbl_performance[Body Fat (%)],tbl_performance[Name],tbl_daily[[#This Row],[Name]],tbl_performance[Date],tbl_daily[[#This Row],[Date]]),"")</f>
        <v/>
      </c>
      <c r="U877">
        <f>IFERROR(IF(tbl_daily[[#This Row],[Name]]="","",1),"")</f>
        <v>1</v>
      </c>
      <c r="V877" s="9">
        <f>IF(tbl_daily[[#This Row],[Injury Status]]="Full",1,IF(tbl_daily[[#This Row],[Injury Status]]="Limited",2,IF(tbl_daily[[#This Row],[Injury Status]]="Out",3,"")))</f>
        <v>1</v>
      </c>
    </row>
    <row r="878" spans="1:22" ht="18" customHeight="1" x14ac:dyDescent="0.25">
      <c r="A878" s="3">
        <v>43078</v>
      </c>
      <c r="B878" t="s">
        <v>62</v>
      </c>
      <c r="C878" t="s">
        <v>36</v>
      </c>
      <c r="D878">
        <v>10</v>
      </c>
      <c r="E878">
        <v>7</v>
      </c>
      <c r="F878">
        <v>7</v>
      </c>
      <c r="G878">
        <v>9</v>
      </c>
      <c r="H878">
        <v>9</v>
      </c>
      <c r="I878">
        <v>1</v>
      </c>
      <c r="J878">
        <v>7</v>
      </c>
      <c r="K878">
        <v>110</v>
      </c>
      <c r="L878">
        <f>IFERROR(IF(OR(tbl_daily[[#This Row],[RPE]]="",tbl_daily[[#This Row],[Duration]]=""),"",tbl_daily[[#This Row],[RPE]]*tbl_daily[[#This Row],[Duration]]),"")</f>
        <v>770</v>
      </c>
      <c r="M8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878" t="str">
        <f>IFERROR(_xlfn.XLOOKUP(tbl_daily[[#This Row],[Name]],tbl_profile[Name],tbl_profile[Position]),"")</f>
        <v>Center</v>
      </c>
      <c r="O878">
        <f>IFERROR(IF(tbl_daily[[#This Row],[Injury Status]]="Out","",tbl_daily[[#This Row],[Duration]]),"")</f>
        <v>110</v>
      </c>
      <c r="P878" t="str">
        <f>IFERROR(_xlfn.XLOOKUP(tbl_daily[[#This Row],[Name]],tbl_profile[Name],tbl_profile[Team]),"")</f>
        <v>Toon Squad</v>
      </c>
      <c r="Q878" s="2" t="str">
        <f>IFERROR(AVERAGEIFS(tbl_performance[TrapBar Deadlift 1RM (lbs)],tbl_performance[Name],tbl_daily[[#This Row],[Name]],tbl_performance[Date],tbl_daily[[#This Row],[Date]]),"")</f>
        <v/>
      </c>
      <c r="R878" s="2" t="str">
        <f>IFERROR(AVERAGEIFS(tbl_performance[Bench Press 1RM (lbs)],tbl_performance[Name],tbl_daily[[#This Row],[Name]],tbl_performance[Date],tbl_daily[[#This Row],[Date]]),"")</f>
        <v/>
      </c>
      <c r="S878" s="2" t="str">
        <f>IFERROR(AVERAGEIFS(tbl_performance[Jump Height (in)],tbl_performance[Name],tbl_daily[[#This Row],[Name]],tbl_performance[Date],tbl_daily[[#This Row],[Date]]),"")</f>
        <v/>
      </c>
      <c r="T878" s="2" t="str">
        <f>IFERROR(AVERAGEIFS(tbl_performance[Body Fat (%)],tbl_performance[Name],tbl_daily[[#This Row],[Name]],tbl_performance[Date],tbl_daily[[#This Row],[Date]]),"")</f>
        <v/>
      </c>
      <c r="U878">
        <f>IFERROR(IF(tbl_daily[[#This Row],[Name]]="","",1),"")</f>
        <v>1</v>
      </c>
      <c r="V878" s="9">
        <f>IF(tbl_daily[[#This Row],[Injury Status]]="Full",1,IF(tbl_daily[[#This Row],[Injury Status]]="Limited",2,IF(tbl_daily[[#This Row],[Injury Status]]="Out",3,"")))</f>
        <v>1</v>
      </c>
    </row>
    <row r="879" spans="1:22" ht="18" customHeight="1" x14ac:dyDescent="0.25">
      <c r="A879" s="3">
        <v>43078</v>
      </c>
      <c r="B879" t="s">
        <v>52</v>
      </c>
      <c r="C879" t="s">
        <v>38</v>
      </c>
      <c r="D879">
        <v>8</v>
      </c>
      <c r="E879">
        <v>9</v>
      </c>
      <c r="F879">
        <v>6</v>
      </c>
      <c r="G879">
        <v>6</v>
      </c>
      <c r="H879">
        <v>6</v>
      </c>
      <c r="I879">
        <v>1</v>
      </c>
      <c r="J879">
        <v>9</v>
      </c>
      <c r="K879">
        <v>110</v>
      </c>
      <c r="L879">
        <f>IFERROR(IF(OR(tbl_daily[[#This Row],[RPE]]="",tbl_daily[[#This Row],[Duration]]=""),"",tbl_daily[[#This Row],[RPE]]*tbl_daily[[#This Row],[Duration]]),"")</f>
        <v>990</v>
      </c>
      <c r="M8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35</v>
      </c>
      <c r="N879" t="str">
        <f>IFERROR(_xlfn.XLOOKUP(tbl_daily[[#This Row],[Name]],tbl_profile[Name],tbl_profile[Position]),"")</f>
        <v>Forward</v>
      </c>
      <c r="O879">
        <f>IFERROR(IF(tbl_daily[[#This Row],[Injury Status]]="Out","",tbl_daily[[#This Row],[Duration]]),"")</f>
        <v>110</v>
      </c>
      <c r="P879" t="str">
        <f>IFERROR(_xlfn.XLOOKUP(tbl_daily[[#This Row],[Name]],tbl_profile[Name],tbl_profile[Team]),"")</f>
        <v>Toon Squad</v>
      </c>
      <c r="Q879" s="2" t="str">
        <f>IFERROR(AVERAGEIFS(tbl_performance[TrapBar Deadlift 1RM (lbs)],tbl_performance[Name],tbl_daily[[#This Row],[Name]],tbl_performance[Date],tbl_daily[[#This Row],[Date]]),"")</f>
        <v/>
      </c>
      <c r="R879" s="2" t="str">
        <f>IFERROR(AVERAGEIFS(tbl_performance[Bench Press 1RM (lbs)],tbl_performance[Name],tbl_daily[[#This Row],[Name]],tbl_performance[Date],tbl_daily[[#This Row],[Date]]),"")</f>
        <v/>
      </c>
      <c r="S879" s="2" t="str">
        <f>IFERROR(AVERAGEIFS(tbl_performance[Jump Height (in)],tbl_performance[Name],tbl_daily[[#This Row],[Name]],tbl_performance[Date],tbl_daily[[#This Row],[Date]]),"")</f>
        <v/>
      </c>
      <c r="T879" s="2" t="str">
        <f>IFERROR(AVERAGEIFS(tbl_performance[Body Fat (%)],tbl_performance[Name],tbl_daily[[#This Row],[Name]],tbl_performance[Date],tbl_daily[[#This Row],[Date]]),"")</f>
        <v/>
      </c>
      <c r="U879">
        <f>IFERROR(IF(tbl_daily[[#This Row],[Name]]="","",1),"")</f>
        <v>1</v>
      </c>
      <c r="V879" s="9">
        <f>IF(tbl_daily[[#This Row],[Injury Status]]="Full",1,IF(tbl_daily[[#This Row],[Injury Status]]="Limited",2,IF(tbl_daily[[#This Row],[Injury Status]]="Out",3,"")))</f>
        <v>2</v>
      </c>
    </row>
    <row r="880" spans="1:22" ht="18" customHeight="1" x14ac:dyDescent="0.25">
      <c r="A880" s="3">
        <v>43078</v>
      </c>
      <c r="B880" t="s">
        <v>57</v>
      </c>
      <c r="C880" t="s">
        <v>36</v>
      </c>
      <c r="D880">
        <v>10</v>
      </c>
      <c r="E880">
        <v>10</v>
      </c>
      <c r="F880">
        <v>7</v>
      </c>
      <c r="G880">
        <v>10</v>
      </c>
      <c r="H880">
        <v>10</v>
      </c>
      <c r="I880">
        <v>1</v>
      </c>
      <c r="J880">
        <v>10</v>
      </c>
      <c r="K880">
        <v>110</v>
      </c>
      <c r="L880">
        <f>IFERROR(IF(OR(tbl_daily[[#This Row],[RPE]]="",tbl_daily[[#This Row],[Duration]]=""),"",tbl_daily[[#This Row],[RPE]]*tbl_daily[[#This Row],[Duration]]),"")</f>
        <v>1100</v>
      </c>
      <c r="M8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880" t="str">
        <f>IFERROR(_xlfn.XLOOKUP(tbl_daily[[#This Row],[Name]],tbl_profile[Name],tbl_profile[Position]),"")</f>
        <v>Guard</v>
      </c>
      <c r="O880">
        <f>IFERROR(IF(tbl_daily[[#This Row],[Injury Status]]="Out","",tbl_daily[[#This Row],[Duration]]),"")</f>
        <v>110</v>
      </c>
      <c r="P880" t="str">
        <f>IFERROR(_xlfn.XLOOKUP(tbl_daily[[#This Row],[Name]],tbl_profile[Name],tbl_profile[Team]),"")</f>
        <v>Toon Squad</v>
      </c>
      <c r="Q880" s="2" t="str">
        <f>IFERROR(AVERAGEIFS(tbl_performance[TrapBar Deadlift 1RM (lbs)],tbl_performance[Name],tbl_daily[[#This Row],[Name]],tbl_performance[Date],tbl_daily[[#This Row],[Date]]),"")</f>
        <v/>
      </c>
      <c r="R880" s="2" t="str">
        <f>IFERROR(AVERAGEIFS(tbl_performance[Bench Press 1RM (lbs)],tbl_performance[Name],tbl_daily[[#This Row],[Name]],tbl_performance[Date],tbl_daily[[#This Row],[Date]]),"")</f>
        <v/>
      </c>
      <c r="S880" s="2" t="str">
        <f>IFERROR(AVERAGEIFS(tbl_performance[Jump Height (in)],tbl_performance[Name],tbl_daily[[#This Row],[Name]],tbl_performance[Date],tbl_daily[[#This Row],[Date]]),"")</f>
        <v/>
      </c>
      <c r="T880" s="2" t="str">
        <f>IFERROR(AVERAGEIFS(tbl_performance[Body Fat (%)],tbl_performance[Name],tbl_daily[[#This Row],[Name]],tbl_performance[Date],tbl_daily[[#This Row],[Date]]),"")</f>
        <v/>
      </c>
      <c r="U880">
        <f>IFERROR(IF(tbl_daily[[#This Row],[Name]]="","",1),"")</f>
        <v>1</v>
      </c>
      <c r="V880" s="9">
        <f>IF(tbl_daily[[#This Row],[Injury Status]]="Full",1,IF(tbl_daily[[#This Row],[Injury Status]]="Limited",2,IF(tbl_daily[[#This Row],[Injury Status]]="Out",3,"")))</f>
        <v>1</v>
      </c>
    </row>
    <row r="881" spans="1:22" ht="18" customHeight="1" x14ac:dyDescent="0.25">
      <c r="A881" s="3">
        <v>43078</v>
      </c>
      <c r="B881" t="s">
        <v>59</v>
      </c>
      <c r="C881" t="s">
        <v>36</v>
      </c>
      <c r="D881">
        <v>8</v>
      </c>
      <c r="E881">
        <v>9</v>
      </c>
      <c r="F881">
        <v>9</v>
      </c>
      <c r="G881">
        <v>10</v>
      </c>
      <c r="H881">
        <v>8</v>
      </c>
      <c r="I881">
        <v>1</v>
      </c>
      <c r="J881">
        <v>8</v>
      </c>
      <c r="K881">
        <v>110</v>
      </c>
      <c r="L881">
        <f>IFERROR(IF(OR(tbl_daily[[#This Row],[RPE]]="",tbl_daily[[#This Row],[Duration]]=""),"",tbl_daily[[#This Row],[RPE]]*tbl_daily[[#This Row],[Duration]]),"")</f>
        <v>880</v>
      </c>
      <c r="M8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881" t="str">
        <f>IFERROR(_xlfn.XLOOKUP(tbl_daily[[#This Row],[Name]],tbl_profile[Name],tbl_profile[Position]),"")</f>
        <v>Forward</v>
      </c>
      <c r="O881">
        <f>IFERROR(IF(tbl_daily[[#This Row],[Injury Status]]="Out","",tbl_daily[[#This Row],[Duration]]),"")</f>
        <v>110</v>
      </c>
      <c r="P881" t="str">
        <f>IFERROR(_xlfn.XLOOKUP(tbl_daily[[#This Row],[Name]],tbl_profile[Name],tbl_profile[Team]),"")</f>
        <v>Toon Squad</v>
      </c>
      <c r="Q881" s="2" t="str">
        <f>IFERROR(AVERAGEIFS(tbl_performance[TrapBar Deadlift 1RM (lbs)],tbl_performance[Name],tbl_daily[[#This Row],[Name]],tbl_performance[Date],tbl_daily[[#This Row],[Date]]),"")</f>
        <v/>
      </c>
      <c r="R881" s="2" t="str">
        <f>IFERROR(AVERAGEIFS(tbl_performance[Bench Press 1RM (lbs)],tbl_performance[Name],tbl_daily[[#This Row],[Name]],tbl_performance[Date],tbl_daily[[#This Row],[Date]]),"")</f>
        <v/>
      </c>
      <c r="S881" s="2" t="str">
        <f>IFERROR(AVERAGEIFS(tbl_performance[Jump Height (in)],tbl_performance[Name],tbl_daily[[#This Row],[Name]],tbl_performance[Date],tbl_daily[[#This Row],[Date]]),"")</f>
        <v/>
      </c>
      <c r="T881" s="2" t="str">
        <f>IFERROR(AVERAGEIFS(tbl_performance[Body Fat (%)],tbl_performance[Name],tbl_daily[[#This Row],[Name]],tbl_performance[Date],tbl_daily[[#This Row],[Date]]),"")</f>
        <v/>
      </c>
      <c r="U881">
        <f>IFERROR(IF(tbl_daily[[#This Row],[Name]]="","",1),"")</f>
        <v>1</v>
      </c>
      <c r="V881" s="9">
        <f>IF(tbl_daily[[#This Row],[Injury Status]]="Full",1,IF(tbl_daily[[#This Row],[Injury Status]]="Limited",2,IF(tbl_daily[[#This Row],[Injury Status]]="Out",3,"")))</f>
        <v>1</v>
      </c>
    </row>
    <row r="882" spans="1:22" ht="18" customHeight="1" x14ac:dyDescent="0.25">
      <c r="A882" s="3">
        <v>43078</v>
      </c>
      <c r="B882" t="s">
        <v>61</v>
      </c>
      <c r="C882" t="s">
        <v>36</v>
      </c>
      <c r="D882">
        <v>9</v>
      </c>
      <c r="E882">
        <v>9</v>
      </c>
      <c r="F882">
        <v>10</v>
      </c>
      <c r="G882">
        <v>7</v>
      </c>
      <c r="H882">
        <v>10</v>
      </c>
      <c r="I882">
        <v>1</v>
      </c>
      <c r="J882">
        <v>9</v>
      </c>
      <c r="K882">
        <v>110</v>
      </c>
      <c r="L882">
        <f>IFERROR(IF(OR(tbl_daily[[#This Row],[RPE]]="",tbl_daily[[#This Row],[Duration]]=""),"",tbl_daily[[#This Row],[RPE]]*tbl_daily[[#This Row],[Duration]]),"")</f>
        <v>990</v>
      </c>
      <c r="M8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882" t="str">
        <f>IFERROR(_xlfn.XLOOKUP(tbl_daily[[#This Row],[Name]],tbl_profile[Name],tbl_profile[Position]),"")</f>
        <v>Forward</v>
      </c>
      <c r="O882">
        <f>IFERROR(IF(tbl_daily[[#This Row],[Injury Status]]="Out","",tbl_daily[[#This Row],[Duration]]),"")</f>
        <v>110</v>
      </c>
      <c r="P882" t="str">
        <f>IFERROR(_xlfn.XLOOKUP(tbl_daily[[#This Row],[Name]],tbl_profile[Name],tbl_profile[Team]),"")</f>
        <v>Toon Squad</v>
      </c>
      <c r="Q882" s="2" t="str">
        <f>IFERROR(AVERAGEIFS(tbl_performance[TrapBar Deadlift 1RM (lbs)],tbl_performance[Name],tbl_daily[[#This Row],[Name]],tbl_performance[Date],tbl_daily[[#This Row],[Date]]),"")</f>
        <v/>
      </c>
      <c r="R882" s="2" t="str">
        <f>IFERROR(AVERAGEIFS(tbl_performance[Bench Press 1RM (lbs)],tbl_performance[Name],tbl_daily[[#This Row],[Name]],tbl_performance[Date],tbl_daily[[#This Row],[Date]]),"")</f>
        <v/>
      </c>
      <c r="S882" s="2" t="str">
        <f>IFERROR(AVERAGEIFS(tbl_performance[Jump Height (in)],tbl_performance[Name],tbl_daily[[#This Row],[Name]],tbl_performance[Date],tbl_daily[[#This Row],[Date]]),"")</f>
        <v/>
      </c>
      <c r="T882" s="2" t="str">
        <f>IFERROR(AVERAGEIFS(tbl_performance[Body Fat (%)],tbl_performance[Name],tbl_daily[[#This Row],[Name]],tbl_performance[Date],tbl_daily[[#This Row],[Date]]),"")</f>
        <v/>
      </c>
      <c r="U882">
        <f>IFERROR(IF(tbl_daily[[#This Row],[Name]]="","",1),"")</f>
        <v>1</v>
      </c>
      <c r="V882" s="9">
        <f>IF(tbl_daily[[#This Row],[Injury Status]]="Full",1,IF(tbl_daily[[#This Row],[Injury Status]]="Limited",2,IF(tbl_daily[[#This Row],[Injury Status]]="Out",3,"")))</f>
        <v>1</v>
      </c>
    </row>
    <row r="883" spans="1:22" ht="18" customHeight="1" x14ac:dyDescent="0.25">
      <c r="A883" s="3">
        <v>43078</v>
      </c>
      <c r="B883" t="s">
        <v>55</v>
      </c>
      <c r="C883" t="s">
        <v>36</v>
      </c>
      <c r="D883">
        <v>3</v>
      </c>
      <c r="E883">
        <v>3</v>
      </c>
      <c r="F883">
        <v>3</v>
      </c>
      <c r="G883">
        <v>2</v>
      </c>
      <c r="H883">
        <v>3</v>
      </c>
      <c r="I883">
        <v>1</v>
      </c>
      <c r="J883">
        <v>8</v>
      </c>
      <c r="K883">
        <v>32</v>
      </c>
      <c r="L883">
        <f>IFERROR(IF(OR(tbl_daily[[#This Row],[RPE]]="",tbl_daily[[#This Row],[Duration]]=""),"",tbl_daily[[#This Row],[RPE]]*tbl_daily[[#This Row],[Duration]]),"")</f>
        <v>256</v>
      </c>
      <c r="M8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883" t="str">
        <f>IFERROR(_xlfn.XLOOKUP(tbl_daily[[#This Row],[Name]],tbl_profile[Name],tbl_profile[Position]),"")</f>
        <v>Guard</v>
      </c>
      <c r="O883">
        <f>IFERROR(IF(tbl_daily[[#This Row],[Injury Status]]="Out","",tbl_daily[[#This Row],[Duration]]),"")</f>
        <v>32</v>
      </c>
      <c r="P883" t="str">
        <f>IFERROR(_xlfn.XLOOKUP(tbl_daily[[#This Row],[Name]],tbl_profile[Name],tbl_profile[Team]),"")</f>
        <v>Toon Squad</v>
      </c>
      <c r="Q883" s="2" t="str">
        <f>IFERROR(AVERAGEIFS(tbl_performance[TrapBar Deadlift 1RM (lbs)],tbl_performance[Name],tbl_daily[[#This Row],[Name]],tbl_performance[Date],tbl_daily[[#This Row],[Date]]),"")</f>
        <v/>
      </c>
      <c r="R883" s="2" t="str">
        <f>IFERROR(AVERAGEIFS(tbl_performance[Bench Press 1RM (lbs)],tbl_performance[Name],tbl_daily[[#This Row],[Name]],tbl_performance[Date],tbl_daily[[#This Row],[Date]]),"")</f>
        <v/>
      </c>
      <c r="S883" s="2" t="str">
        <f>IFERROR(AVERAGEIFS(tbl_performance[Jump Height (in)],tbl_performance[Name],tbl_daily[[#This Row],[Name]],tbl_performance[Date],tbl_daily[[#This Row],[Date]]),"")</f>
        <v/>
      </c>
      <c r="T883" s="2" t="str">
        <f>IFERROR(AVERAGEIFS(tbl_performance[Body Fat (%)],tbl_performance[Name],tbl_daily[[#This Row],[Name]],tbl_performance[Date],tbl_daily[[#This Row],[Date]]),"")</f>
        <v/>
      </c>
      <c r="U883">
        <f>IFERROR(IF(tbl_daily[[#This Row],[Name]]="","",1),"")</f>
        <v>1</v>
      </c>
      <c r="V883" s="9">
        <f>IF(tbl_daily[[#This Row],[Injury Status]]="Full",1,IF(tbl_daily[[#This Row],[Injury Status]]="Limited",2,IF(tbl_daily[[#This Row],[Injury Status]]="Out",3,"")))</f>
        <v>1</v>
      </c>
    </row>
    <row r="884" spans="1:22" ht="18" customHeight="1" x14ac:dyDescent="0.25">
      <c r="A884" s="3">
        <v>43078</v>
      </c>
      <c r="B884" t="s">
        <v>40</v>
      </c>
      <c r="C884" t="s">
        <v>36</v>
      </c>
      <c r="D884">
        <v>1</v>
      </c>
      <c r="E884">
        <v>2</v>
      </c>
      <c r="F884">
        <v>1</v>
      </c>
      <c r="G884">
        <v>4</v>
      </c>
      <c r="H884">
        <v>4</v>
      </c>
      <c r="I884">
        <v>1</v>
      </c>
      <c r="J884">
        <v>7</v>
      </c>
      <c r="K884">
        <v>32</v>
      </c>
      <c r="L884">
        <f>IFERROR(IF(OR(tbl_daily[[#This Row],[RPE]]="",tbl_daily[[#This Row],[Duration]]=""),"",tbl_daily[[#This Row],[RPE]]*tbl_daily[[#This Row],[Duration]]),"")</f>
        <v>224</v>
      </c>
      <c r="M8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84" t="str">
        <f>IFERROR(_xlfn.XLOOKUP(tbl_daily[[#This Row],[Name]],tbl_profile[Name],tbl_profile[Position]),"")</f>
        <v>Guard</v>
      </c>
      <c r="O884">
        <f>IFERROR(IF(tbl_daily[[#This Row],[Injury Status]]="Out","",tbl_daily[[#This Row],[Duration]]),"")</f>
        <v>32</v>
      </c>
      <c r="P884" t="str">
        <f>IFERROR(_xlfn.XLOOKUP(tbl_daily[[#This Row],[Name]],tbl_profile[Name],tbl_profile[Team]),"")</f>
        <v>New Legacy</v>
      </c>
      <c r="Q884" s="2" t="str">
        <f>IFERROR(AVERAGEIFS(tbl_performance[TrapBar Deadlift 1RM (lbs)],tbl_performance[Name],tbl_daily[[#This Row],[Name]],tbl_performance[Date],tbl_daily[[#This Row],[Date]]),"")</f>
        <v/>
      </c>
      <c r="R884" s="2" t="str">
        <f>IFERROR(AVERAGEIFS(tbl_performance[Bench Press 1RM (lbs)],tbl_performance[Name],tbl_daily[[#This Row],[Name]],tbl_performance[Date],tbl_daily[[#This Row],[Date]]),"")</f>
        <v/>
      </c>
      <c r="S884" s="2" t="str">
        <f>IFERROR(AVERAGEIFS(tbl_performance[Jump Height (in)],tbl_performance[Name],tbl_daily[[#This Row],[Name]],tbl_performance[Date],tbl_daily[[#This Row],[Date]]),"")</f>
        <v/>
      </c>
      <c r="T884" s="2" t="str">
        <f>IFERROR(AVERAGEIFS(tbl_performance[Body Fat (%)],tbl_performance[Name],tbl_daily[[#This Row],[Name]],tbl_performance[Date],tbl_daily[[#This Row],[Date]]),"")</f>
        <v/>
      </c>
      <c r="U884">
        <f>IFERROR(IF(tbl_daily[[#This Row],[Name]]="","",1),"")</f>
        <v>1</v>
      </c>
      <c r="V884" s="9">
        <f>IF(tbl_daily[[#This Row],[Injury Status]]="Full",1,IF(tbl_daily[[#This Row],[Injury Status]]="Limited",2,IF(tbl_daily[[#This Row],[Injury Status]]="Out",3,"")))</f>
        <v>1</v>
      </c>
    </row>
    <row r="885" spans="1:22" ht="18" customHeight="1" x14ac:dyDescent="0.25">
      <c r="A885" s="6">
        <v>43079</v>
      </c>
      <c r="B885" t="s">
        <v>45</v>
      </c>
      <c r="C885" t="s">
        <v>36</v>
      </c>
      <c r="D885">
        <v>3</v>
      </c>
      <c r="E885">
        <v>3</v>
      </c>
      <c r="F885">
        <v>4</v>
      </c>
      <c r="G885">
        <v>3</v>
      </c>
      <c r="H885">
        <v>4</v>
      </c>
      <c r="I885">
        <v>1</v>
      </c>
      <c r="J885">
        <v>8</v>
      </c>
      <c r="K885">
        <v>32</v>
      </c>
      <c r="L885">
        <f>IFERROR(IF(OR(tbl_daily[[#This Row],[RPE]]="",tbl_daily[[#This Row],[Duration]]=""),"",tbl_daily[[#This Row],[RPE]]*tbl_daily[[#This Row],[Duration]]),"")</f>
        <v>256</v>
      </c>
      <c r="M8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885" t="str">
        <f>IFERROR(_xlfn.XLOOKUP(tbl_daily[[#This Row],[Name]],tbl_profile[Name],tbl_profile[Position]),"")</f>
        <v>Forward</v>
      </c>
      <c r="O885">
        <f>IFERROR(IF(tbl_daily[[#This Row],[Injury Status]]="Out","",tbl_daily[[#This Row],[Duration]]),"")</f>
        <v>32</v>
      </c>
      <c r="P885" t="str">
        <f>IFERROR(_xlfn.XLOOKUP(tbl_daily[[#This Row],[Name]],tbl_profile[Name],tbl_profile[Team]),"")</f>
        <v>New Legacy</v>
      </c>
      <c r="Q885" s="2" t="str">
        <f>IFERROR(AVERAGEIFS(tbl_performance[TrapBar Deadlift 1RM (lbs)],tbl_performance[Name],tbl_daily[[#This Row],[Name]],tbl_performance[Date],tbl_daily[[#This Row],[Date]]),"")</f>
        <v/>
      </c>
      <c r="R885" s="2" t="str">
        <f>IFERROR(AVERAGEIFS(tbl_performance[Bench Press 1RM (lbs)],tbl_performance[Name],tbl_daily[[#This Row],[Name]],tbl_performance[Date],tbl_daily[[#This Row],[Date]]),"")</f>
        <v/>
      </c>
      <c r="S885" s="2" t="str">
        <f>IFERROR(AVERAGEIFS(tbl_performance[Jump Height (in)],tbl_performance[Name],tbl_daily[[#This Row],[Name]],tbl_performance[Date],tbl_daily[[#This Row],[Date]]),"")</f>
        <v/>
      </c>
      <c r="T885" s="2" t="str">
        <f>IFERROR(AVERAGEIFS(tbl_performance[Body Fat (%)],tbl_performance[Name],tbl_daily[[#This Row],[Name]],tbl_performance[Date],tbl_daily[[#This Row],[Date]]),"")</f>
        <v/>
      </c>
      <c r="U885">
        <f>IFERROR(IF(tbl_daily[[#This Row],[Name]]="","",1),"")</f>
        <v>1</v>
      </c>
      <c r="V885" s="9">
        <f>IF(tbl_daily[[#This Row],[Injury Status]]="Full",1,IF(tbl_daily[[#This Row],[Injury Status]]="Limited",2,IF(tbl_daily[[#This Row],[Injury Status]]="Out",3,"")))</f>
        <v>1</v>
      </c>
    </row>
    <row r="886" spans="1:22" ht="18" customHeight="1" x14ac:dyDescent="0.25">
      <c r="A886" s="3">
        <v>43079</v>
      </c>
      <c r="B886" t="s">
        <v>47</v>
      </c>
      <c r="C886" t="s">
        <v>36</v>
      </c>
      <c r="D886">
        <v>4</v>
      </c>
      <c r="E886">
        <v>2</v>
      </c>
      <c r="F886">
        <v>3</v>
      </c>
      <c r="G886">
        <v>3</v>
      </c>
      <c r="H886">
        <v>2</v>
      </c>
      <c r="I886">
        <v>1</v>
      </c>
      <c r="J886">
        <v>9</v>
      </c>
      <c r="K886">
        <v>32</v>
      </c>
      <c r="L886">
        <f>IFERROR(IF(OR(tbl_daily[[#This Row],[RPE]]="",tbl_daily[[#This Row],[Duration]]=""),"",tbl_daily[[#This Row],[RPE]]*tbl_daily[[#This Row],[Duration]]),"")</f>
        <v>288</v>
      </c>
      <c r="M8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886" t="str">
        <f>IFERROR(_xlfn.XLOOKUP(tbl_daily[[#This Row],[Name]],tbl_profile[Name],tbl_profile[Position]),"")</f>
        <v>Forward</v>
      </c>
      <c r="O886">
        <f>IFERROR(IF(tbl_daily[[#This Row],[Injury Status]]="Out","",tbl_daily[[#This Row],[Duration]]),"")</f>
        <v>32</v>
      </c>
      <c r="P886" t="str">
        <f>IFERROR(_xlfn.XLOOKUP(tbl_daily[[#This Row],[Name]],tbl_profile[Name],tbl_profile[Team]),"")</f>
        <v>Toon Squad</v>
      </c>
      <c r="Q886" s="2" t="str">
        <f>IFERROR(AVERAGEIFS(tbl_performance[TrapBar Deadlift 1RM (lbs)],tbl_performance[Name],tbl_daily[[#This Row],[Name]],tbl_performance[Date],tbl_daily[[#This Row],[Date]]),"")</f>
        <v/>
      </c>
      <c r="R886" s="2" t="str">
        <f>IFERROR(AVERAGEIFS(tbl_performance[Bench Press 1RM (lbs)],tbl_performance[Name],tbl_daily[[#This Row],[Name]],tbl_performance[Date],tbl_daily[[#This Row],[Date]]),"")</f>
        <v/>
      </c>
      <c r="S886" s="2" t="str">
        <f>IFERROR(AVERAGEIFS(tbl_performance[Jump Height (in)],tbl_performance[Name],tbl_daily[[#This Row],[Name]],tbl_performance[Date],tbl_daily[[#This Row],[Date]]),"")</f>
        <v/>
      </c>
      <c r="T886" s="2" t="str">
        <f>IFERROR(AVERAGEIFS(tbl_performance[Body Fat (%)],tbl_performance[Name],tbl_daily[[#This Row],[Name]],tbl_performance[Date],tbl_daily[[#This Row],[Date]]),"")</f>
        <v/>
      </c>
      <c r="U886">
        <f>IFERROR(IF(tbl_daily[[#This Row],[Name]]="","",1),"")</f>
        <v>1</v>
      </c>
      <c r="V886" s="9">
        <f>IF(tbl_daily[[#This Row],[Injury Status]]="Full",1,IF(tbl_daily[[#This Row],[Injury Status]]="Limited",2,IF(tbl_daily[[#This Row],[Injury Status]]="Out",3,"")))</f>
        <v>1</v>
      </c>
    </row>
    <row r="887" spans="1:22" ht="18" customHeight="1" x14ac:dyDescent="0.25">
      <c r="A887" s="3">
        <v>43079</v>
      </c>
      <c r="B887" t="s">
        <v>43</v>
      </c>
      <c r="C887" t="s">
        <v>36</v>
      </c>
      <c r="D887">
        <v>1</v>
      </c>
      <c r="E887">
        <v>3</v>
      </c>
      <c r="F887">
        <v>4</v>
      </c>
      <c r="G887">
        <v>2</v>
      </c>
      <c r="H887">
        <v>1</v>
      </c>
      <c r="I887">
        <v>1</v>
      </c>
      <c r="J887">
        <v>9</v>
      </c>
      <c r="K887">
        <v>32</v>
      </c>
      <c r="L887">
        <f>IFERROR(IF(OR(tbl_daily[[#This Row],[RPE]]="",tbl_daily[[#This Row],[Duration]]=""),"",tbl_daily[[#This Row],[RPE]]*tbl_daily[[#This Row],[Duration]]),"")</f>
        <v>288</v>
      </c>
      <c r="M8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887" t="str">
        <f>IFERROR(_xlfn.XLOOKUP(tbl_daily[[#This Row],[Name]],tbl_profile[Name],tbl_profile[Position]),"")</f>
        <v>Forward</v>
      </c>
      <c r="O887">
        <f>IFERROR(IF(tbl_daily[[#This Row],[Injury Status]]="Out","",tbl_daily[[#This Row],[Duration]]),"")</f>
        <v>32</v>
      </c>
      <c r="P887" t="str">
        <f>IFERROR(_xlfn.XLOOKUP(tbl_daily[[#This Row],[Name]],tbl_profile[Name],tbl_profile[Team]),"")</f>
        <v>New Legacy</v>
      </c>
      <c r="Q887" s="2" t="str">
        <f>IFERROR(AVERAGEIFS(tbl_performance[TrapBar Deadlift 1RM (lbs)],tbl_performance[Name],tbl_daily[[#This Row],[Name]],tbl_performance[Date],tbl_daily[[#This Row],[Date]]),"")</f>
        <v/>
      </c>
      <c r="R887" s="2" t="str">
        <f>IFERROR(AVERAGEIFS(tbl_performance[Bench Press 1RM (lbs)],tbl_performance[Name],tbl_daily[[#This Row],[Name]],tbl_performance[Date],tbl_daily[[#This Row],[Date]]),"")</f>
        <v/>
      </c>
      <c r="S887" s="2" t="str">
        <f>IFERROR(AVERAGEIFS(tbl_performance[Jump Height (in)],tbl_performance[Name],tbl_daily[[#This Row],[Name]],tbl_performance[Date],tbl_daily[[#This Row],[Date]]),"")</f>
        <v/>
      </c>
      <c r="T887" s="2" t="str">
        <f>IFERROR(AVERAGEIFS(tbl_performance[Body Fat (%)],tbl_performance[Name],tbl_daily[[#This Row],[Name]],tbl_performance[Date],tbl_daily[[#This Row],[Date]]),"")</f>
        <v/>
      </c>
      <c r="U887">
        <f>IFERROR(IF(tbl_daily[[#This Row],[Name]]="","",1),"")</f>
        <v>1</v>
      </c>
      <c r="V887" s="9">
        <f>IF(tbl_daily[[#This Row],[Injury Status]]="Full",1,IF(tbl_daily[[#This Row],[Injury Status]]="Limited",2,IF(tbl_daily[[#This Row],[Injury Status]]="Out",3,"")))</f>
        <v>1</v>
      </c>
    </row>
    <row r="888" spans="1:22" ht="18" customHeight="1" x14ac:dyDescent="0.25">
      <c r="A888" s="3">
        <v>43079</v>
      </c>
      <c r="B888" t="s">
        <v>46</v>
      </c>
      <c r="C888" t="s">
        <v>37</v>
      </c>
      <c r="D888">
        <v>4</v>
      </c>
      <c r="E888">
        <v>9</v>
      </c>
      <c r="F888">
        <v>7</v>
      </c>
      <c r="G888">
        <v>2</v>
      </c>
      <c r="H888">
        <v>2</v>
      </c>
      <c r="I888">
        <v>0</v>
      </c>
      <c r="J888">
        <v>0</v>
      </c>
      <c r="K888">
        <v>32</v>
      </c>
      <c r="L888">
        <f>IFERROR(IF(OR(tbl_daily[[#This Row],[RPE]]="",tbl_daily[[#This Row],[Duration]]=""),"",tbl_daily[[#This Row],[RPE]]*tbl_daily[[#This Row],[Duration]]),"")</f>
        <v>0</v>
      </c>
      <c r="M8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888" t="str">
        <f>IFERROR(_xlfn.XLOOKUP(tbl_daily[[#This Row],[Name]],tbl_profile[Name],tbl_profile[Position]),"")</f>
        <v>Forward</v>
      </c>
      <c r="O888" t="str">
        <f>IFERROR(IF(tbl_daily[[#This Row],[Injury Status]]="Out","",tbl_daily[[#This Row],[Duration]]),"")</f>
        <v/>
      </c>
      <c r="P888" t="str">
        <f>IFERROR(_xlfn.XLOOKUP(tbl_daily[[#This Row],[Name]],tbl_profile[Name],tbl_profile[Team]),"")</f>
        <v>Toon Squad</v>
      </c>
      <c r="Q888" s="2" t="str">
        <f>IFERROR(AVERAGEIFS(tbl_performance[TrapBar Deadlift 1RM (lbs)],tbl_performance[Name],tbl_daily[[#This Row],[Name]],tbl_performance[Date],tbl_daily[[#This Row],[Date]]),"")</f>
        <v/>
      </c>
      <c r="R888" s="2" t="str">
        <f>IFERROR(AVERAGEIFS(tbl_performance[Bench Press 1RM (lbs)],tbl_performance[Name],tbl_daily[[#This Row],[Name]],tbl_performance[Date],tbl_daily[[#This Row],[Date]]),"")</f>
        <v/>
      </c>
      <c r="S888" s="2" t="str">
        <f>IFERROR(AVERAGEIFS(tbl_performance[Jump Height (in)],tbl_performance[Name],tbl_daily[[#This Row],[Name]],tbl_performance[Date],tbl_daily[[#This Row],[Date]]),"")</f>
        <v/>
      </c>
      <c r="T888" s="2" t="str">
        <f>IFERROR(AVERAGEIFS(tbl_performance[Body Fat (%)],tbl_performance[Name],tbl_daily[[#This Row],[Name]],tbl_performance[Date],tbl_daily[[#This Row],[Date]]),"")</f>
        <v/>
      </c>
      <c r="U888">
        <f>IFERROR(IF(tbl_daily[[#This Row],[Name]]="","",1),"")</f>
        <v>1</v>
      </c>
      <c r="V888" s="9">
        <f>IF(tbl_daily[[#This Row],[Injury Status]]="Full",1,IF(tbl_daily[[#This Row],[Injury Status]]="Limited",2,IF(tbl_daily[[#This Row],[Injury Status]]="Out",3,"")))</f>
        <v>3</v>
      </c>
    </row>
    <row r="889" spans="1:22" ht="18" customHeight="1" x14ac:dyDescent="0.25">
      <c r="A889" s="3">
        <v>43079</v>
      </c>
      <c r="B889" t="s">
        <v>49</v>
      </c>
      <c r="C889" t="s">
        <v>36</v>
      </c>
      <c r="D889">
        <v>3</v>
      </c>
      <c r="E889">
        <v>1</v>
      </c>
      <c r="F889">
        <v>3</v>
      </c>
      <c r="G889">
        <v>3</v>
      </c>
      <c r="H889">
        <v>2</v>
      </c>
      <c r="I889">
        <v>1</v>
      </c>
      <c r="J889">
        <v>9</v>
      </c>
      <c r="K889">
        <v>32</v>
      </c>
      <c r="L889">
        <f>IFERROR(IF(OR(tbl_daily[[#This Row],[RPE]]="",tbl_daily[[#This Row],[Duration]]=""),"",tbl_daily[[#This Row],[RPE]]*tbl_daily[[#This Row],[Duration]]),"")</f>
        <v>288</v>
      </c>
      <c r="M8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89" t="str">
        <f>IFERROR(_xlfn.XLOOKUP(tbl_daily[[#This Row],[Name]],tbl_profile[Name],tbl_profile[Position]),"")</f>
        <v>Guard</v>
      </c>
      <c r="O889">
        <f>IFERROR(IF(tbl_daily[[#This Row],[Injury Status]]="Out","",tbl_daily[[#This Row],[Duration]]),"")</f>
        <v>32</v>
      </c>
      <c r="P889" t="str">
        <f>IFERROR(_xlfn.XLOOKUP(tbl_daily[[#This Row],[Name]],tbl_profile[Name],tbl_profile[Team]),"")</f>
        <v>Toon Squad</v>
      </c>
      <c r="Q889" s="2" t="str">
        <f>IFERROR(AVERAGEIFS(tbl_performance[TrapBar Deadlift 1RM (lbs)],tbl_performance[Name],tbl_daily[[#This Row],[Name]],tbl_performance[Date],tbl_daily[[#This Row],[Date]]),"")</f>
        <v/>
      </c>
      <c r="R889" s="2" t="str">
        <f>IFERROR(AVERAGEIFS(tbl_performance[Bench Press 1RM (lbs)],tbl_performance[Name],tbl_daily[[#This Row],[Name]],tbl_performance[Date],tbl_daily[[#This Row],[Date]]),"")</f>
        <v/>
      </c>
      <c r="S889" s="2" t="str">
        <f>IFERROR(AVERAGEIFS(tbl_performance[Jump Height (in)],tbl_performance[Name],tbl_daily[[#This Row],[Name]],tbl_performance[Date],tbl_daily[[#This Row],[Date]]),"")</f>
        <v/>
      </c>
      <c r="T889" s="2" t="str">
        <f>IFERROR(AVERAGEIFS(tbl_performance[Body Fat (%)],tbl_performance[Name],tbl_daily[[#This Row],[Name]],tbl_performance[Date],tbl_daily[[#This Row],[Date]]),"")</f>
        <v/>
      </c>
      <c r="U889">
        <f>IFERROR(IF(tbl_daily[[#This Row],[Name]]="","",1),"")</f>
        <v>1</v>
      </c>
      <c r="V889" s="9">
        <f>IF(tbl_daily[[#This Row],[Injury Status]]="Full",1,IF(tbl_daily[[#This Row],[Injury Status]]="Limited",2,IF(tbl_daily[[#This Row],[Injury Status]]="Out",3,"")))</f>
        <v>1</v>
      </c>
    </row>
    <row r="890" spans="1:22" ht="18" customHeight="1" x14ac:dyDescent="0.25">
      <c r="A890" s="3">
        <v>43079</v>
      </c>
      <c r="B890" t="s">
        <v>14</v>
      </c>
      <c r="C890" t="s">
        <v>37</v>
      </c>
      <c r="D890">
        <v>5</v>
      </c>
      <c r="E890">
        <v>7</v>
      </c>
      <c r="F890">
        <v>7</v>
      </c>
      <c r="G890">
        <v>8</v>
      </c>
      <c r="H890">
        <v>2</v>
      </c>
      <c r="I890">
        <v>0</v>
      </c>
      <c r="J890">
        <v>0</v>
      </c>
      <c r="K890">
        <v>32</v>
      </c>
      <c r="L890">
        <f>IFERROR(IF(OR(tbl_daily[[#This Row],[RPE]]="",tbl_daily[[#This Row],[Duration]]=""),"",tbl_daily[[#This Row],[RPE]]*tbl_daily[[#This Row],[Duration]]),"")</f>
        <v>0</v>
      </c>
      <c r="M8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890" t="str">
        <f>IFERROR(_xlfn.XLOOKUP(tbl_daily[[#This Row],[Name]],tbl_profile[Name],tbl_profile[Position]),"")</f>
        <v>Guard</v>
      </c>
      <c r="O890" t="str">
        <f>IFERROR(IF(tbl_daily[[#This Row],[Injury Status]]="Out","",tbl_daily[[#This Row],[Duration]]),"")</f>
        <v/>
      </c>
      <c r="P890" t="str">
        <f>IFERROR(_xlfn.XLOOKUP(tbl_daily[[#This Row],[Name]],tbl_profile[Name],tbl_profile[Team]),"")</f>
        <v>New Legacy</v>
      </c>
      <c r="Q890" s="2" t="str">
        <f>IFERROR(AVERAGEIFS(tbl_performance[TrapBar Deadlift 1RM (lbs)],tbl_performance[Name],tbl_daily[[#This Row],[Name]],tbl_performance[Date],tbl_daily[[#This Row],[Date]]),"")</f>
        <v/>
      </c>
      <c r="R890" s="2" t="str">
        <f>IFERROR(AVERAGEIFS(tbl_performance[Bench Press 1RM (lbs)],tbl_performance[Name],tbl_daily[[#This Row],[Name]],tbl_performance[Date],tbl_daily[[#This Row],[Date]]),"")</f>
        <v/>
      </c>
      <c r="S890" s="2" t="str">
        <f>IFERROR(AVERAGEIFS(tbl_performance[Jump Height (in)],tbl_performance[Name],tbl_daily[[#This Row],[Name]],tbl_performance[Date],tbl_daily[[#This Row],[Date]]),"")</f>
        <v/>
      </c>
      <c r="T890" s="2" t="str">
        <f>IFERROR(AVERAGEIFS(tbl_performance[Body Fat (%)],tbl_performance[Name],tbl_daily[[#This Row],[Name]],tbl_performance[Date],tbl_daily[[#This Row],[Date]]),"")</f>
        <v/>
      </c>
      <c r="U890">
        <f>IFERROR(IF(tbl_daily[[#This Row],[Name]]="","",1),"")</f>
        <v>1</v>
      </c>
      <c r="V890" s="9">
        <f>IF(tbl_daily[[#This Row],[Injury Status]]="Full",1,IF(tbl_daily[[#This Row],[Injury Status]]="Limited",2,IF(tbl_daily[[#This Row],[Injury Status]]="Out",3,"")))</f>
        <v>3</v>
      </c>
    </row>
    <row r="891" spans="1:22" ht="18" customHeight="1" x14ac:dyDescent="0.25">
      <c r="A891" s="3">
        <v>43079</v>
      </c>
      <c r="B891" t="s">
        <v>64</v>
      </c>
      <c r="C891" t="s">
        <v>36</v>
      </c>
      <c r="D891">
        <v>4</v>
      </c>
      <c r="E891">
        <v>3</v>
      </c>
      <c r="F891">
        <v>1</v>
      </c>
      <c r="G891">
        <v>3</v>
      </c>
      <c r="H891">
        <v>1</v>
      </c>
      <c r="I891">
        <v>1</v>
      </c>
      <c r="J891">
        <v>8</v>
      </c>
      <c r="K891">
        <v>32</v>
      </c>
      <c r="L891">
        <f>IFERROR(IF(OR(tbl_daily[[#This Row],[RPE]]="",tbl_daily[[#This Row],[Duration]]=""),"",tbl_daily[[#This Row],[RPE]]*tbl_daily[[#This Row],[Duration]]),"")</f>
        <v>256</v>
      </c>
      <c r="M8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91" t="str">
        <f>IFERROR(_xlfn.XLOOKUP(tbl_daily[[#This Row],[Name]],tbl_profile[Name],tbl_profile[Position]),"")</f>
        <v>Guard</v>
      </c>
      <c r="O891">
        <f>IFERROR(IF(tbl_daily[[#This Row],[Injury Status]]="Out","",tbl_daily[[#This Row],[Duration]]),"")</f>
        <v>32</v>
      </c>
      <c r="P891" t="str">
        <f>IFERROR(_xlfn.XLOOKUP(tbl_daily[[#This Row],[Name]],tbl_profile[Name],tbl_profile[Team]),"")</f>
        <v>New Legacy</v>
      </c>
      <c r="Q891" s="2" t="str">
        <f>IFERROR(AVERAGEIFS(tbl_performance[TrapBar Deadlift 1RM (lbs)],tbl_performance[Name],tbl_daily[[#This Row],[Name]],tbl_performance[Date],tbl_daily[[#This Row],[Date]]),"")</f>
        <v/>
      </c>
      <c r="R891" s="2" t="str">
        <f>IFERROR(AVERAGEIFS(tbl_performance[Bench Press 1RM (lbs)],tbl_performance[Name],tbl_daily[[#This Row],[Name]],tbl_performance[Date],tbl_daily[[#This Row],[Date]]),"")</f>
        <v/>
      </c>
      <c r="S891" s="2" t="str">
        <f>IFERROR(AVERAGEIFS(tbl_performance[Jump Height (in)],tbl_performance[Name],tbl_daily[[#This Row],[Name]],tbl_performance[Date],tbl_daily[[#This Row],[Date]]),"")</f>
        <v/>
      </c>
      <c r="T891" s="2" t="str">
        <f>IFERROR(AVERAGEIFS(tbl_performance[Body Fat (%)],tbl_performance[Name],tbl_daily[[#This Row],[Name]],tbl_performance[Date],tbl_daily[[#This Row],[Date]]),"")</f>
        <v/>
      </c>
      <c r="U891">
        <f>IFERROR(IF(tbl_daily[[#This Row],[Name]]="","",1),"")</f>
        <v>1</v>
      </c>
      <c r="V891" s="9">
        <f>IF(tbl_daily[[#This Row],[Injury Status]]="Full",1,IF(tbl_daily[[#This Row],[Injury Status]]="Limited",2,IF(tbl_daily[[#This Row],[Injury Status]]="Out",3,"")))</f>
        <v>1</v>
      </c>
    </row>
    <row r="892" spans="1:22" ht="18" customHeight="1" x14ac:dyDescent="0.25">
      <c r="A892" s="3">
        <v>43079</v>
      </c>
      <c r="B892" t="s">
        <v>48</v>
      </c>
      <c r="C892" t="s">
        <v>36</v>
      </c>
      <c r="D892">
        <v>2</v>
      </c>
      <c r="E892">
        <v>3</v>
      </c>
      <c r="F892">
        <v>2</v>
      </c>
      <c r="G892">
        <v>2</v>
      </c>
      <c r="H892">
        <v>2</v>
      </c>
      <c r="I892">
        <v>1</v>
      </c>
      <c r="J892">
        <v>10</v>
      </c>
      <c r="K892">
        <v>32</v>
      </c>
      <c r="L892">
        <f>IFERROR(IF(OR(tbl_daily[[#This Row],[RPE]]="",tbl_daily[[#This Row],[Duration]]=""),"",tbl_daily[[#This Row],[RPE]]*tbl_daily[[#This Row],[Duration]]),"")</f>
        <v>320</v>
      </c>
      <c r="M8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892" t="str">
        <f>IFERROR(_xlfn.XLOOKUP(tbl_daily[[#This Row],[Name]],tbl_profile[Name],tbl_profile[Position]),"")</f>
        <v>Guard</v>
      </c>
      <c r="O892">
        <f>IFERROR(IF(tbl_daily[[#This Row],[Injury Status]]="Out","",tbl_daily[[#This Row],[Duration]]),"")</f>
        <v>32</v>
      </c>
      <c r="P892" t="str">
        <f>IFERROR(_xlfn.XLOOKUP(tbl_daily[[#This Row],[Name]],tbl_profile[Name],tbl_profile[Team]),"")</f>
        <v>New Legacy</v>
      </c>
      <c r="Q892" s="2" t="str">
        <f>IFERROR(AVERAGEIFS(tbl_performance[TrapBar Deadlift 1RM (lbs)],tbl_performance[Name],tbl_daily[[#This Row],[Name]],tbl_performance[Date],tbl_daily[[#This Row],[Date]]),"")</f>
        <v/>
      </c>
      <c r="R892" s="2" t="str">
        <f>IFERROR(AVERAGEIFS(tbl_performance[Bench Press 1RM (lbs)],tbl_performance[Name],tbl_daily[[#This Row],[Name]],tbl_performance[Date],tbl_daily[[#This Row],[Date]]),"")</f>
        <v/>
      </c>
      <c r="S892" s="2" t="str">
        <f>IFERROR(AVERAGEIFS(tbl_performance[Jump Height (in)],tbl_performance[Name],tbl_daily[[#This Row],[Name]],tbl_performance[Date],tbl_daily[[#This Row],[Date]]),"")</f>
        <v/>
      </c>
      <c r="T892" s="2" t="str">
        <f>IFERROR(AVERAGEIFS(tbl_performance[Body Fat (%)],tbl_performance[Name],tbl_daily[[#This Row],[Name]],tbl_performance[Date],tbl_daily[[#This Row],[Date]]),"")</f>
        <v/>
      </c>
      <c r="U892">
        <f>IFERROR(IF(tbl_daily[[#This Row],[Name]]="","",1),"")</f>
        <v>1</v>
      </c>
      <c r="V892" s="9">
        <f>IF(tbl_daily[[#This Row],[Injury Status]]="Full",1,IF(tbl_daily[[#This Row],[Injury Status]]="Limited",2,IF(tbl_daily[[#This Row],[Injury Status]]="Out",3,"")))</f>
        <v>1</v>
      </c>
    </row>
    <row r="893" spans="1:22" ht="18" customHeight="1" x14ac:dyDescent="0.25">
      <c r="A893" s="3">
        <v>43079</v>
      </c>
      <c r="B893" t="s">
        <v>65</v>
      </c>
      <c r="C893" t="s">
        <v>36</v>
      </c>
      <c r="D893">
        <v>3</v>
      </c>
      <c r="E893">
        <v>3</v>
      </c>
      <c r="F893">
        <v>2</v>
      </c>
      <c r="G893">
        <v>2</v>
      </c>
      <c r="H893">
        <v>2</v>
      </c>
      <c r="I893">
        <v>1</v>
      </c>
      <c r="J893">
        <v>7</v>
      </c>
      <c r="K893">
        <v>32</v>
      </c>
      <c r="L893">
        <f>IFERROR(IF(OR(tbl_daily[[#This Row],[RPE]]="",tbl_daily[[#This Row],[Duration]]=""),"",tbl_daily[[#This Row],[RPE]]*tbl_daily[[#This Row],[Duration]]),"")</f>
        <v>224</v>
      </c>
      <c r="M8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93" t="str">
        <f>IFERROR(_xlfn.XLOOKUP(tbl_daily[[#This Row],[Name]],tbl_profile[Name],tbl_profile[Position]),"")</f>
        <v>Center</v>
      </c>
      <c r="O893">
        <f>IFERROR(IF(tbl_daily[[#This Row],[Injury Status]]="Out","",tbl_daily[[#This Row],[Duration]]),"")</f>
        <v>32</v>
      </c>
      <c r="P893" t="str">
        <f>IFERROR(_xlfn.XLOOKUP(tbl_daily[[#This Row],[Name]],tbl_profile[Name],tbl_profile[Team]),"")</f>
        <v>New Legacy</v>
      </c>
      <c r="Q893" s="2" t="str">
        <f>IFERROR(AVERAGEIFS(tbl_performance[TrapBar Deadlift 1RM (lbs)],tbl_performance[Name],tbl_daily[[#This Row],[Name]],tbl_performance[Date],tbl_daily[[#This Row],[Date]]),"")</f>
        <v/>
      </c>
      <c r="R893" s="2" t="str">
        <f>IFERROR(AVERAGEIFS(tbl_performance[Bench Press 1RM (lbs)],tbl_performance[Name],tbl_daily[[#This Row],[Name]],tbl_performance[Date],tbl_daily[[#This Row],[Date]]),"")</f>
        <v/>
      </c>
      <c r="S893" s="2" t="str">
        <f>IFERROR(AVERAGEIFS(tbl_performance[Jump Height (in)],tbl_performance[Name],tbl_daily[[#This Row],[Name]],tbl_performance[Date],tbl_daily[[#This Row],[Date]]),"")</f>
        <v/>
      </c>
      <c r="T893" s="2" t="str">
        <f>IFERROR(AVERAGEIFS(tbl_performance[Body Fat (%)],tbl_performance[Name],tbl_daily[[#This Row],[Name]],tbl_performance[Date],tbl_daily[[#This Row],[Date]]),"")</f>
        <v/>
      </c>
      <c r="U893">
        <f>IFERROR(IF(tbl_daily[[#This Row],[Name]]="","",1),"")</f>
        <v>1</v>
      </c>
      <c r="V893" s="9">
        <f>IF(tbl_daily[[#This Row],[Injury Status]]="Full",1,IF(tbl_daily[[#This Row],[Injury Status]]="Limited",2,IF(tbl_daily[[#This Row],[Injury Status]]="Out",3,"")))</f>
        <v>1</v>
      </c>
    </row>
    <row r="894" spans="1:22" ht="18" customHeight="1" x14ac:dyDescent="0.25">
      <c r="A894" s="3">
        <v>43079</v>
      </c>
      <c r="B894" t="s">
        <v>63</v>
      </c>
      <c r="C894" t="s">
        <v>36</v>
      </c>
      <c r="D894">
        <v>2</v>
      </c>
      <c r="E894">
        <v>1</v>
      </c>
      <c r="F894">
        <v>4</v>
      </c>
      <c r="G894">
        <v>3</v>
      </c>
      <c r="H894">
        <v>2</v>
      </c>
      <c r="I894">
        <v>1</v>
      </c>
      <c r="J894">
        <v>9</v>
      </c>
      <c r="K894">
        <v>32</v>
      </c>
      <c r="L894">
        <f>IFERROR(IF(OR(tbl_daily[[#This Row],[RPE]]="",tbl_daily[[#This Row],[Duration]]=""),"",tbl_daily[[#This Row],[RPE]]*tbl_daily[[#This Row],[Duration]]),"")</f>
        <v>288</v>
      </c>
      <c r="M8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94" t="str">
        <f>IFERROR(_xlfn.XLOOKUP(tbl_daily[[#This Row],[Name]],tbl_profile[Name],tbl_profile[Position]),"")</f>
        <v>Center</v>
      </c>
      <c r="O894">
        <f>IFERROR(IF(tbl_daily[[#This Row],[Injury Status]]="Out","",tbl_daily[[#This Row],[Duration]]),"")</f>
        <v>32</v>
      </c>
      <c r="P894" t="str">
        <f>IFERROR(_xlfn.XLOOKUP(tbl_daily[[#This Row],[Name]],tbl_profile[Name],tbl_profile[Team]),"")</f>
        <v>New Legacy</v>
      </c>
      <c r="Q894" s="2" t="str">
        <f>IFERROR(AVERAGEIFS(tbl_performance[TrapBar Deadlift 1RM (lbs)],tbl_performance[Name],tbl_daily[[#This Row],[Name]],tbl_performance[Date],tbl_daily[[#This Row],[Date]]),"")</f>
        <v/>
      </c>
      <c r="R894" s="2" t="str">
        <f>IFERROR(AVERAGEIFS(tbl_performance[Bench Press 1RM (lbs)],tbl_performance[Name],tbl_daily[[#This Row],[Name]],tbl_performance[Date],tbl_daily[[#This Row],[Date]]),"")</f>
        <v/>
      </c>
      <c r="S894" s="2" t="str">
        <f>IFERROR(AVERAGEIFS(tbl_performance[Jump Height (in)],tbl_performance[Name],tbl_daily[[#This Row],[Name]],tbl_performance[Date],tbl_daily[[#This Row],[Date]]),"")</f>
        <v/>
      </c>
      <c r="T894" s="2" t="str">
        <f>IFERROR(AVERAGEIFS(tbl_performance[Body Fat (%)],tbl_performance[Name],tbl_daily[[#This Row],[Name]],tbl_performance[Date],tbl_daily[[#This Row],[Date]]),"")</f>
        <v/>
      </c>
      <c r="U894">
        <f>IFERROR(IF(tbl_daily[[#This Row],[Name]]="","",1),"")</f>
        <v>1</v>
      </c>
      <c r="V894" s="9">
        <f>IF(tbl_daily[[#This Row],[Injury Status]]="Full",1,IF(tbl_daily[[#This Row],[Injury Status]]="Limited",2,IF(tbl_daily[[#This Row],[Injury Status]]="Out",3,"")))</f>
        <v>1</v>
      </c>
    </row>
    <row r="895" spans="1:22" ht="18" customHeight="1" x14ac:dyDescent="0.25">
      <c r="A895" s="3">
        <v>43079</v>
      </c>
      <c r="B895" t="s">
        <v>62</v>
      </c>
      <c r="C895" t="s">
        <v>38</v>
      </c>
      <c r="D895">
        <v>2</v>
      </c>
      <c r="E895">
        <v>1</v>
      </c>
      <c r="F895">
        <v>3</v>
      </c>
      <c r="G895">
        <v>1</v>
      </c>
      <c r="H895">
        <v>3</v>
      </c>
      <c r="I895">
        <v>1</v>
      </c>
      <c r="J895">
        <v>8</v>
      </c>
      <c r="K895">
        <v>32</v>
      </c>
      <c r="L895">
        <f>IFERROR(IF(OR(tbl_daily[[#This Row],[RPE]]="",tbl_daily[[#This Row],[Duration]]=""),"",tbl_daily[[#This Row],[RPE]]*tbl_daily[[#This Row],[Duration]]),"")</f>
        <v>256</v>
      </c>
      <c r="M8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895" t="str">
        <f>IFERROR(_xlfn.XLOOKUP(tbl_daily[[#This Row],[Name]],tbl_profile[Name],tbl_profile[Position]),"")</f>
        <v>Center</v>
      </c>
      <c r="O895">
        <f>IFERROR(IF(tbl_daily[[#This Row],[Injury Status]]="Out","",tbl_daily[[#This Row],[Duration]]),"")</f>
        <v>32</v>
      </c>
      <c r="P895" t="str">
        <f>IFERROR(_xlfn.XLOOKUP(tbl_daily[[#This Row],[Name]],tbl_profile[Name],tbl_profile[Team]),"")</f>
        <v>Toon Squad</v>
      </c>
      <c r="Q895" s="2" t="str">
        <f>IFERROR(AVERAGEIFS(tbl_performance[TrapBar Deadlift 1RM (lbs)],tbl_performance[Name],tbl_daily[[#This Row],[Name]],tbl_performance[Date],tbl_daily[[#This Row],[Date]]),"")</f>
        <v/>
      </c>
      <c r="R895" s="2" t="str">
        <f>IFERROR(AVERAGEIFS(tbl_performance[Bench Press 1RM (lbs)],tbl_performance[Name],tbl_daily[[#This Row],[Name]],tbl_performance[Date],tbl_daily[[#This Row],[Date]]),"")</f>
        <v/>
      </c>
      <c r="S895" s="2" t="str">
        <f>IFERROR(AVERAGEIFS(tbl_performance[Jump Height (in)],tbl_performance[Name],tbl_daily[[#This Row],[Name]],tbl_performance[Date],tbl_daily[[#This Row],[Date]]),"")</f>
        <v/>
      </c>
      <c r="T895" s="2" t="str">
        <f>IFERROR(AVERAGEIFS(tbl_performance[Body Fat (%)],tbl_performance[Name],tbl_daily[[#This Row],[Name]],tbl_performance[Date],tbl_daily[[#This Row],[Date]]),"")</f>
        <v/>
      </c>
      <c r="U895">
        <f>IFERROR(IF(tbl_daily[[#This Row],[Name]]="","",1),"")</f>
        <v>1</v>
      </c>
      <c r="V895" s="9">
        <f>IF(tbl_daily[[#This Row],[Injury Status]]="Full",1,IF(tbl_daily[[#This Row],[Injury Status]]="Limited",2,IF(tbl_daily[[#This Row],[Injury Status]]="Out",3,"")))</f>
        <v>2</v>
      </c>
    </row>
    <row r="896" spans="1:22" ht="18" customHeight="1" x14ac:dyDescent="0.25">
      <c r="A896" s="3">
        <v>43079</v>
      </c>
      <c r="B896" t="s">
        <v>146</v>
      </c>
      <c r="C896" t="s">
        <v>36</v>
      </c>
      <c r="D896">
        <v>4</v>
      </c>
      <c r="E896">
        <v>1</v>
      </c>
      <c r="F896">
        <v>2</v>
      </c>
      <c r="G896">
        <v>4</v>
      </c>
      <c r="H896">
        <v>4</v>
      </c>
      <c r="I896">
        <v>1</v>
      </c>
      <c r="J896">
        <v>10</v>
      </c>
      <c r="K896">
        <v>32</v>
      </c>
      <c r="L896">
        <f>IFERROR(IF(OR(tbl_daily[[#This Row],[RPE]]="",tbl_daily[[#This Row],[Duration]]=""),"",tbl_daily[[#This Row],[RPE]]*tbl_daily[[#This Row],[Duration]]),"")</f>
        <v>320</v>
      </c>
      <c r="M8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896" t="str">
        <f>IFERROR(_xlfn.XLOOKUP(tbl_daily[[#This Row],[Name]],tbl_profile[Name],tbl_profile[Position]),"")</f>
        <v>Forward</v>
      </c>
      <c r="O896">
        <f>IFERROR(IF(tbl_daily[[#This Row],[Injury Status]]="Out","",tbl_daily[[#This Row],[Duration]]),"")</f>
        <v>32</v>
      </c>
      <c r="P896" t="str">
        <f>IFERROR(_xlfn.XLOOKUP(tbl_daily[[#This Row],[Name]],tbl_profile[Name],tbl_profile[Team]),"")</f>
        <v>New Legacy</v>
      </c>
      <c r="Q896" s="2" t="str">
        <f>IFERROR(AVERAGEIFS(tbl_performance[TrapBar Deadlift 1RM (lbs)],tbl_performance[Name],tbl_daily[[#This Row],[Name]],tbl_performance[Date],tbl_daily[[#This Row],[Date]]),"")</f>
        <v/>
      </c>
      <c r="R896" s="2" t="str">
        <f>IFERROR(AVERAGEIFS(tbl_performance[Bench Press 1RM (lbs)],tbl_performance[Name],tbl_daily[[#This Row],[Name]],tbl_performance[Date],tbl_daily[[#This Row],[Date]]),"")</f>
        <v/>
      </c>
      <c r="S896" s="2" t="str">
        <f>IFERROR(AVERAGEIFS(tbl_performance[Jump Height (in)],tbl_performance[Name],tbl_daily[[#This Row],[Name]],tbl_performance[Date],tbl_daily[[#This Row],[Date]]),"")</f>
        <v/>
      </c>
      <c r="T896" s="2" t="str">
        <f>IFERROR(AVERAGEIFS(tbl_performance[Body Fat (%)],tbl_performance[Name],tbl_daily[[#This Row],[Name]],tbl_performance[Date],tbl_daily[[#This Row],[Date]]),"")</f>
        <v/>
      </c>
      <c r="U896">
        <f>IFERROR(IF(tbl_daily[[#This Row],[Name]]="","",1),"")</f>
        <v>1</v>
      </c>
      <c r="V896" s="9">
        <f>IF(tbl_daily[[#This Row],[Injury Status]]="Full",1,IF(tbl_daily[[#This Row],[Injury Status]]="Limited",2,IF(tbl_daily[[#This Row],[Injury Status]]="Out",3,"")))</f>
        <v>1</v>
      </c>
    </row>
    <row r="897" spans="1:22" ht="18" customHeight="1" x14ac:dyDescent="0.25">
      <c r="A897" s="3">
        <v>43079</v>
      </c>
      <c r="B897" t="s">
        <v>52</v>
      </c>
      <c r="C897" t="s">
        <v>36</v>
      </c>
      <c r="D897">
        <v>1</v>
      </c>
      <c r="E897">
        <v>2</v>
      </c>
      <c r="F897">
        <v>1</v>
      </c>
      <c r="G897">
        <v>2</v>
      </c>
      <c r="H897">
        <v>4</v>
      </c>
      <c r="I897">
        <v>1</v>
      </c>
      <c r="J897">
        <v>8</v>
      </c>
      <c r="K897">
        <v>32</v>
      </c>
      <c r="L897">
        <f>IFERROR(IF(OR(tbl_daily[[#This Row],[RPE]]="",tbl_daily[[#This Row],[Duration]]=""),"",tbl_daily[[#This Row],[RPE]]*tbl_daily[[#This Row],[Duration]]),"")</f>
        <v>256</v>
      </c>
      <c r="M8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897" t="str">
        <f>IFERROR(_xlfn.XLOOKUP(tbl_daily[[#This Row],[Name]],tbl_profile[Name],tbl_profile[Position]),"")</f>
        <v>Forward</v>
      </c>
      <c r="O897">
        <f>IFERROR(IF(tbl_daily[[#This Row],[Injury Status]]="Out","",tbl_daily[[#This Row],[Duration]]),"")</f>
        <v>32</v>
      </c>
      <c r="P897" t="str">
        <f>IFERROR(_xlfn.XLOOKUP(tbl_daily[[#This Row],[Name]],tbl_profile[Name],tbl_profile[Team]),"")</f>
        <v>Toon Squad</v>
      </c>
      <c r="Q897" s="2" t="str">
        <f>IFERROR(AVERAGEIFS(tbl_performance[TrapBar Deadlift 1RM (lbs)],tbl_performance[Name],tbl_daily[[#This Row],[Name]],tbl_performance[Date],tbl_daily[[#This Row],[Date]]),"")</f>
        <v/>
      </c>
      <c r="R897" s="2" t="str">
        <f>IFERROR(AVERAGEIFS(tbl_performance[Bench Press 1RM (lbs)],tbl_performance[Name],tbl_daily[[#This Row],[Name]],tbl_performance[Date],tbl_daily[[#This Row],[Date]]),"")</f>
        <v/>
      </c>
      <c r="S897" s="2" t="str">
        <f>IFERROR(AVERAGEIFS(tbl_performance[Jump Height (in)],tbl_performance[Name],tbl_daily[[#This Row],[Name]],tbl_performance[Date],tbl_daily[[#This Row],[Date]]),"")</f>
        <v/>
      </c>
      <c r="T897" s="2" t="str">
        <f>IFERROR(AVERAGEIFS(tbl_performance[Body Fat (%)],tbl_performance[Name],tbl_daily[[#This Row],[Name]],tbl_performance[Date],tbl_daily[[#This Row],[Date]]),"")</f>
        <v/>
      </c>
      <c r="U897">
        <f>IFERROR(IF(tbl_daily[[#This Row],[Name]]="","",1),"")</f>
        <v>1</v>
      </c>
      <c r="V897" s="9">
        <f>IF(tbl_daily[[#This Row],[Injury Status]]="Full",1,IF(tbl_daily[[#This Row],[Injury Status]]="Limited",2,IF(tbl_daily[[#This Row],[Injury Status]]="Out",3,"")))</f>
        <v>1</v>
      </c>
    </row>
    <row r="898" spans="1:22" ht="18" customHeight="1" x14ac:dyDescent="0.25">
      <c r="A898" s="3">
        <v>43079</v>
      </c>
      <c r="B898" t="s">
        <v>57</v>
      </c>
      <c r="C898" t="s">
        <v>36</v>
      </c>
      <c r="D898">
        <v>1</v>
      </c>
      <c r="E898">
        <v>3</v>
      </c>
      <c r="F898">
        <v>1</v>
      </c>
      <c r="G898">
        <v>4</v>
      </c>
      <c r="H898">
        <v>1</v>
      </c>
      <c r="I898">
        <v>1</v>
      </c>
      <c r="J898">
        <v>7</v>
      </c>
      <c r="K898">
        <v>32</v>
      </c>
      <c r="L898">
        <f>IFERROR(IF(OR(tbl_daily[[#This Row],[RPE]]="",tbl_daily[[#This Row],[Duration]]=""),"",tbl_daily[[#This Row],[RPE]]*tbl_daily[[#This Row],[Duration]]),"")</f>
        <v>224</v>
      </c>
      <c r="M8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898" t="str">
        <f>IFERROR(_xlfn.XLOOKUP(tbl_daily[[#This Row],[Name]],tbl_profile[Name],tbl_profile[Position]),"")</f>
        <v>Guard</v>
      </c>
      <c r="O898">
        <f>IFERROR(IF(tbl_daily[[#This Row],[Injury Status]]="Out","",tbl_daily[[#This Row],[Duration]]),"")</f>
        <v>32</v>
      </c>
      <c r="P898" t="str">
        <f>IFERROR(_xlfn.XLOOKUP(tbl_daily[[#This Row],[Name]],tbl_profile[Name],tbl_profile[Team]),"")</f>
        <v>Toon Squad</v>
      </c>
      <c r="Q898" s="2" t="str">
        <f>IFERROR(AVERAGEIFS(tbl_performance[TrapBar Deadlift 1RM (lbs)],tbl_performance[Name],tbl_daily[[#This Row],[Name]],tbl_performance[Date],tbl_daily[[#This Row],[Date]]),"")</f>
        <v/>
      </c>
      <c r="R898" s="2" t="str">
        <f>IFERROR(AVERAGEIFS(tbl_performance[Bench Press 1RM (lbs)],tbl_performance[Name],tbl_daily[[#This Row],[Name]],tbl_performance[Date],tbl_daily[[#This Row],[Date]]),"")</f>
        <v/>
      </c>
      <c r="S898" s="2" t="str">
        <f>IFERROR(AVERAGEIFS(tbl_performance[Jump Height (in)],tbl_performance[Name],tbl_daily[[#This Row],[Name]],tbl_performance[Date],tbl_daily[[#This Row],[Date]]),"")</f>
        <v/>
      </c>
      <c r="T898" s="2" t="str">
        <f>IFERROR(AVERAGEIFS(tbl_performance[Body Fat (%)],tbl_performance[Name],tbl_daily[[#This Row],[Name]],tbl_performance[Date],tbl_daily[[#This Row],[Date]]),"")</f>
        <v/>
      </c>
      <c r="U898">
        <f>IFERROR(IF(tbl_daily[[#This Row],[Name]]="","",1),"")</f>
        <v>1</v>
      </c>
      <c r="V898" s="9">
        <f>IF(tbl_daily[[#This Row],[Injury Status]]="Full",1,IF(tbl_daily[[#This Row],[Injury Status]]="Limited",2,IF(tbl_daily[[#This Row],[Injury Status]]="Out",3,"")))</f>
        <v>1</v>
      </c>
    </row>
    <row r="899" spans="1:22" ht="18" customHeight="1" x14ac:dyDescent="0.25">
      <c r="A899" s="3">
        <v>43079</v>
      </c>
      <c r="B899" t="s">
        <v>59</v>
      </c>
      <c r="C899" t="s">
        <v>36</v>
      </c>
      <c r="D899">
        <v>4</v>
      </c>
      <c r="E899">
        <v>1</v>
      </c>
      <c r="F899">
        <v>4</v>
      </c>
      <c r="G899">
        <v>1</v>
      </c>
      <c r="H899">
        <v>2</v>
      </c>
      <c r="I899">
        <v>1</v>
      </c>
      <c r="J899">
        <v>9</v>
      </c>
      <c r="K899">
        <v>32</v>
      </c>
      <c r="L899">
        <f>IFERROR(IF(OR(tbl_daily[[#This Row],[RPE]]="",tbl_daily[[#This Row],[Duration]]=""),"",tbl_daily[[#This Row],[RPE]]*tbl_daily[[#This Row],[Duration]]),"")</f>
        <v>288</v>
      </c>
      <c r="M8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899" t="str">
        <f>IFERROR(_xlfn.XLOOKUP(tbl_daily[[#This Row],[Name]],tbl_profile[Name],tbl_profile[Position]),"")</f>
        <v>Forward</v>
      </c>
      <c r="O899">
        <f>IFERROR(IF(tbl_daily[[#This Row],[Injury Status]]="Out","",tbl_daily[[#This Row],[Duration]]),"")</f>
        <v>32</v>
      </c>
      <c r="P899" t="str">
        <f>IFERROR(_xlfn.XLOOKUP(tbl_daily[[#This Row],[Name]],tbl_profile[Name],tbl_profile[Team]),"")</f>
        <v>Toon Squad</v>
      </c>
      <c r="Q899" s="2" t="str">
        <f>IFERROR(AVERAGEIFS(tbl_performance[TrapBar Deadlift 1RM (lbs)],tbl_performance[Name],tbl_daily[[#This Row],[Name]],tbl_performance[Date],tbl_daily[[#This Row],[Date]]),"")</f>
        <v/>
      </c>
      <c r="R899" s="2" t="str">
        <f>IFERROR(AVERAGEIFS(tbl_performance[Bench Press 1RM (lbs)],tbl_performance[Name],tbl_daily[[#This Row],[Name]],tbl_performance[Date],tbl_daily[[#This Row],[Date]]),"")</f>
        <v/>
      </c>
      <c r="S899" s="2" t="str">
        <f>IFERROR(AVERAGEIFS(tbl_performance[Jump Height (in)],tbl_performance[Name],tbl_daily[[#This Row],[Name]],tbl_performance[Date],tbl_daily[[#This Row],[Date]]),"")</f>
        <v/>
      </c>
      <c r="T899" s="2" t="str">
        <f>IFERROR(AVERAGEIFS(tbl_performance[Body Fat (%)],tbl_performance[Name],tbl_daily[[#This Row],[Name]],tbl_performance[Date],tbl_daily[[#This Row],[Date]]),"")</f>
        <v/>
      </c>
      <c r="U899">
        <f>IFERROR(IF(tbl_daily[[#This Row],[Name]]="","",1),"")</f>
        <v>1</v>
      </c>
      <c r="V899" s="9">
        <f>IF(tbl_daily[[#This Row],[Injury Status]]="Full",1,IF(tbl_daily[[#This Row],[Injury Status]]="Limited",2,IF(tbl_daily[[#This Row],[Injury Status]]="Out",3,"")))</f>
        <v>1</v>
      </c>
    </row>
    <row r="900" spans="1:22" ht="18" customHeight="1" x14ac:dyDescent="0.25">
      <c r="A900" s="3">
        <v>43079</v>
      </c>
      <c r="B900" t="s">
        <v>61</v>
      </c>
      <c r="C900" t="s">
        <v>36</v>
      </c>
      <c r="D900">
        <v>3</v>
      </c>
      <c r="E900">
        <v>1</v>
      </c>
      <c r="F900">
        <v>1</v>
      </c>
      <c r="G900">
        <v>2</v>
      </c>
      <c r="H900">
        <v>4</v>
      </c>
      <c r="I900">
        <v>1</v>
      </c>
      <c r="J900">
        <v>9</v>
      </c>
      <c r="K900">
        <v>32</v>
      </c>
      <c r="L900">
        <f>IFERROR(IF(OR(tbl_daily[[#This Row],[RPE]]="",tbl_daily[[#This Row],[Duration]]=""),"",tbl_daily[[#This Row],[RPE]]*tbl_daily[[#This Row],[Duration]]),"")</f>
        <v>288</v>
      </c>
      <c r="M9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00" t="str">
        <f>IFERROR(_xlfn.XLOOKUP(tbl_daily[[#This Row],[Name]],tbl_profile[Name],tbl_profile[Position]),"")</f>
        <v>Forward</v>
      </c>
      <c r="O900">
        <f>IFERROR(IF(tbl_daily[[#This Row],[Injury Status]]="Out","",tbl_daily[[#This Row],[Duration]]),"")</f>
        <v>32</v>
      </c>
      <c r="P900" t="str">
        <f>IFERROR(_xlfn.XLOOKUP(tbl_daily[[#This Row],[Name]],tbl_profile[Name],tbl_profile[Team]),"")</f>
        <v>Toon Squad</v>
      </c>
      <c r="Q900" s="2" t="str">
        <f>IFERROR(AVERAGEIFS(tbl_performance[TrapBar Deadlift 1RM (lbs)],tbl_performance[Name],tbl_daily[[#This Row],[Name]],tbl_performance[Date],tbl_daily[[#This Row],[Date]]),"")</f>
        <v/>
      </c>
      <c r="R900" s="2" t="str">
        <f>IFERROR(AVERAGEIFS(tbl_performance[Bench Press 1RM (lbs)],tbl_performance[Name],tbl_daily[[#This Row],[Name]],tbl_performance[Date],tbl_daily[[#This Row],[Date]]),"")</f>
        <v/>
      </c>
      <c r="S900" s="2" t="str">
        <f>IFERROR(AVERAGEIFS(tbl_performance[Jump Height (in)],tbl_performance[Name],tbl_daily[[#This Row],[Name]],tbl_performance[Date],tbl_daily[[#This Row],[Date]]),"")</f>
        <v/>
      </c>
      <c r="T900" s="2" t="str">
        <f>IFERROR(AVERAGEIFS(tbl_performance[Body Fat (%)],tbl_performance[Name],tbl_daily[[#This Row],[Name]],tbl_performance[Date],tbl_daily[[#This Row],[Date]]),"")</f>
        <v/>
      </c>
      <c r="U900">
        <f>IFERROR(IF(tbl_daily[[#This Row],[Name]]="","",1),"")</f>
        <v>1</v>
      </c>
      <c r="V900" s="9">
        <f>IF(tbl_daily[[#This Row],[Injury Status]]="Full",1,IF(tbl_daily[[#This Row],[Injury Status]]="Limited",2,IF(tbl_daily[[#This Row],[Injury Status]]="Out",3,"")))</f>
        <v>1</v>
      </c>
    </row>
    <row r="901" spans="1:22" ht="18" customHeight="1" x14ac:dyDescent="0.25">
      <c r="A901" s="3">
        <v>43079</v>
      </c>
      <c r="B901" t="s">
        <v>55</v>
      </c>
      <c r="C901" t="s">
        <v>36</v>
      </c>
      <c r="D901">
        <v>4</v>
      </c>
      <c r="E901">
        <v>7</v>
      </c>
      <c r="F901">
        <v>7</v>
      </c>
      <c r="G901">
        <v>6</v>
      </c>
      <c r="H901">
        <v>6</v>
      </c>
      <c r="I901">
        <v>0</v>
      </c>
      <c r="J901">
        <v>0</v>
      </c>
      <c r="K901" t="s">
        <v>39</v>
      </c>
      <c r="L901" t="str">
        <f>IFERROR(IF(OR(tbl_daily[[#This Row],[RPE]]="",tbl_daily[[#This Row],[Duration]]=""),"",tbl_daily[[#This Row],[RPE]]*tbl_daily[[#This Row],[Duration]]),"")</f>
        <v/>
      </c>
      <c r="M9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901" t="str">
        <f>IFERROR(_xlfn.XLOOKUP(tbl_daily[[#This Row],[Name]],tbl_profile[Name],tbl_profile[Position]),"")</f>
        <v>Guard</v>
      </c>
      <c r="O901" t="str">
        <f>IFERROR(IF(tbl_daily[[#This Row],[Injury Status]]="Out","",tbl_daily[[#This Row],[Duration]]),"")</f>
        <v/>
      </c>
      <c r="P901" t="str">
        <f>IFERROR(_xlfn.XLOOKUP(tbl_daily[[#This Row],[Name]],tbl_profile[Name],tbl_profile[Team]),"")</f>
        <v>Toon Squad</v>
      </c>
      <c r="Q901" s="2" t="str">
        <f>IFERROR(AVERAGEIFS(tbl_performance[TrapBar Deadlift 1RM (lbs)],tbl_performance[Name],tbl_daily[[#This Row],[Name]],tbl_performance[Date],tbl_daily[[#This Row],[Date]]),"")</f>
        <v/>
      </c>
      <c r="R901" s="2" t="str">
        <f>IFERROR(AVERAGEIFS(tbl_performance[Bench Press 1RM (lbs)],tbl_performance[Name],tbl_daily[[#This Row],[Name]],tbl_performance[Date],tbl_daily[[#This Row],[Date]]),"")</f>
        <v/>
      </c>
      <c r="S901" s="2" t="str">
        <f>IFERROR(AVERAGEIFS(tbl_performance[Jump Height (in)],tbl_performance[Name],tbl_daily[[#This Row],[Name]],tbl_performance[Date],tbl_daily[[#This Row],[Date]]),"")</f>
        <v/>
      </c>
      <c r="T901" s="2" t="str">
        <f>IFERROR(AVERAGEIFS(tbl_performance[Body Fat (%)],tbl_performance[Name],tbl_daily[[#This Row],[Name]],tbl_performance[Date],tbl_daily[[#This Row],[Date]]),"")</f>
        <v/>
      </c>
      <c r="U901">
        <f>IFERROR(IF(tbl_daily[[#This Row],[Name]]="","",1),"")</f>
        <v>1</v>
      </c>
      <c r="V901" s="9">
        <f>IF(tbl_daily[[#This Row],[Injury Status]]="Full",1,IF(tbl_daily[[#This Row],[Injury Status]]="Limited",2,IF(tbl_daily[[#This Row],[Injury Status]]="Out",3,"")))</f>
        <v>1</v>
      </c>
    </row>
    <row r="902" spans="1:22" ht="18" customHeight="1" x14ac:dyDescent="0.25">
      <c r="A902" s="3">
        <v>43079</v>
      </c>
      <c r="B902" t="s">
        <v>40</v>
      </c>
      <c r="C902" t="s">
        <v>36</v>
      </c>
      <c r="D902">
        <v>4</v>
      </c>
      <c r="E902">
        <v>5</v>
      </c>
      <c r="F902">
        <v>4</v>
      </c>
      <c r="G902">
        <v>7</v>
      </c>
      <c r="H902">
        <v>7</v>
      </c>
      <c r="I902">
        <v>0</v>
      </c>
      <c r="J902">
        <v>0</v>
      </c>
      <c r="K902" t="s">
        <v>39</v>
      </c>
      <c r="L902" t="str">
        <f>IFERROR(IF(OR(tbl_daily[[#This Row],[RPE]]="",tbl_daily[[#This Row],[Duration]]=""),"",tbl_daily[[#This Row],[RPE]]*tbl_daily[[#This Row],[Duration]]),"")</f>
        <v/>
      </c>
      <c r="M9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902" t="str">
        <f>IFERROR(_xlfn.XLOOKUP(tbl_daily[[#This Row],[Name]],tbl_profile[Name],tbl_profile[Position]),"")</f>
        <v>Guard</v>
      </c>
      <c r="O902" t="str">
        <f>IFERROR(IF(tbl_daily[[#This Row],[Injury Status]]="Out","",tbl_daily[[#This Row],[Duration]]),"")</f>
        <v/>
      </c>
      <c r="P902" t="str">
        <f>IFERROR(_xlfn.XLOOKUP(tbl_daily[[#This Row],[Name]],tbl_profile[Name],tbl_profile[Team]),"")</f>
        <v>New Legacy</v>
      </c>
      <c r="Q902" s="2" t="str">
        <f>IFERROR(AVERAGEIFS(tbl_performance[TrapBar Deadlift 1RM (lbs)],tbl_performance[Name],tbl_daily[[#This Row],[Name]],tbl_performance[Date],tbl_daily[[#This Row],[Date]]),"")</f>
        <v/>
      </c>
      <c r="R902" s="2" t="str">
        <f>IFERROR(AVERAGEIFS(tbl_performance[Bench Press 1RM (lbs)],tbl_performance[Name],tbl_daily[[#This Row],[Name]],tbl_performance[Date],tbl_daily[[#This Row],[Date]]),"")</f>
        <v/>
      </c>
      <c r="S902" s="2" t="str">
        <f>IFERROR(AVERAGEIFS(tbl_performance[Jump Height (in)],tbl_performance[Name],tbl_daily[[#This Row],[Name]],tbl_performance[Date],tbl_daily[[#This Row],[Date]]),"")</f>
        <v/>
      </c>
      <c r="T902" s="2" t="str">
        <f>IFERROR(AVERAGEIFS(tbl_performance[Body Fat (%)],tbl_performance[Name],tbl_daily[[#This Row],[Name]],tbl_performance[Date],tbl_daily[[#This Row],[Date]]),"")</f>
        <v/>
      </c>
      <c r="U902">
        <f>IFERROR(IF(tbl_daily[[#This Row],[Name]]="","",1),"")</f>
        <v>1</v>
      </c>
      <c r="V902" s="9">
        <f>IF(tbl_daily[[#This Row],[Injury Status]]="Full",1,IF(tbl_daily[[#This Row],[Injury Status]]="Limited",2,IF(tbl_daily[[#This Row],[Injury Status]]="Out",3,"")))</f>
        <v>1</v>
      </c>
    </row>
    <row r="903" spans="1:22" ht="18" customHeight="1" x14ac:dyDescent="0.25">
      <c r="A903" s="6">
        <v>43080</v>
      </c>
      <c r="B903" t="s">
        <v>45</v>
      </c>
      <c r="C903" t="s">
        <v>36</v>
      </c>
      <c r="D903">
        <v>7</v>
      </c>
      <c r="E903">
        <v>4</v>
      </c>
      <c r="F903">
        <v>5</v>
      </c>
      <c r="G903">
        <v>5</v>
      </c>
      <c r="H903">
        <v>6</v>
      </c>
      <c r="I903">
        <v>0</v>
      </c>
      <c r="J903">
        <v>0</v>
      </c>
      <c r="K903" t="s">
        <v>39</v>
      </c>
      <c r="L903" t="str">
        <f>IFERROR(IF(OR(tbl_daily[[#This Row],[RPE]]="",tbl_daily[[#This Row],[Duration]]=""),"",tbl_daily[[#This Row],[RPE]]*tbl_daily[[#This Row],[Duration]]),"")</f>
        <v/>
      </c>
      <c r="M9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903" t="str">
        <f>IFERROR(_xlfn.XLOOKUP(tbl_daily[[#This Row],[Name]],tbl_profile[Name],tbl_profile[Position]),"")</f>
        <v>Forward</v>
      </c>
      <c r="O903" t="str">
        <f>IFERROR(IF(tbl_daily[[#This Row],[Injury Status]]="Out","",tbl_daily[[#This Row],[Duration]]),"")</f>
        <v/>
      </c>
      <c r="P903" t="str">
        <f>IFERROR(_xlfn.XLOOKUP(tbl_daily[[#This Row],[Name]],tbl_profile[Name],tbl_profile[Team]),"")</f>
        <v>New Legacy</v>
      </c>
      <c r="Q903" s="2" t="str">
        <f>IFERROR(AVERAGEIFS(tbl_performance[TrapBar Deadlift 1RM (lbs)],tbl_performance[Name],tbl_daily[[#This Row],[Name]],tbl_performance[Date],tbl_daily[[#This Row],[Date]]),"")</f>
        <v/>
      </c>
      <c r="R903" s="2" t="str">
        <f>IFERROR(AVERAGEIFS(tbl_performance[Bench Press 1RM (lbs)],tbl_performance[Name],tbl_daily[[#This Row],[Name]],tbl_performance[Date],tbl_daily[[#This Row],[Date]]),"")</f>
        <v/>
      </c>
      <c r="S903" s="2" t="str">
        <f>IFERROR(AVERAGEIFS(tbl_performance[Jump Height (in)],tbl_performance[Name],tbl_daily[[#This Row],[Name]],tbl_performance[Date],tbl_daily[[#This Row],[Date]]),"")</f>
        <v/>
      </c>
      <c r="T903" s="2" t="str">
        <f>IFERROR(AVERAGEIFS(tbl_performance[Body Fat (%)],tbl_performance[Name],tbl_daily[[#This Row],[Name]],tbl_performance[Date],tbl_daily[[#This Row],[Date]]),"")</f>
        <v/>
      </c>
      <c r="U903">
        <f>IFERROR(IF(tbl_daily[[#This Row],[Name]]="","",1),"")</f>
        <v>1</v>
      </c>
      <c r="V903" s="9">
        <f>IF(tbl_daily[[#This Row],[Injury Status]]="Full",1,IF(tbl_daily[[#This Row],[Injury Status]]="Limited",2,IF(tbl_daily[[#This Row],[Injury Status]]="Out",3,"")))</f>
        <v>1</v>
      </c>
    </row>
    <row r="904" spans="1:22" ht="18" customHeight="1" x14ac:dyDescent="0.25">
      <c r="A904" s="3">
        <v>43080</v>
      </c>
      <c r="B904" t="s">
        <v>47</v>
      </c>
      <c r="C904" t="s">
        <v>36</v>
      </c>
      <c r="D904">
        <v>4</v>
      </c>
      <c r="E904">
        <v>5</v>
      </c>
      <c r="F904">
        <v>6</v>
      </c>
      <c r="G904">
        <v>6</v>
      </c>
      <c r="H904">
        <v>6</v>
      </c>
      <c r="I904">
        <v>0</v>
      </c>
      <c r="J904">
        <v>0</v>
      </c>
      <c r="K904" t="s">
        <v>39</v>
      </c>
      <c r="L904" t="str">
        <f>IFERROR(IF(OR(tbl_daily[[#This Row],[RPE]]="",tbl_daily[[#This Row],[Duration]]=""),"",tbl_daily[[#This Row],[RPE]]*tbl_daily[[#This Row],[Duration]]),"")</f>
        <v/>
      </c>
      <c r="M9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904" t="str">
        <f>IFERROR(_xlfn.XLOOKUP(tbl_daily[[#This Row],[Name]],tbl_profile[Name],tbl_profile[Position]),"")</f>
        <v>Forward</v>
      </c>
      <c r="O904" t="str">
        <f>IFERROR(IF(tbl_daily[[#This Row],[Injury Status]]="Out","",tbl_daily[[#This Row],[Duration]]),"")</f>
        <v/>
      </c>
      <c r="P904" t="str">
        <f>IFERROR(_xlfn.XLOOKUP(tbl_daily[[#This Row],[Name]],tbl_profile[Name],tbl_profile[Team]),"")</f>
        <v>Toon Squad</v>
      </c>
      <c r="Q904" s="2" t="str">
        <f>IFERROR(AVERAGEIFS(tbl_performance[TrapBar Deadlift 1RM (lbs)],tbl_performance[Name],tbl_daily[[#This Row],[Name]],tbl_performance[Date],tbl_daily[[#This Row],[Date]]),"")</f>
        <v/>
      </c>
      <c r="R904" s="2" t="str">
        <f>IFERROR(AVERAGEIFS(tbl_performance[Bench Press 1RM (lbs)],tbl_performance[Name],tbl_daily[[#This Row],[Name]],tbl_performance[Date],tbl_daily[[#This Row],[Date]]),"")</f>
        <v/>
      </c>
      <c r="S904" s="2" t="str">
        <f>IFERROR(AVERAGEIFS(tbl_performance[Jump Height (in)],tbl_performance[Name],tbl_daily[[#This Row],[Name]],tbl_performance[Date],tbl_daily[[#This Row],[Date]]),"")</f>
        <v/>
      </c>
      <c r="T904" s="2" t="str">
        <f>IFERROR(AVERAGEIFS(tbl_performance[Body Fat (%)],tbl_performance[Name],tbl_daily[[#This Row],[Name]],tbl_performance[Date],tbl_daily[[#This Row],[Date]]),"")</f>
        <v/>
      </c>
      <c r="U904">
        <f>IFERROR(IF(tbl_daily[[#This Row],[Name]]="","",1),"")</f>
        <v>1</v>
      </c>
      <c r="V904" s="9">
        <f>IF(tbl_daily[[#This Row],[Injury Status]]="Full",1,IF(tbl_daily[[#This Row],[Injury Status]]="Limited",2,IF(tbl_daily[[#This Row],[Injury Status]]="Out",3,"")))</f>
        <v>1</v>
      </c>
    </row>
    <row r="905" spans="1:22" ht="18" customHeight="1" x14ac:dyDescent="0.25">
      <c r="A905" s="3">
        <v>43080</v>
      </c>
      <c r="B905" t="s">
        <v>43</v>
      </c>
      <c r="C905" t="s">
        <v>36</v>
      </c>
      <c r="D905">
        <v>7</v>
      </c>
      <c r="E905">
        <v>7</v>
      </c>
      <c r="F905">
        <v>7</v>
      </c>
      <c r="G905">
        <v>5</v>
      </c>
      <c r="H905">
        <v>7</v>
      </c>
      <c r="I905">
        <v>0</v>
      </c>
      <c r="J905">
        <v>0</v>
      </c>
      <c r="K905" t="s">
        <v>39</v>
      </c>
      <c r="L905" t="str">
        <f>IFERROR(IF(OR(tbl_daily[[#This Row],[RPE]]="",tbl_daily[[#This Row],[Duration]]=""),"",tbl_daily[[#This Row],[RPE]]*tbl_daily[[#This Row],[Duration]]),"")</f>
        <v/>
      </c>
      <c r="M9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33</v>
      </c>
      <c r="N905" t="str">
        <f>IFERROR(_xlfn.XLOOKUP(tbl_daily[[#This Row],[Name]],tbl_profile[Name],tbl_profile[Position]),"")</f>
        <v>Forward</v>
      </c>
      <c r="O905" t="str">
        <f>IFERROR(IF(tbl_daily[[#This Row],[Injury Status]]="Out","",tbl_daily[[#This Row],[Duration]]),"")</f>
        <v/>
      </c>
      <c r="P905" t="str">
        <f>IFERROR(_xlfn.XLOOKUP(tbl_daily[[#This Row],[Name]],tbl_profile[Name],tbl_profile[Team]),"")</f>
        <v>New Legacy</v>
      </c>
      <c r="Q905" s="2" t="str">
        <f>IFERROR(AVERAGEIFS(tbl_performance[TrapBar Deadlift 1RM (lbs)],tbl_performance[Name],tbl_daily[[#This Row],[Name]],tbl_performance[Date],tbl_daily[[#This Row],[Date]]),"")</f>
        <v/>
      </c>
      <c r="R905" s="2" t="str">
        <f>IFERROR(AVERAGEIFS(tbl_performance[Bench Press 1RM (lbs)],tbl_performance[Name],tbl_daily[[#This Row],[Name]],tbl_performance[Date],tbl_daily[[#This Row],[Date]]),"")</f>
        <v/>
      </c>
      <c r="S905" s="2" t="str">
        <f>IFERROR(AVERAGEIFS(tbl_performance[Jump Height (in)],tbl_performance[Name],tbl_daily[[#This Row],[Name]],tbl_performance[Date],tbl_daily[[#This Row],[Date]]),"")</f>
        <v/>
      </c>
      <c r="T905" s="2" t="str">
        <f>IFERROR(AVERAGEIFS(tbl_performance[Body Fat (%)],tbl_performance[Name],tbl_daily[[#This Row],[Name]],tbl_performance[Date],tbl_daily[[#This Row],[Date]]),"")</f>
        <v/>
      </c>
      <c r="U905">
        <f>IFERROR(IF(tbl_daily[[#This Row],[Name]]="","",1),"")</f>
        <v>1</v>
      </c>
      <c r="V905" s="9">
        <f>IF(tbl_daily[[#This Row],[Injury Status]]="Full",1,IF(tbl_daily[[#This Row],[Injury Status]]="Limited",2,IF(tbl_daily[[#This Row],[Injury Status]]="Out",3,"")))</f>
        <v>1</v>
      </c>
    </row>
    <row r="906" spans="1:22" ht="18" customHeight="1" x14ac:dyDescent="0.25">
      <c r="A906" s="3">
        <v>43080</v>
      </c>
      <c r="B906" t="s">
        <v>46</v>
      </c>
      <c r="C906" t="s">
        <v>36</v>
      </c>
      <c r="D906">
        <v>7</v>
      </c>
      <c r="E906">
        <v>6</v>
      </c>
      <c r="F906">
        <v>6</v>
      </c>
      <c r="G906">
        <v>4</v>
      </c>
      <c r="H906">
        <v>4</v>
      </c>
      <c r="I906">
        <v>0</v>
      </c>
      <c r="J906">
        <v>0</v>
      </c>
      <c r="K906" t="s">
        <v>39</v>
      </c>
      <c r="L906" t="str">
        <f>IFERROR(IF(OR(tbl_daily[[#This Row],[RPE]]="",tbl_daily[[#This Row],[Duration]]=""),"",tbl_daily[[#This Row],[RPE]]*tbl_daily[[#This Row],[Duration]]),"")</f>
        <v/>
      </c>
      <c r="M9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906" t="str">
        <f>IFERROR(_xlfn.XLOOKUP(tbl_daily[[#This Row],[Name]],tbl_profile[Name],tbl_profile[Position]),"")</f>
        <v>Forward</v>
      </c>
      <c r="O906" t="str">
        <f>IFERROR(IF(tbl_daily[[#This Row],[Injury Status]]="Out","",tbl_daily[[#This Row],[Duration]]),"")</f>
        <v/>
      </c>
      <c r="P906" t="str">
        <f>IFERROR(_xlfn.XLOOKUP(tbl_daily[[#This Row],[Name]],tbl_profile[Name],tbl_profile[Team]),"")</f>
        <v>Toon Squad</v>
      </c>
      <c r="Q906" s="2" t="str">
        <f>IFERROR(AVERAGEIFS(tbl_performance[TrapBar Deadlift 1RM (lbs)],tbl_performance[Name],tbl_daily[[#This Row],[Name]],tbl_performance[Date],tbl_daily[[#This Row],[Date]]),"")</f>
        <v/>
      </c>
      <c r="R906" s="2" t="str">
        <f>IFERROR(AVERAGEIFS(tbl_performance[Bench Press 1RM (lbs)],tbl_performance[Name],tbl_daily[[#This Row],[Name]],tbl_performance[Date],tbl_daily[[#This Row],[Date]]),"")</f>
        <v/>
      </c>
      <c r="S906" s="2" t="str">
        <f>IFERROR(AVERAGEIFS(tbl_performance[Jump Height (in)],tbl_performance[Name],tbl_daily[[#This Row],[Name]],tbl_performance[Date],tbl_daily[[#This Row],[Date]]),"")</f>
        <v/>
      </c>
      <c r="T906" s="2" t="str">
        <f>IFERROR(AVERAGEIFS(tbl_performance[Body Fat (%)],tbl_performance[Name],tbl_daily[[#This Row],[Name]],tbl_performance[Date],tbl_daily[[#This Row],[Date]]),"")</f>
        <v/>
      </c>
      <c r="U906">
        <f>IFERROR(IF(tbl_daily[[#This Row],[Name]]="","",1),"")</f>
        <v>1</v>
      </c>
      <c r="V906" s="9">
        <f>IF(tbl_daily[[#This Row],[Injury Status]]="Full",1,IF(tbl_daily[[#This Row],[Injury Status]]="Limited",2,IF(tbl_daily[[#This Row],[Injury Status]]="Out",3,"")))</f>
        <v>1</v>
      </c>
    </row>
    <row r="907" spans="1:22" ht="18" customHeight="1" x14ac:dyDescent="0.25">
      <c r="A907" s="3">
        <v>43080</v>
      </c>
      <c r="B907" t="s">
        <v>49</v>
      </c>
      <c r="C907" t="s">
        <v>36</v>
      </c>
      <c r="D907">
        <v>6</v>
      </c>
      <c r="E907">
        <v>7</v>
      </c>
      <c r="F907">
        <v>4</v>
      </c>
      <c r="G907">
        <v>5</v>
      </c>
      <c r="H907">
        <v>7</v>
      </c>
      <c r="I907">
        <v>0</v>
      </c>
      <c r="J907">
        <v>0</v>
      </c>
      <c r="K907" t="s">
        <v>39</v>
      </c>
      <c r="L907" t="str">
        <f>IFERROR(IF(OR(tbl_daily[[#This Row],[RPE]]="",tbl_daily[[#This Row],[Duration]]=""),"",tbl_daily[[#This Row],[RPE]]*tbl_daily[[#This Row],[Duration]]),"")</f>
        <v/>
      </c>
      <c r="M9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907" t="str">
        <f>IFERROR(_xlfn.XLOOKUP(tbl_daily[[#This Row],[Name]],tbl_profile[Name],tbl_profile[Position]),"")</f>
        <v>Guard</v>
      </c>
      <c r="O907" t="str">
        <f>IFERROR(IF(tbl_daily[[#This Row],[Injury Status]]="Out","",tbl_daily[[#This Row],[Duration]]),"")</f>
        <v/>
      </c>
      <c r="P907" t="str">
        <f>IFERROR(_xlfn.XLOOKUP(tbl_daily[[#This Row],[Name]],tbl_profile[Name],tbl_profile[Team]),"")</f>
        <v>Toon Squad</v>
      </c>
      <c r="Q907" s="2" t="str">
        <f>IFERROR(AVERAGEIFS(tbl_performance[TrapBar Deadlift 1RM (lbs)],tbl_performance[Name],tbl_daily[[#This Row],[Name]],tbl_performance[Date],tbl_daily[[#This Row],[Date]]),"")</f>
        <v/>
      </c>
      <c r="R907" s="2" t="str">
        <f>IFERROR(AVERAGEIFS(tbl_performance[Bench Press 1RM (lbs)],tbl_performance[Name],tbl_daily[[#This Row],[Name]],tbl_performance[Date],tbl_daily[[#This Row],[Date]]),"")</f>
        <v/>
      </c>
      <c r="S907" s="2" t="str">
        <f>IFERROR(AVERAGEIFS(tbl_performance[Jump Height (in)],tbl_performance[Name],tbl_daily[[#This Row],[Name]],tbl_performance[Date],tbl_daily[[#This Row],[Date]]),"")</f>
        <v/>
      </c>
      <c r="T907" s="2" t="str">
        <f>IFERROR(AVERAGEIFS(tbl_performance[Body Fat (%)],tbl_performance[Name],tbl_daily[[#This Row],[Name]],tbl_performance[Date],tbl_daily[[#This Row],[Date]]),"")</f>
        <v/>
      </c>
      <c r="U907">
        <f>IFERROR(IF(tbl_daily[[#This Row],[Name]]="","",1),"")</f>
        <v>1</v>
      </c>
      <c r="V907" s="9">
        <f>IF(tbl_daily[[#This Row],[Injury Status]]="Full",1,IF(tbl_daily[[#This Row],[Injury Status]]="Limited",2,IF(tbl_daily[[#This Row],[Injury Status]]="Out",3,"")))</f>
        <v>1</v>
      </c>
    </row>
    <row r="908" spans="1:22" ht="18" customHeight="1" x14ac:dyDescent="0.25">
      <c r="A908" s="3">
        <v>43080</v>
      </c>
      <c r="B908" t="s">
        <v>14</v>
      </c>
      <c r="C908" t="s">
        <v>36</v>
      </c>
      <c r="D908">
        <v>4</v>
      </c>
      <c r="E908">
        <v>4</v>
      </c>
      <c r="F908">
        <v>5</v>
      </c>
      <c r="G908">
        <v>7</v>
      </c>
      <c r="H908">
        <v>7</v>
      </c>
      <c r="I908">
        <v>0</v>
      </c>
      <c r="J908">
        <v>0</v>
      </c>
      <c r="K908" t="s">
        <v>39</v>
      </c>
      <c r="L908" t="str">
        <f>IFERROR(IF(OR(tbl_daily[[#This Row],[RPE]]="",tbl_daily[[#This Row],[Duration]]=""),"",tbl_daily[[#This Row],[RPE]]*tbl_daily[[#This Row],[Duration]]),"")</f>
        <v/>
      </c>
      <c r="M9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908" t="str">
        <f>IFERROR(_xlfn.XLOOKUP(tbl_daily[[#This Row],[Name]],tbl_profile[Name],tbl_profile[Position]),"")</f>
        <v>Guard</v>
      </c>
      <c r="O908" t="str">
        <f>IFERROR(IF(tbl_daily[[#This Row],[Injury Status]]="Out","",tbl_daily[[#This Row],[Duration]]),"")</f>
        <v/>
      </c>
      <c r="P908" t="str">
        <f>IFERROR(_xlfn.XLOOKUP(tbl_daily[[#This Row],[Name]],tbl_profile[Name],tbl_profile[Team]),"")</f>
        <v>New Legacy</v>
      </c>
      <c r="Q908" s="2" t="str">
        <f>IFERROR(AVERAGEIFS(tbl_performance[TrapBar Deadlift 1RM (lbs)],tbl_performance[Name],tbl_daily[[#This Row],[Name]],tbl_performance[Date],tbl_daily[[#This Row],[Date]]),"")</f>
        <v/>
      </c>
      <c r="R908" s="2" t="str">
        <f>IFERROR(AVERAGEIFS(tbl_performance[Bench Press 1RM (lbs)],tbl_performance[Name],tbl_daily[[#This Row],[Name]],tbl_performance[Date],tbl_daily[[#This Row],[Date]]),"")</f>
        <v/>
      </c>
      <c r="S908" s="2" t="str">
        <f>IFERROR(AVERAGEIFS(tbl_performance[Jump Height (in)],tbl_performance[Name],tbl_daily[[#This Row],[Name]],tbl_performance[Date],tbl_daily[[#This Row],[Date]]),"")</f>
        <v/>
      </c>
      <c r="T908" s="2" t="str">
        <f>IFERROR(AVERAGEIFS(tbl_performance[Body Fat (%)],tbl_performance[Name],tbl_daily[[#This Row],[Name]],tbl_performance[Date],tbl_daily[[#This Row],[Date]]),"")</f>
        <v/>
      </c>
      <c r="U908">
        <f>IFERROR(IF(tbl_daily[[#This Row],[Name]]="","",1),"")</f>
        <v>1</v>
      </c>
      <c r="V908" s="9">
        <f>IF(tbl_daily[[#This Row],[Injury Status]]="Full",1,IF(tbl_daily[[#This Row],[Injury Status]]="Limited",2,IF(tbl_daily[[#This Row],[Injury Status]]="Out",3,"")))</f>
        <v>1</v>
      </c>
    </row>
    <row r="909" spans="1:22" ht="18" customHeight="1" x14ac:dyDescent="0.25">
      <c r="A909" s="3">
        <v>43080</v>
      </c>
      <c r="B909" t="s">
        <v>64</v>
      </c>
      <c r="C909" t="s">
        <v>36</v>
      </c>
      <c r="D909">
        <v>4</v>
      </c>
      <c r="E909">
        <v>6</v>
      </c>
      <c r="F909">
        <v>6</v>
      </c>
      <c r="G909">
        <v>6</v>
      </c>
      <c r="H909">
        <v>7</v>
      </c>
      <c r="I909">
        <v>0</v>
      </c>
      <c r="J909">
        <v>0</v>
      </c>
      <c r="K909" t="s">
        <v>39</v>
      </c>
      <c r="L909" t="str">
        <f>IFERROR(IF(OR(tbl_daily[[#This Row],[RPE]]="",tbl_daily[[#This Row],[Duration]]=""),"",tbl_daily[[#This Row],[RPE]]*tbl_daily[[#This Row],[Duration]]),"")</f>
        <v/>
      </c>
      <c r="M9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909" t="str">
        <f>IFERROR(_xlfn.XLOOKUP(tbl_daily[[#This Row],[Name]],tbl_profile[Name],tbl_profile[Position]),"")</f>
        <v>Guard</v>
      </c>
      <c r="O909" t="str">
        <f>IFERROR(IF(tbl_daily[[#This Row],[Injury Status]]="Out","",tbl_daily[[#This Row],[Duration]]),"")</f>
        <v/>
      </c>
      <c r="P909" t="str">
        <f>IFERROR(_xlfn.XLOOKUP(tbl_daily[[#This Row],[Name]],tbl_profile[Name],tbl_profile[Team]),"")</f>
        <v>New Legacy</v>
      </c>
      <c r="Q909" s="2" t="str">
        <f>IFERROR(AVERAGEIFS(tbl_performance[TrapBar Deadlift 1RM (lbs)],tbl_performance[Name],tbl_daily[[#This Row],[Name]],tbl_performance[Date],tbl_daily[[#This Row],[Date]]),"")</f>
        <v/>
      </c>
      <c r="R909" s="2" t="str">
        <f>IFERROR(AVERAGEIFS(tbl_performance[Bench Press 1RM (lbs)],tbl_performance[Name],tbl_daily[[#This Row],[Name]],tbl_performance[Date],tbl_daily[[#This Row],[Date]]),"")</f>
        <v/>
      </c>
      <c r="S909" s="2" t="str">
        <f>IFERROR(AVERAGEIFS(tbl_performance[Jump Height (in)],tbl_performance[Name],tbl_daily[[#This Row],[Name]],tbl_performance[Date],tbl_daily[[#This Row],[Date]]),"")</f>
        <v/>
      </c>
      <c r="T909" s="2" t="str">
        <f>IFERROR(AVERAGEIFS(tbl_performance[Body Fat (%)],tbl_performance[Name],tbl_daily[[#This Row],[Name]],tbl_performance[Date],tbl_daily[[#This Row],[Date]]),"")</f>
        <v/>
      </c>
      <c r="U909">
        <f>IFERROR(IF(tbl_daily[[#This Row],[Name]]="","",1),"")</f>
        <v>1</v>
      </c>
      <c r="V909" s="9">
        <f>IF(tbl_daily[[#This Row],[Injury Status]]="Full",1,IF(tbl_daily[[#This Row],[Injury Status]]="Limited",2,IF(tbl_daily[[#This Row],[Injury Status]]="Out",3,"")))</f>
        <v>1</v>
      </c>
    </row>
    <row r="910" spans="1:22" ht="18" customHeight="1" x14ac:dyDescent="0.25">
      <c r="A910" s="3">
        <v>43080</v>
      </c>
      <c r="B910" t="s">
        <v>48</v>
      </c>
      <c r="C910" t="s">
        <v>36</v>
      </c>
      <c r="D910">
        <v>4</v>
      </c>
      <c r="E910">
        <v>5</v>
      </c>
      <c r="F910">
        <v>7</v>
      </c>
      <c r="G910">
        <v>7</v>
      </c>
      <c r="H910">
        <v>5</v>
      </c>
      <c r="I910">
        <v>0</v>
      </c>
      <c r="J910">
        <v>0</v>
      </c>
      <c r="K910" t="s">
        <v>39</v>
      </c>
      <c r="L910" t="str">
        <f>IFERROR(IF(OR(tbl_daily[[#This Row],[RPE]]="",tbl_daily[[#This Row],[Duration]]=""),"",tbl_daily[[#This Row],[RPE]]*tbl_daily[[#This Row],[Duration]]),"")</f>
        <v/>
      </c>
      <c r="M9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910" t="str">
        <f>IFERROR(_xlfn.XLOOKUP(tbl_daily[[#This Row],[Name]],tbl_profile[Name],tbl_profile[Position]),"")</f>
        <v>Guard</v>
      </c>
      <c r="O910" t="str">
        <f>IFERROR(IF(tbl_daily[[#This Row],[Injury Status]]="Out","",tbl_daily[[#This Row],[Duration]]),"")</f>
        <v/>
      </c>
      <c r="P910" t="str">
        <f>IFERROR(_xlfn.XLOOKUP(tbl_daily[[#This Row],[Name]],tbl_profile[Name],tbl_profile[Team]),"")</f>
        <v>New Legacy</v>
      </c>
      <c r="Q910" s="2" t="str">
        <f>IFERROR(AVERAGEIFS(tbl_performance[TrapBar Deadlift 1RM (lbs)],tbl_performance[Name],tbl_daily[[#This Row],[Name]],tbl_performance[Date],tbl_daily[[#This Row],[Date]]),"")</f>
        <v/>
      </c>
      <c r="R910" s="2" t="str">
        <f>IFERROR(AVERAGEIFS(tbl_performance[Bench Press 1RM (lbs)],tbl_performance[Name],tbl_daily[[#This Row],[Name]],tbl_performance[Date],tbl_daily[[#This Row],[Date]]),"")</f>
        <v/>
      </c>
      <c r="S910" s="2" t="str">
        <f>IFERROR(AVERAGEIFS(tbl_performance[Jump Height (in)],tbl_performance[Name],tbl_daily[[#This Row],[Name]],tbl_performance[Date],tbl_daily[[#This Row],[Date]]),"")</f>
        <v/>
      </c>
      <c r="T910" s="2" t="str">
        <f>IFERROR(AVERAGEIFS(tbl_performance[Body Fat (%)],tbl_performance[Name],tbl_daily[[#This Row],[Name]],tbl_performance[Date],tbl_daily[[#This Row],[Date]]),"")</f>
        <v/>
      </c>
      <c r="U910">
        <f>IFERROR(IF(tbl_daily[[#This Row],[Name]]="","",1),"")</f>
        <v>1</v>
      </c>
      <c r="V910" s="9">
        <f>IF(tbl_daily[[#This Row],[Injury Status]]="Full",1,IF(tbl_daily[[#This Row],[Injury Status]]="Limited",2,IF(tbl_daily[[#This Row],[Injury Status]]="Out",3,"")))</f>
        <v>1</v>
      </c>
    </row>
    <row r="911" spans="1:22" ht="18" customHeight="1" x14ac:dyDescent="0.25">
      <c r="A911" s="3">
        <v>43080</v>
      </c>
      <c r="B911" t="s">
        <v>65</v>
      </c>
      <c r="C911" t="s">
        <v>36</v>
      </c>
      <c r="D911">
        <v>5</v>
      </c>
      <c r="E911">
        <v>4</v>
      </c>
      <c r="F911">
        <v>5</v>
      </c>
      <c r="G911">
        <v>4</v>
      </c>
      <c r="H911">
        <v>5</v>
      </c>
      <c r="I911">
        <v>0</v>
      </c>
      <c r="J911">
        <v>0</v>
      </c>
      <c r="K911" t="s">
        <v>39</v>
      </c>
      <c r="L911" t="str">
        <f>IFERROR(IF(OR(tbl_daily[[#This Row],[RPE]]="",tbl_daily[[#This Row],[Duration]]=""),"",tbl_daily[[#This Row],[RPE]]*tbl_daily[[#This Row],[Duration]]),"")</f>
        <v/>
      </c>
      <c r="M9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911" t="str">
        <f>IFERROR(_xlfn.XLOOKUP(tbl_daily[[#This Row],[Name]],tbl_profile[Name],tbl_profile[Position]),"")</f>
        <v>Center</v>
      </c>
      <c r="O911" t="str">
        <f>IFERROR(IF(tbl_daily[[#This Row],[Injury Status]]="Out","",tbl_daily[[#This Row],[Duration]]),"")</f>
        <v/>
      </c>
      <c r="P911" t="str">
        <f>IFERROR(_xlfn.XLOOKUP(tbl_daily[[#This Row],[Name]],tbl_profile[Name],tbl_profile[Team]),"")</f>
        <v>New Legacy</v>
      </c>
      <c r="Q911" s="2" t="str">
        <f>IFERROR(AVERAGEIFS(tbl_performance[TrapBar Deadlift 1RM (lbs)],tbl_performance[Name],tbl_daily[[#This Row],[Name]],tbl_performance[Date],tbl_daily[[#This Row],[Date]]),"")</f>
        <v/>
      </c>
      <c r="R911" s="2" t="str">
        <f>IFERROR(AVERAGEIFS(tbl_performance[Bench Press 1RM (lbs)],tbl_performance[Name],tbl_daily[[#This Row],[Name]],tbl_performance[Date],tbl_daily[[#This Row],[Date]]),"")</f>
        <v/>
      </c>
      <c r="S911" s="2" t="str">
        <f>IFERROR(AVERAGEIFS(tbl_performance[Jump Height (in)],tbl_performance[Name],tbl_daily[[#This Row],[Name]],tbl_performance[Date],tbl_daily[[#This Row],[Date]]),"")</f>
        <v/>
      </c>
      <c r="T911" s="2" t="str">
        <f>IFERROR(AVERAGEIFS(tbl_performance[Body Fat (%)],tbl_performance[Name],tbl_daily[[#This Row],[Name]],tbl_performance[Date],tbl_daily[[#This Row],[Date]]),"")</f>
        <v/>
      </c>
      <c r="U911">
        <f>IFERROR(IF(tbl_daily[[#This Row],[Name]]="","",1),"")</f>
        <v>1</v>
      </c>
      <c r="V911" s="9">
        <f>IF(tbl_daily[[#This Row],[Injury Status]]="Full",1,IF(tbl_daily[[#This Row],[Injury Status]]="Limited",2,IF(tbl_daily[[#This Row],[Injury Status]]="Out",3,"")))</f>
        <v>1</v>
      </c>
    </row>
    <row r="912" spans="1:22" ht="18" customHeight="1" x14ac:dyDescent="0.25">
      <c r="A912" s="3">
        <v>43080</v>
      </c>
      <c r="B912" t="s">
        <v>63</v>
      </c>
      <c r="C912" t="s">
        <v>36</v>
      </c>
      <c r="D912">
        <v>4</v>
      </c>
      <c r="E912">
        <v>6</v>
      </c>
      <c r="F912">
        <v>4</v>
      </c>
      <c r="G912">
        <v>7</v>
      </c>
      <c r="H912">
        <v>5</v>
      </c>
      <c r="I912">
        <v>0</v>
      </c>
      <c r="J912">
        <v>0</v>
      </c>
      <c r="K912" t="s">
        <v>39</v>
      </c>
      <c r="L912" t="str">
        <f>IFERROR(IF(OR(tbl_daily[[#This Row],[RPE]]="",tbl_daily[[#This Row],[Duration]]=""),"",tbl_daily[[#This Row],[RPE]]*tbl_daily[[#This Row],[Duration]]),"")</f>
        <v/>
      </c>
      <c r="M9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912" t="str">
        <f>IFERROR(_xlfn.XLOOKUP(tbl_daily[[#This Row],[Name]],tbl_profile[Name],tbl_profile[Position]),"")</f>
        <v>Center</v>
      </c>
      <c r="O912" t="str">
        <f>IFERROR(IF(tbl_daily[[#This Row],[Injury Status]]="Out","",tbl_daily[[#This Row],[Duration]]),"")</f>
        <v/>
      </c>
      <c r="P912" t="str">
        <f>IFERROR(_xlfn.XLOOKUP(tbl_daily[[#This Row],[Name]],tbl_profile[Name],tbl_profile[Team]),"")</f>
        <v>New Legacy</v>
      </c>
      <c r="Q912" s="2" t="str">
        <f>IFERROR(AVERAGEIFS(tbl_performance[TrapBar Deadlift 1RM (lbs)],tbl_performance[Name],tbl_daily[[#This Row],[Name]],tbl_performance[Date],tbl_daily[[#This Row],[Date]]),"")</f>
        <v/>
      </c>
      <c r="R912" s="2" t="str">
        <f>IFERROR(AVERAGEIFS(tbl_performance[Bench Press 1RM (lbs)],tbl_performance[Name],tbl_daily[[#This Row],[Name]],tbl_performance[Date],tbl_daily[[#This Row],[Date]]),"")</f>
        <v/>
      </c>
      <c r="S912" s="2" t="str">
        <f>IFERROR(AVERAGEIFS(tbl_performance[Jump Height (in)],tbl_performance[Name],tbl_daily[[#This Row],[Name]],tbl_performance[Date],tbl_daily[[#This Row],[Date]]),"")</f>
        <v/>
      </c>
      <c r="T912" s="2" t="str">
        <f>IFERROR(AVERAGEIFS(tbl_performance[Body Fat (%)],tbl_performance[Name],tbl_daily[[#This Row],[Name]],tbl_performance[Date],tbl_daily[[#This Row],[Date]]),"")</f>
        <v/>
      </c>
      <c r="U912">
        <f>IFERROR(IF(tbl_daily[[#This Row],[Name]]="","",1),"")</f>
        <v>1</v>
      </c>
      <c r="V912" s="9">
        <f>IF(tbl_daily[[#This Row],[Injury Status]]="Full",1,IF(tbl_daily[[#This Row],[Injury Status]]="Limited",2,IF(tbl_daily[[#This Row],[Injury Status]]="Out",3,"")))</f>
        <v>1</v>
      </c>
    </row>
    <row r="913" spans="1:22" ht="18" customHeight="1" x14ac:dyDescent="0.25">
      <c r="A913" s="3">
        <v>43080</v>
      </c>
      <c r="B913" t="s">
        <v>62</v>
      </c>
      <c r="C913" t="s">
        <v>36</v>
      </c>
      <c r="D913">
        <v>6</v>
      </c>
      <c r="E913">
        <v>7</v>
      </c>
      <c r="F913">
        <v>6</v>
      </c>
      <c r="G913">
        <v>5</v>
      </c>
      <c r="H913">
        <v>5</v>
      </c>
      <c r="I913">
        <v>0</v>
      </c>
      <c r="J913">
        <v>0</v>
      </c>
      <c r="K913" t="s">
        <v>39</v>
      </c>
      <c r="L913" t="str">
        <f>IFERROR(IF(OR(tbl_daily[[#This Row],[RPE]]="",tbl_daily[[#This Row],[Duration]]=""),"",tbl_daily[[#This Row],[RPE]]*tbl_daily[[#This Row],[Duration]]),"")</f>
        <v/>
      </c>
      <c r="M9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913" t="str">
        <f>IFERROR(_xlfn.XLOOKUP(tbl_daily[[#This Row],[Name]],tbl_profile[Name],tbl_profile[Position]),"")</f>
        <v>Center</v>
      </c>
      <c r="O913" t="str">
        <f>IFERROR(IF(tbl_daily[[#This Row],[Injury Status]]="Out","",tbl_daily[[#This Row],[Duration]]),"")</f>
        <v/>
      </c>
      <c r="P913" t="str">
        <f>IFERROR(_xlfn.XLOOKUP(tbl_daily[[#This Row],[Name]],tbl_profile[Name],tbl_profile[Team]),"")</f>
        <v>Toon Squad</v>
      </c>
      <c r="Q913" s="2" t="str">
        <f>IFERROR(AVERAGEIFS(tbl_performance[TrapBar Deadlift 1RM (lbs)],tbl_performance[Name],tbl_daily[[#This Row],[Name]],tbl_performance[Date],tbl_daily[[#This Row],[Date]]),"")</f>
        <v/>
      </c>
      <c r="R913" s="2" t="str">
        <f>IFERROR(AVERAGEIFS(tbl_performance[Bench Press 1RM (lbs)],tbl_performance[Name],tbl_daily[[#This Row],[Name]],tbl_performance[Date],tbl_daily[[#This Row],[Date]]),"")</f>
        <v/>
      </c>
      <c r="S913" s="2" t="str">
        <f>IFERROR(AVERAGEIFS(tbl_performance[Jump Height (in)],tbl_performance[Name],tbl_daily[[#This Row],[Name]],tbl_performance[Date],tbl_daily[[#This Row],[Date]]),"")</f>
        <v/>
      </c>
      <c r="T913" s="2" t="str">
        <f>IFERROR(AVERAGEIFS(tbl_performance[Body Fat (%)],tbl_performance[Name],tbl_daily[[#This Row],[Name]],tbl_performance[Date],tbl_daily[[#This Row],[Date]]),"")</f>
        <v/>
      </c>
      <c r="U913">
        <f>IFERROR(IF(tbl_daily[[#This Row],[Name]]="","",1),"")</f>
        <v>1</v>
      </c>
      <c r="V913" s="9">
        <f>IF(tbl_daily[[#This Row],[Injury Status]]="Full",1,IF(tbl_daily[[#This Row],[Injury Status]]="Limited",2,IF(tbl_daily[[#This Row],[Injury Status]]="Out",3,"")))</f>
        <v>1</v>
      </c>
    </row>
    <row r="914" spans="1:22" ht="18" customHeight="1" x14ac:dyDescent="0.25">
      <c r="A914" s="3">
        <v>43080</v>
      </c>
      <c r="B914" t="s">
        <v>146</v>
      </c>
      <c r="C914" t="s">
        <v>36</v>
      </c>
      <c r="D914">
        <v>4</v>
      </c>
      <c r="E914">
        <v>5</v>
      </c>
      <c r="F914">
        <v>7</v>
      </c>
      <c r="G914">
        <v>4</v>
      </c>
      <c r="H914">
        <v>6</v>
      </c>
      <c r="I914">
        <v>0</v>
      </c>
      <c r="J914">
        <v>0</v>
      </c>
      <c r="K914" t="s">
        <v>39</v>
      </c>
      <c r="L914" t="str">
        <f>IFERROR(IF(OR(tbl_daily[[#This Row],[RPE]]="",tbl_daily[[#This Row],[Duration]]=""),"",tbl_daily[[#This Row],[RPE]]*tbl_daily[[#This Row],[Duration]]),"")</f>
        <v/>
      </c>
      <c r="M9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914" t="str">
        <f>IFERROR(_xlfn.XLOOKUP(tbl_daily[[#This Row],[Name]],tbl_profile[Name],tbl_profile[Position]),"")</f>
        <v>Forward</v>
      </c>
      <c r="O914" t="str">
        <f>IFERROR(IF(tbl_daily[[#This Row],[Injury Status]]="Out","",tbl_daily[[#This Row],[Duration]]),"")</f>
        <v/>
      </c>
      <c r="P914" t="str">
        <f>IFERROR(_xlfn.XLOOKUP(tbl_daily[[#This Row],[Name]],tbl_profile[Name],tbl_profile[Team]),"")</f>
        <v>New Legacy</v>
      </c>
      <c r="Q914" s="2" t="str">
        <f>IFERROR(AVERAGEIFS(tbl_performance[TrapBar Deadlift 1RM (lbs)],tbl_performance[Name],tbl_daily[[#This Row],[Name]],tbl_performance[Date],tbl_daily[[#This Row],[Date]]),"")</f>
        <v/>
      </c>
      <c r="R914" s="2" t="str">
        <f>IFERROR(AVERAGEIFS(tbl_performance[Bench Press 1RM (lbs)],tbl_performance[Name],tbl_daily[[#This Row],[Name]],tbl_performance[Date],tbl_daily[[#This Row],[Date]]),"")</f>
        <v/>
      </c>
      <c r="S914" s="2" t="str">
        <f>IFERROR(AVERAGEIFS(tbl_performance[Jump Height (in)],tbl_performance[Name],tbl_daily[[#This Row],[Name]],tbl_performance[Date],tbl_daily[[#This Row],[Date]]),"")</f>
        <v/>
      </c>
      <c r="T914" s="2" t="str">
        <f>IFERROR(AVERAGEIFS(tbl_performance[Body Fat (%)],tbl_performance[Name],tbl_daily[[#This Row],[Name]],tbl_performance[Date],tbl_daily[[#This Row],[Date]]),"")</f>
        <v/>
      </c>
      <c r="U914">
        <f>IFERROR(IF(tbl_daily[[#This Row],[Name]]="","",1),"")</f>
        <v>1</v>
      </c>
      <c r="V914" s="9">
        <f>IF(tbl_daily[[#This Row],[Injury Status]]="Full",1,IF(tbl_daily[[#This Row],[Injury Status]]="Limited",2,IF(tbl_daily[[#This Row],[Injury Status]]="Out",3,"")))</f>
        <v>1</v>
      </c>
    </row>
    <row r="915" spans="1:22" ht="18" customHeight="1" x14ac:dyDescent="0.25">
      <c r="A915" s="3">
        <v>43080</v>
      </c>
      <c r="B915" t="s">
        <v>52</v>
      </c>
      <c r="C915" t="s">
        <v>36</v>
      </c>
      <c r="D915">
        <v>6</v>
      </c>
      <c r="E915">
        <v>5</v>
      </c>
      <c r="F915">
        <v>5</v>
      </c>
      <c r="G915">
        <v>5</v>
      </c>
      <c r="H915">
        <v>6</v>
      </c>
      <c r="I915">
        <v>0</v>
      </c>
      <c r="J915">
        <v>0</v>
      </c>
      <c r="K915" t="s">
        <v>39</v>
      </c>
      <c r="L915" t="str">
        <f>IFERROR(IF(OR(tbl_daily[[#This Row],[RPE]]="",tbl_daily[[#This Row],[Duration]]=""),"",tbl_daily[[#This Row],[RPE]]*tbl_daily[[#This Row],[Duration]]),"")</f>
        <v/>
      </c>
      <c r="M9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915" t="str">
        <f>IFERROR(_xlfn.XLOOKUP(tbl_daily[[#This Row],[Name]],tbl_profile[Name],tbl_profile[Position]),"")</f>
        <v>Forward</v>
      </c>
      <c r="O915" t="str">
        <f>IFERROR(IF(tbl_daily[[#This Row],[Injury Status]]="Out","",tbl_daily[[#This Row],[Duration]]),"")</f>
        <v/>
      </c>
      <c r="P915" t="str">
        <f>IFERROR(_xlfn.XLOOKUP(tbl_daily[[#This Row],[Name]],tbl_profile[Name],tbl_profile[Team]),"")</f>
        <v>Toon Squad</v>
      </c>
      <c r="Q915" s="2" t="str">
        <f>IFERROR(AVERAGEIFS(tbl_performance[TrapBar Deadlift 1RM (lbs)],tbl_performance[Name],tbl_daily[[#This Row],[Name]],tbl_performance[Date],tbl_daily[[#This Row],[Date]]),"")</f>
        <v/>
      </c>
      <c r="R915" s="2" t="str">
        <f>IFERROR(AVERAGEIFS(tbl_performance[Bench Press 1RM (lbs)],tbl_performance[Name],tbl_daily[[#This Row],[Name]],tbl_performance[Date],tbl_daily[[#This Row],[Date]]),"")</f>
        <v/>
      </c>
      <c r="S915" s="2" t="str">
        <f>IFERROR(AVERAGEIFS(tbl_performance[Jump Height (in)],tbl_performance[Name],tbl_daily[[#This Row],[Name]],tbl_performance[Date],tbl_daily[[#This Row],[Date]]),"")</f>
        <v/>
      </c>
      <c r="T915" s="2" t="str">
        <f>IFERROR(AVERAGEIFS(tbl_performance[Body Fat (%)],tbl_performance[Name],tbl_daily[[#This Row],[Name]],tbl_performance[Date],tbl_daily[[#This Row],[Date]]),"")</f>
        <v/>
      </c>
      <c r="U915">
        <f>IFERROR(IF(tbl_daily[[#This Row],[Name]]="","",1),"")</f>
        <v>1</v>
      </c>
      <c r="V915" s="9">
        <f>IF(tbl_daily[[#This Row],[Injury Status]]="Full",1,IF(tbl_daily[[#This Row],[Injury Status]]="Limited",2,IF(tbl_daily[[#This Row],[Injury Status]]="Out",3,"")))</f>
        <v>1</v>
      </c>
    </row>
    <row r="916" spans="1:22" ht="18" customHeight="1" x14ac:dyDescent="0.25">
      <c r="A916" s="3">
        <v>43080</v>
      </c>
      <c r="B916" t="s">
        <v>57</v>
      </c>
      <c r="C916" t="s">
        <v>36</v>
      </c>
      <c r="D916">
        <v>6</v>
      </c>
      <c r="E916">
        <v>5</v>
      </c>
      <c r="F916">
        <v>7</v>
      </c>
      <c r="G916">
        <v>6</v>
      </c>
      <c r="H916">
        <v>6</v>
      </c>
      <c r="I916">
        <v>0</v>
      </c>
      <c r="J916">
        <v>0</v>
      </c>
      <c r="K916" t="s">
        <v>39</v>
      </c>
      <c r="L916" t="str">
        <f>IFERROR(IF(OR(tbl_daily[[#This Row],[RPE]]="",tbl_daily[[#This Row],[Duration]]=""),"",tbl_daily[[#This Row],[RPE]]*tbl_daily[[#This Row],[Duration]]),"")</f>
        <v/>
      </c>
      <c r="M9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916" t="str">
        <f>IFERROR(_xlfn.XLOOKUP(tbl_daily[[#This Row],[Name]],tbl_profile[Name],tbl_profile[Position]),"")</f>
        <v>Guard</v>
      </c>
      <c r="O916" t="str">
        <f>IFERROR(IF(tbl_daily[[#This Row],[Injury Status]]="Out","",tbl_daily[[#This Row],[Duration]]),"")</f>
        <v/>
      </c>
      <c r="P916" t="str">
        <f>IFERROR(_xlfn.XLOOKUP(tbl_daily[[#This Row],[Name]],tbl_profile[Name],tbl_profile[Team]),"")</f>
        <v>Toon Squad</v>
      </c>
      <c r="Q916" s="2" t="str">
        <f>IFERROR(AVERAGEIFS(tbl_performance[TrapBar Deadlift 1RM (lbs)],tbl_performance[Name],tbl_daily[[#This Row],[Name]],tbl_performance[Date],tbl_daily[[#This Row],[Date]]),"")</f>
        <v/>
      </c>
      <c r="R916" s="2" t="str">
        <f>IFERROR(AVERAGEIFS(tbl_performance[Bench Press 1RM (lbs)],tbl_performance[Name],tbl_daily[[#This Row],[Name]],tbl_performance[Date],tbl_daily[[#This Row],[Date]]),"")</f>
        <v/>
      </c>
      <c r="S916" s="2" t="str">
        <f>IFERROR(AVERAGEIFS(tbl_performance[Jump Height (in)],tbl_performance[Name],tbl_daily[[#This Row],[Name]],tbl_performance[Date],tbl_daily[[#This Row],[Date]]),"")</f>
        <v/>
      </c>
      <c r="T916" s="2" t="str">
        <f>IFERROR(AVERAGEIFS(tbl_performance[Body Fat (%)],tbl_performance[Name],tbl_daily[[#This Row],[Name]],tbl_performance[Date],tbl_daily[[#This Row],[Date]]),"")</f>
        <v/>
      </c>
      <c r="U916">
        <f>IFERROR(IF(tbl_daily[[#This Row],[Name]]="","",1),"")</f>
        <v>1</v>
      </c>
      <c r="V916" s="9">
        <f>IF(tbl_daily[[#This Row],[Injury Status]]="Full",1,IF(tbl_daily[[#This Row],[Injury Status]]="Limited",2,IF(tbl_daily[[#This Row],[Injury Status]]="Out",3,"")))</f>
        <v>1</v>
      </c>
    </row>
    <row r="917" spans="1:22" ht="18" customHeight="1" x14ac:dyDescent="0.25">
      <c r="A917" s="3">
        <v>43080</v>
      </c>
      <c r="B917" t="s">
        <v>59</v>
      </c>
      <c r="C917" t="s">
        <v>36</v>
      </c>
      <c r="D917">
        <v>4</v>
      </c>
      <c r="E917">
        <v>5</v>
      </c>
      <c r="F917">
        <v>7</v>
      </c>
      <c r="G917">
        <v>7</v>
      </c>
      <c r="H917">
        <v>6</v>
      </c>
      <c r="I917">
        <v>0</v>
      </c>
      <c r="J917">
        <v>0</v>
      </c>
      <c r="K917" t="s">
        <v>39</v>
      </c>
      <c r="L917" t="str">
        <f>IFERROR(IF(OR(tbl_daily[[#This Row],[RPE]]="",tbl_daily[[#This Row],[Duration]]=""),"",tbl_daily[[#This Row],[RPE]]*tbl_daily[[#This Row],[Duration]]),"")</f>
        <v/>
      </c>
      <c r="M9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917" t="str">
        <f>IFERROR(_xlfn.XLOOKUP(tbl_daily[[#This Row],[Name]],tbl_profile[Name],tbl_profile[Position]),"")</f>
        <v>Forward</v>
      </c>
      <c r="O917" t="str">
        <f>IFERROR(IF(tbl_daily[[#This Row],[Injury Status]]="Out","",tbl_daily[[#This Row],[Duration]]),"")</f>
        <v/>
      </c>
      <c r="P917" t="str">
        <f>IFERROR(_xlfn.XLOOKUP(tbl_daily[[#This Row],[Name]],tbl_profile[Name],tbl_profile[Team]),"")</f>
        <v>Toon Squad</v>
      </c>
      <c r="Q917" s="2" t="str">
        <f>IFERROR(AVERAGEIFS(tbl_performance[TrapBar Deadlift 1RM (lbs)],tbl_performance[Name],tbl_daily[[#This Row],[Name]],tbl_performance[Date],tbl_daily[[#This Row],[Date]]),"")</f>
        <v/>
      </c>
      <c r="R917" s="2" t="str">
        <f>IFERROR(AVERAGEIFS(tbl_performance[Bench Press 1RM (lbs)],tbl_performance[Name],tbl_daily[[#This Row],[Name]],tbl_performance[Date],tbl_daily[[#This Row],[Date]]),"")</f>
        <v/>
      </c>
      <c r="S917" s="2" t="str">
        <f>IFERROR(AVERAGEIFS(tbl_performance[Jump Height (in)],tbl_performance[Name],tbl_daily[[#This Row],[Name]],tbl_performance[Date],tbl_daily[[#This Row],[Date]]),"")</f>
        <v/>
      </c>
      <c r="T917" s="2" t="str">
        <f>IFERROR(AVERAGEIFS(tbl_performance[Body Fat (%)],tbl_performance[Name],tbl_daily[[#This Row],[Name]],tbl_performance[Date],tbl_daily[[#This Row],[Date]]),"")</f>
        <v/>
      </c>
      <c r="U917">
        <f>IFERROR(IF(tbl_daily[[#This Row],[Name]]="","",1),"")</f>
        <v>1</v>
      </c>
      <c r="V917" s="9">
        <f>IF(tbl_daily[[#This Row],[Injury Status]]="Full",1,IF(tbl_daily[[#This Row],[Injury Status]]="Limited",2,IF(tbl_daily[[#This Row],[Injury Status]]="Out",3,"")))</f>
        <v>1</v>
      </c>
    </row>
    <row r="918" spans="1:22" ht="18" customHeight="1" x14ac:dyDescent="0.25">
      <c r="A918" s="3">
        <v>43080</v>
      </c>
      <c r="B918" t="s">
        <v>61</v>
      </c>
      <c r="C918" t="s">
        <v>36</v>
      </c>
      <c r="D918">
        <v>6</v>
      </c>
      <c r="E918">
        <v>6</v>
      </c>
      <c r="F918">
        <v>5</v>
      </c>
      <c r="G918">
        <v>4</v>
      </c>
      <c r="H918">
        <v>7</v>
      </c>
      <c r="I918">
        <v>0</v>
      </c>
      <c r="J918">
        <v>0</v>
      </c>
      <c r="K918" t="s">
        <v>39</v>
      </c>
      <c r="L918" t="str">
        <f>IFERROR(IF(OR(tbl_daily[[#This Row],[RPE]]="",tbl_daily[[#This Row],[Duration]]=""),"",tbl_daily[[#This Row],[RPE]]*tbl_daily[[#This Row],[Duration]]),"")</f>
        <v/>
      </c>
      <c r="M9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918" t="str">
        <f>IFERROR(_xlfn.XLOOKUP(tbl_daily[[#This Row],[Name]],tbl_profile[Name],tbl_profile[Position]),"")</f>
        <v>Forward</v>
      </c>
      <c r="O918" t="str">
        <f>IFERROR(IF(tbl_daily[[#This Row],[Injury Status]]="Out","",tbl_daily[[#This Row],[Duration]]),"")</f>
        <v/>
      </c>
      <c r="P918" t="str">
        <f>IFERROR(_xlfn.XLOOKUP(tbl_daily[[#This Row],[Name]],tbl_profile[Name],tbl_profile[Team]),"")</f>
        <v>Toon Squad</v>
      </c>
      <c r="Q918" s="2" t="str">
        <f>IFERROR(AVERAGEIFS(tbl_performance[TrapBar Deadlift 1RM (lbs)],tbl_performance[Name],tbl_daily[[#This Row],[Name]],tbl_performance[Date],tbl_daily[[#This Row],[Date]]),"")</f>
        <v/>
      </c>
      <c r="R918" s="2" t="str">
        <f>IFERROR(AVERAGEIFS(tbl_performance[Bench Press 1RM (lbs)],tbl_performance[Name],tbl_daily[[#This Row],[Name]],tbl_performance[Date],tbl_daily[[#This Row],[Date]]),"")</f>
        <v/>
      </c>
      <c r="S918" s="2" t="str">
        <f>IFERROR(AVERAGEIFS(tbl_performance[Jump Height (in)],tbl_performance[Name],tbl_daily[[#This Row],[Name]],tbl_performance[Date],tbl_daily[[#This Row],[Date]]),"")</f>
        <v/>
      </c>
      <c r="T918" s="2" t="str">
        <f>IFERROR(AVERAGEIFS(tbl_performance[Body Fat (%)],tbl_performance[Name],tbl_daily[[#This Row],[Name]],tbl_performance[Date],tbl_daily[[#This Row],[Date]]),"")</f>
        <v/>
      </c>
      <c r="U918">
        <f>IFERROR(IF(tbl_daily[[#This Row],[Name]]="","",1),"")</f>
        <v>1</v>
      </c>
      <c r="V918" s="9">
        <f>IF(tbl_daily[[#This Row],[Injury Status]]="Full",1,IF(tbl_daily[[#This Row],[Injury Status]]="Limited",2,IF(tbl_daily[[#This Row],[Injury Status]]="Out",3,"")))</f>
        <v>1</v>
      </c>
    </row>
    <row r="919" spans="1:22" ht="18" customHeight="1" x14ac:dyDescent="0.25">
      <c r="A919" s="3">
        <v>43080</v>
      </c>
      <c r="B919" t="s">
        <v>55</v>
      </c>
      <c r="C919" t="s">
        <v>36</v>
      </c>
      <c r="D919">
        <v>8</v>
      </c>
      <c r="E919">
        <v>8</v>
      </c>
      <c r="F919">
        <v>10</v>
      </c>
      <c r="G919">
        <v>7</v>
      </c>
      <c r="H919">
        <v>10</v>
      </c>
      <c r="I919">
        <v>1</v>
      </c>
      <c r="J919">
        <v>10</v>
      </c>
      <c r="K919">
        <v>101</v>
      </c>
      <c r="L919">
        <f>IFERROR(IF(OR(tbl_daily[[#This Row],[RPE]]="",tbl_daily[[#This Row],[Duration]]=""),"",tbl_daily[[#This Row],[RPE]]*tbl_daily[[#This Row],[Duration]]),"")</f>
        <v>1010</v>
      </c>
      <c r="M9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919" t="str">
        <f>IFERROR(_xlfn.XLOOKUP(tbl_daily[[#This Row],[Name]],tbl_profile[Name],tbl_profile[Position]),"")</f>
        <v>Guard</v>
      </c>
      <c r="O919">
        <f>IFERROR(IF(tbl_daily[[#This Row],[Injury Status]]="Out","",tbl_daily[[#This Row],[Duration]]),"")</f>
        <v>101</v>
      </c>
      <c r="P919" t="str">
        <f>IFERROR(_xlfn.XLOOKUP(tbl_daily[[#This Row],[Name]],tbl_profile[Name],tbl_profile[Team]),"")</f>
        <v>Toon Squad</v>
      </c>
      <c r="Q919" s="2" t="str">
        <f>IFERROR(AVERAGEIFS(tbl_performance[TrapBar Deadlift 1RM (lbs)],tbl_performance[Name],tbl_daily[[#This Row],[Name]],tbl_performance[Date],tbl_daily[[#This Row],[Date]]),"")</f>
        <v/>
      </c>
      <c r="R919" s="2" t="str">
        <f>IFERROR(AVERAGEIFS(tbl_performance[Bench Press 1RM (lbs)],tbl_performance[Name],tbl_daily[[#This Row],[Name]],tbl_performance[Date],tbl_daily[[#This Row],[Date]]),"")</f>
        <v/>
      </c>
      <c r="S919" s="2" t="str">
        <f>IFERROR(AVERAGEIFS(tbl_performance[Jump Height (in)],tbl_performance[Name],tbl_daily[[#This Row],[Name]],tbl_performance[Date],tbl_daily[[#This Row],[Date]]),"")</f>
        <v/>
      </c>
      <c r="T919" s="2" t="str">
        <f>IFERROR(AVERAGEIFS(tbl_performance[Body Fat (%)],tbl_performance[Name],tbl_daily[[#This Row],[Name]],tbl_performance[Date],tbl_daily[[#This Row],[Date]]),"")</f>
        <v/>
      </c>
      <c r="U919">
        <f>IFERROR(IF(tbl_daily[[#This Row],[Name]]="","",1),"")</f>
        <v>1</v>
      </c>
      <c r="V919" s="9">
        <f>IF(tbl_daily[[#This Row],[Injury Status]]="Full",1,IF(tbl_daily[[#This Row],[Injury Status]]="Limited",2,IF(tbl_daily[[#This Row],[Injury Status]]="Out",3,"")))</f>
        <v>1</v>
      </c>
    </row>
    <row r="920" spans="1:22" ht="18" customHeight="1" x14ac:dyDescent="0.25">
      <c r="A920" s="3">
        <v>43080</v>
      </c>
      <c r="B920" t="s">
        <v>40</v>
      </c>
      <c r="C920" t="s">
        <v>36</v>
      </c>
      <c r="D920">
        <v>10</v>
      </c>
      <c r="E920">
        <v>10</v>
      </c>
      <c r="F920">
        <v>9</v>
      </c>
      <c r="G920">
        <v>9</v>
      </c>
      <c r="H920">
        <v>7</v>
      </c>
      <c r="I920">
        <v>1</v>
      </c>
      <c r="J920">
        <v>8</v>
      </c>
      <c r="K920">
        <v>101</v>
      </c>
      <c r="L920">
        <f>IFERROR(IF(OR(tbl_daily[[#This Row],[RPE]]="",tbl_daily[[#This Row],[Duration]]=""),"",tbl_daily[[#This Row],[RPE]]*tbl_daily[[#This Row],[Duration]]),"")</f>
        <v>808</v>
      </c>
      <c r="M9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920" t="str">
        <f>IFERROR(_xlfn.XLOOKUP(tbl_daily[[#This Row],[Name]],tbl_profile[Name],tbl_profile[Position]),"")</f>
        <v>Guard</v>
      </c>
      <c r="O920">
        <f>IFERROR(IF(tbl_daily[[#This Row],[Injury Status]]="Out","",tbl_daily[[#This Row],[Duration]]),"")</f>
        <v>101</v>
      </c>
      <c r="P920" t="str">
        <f>IFERROR(_xlfn.XLOOKUP(tbl_daily[[#This Row],[Name]],tbl_profile[Name],tbl_profile[Team]),"")</f>
        <v>New Legacy</v>
      </c>
      <c r="Q920" s="2" t="str">
        <f>IFERROR(AVERAGEIFS(tbl_performance[TrapBar Deadlift 1RM (lbs)],tbl_performance[Name],tbl_daily[[#This Row],[Name]],tbl_performance[Date],tbl_daily[[#This Row],[Date]]),"")</f>
        <v/>
      </c>
      <c r="R920" s="2" t="str">
        <f>IFERROR(AVERAGEIFS(tbl_performance[Bench Press 1RM (lbs)],tbl_performance[Name],tbl_daily[[#This Row],[Name]],tbl_performance[Date],tbl_daily[[#This Row],[Date]]),"")</f>
        <v/>
      </c>
      <c r="S920" s="2" t="str">
        <f>IFERROR(AVERAGEIFS(tbl_performance[Jump Height (in)],tbl_performance[Name],tbl_daily[[#This Row],[Name]],tbl_performance[Date],tbl_daily[[#This Row],[Date]]),"")</f>
        <v/>
      </c>
      <c r="T920" s="2" t="str">
        <f>IFERROR(AVERAGEIFS(tbl_performance[Body Fat (%)],tbl_performance[Name],tbl_daily[[#This Row],[Name]],tbl_performance[Date],tbl_daily[[#This Row],[Date]]),"")</f>
        <v/>
      </c>
      <c r="U920">
        <f>IFERROR(IF(tbl_daily[[#This Row],[Name]]="","",1),"")</f>
        <v>1</v>
      </c>
      <c r="V920" s="9">
        <f>IF(tbl_daily[[#This Row],[Injury Status]]="Full",1,IF(tbl_daily[[#This Row],[Injury Status]]="Limited",2,IF(tbl_daily[[#This Row],[Injury Status]]="Out",3,"")))</f>
        <v>1</v>
      </c>
    </row>
    <row r="921" spans="1:22" ht="18" customHeight="1" x14ac:dyDescent="0.25">
      <c r="A921" s="6">
        <v>43081</v>
      </c>
      <c r="B921" t="s">
        <v>45</v>
      </c>
      <c r="C921" t="s">
        <v>36</v>
      </c>
      <c r="D921">
        <v>7</v>
      </c>
      <c r="E921">
        <v>10</v>
      </c>
      <c r="F921">
        <v>9</v>
      </c>
      <c r="G921">
        <v>7</v>
      </c>
      <c r="H921">
        <v>7</v>
      </c>
      <c r="I921">
        <v>1</v>
      </c>
      <c r="J921">
        <v>9</v>
      </c>
      <c r="K921">
        <v>101</v>
      </c>
      <c r="L921">
        <f>IFERROR(IF(OR(tbl_daily[[#This Row],[RPE]]="",tbl_daily[[#This Row],[Duration]]=""),"",tbl_daily[[#This Row],[RPE]]*tbl_daily[[#This Row],[Duration]]),"")</f>
        <v>909</v>
      </c>
      <c r="M9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921" t="str">
        <f>IFERROR(_xlfn.XLOOKUP(tbl_daily[[#This Row],[Name]],tbl_profile[Name],tbl_profile[Position]),"")</f>
        <v>Forward</v>
      </c>
      <c r="O921">
        <f>IFERROR(IF(tbl_daily[[#This Row],[Injury Status]]="Out","",tbl_daily[[#This Row],[Duration]]),"")</f>
        <v>101</v>
      </c>
      <c r="P921" t="str">
        <f>IFERROR(_xlfn.XLOOKUP(tbl_daily[[#This Row],[Name]],tbl_profile[Name],tbl_profile[Team]),"")</f>
        <v>New Legacy</v>
      </c>
      <c r="Q921" s="2" t="str">
        <f>IFERROR(AVERAGEIFS(tbl_performance[TrapBar Deadlift 1RM (lbs)],tbl_performance[Name],tbl_daily[[#This Row],[Name]],tbl_performance[Date],tbl_daily[[#This Row],[Date]]),"")</f>
        <v/>
      </c>
      <c r="R921" s="2" t="str">
        <f>IFERROR(AVERAGEIFS(tbl_performance[Bench Press 1RM (lbs)],tbl_performance[Name],tbl_daily[[#This Row],[Name]],tbl_performance[Date],tbl_daily[[#This Row],[Date]]),"")</f>
        <v/>
      </c>
      <c r="S921" s="2" t="str">
        <f>IFERROR(AVERAGEIFS(tbl_performance[Jump Height (in)],tbl_performance[Name],tbl_daily[[#This Row],[Name]],tbl_performance[Date],tbl_daily[[#This Row],[Date]]),"")</f>
        <v/>
      </c>
      <c r="T921" s="2" t="str">
        <f>IFERROR(AVERAGEIFS(tbl_performance[Body Fat (%)],tbl_performance[Name],tbl_daily[[#This Row],[Name]],tbl_performance[Date],tbl_daily[[#This Row],[Date]]),"")</f>
        <v/>
      </c>
      <c r="U921">
        <f>IFERROR(IF(tbl_daily[[#This Row],[Name]]="","",1),"")</f>
        <v>1</v>
      </c>
      <c r="V921" s="9">
        <f>IF(tbl_daily[[#This Row],[Injury Status]]="Full",1,IF(tbl_daily[[#This Row],[Injury Status]]="Limited",2,IF(tbl_daily[[#This Row],[Injury Status]]="Out",3,"")))</f>
        <v>1</v>
      </c>
    </row>
    <row r="922" spans="1:22" ht="18" customHeight="1" x14ac:dyDescent="0.25">
      <c r="A922" s="3">
        <v>43081</v>
      </c>
      <c r="B922" t="s">
        <v>47</v>
      </c>
      <c r="C922" t="s">
        <v>36</v>
      </c>
      <c r="D922">
        <v>10</v>
      </c>
      <c r="E922">
        <v>7</v>
      </c>
      <c r="F922">
        <v>8</v>
      </c>
      <c r="G922">
        <v>10</v>
      </c>
      <c r="H922">
        <v>9</v>
      </c>
      <c r="I922">
        <v>1</v>
      </c>
      <c r="J922">
        <v>8</v>
      </c>
      <c r="K922">
        <v>101</v>
      </c>
      <c r="L922">
        <f>IFERROR(IF(OR(tbl_daily[[#This Row],[RPE]]="",tbl_daily[[#This Row],[Duration]]=""),"",tbl_daily[[#This Row],[RPE]]*tbl_daily[[#This Row],[Duration]]),"")</f>
        <v>808</v>
      </c>
      <c r="M9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922" t="str">
        <f>IFERROR(_xlfn.XLOOKUP(tbl_daily[[#This Row],[Name]],tbl_profile[Name],tbl_profile[Position]),"")</f>
        <v>Forward</v>
      </c>
      <c r="O922">
        <f>IFERROR(IF(tbl_daily[[#This Row],[Injury Status]]="Out","",tbl_daily[[#This Row],[Duration]]),"")</f>
        <v>101</v>
      </c>
      <c r="P922" t="str">
        <f>IFERROR(_xlfn.XLOOKUP(tbl_daily[[#This Row],[Name]],tbl_profile[Name],tbl_profile[Team]),"")</f>
        <v>Toon Squad</v>
      </c>
      <c r="Q922" s="2" t="str">
        <f>IFERROR(AVERAGEIFS(tbl_performance[TrapBar Deadlift 1RM (lbs)],tbl_performance[Name],tbl_daily[[#This Row],[Name]],tbl_performance[Date],tbl_daily[[#This Row],[Date]]),"")</f>
        <v/>
      </c>
      <c r="R922" s="2" t="str">
        <f>IFERROR(AVERAGEIFS(tbl_performance[Bench Press 1RM (lbs)],tbl_performance[Name],tbl_daily[[#This Row],[Name]],tbl_performance[Date],tbl_daily[[#This Row],[Date]]),"")</f>
        <v/>
      </c>
      <c r="S922" s="2" t="str">
        <f>IFERROR(AVERAGEIFS(tbl_performance[Jump Height (in)],tbl_performance[Name],tbl_daily[[#This Row],[Name]],tbl_performance[Date],tbl_daily[[#This Row],[Date]]),"")</f>
        <v/>
      </c>
      <c r="T922" s="2" t="str">
        <f>IFERROR(AVERAGEIFS(tbl_performance[Body Fat (%)],tbl_performance[Name],tbl_daily[[#This Row],[Name]],tbl_performance[Date],tbl_daily[[#This Row],[Date]]),"")</f>
        <v/>
      </c>
      <c r="U922">
        <f>IFERROR(IF(tbl_daily[[#This Row],[Name]]="","",1),"")</f>
        <v>1</v>
      </c>
      <c r="V922" s="9">
        <f>IF(tbl_daily[[#This Row],[Injury Status]]="Full",1,IF(tbl_daily[[#This Row],[Injury Status]]="Limited",2,IF(tbl_daily[[#This Row],[Injury Status]]="Out",3,"")))</f>
        <v>1</v>
      </c>
    </row>
    <row r="923" spans="1:22" ht="18" customHeight="1" x14ac:dyDescent="0.25">
      <c r="A923" s="3">
        <v>43081</v>
      </c>
      <c r="B923" t="s">
        <v>43</v>
      </c>
      <c r="C923" t="s">
        <v>36</v>
      </c>
      <c r="D923">
        <v>7</v>
      </c>
      <c r="E923">
        <v>9</v>
      </c>
      <c r="F923">
        <v>8</v>
      </c>
      <c r="G923">
        <v>10</v>
      </c>
      <c r="H923">
        <v>10</v>
      </c>
      <c r="I923">
        <v>1</v>
      </c>
      <c r="J923">
        <v>8</v>
      </c>
      <c r="K923">
        <v>101</v>
      </c>
      <c r="L923">
        <f>IFERROR(IF(OR(tbl_daily[[#This Row],[RPE]]="",tbl_daily[[#This Row],[Duration]]=""),"",tbl_daily[[#This Row],[RPE]]*tbl_daily[[#This Row],[Duration]]),"")</f>
        <v>808</v>
      </c>
      <c r="M9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923" t="str">
        <f>IFERROR(_xlfn.XLOOKUP(tbl_daily[[#This Row],[Name]],tbl_profile[Name],tbl_profile[Position]),"")</f>
        <v>Forward</v>
      </c>
      <c r="O923">
        <f>IFERROR(IF(tbl_daily[[#This Row],[Injury Status]]="Out","",tbl_daily[[#This Row],[Duration]]),"")</f>
        <v>101</v>
      </c>
      <c r="P923" t="str">
        <f>IFERROR(_xlfn.XLOOKUP(tbl_daily[[#This Row],[Name]],tbl_profile[Name],tbl_profile[Team]),"")</f>
        <v>New Legacy</v>
      </c>
      <c r="Q923" s="2" t="str">
        <f>IFERROR(AVERAGEIFS(tbl_performance[TrapBar Deadlift 1RM (lbs)],tbl_performance[Name],tbl_daily[[#This Row],[Name]],tbl_performance[Date],tbl_daily[[#This Row],[Date]]),"")</f>
        <v/>
      </c>
      <c r="R923" s="2" t="str">
        <f>IFERROR(AVERAGEIFS(tbl_performance[Bench Press 1RM (lbs)],tbl_performance[Name],tbl_daily[[#This Row],[Name]],tbl_performance[Date],tbl_daily[[#This Row],[Date]]),"")</f>
        <v/>
      </c>
      <c r="S923" s="2" t="str">
        <f>IFERROR(AVERAGEIFS(tbl_performance[Jump Height (in)],tbl_performance[Name],tbl_daily[[#This Row],[Name]],tbl_performance[Date],tbl_daily[[#This Row],[Date]]),"")</f>
        <v/>
      </c>
      <c r="T923" s="2" t="str">
        <f>IFERROR(AVERAGEIFS(tbl_performance[Body Fat (%)],tbl_performance[Name],tbl_daily[[#This Row],[Name]],tbl_performance[Date],tbl_daily[[#This Row],[Date]]),"")</f>
        <v/>
      </c>
      <c r="U923">
        <f>IFERROR(IF(tbl_daily[[#This Row],[Name]]="","",1),"")</f>
        <v>1</v>
      </c>
      <c r="V923" s="9">
        <f>IF(tbl_daily[[#This Row],[Injury Status]]="Full",1,IF(tbl_daily[[#This Row],[Injury Status]]="Limited",2,IF(tbl_daily[[#This Row],[Injury Status]]="Out",3,"")))</f>
        <v>1</v>
      </c>
    </row>
    <row r="924" spans="1:22" ht="18" customHeight="1" x14ac:dyDescent="0.25">
      <c r="A924" s="3">
        <v>43081</v>
      </c>
      <c r="B924" t="s">
        <v>46</v>
      </c>
      <c r="C924" t="s">
        <v>36</v>
      </c>
      <c r="D924">
        <v>10</v>
      </c>
      <c r="E924">
        <v>8</v>
      </c>
      <c r="F924">
        <v>7</v>
      </c>
      <c r="G924">
        <v>7</v>
      </c>
      <c r="H924">
        <v>7</v>
      </c>
      <c r="I924">
        <v>1</v>
      </c>
      <c r="J924">
        <v>7</v>
      </c>
      <c r="K924">
        <v>101</v>
      </c>
      <c r="L924">
        <f>IFERROR(IF(OR(tbl_daily[[#This Row],[RPE]]="",tbl_daily[[#This Row],[Duration]]=""),"",tbl_daily[[#This Row],[RPE]]*tbl_daily[[#This Row],[Duration]]),"")</f>
        <v>707</v>
      </c>
      <c r="M9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924" t="str">
        <f>IFERROR(_xlfn.XLOOKUP(tbl_daily[[#This Row],[Name]],tbl_profile[Name],tbl_profile[Position]),"")</f>
        <v>Forward</v>
      </c>
      <c r="O924">
        <f>IFERROR(IF(tbl_daily[[#This Row],[Injury Status]]="Out","",tbl_daily[[#This Row],[Duration]]),"")</f>
        <v>101</v>
      </c>
      <c r="P924" t="str">
        <f>IFERROR(_xlfn.XLOOKUP(tbl_daily[[#This Row],[Name]],tbl_profile[Name],tbl_profile[Team]),"")</f>
        <v>Toon Squad</v>
      </c>
      <c r="Q924" s="2" t="str">
        <f>IFERROR(AVERAGEIFS(tbl_performance[TrapBar Deadlift 1RM (lbs)],tbl_performance[Name],tbl_daily[[#This Row],[Name]],tbl_performance[Date],tbl_daily[[#This Row],[Date]]),"")</f>
        <v/>
      </c>
      <c r="R924" s="2" t="str">
        <f>IFERROR(AVERAGEIFS(tbl_performance[Bench Press 1RM (lbs)],tbl_performance[Name],tbl_daily[[#This Row],[Name]],tbl_performance[Date],tbl_daily[[#This Row],[Date]]),"")</f>
        <v/>
      </c>
      <c r="S924" s="2" t="str">
        <f>IFERROR(AVERAGEIFS(tbl_performance[Jump Height (in)],tbl_performance[Name],tbl_daily[[#This Row],[Name]],tbl_performance[Date],tbl_daily[[#This Row],[Date]]),"")</f>
        <v/>
      </c>
      <c r="T924" s="2" t="str">
        <f>IFERROR(AVERAGEIFS(tbl_performance[Body Fat (%)],tbl_performance[Name],tbl_daily[[#This Row],[Name]],tbl_performance[Date],tbl_daily[[#This Row],[Date]]),"")</f>
        <v/>
      </c>
      <c r="U924">
        <f>IFERROR(IF(tbl_daily[[#This Row],[Name]]="","",1),"")</f>
        <v>1</v>
      </c>
      <c r="V924" s="9">
        <f>IF(tbl_daily[[#This Row],[Injury Status]]="Full",1,IF(tbl_daily[[#This Row],[Injury Status]]="Limited",2,IF(tbl_daily[[#This Row],[Injury Status]]="Out",3,"")))</f>
        <v>1</v>
      </c>
    </row>
    <row r="925" spans="1:22" ht="18" customHeight="1" x14ac:dyDescent="0.25">
      <c r="A925" s="3">
        <v>43081</v>
      </c>
      <c r="B925" t="s">
        <v>49</v>
      </c>
      <c r="C925" t="s">
        <v>36</v>
      </c>
      <c r="D925">
        <v>8</v>
      </c>
      <c r="E925">
        <v>10</v>
      </c>
      <c r="F925">
        <v>10</v>
      </c>
      <c r="G925">
        <v>9</v>
      </c>
      <c r="H925">
        <v>7</v>
      </c>
      <c r="I925">
        <v>1</v>
      </c>
      <c r="J925">
        <v>7</v>
      </c>
      <c r="K925">
        <v>101</v>
      </c>
      <c r="L925">
        <f>IFERROR(IF(OR(tbl_daily[[#This Row],[RPE]]="",tbl_daily[[#This Row],[Duration]]=""),"",tbl_daily[[#This Row],[RPE]]*tbl_daily[[#This Row],[Duration]]),"")</f>
        <v>707</v>
      </c>
      <c r="M9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925" t="str">
        <f>IFERROR(_xlfn.XLOOKUP(tbl_daily[[#This Row],[Name]],tbl_profile[Name],tbl_profile[Position]),"")</f>
        <v>Guard</v>
      </c>
      <c r="O925">
        <f>IFERROR(IF(tbl_daily[[#This Row],[Injury Status]]="Out","",tbl_daily[[#This Row],[Duration]]),"")</f>
        <v>101</v>
      </c>
      <c r="P925" t="str">
        <f>IFERROR(_xlfn.XLOOKUP(tbl_daily[[#This Row],[Name]],tbl_profile[Name],tbl_profile[Team]),"")</f>
        <v>Toon Squad</v>
      </c>
      <c r="Q925" s="2" t="str">
        <f>IFERROR(AVERAGEIFS(tbl_performance[TrapBar Deadlift 1RM (lbs)],tbl_performance[Name],tbl_daily[[#This Row],[Name]],tbl_performance[Date],tbl_daily[[#This Row],[Date]]),"")</f>
        <v/>
      </c>
      <c r="R925" s="2" t="str">
        <f>IFERROR(AVERAGEIFS(tbl_performance[Bench Press 1RM (lbs)],tbl_performance[Name],tbl_daily[[#This Row],[Name]],tbl_performance[Date],tbl_daily[[#This Row],[Date]]),"")</f>
        <v/>
      </c>
      <c r="S925" s="2" t="str">
        <f>IFERROR(AVERAGEIFS(tbl_performance[Jump Height (in)],tbl_performance[Name],tbl_daily[[#This Row],[Name]],tbl_performance[Date],tbl_daily[[#This Row],[Date]]),"")</f>
        <v/>
      </c>
      <c r="T925" s="2" t="str">
        <f>IFERROR(AVERAGEIFS(tbl_performance[Body Fat (%)],tbl_performance[Name],tbl_daily[[#This Row],[Name]],tbl_performance[Date],tbl_daily[[#This Row],[Date]]),"")</f>
        <v/>
      </c>
      <c r="U925">
        <f>IFERROR(IF(tbl_daily[[#This Row],[Name]]="","",1),"")</f>
        <v>1</v>
      </c>
      <c r="V925" s="9">
        <f>IF(tbl_daily[[#This Row],[Injury Status]]="Full",1,IF(tbl_daily[[#This Row],[Injury Status]]="Limited",2,IF(tbl_daily[[#This Row],[Injury Status]]="Out",3,"")))</f>
        <v>1</v>
      </c>
    </row>
    <row r="926" spans="1:22" ht="18" customHeight="1" x14ac:dyDescent="0.25">
      <c r="A926" s="3">
        <v>43081</v>
      </c>
      <c r="B926" t="s">
        <v>14</v>
      </c>
      <c r="C926" t="s">
        <v>36</v>
      </c>
      <c r="D926">
        <v>9</v>
      </c>
      <c r="E926">
        <v>9</v>
      </c>
      <c r="F926">
        <v>7</v>
      </c>
      <c r="G926">
        <v>9</v>
      </c>
      <c r="H926">
        <v>9</v>
      </c>
      <c r="I926">
        <v>1</v>
      </c>
      <c r="J926">
        <v>8</v>
      </c>
      <c r="K926">
        <v>101</v>
      </c>
      <c r="L926">
        <f>IFERROR(IF(OR(tbl_daily[[#This Row],[RPE]]="",tbl_daily[[#This Row],[Duration]]=""),"",tbl_daily[[#This Row],[RPE]]*tbl_daily[[#This Row],[Duration]]),"")</f>
        <v>808</v>
      </c>
      <c r="M9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926" t="str">
        <f>IFERROR(_xlfn.XLOOKUP(tbl_daily[[#This Row],[Name]],tbl_profile[Name],tbl_profile[Position]),"")</f>
        <v>Guard</v>
      </c>
      <c r="O926">
        <f>IFERROR(IF(tbl_daily[[#This Row],[Injury Status]]="Out","",tbl_daily[[#This Row],[Duration]]),"")</f>
        <v>101</v>
      </c>
      <c r="P926" t="str">
        <f>IFERROR(_xlfn.XLOOKUP(tbl_daily[[#This Row],[Name]],tbl_profile[Name],tbl_profile[Team]),"")</f>
        <v>New Legacy</v>
      </c>
      <c r="Q926" s="2" t="str">
        <f>IFERROR(AVERAGEIFS(tbl_performance[TrapBar Deadlift 1RM (lbs)],tbl_performance[Name],tbl_daily[[#This Row],[Name]],tbl_performance[Date],tbl_daily[[#This Row],[Date]]),"")</f>
        <v/>
      </c>
      <c r="R926" s="2" t="str">
        <f>IFERROR(AVERAGEIFS(tbl_performance[Bench Press 1RM (lbs)],tbl_performance[Name],tbl_daily[[#This Row],[Name]],tbl_performance[Date],tbl_daily[[#This Row],[Date]]),"")</f>
        <v/>
      </c>
      <c r="S926" s="2" t="str">
        <f>IFERROR(AVERAGEIFS(tbl_performance[Jump Height (in)],tbl_performance[Name],tbl_daily[[#This Row],[Name]],tbl_performance[Date],tbl_daily[[#This Row],[Date]]),"")</f>
        <v/>
      </c>
      <c r="T926" s="2" t="str">
        <f>IFERROR(AVERAGEIFS(tbl_performance[Body Fat (%)],tbl_performance[Name],tbl_daily[[#This Row],[Name]],tbl_performance[Date],tbl_daily[[#This Row],[Date]]),"")</f>
        <v/>
      </c>
      <c r="U926">
        <f>IFERROR(IF(tbl_daily[[#This Row],[Name]]="","",1),"")</f>
        <v>1</v>
      </c>
      <c r="V926" s="9">
        <f>IF(tbl_daily[[#This Row],[Injury Status]]="Full",1,IF(tbl_daily[[#This Row],[Injury Status]]="Limited",2,IF(tbl_daily[[#This Row],[Injury Status]]="Out",3,"")))</f>
        <v>1</v>
      </c>
    </row>
    <row r="927" spans="1:22" ht="18" customHeight="1" x14ac:dyDescent="0.25">
      <c r="A927" s="3">
        <v>43081</v>
      </c>
      <c r="B927" t="s">
        <v>48</v>
      </c>
      <c r="C927" t="s">
        <v>36</v>
      </c>
      <c r="D927">
        <v>8</v>
      </c>
      <c r="E927">
        <v>10</v>
      </c>
      <c r="F927">
        <v>7</v>
      </c>
      <c r="G927">
        <v>7</v>
      </c>
      <c r="H927">
        <v>7</v>
      </c>
      <c r="I927">
        <v>1</v>
      </c>
      <c r="J927">
        <v>9</v>
      </c>
      <c r="K927">
        <v>101</v>
      </c>
      <c r="L927">
        <f>IFERROR(IF(OR(tbl_daily[[#This Row],[RPE]]="",tbl_daily[[#This Row],[Duration]]=""),"",tbl_daily[[#This Row],[RPE]]*tbl_daily[[#This Row],[Duration]]),"")</f>
        <v>909</v>
      </c>
      <c r="M9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927" t="str">
        <f>IFERROR(_xlfn.XLOOKUP(tbl_daily[[#This Row],[Name]],tbl_profile[Name],tbl_profile[Position]),"")</f>
        <v>Guard</v>
      </c>
      <c r="O927">
        <f>IFERROR(IF(tbl_daily[[#This Row],[Injury Status]]="Out","",tbl_daily[[#This Row],[Duration]]),"")</f>
        <v>101</v>
      </c>
      <c r="P927" t="str">
        <f>IFERROR(_xlfn.XLOOKUP(tbl_daily[[#This Row],[Name]],tbl_profile[Name],tbl_profile[Team]),"")</f>
        <v>New Legacy</v>
      </c>
      <c r="Q927" s="2" t="str">
        <f>IFERROR(AVERAGEIFS(tbl_performance[TrapBar Deadlift 1RM (lbs)],tbl_performance[Name],tbl_daily[[#This Row],[Name]],tbl_performance[Date],tbl_daily[[#This Row],[Date]]),"")</f>
        <v/>
      </c>
      <c r="R927" s="2" t="str">
        <f>IFERROR(AVERAGEIFS(tbl_performance[Bench Press 1RM (lbs)],tbl_performance[Name],tbl_daily[[#This Row],[Name]],tbl_performance[Date],tbl_daily[[#This Row],[Date]]),"")</f>
        <v/>
      </c>
      <c r="S927" s="2" t="str">
        <f>IFERROR(AVERAGEIFS(tbl_performance[Jump Height (in)],tbl_performance[Name],tbl_daily[[#This Row],[Name]],tbl_performance[Date],tbl_daily[[#This Row],[Date]]),"")</f>
        <v/>
      </c>
      <c r="T927" s="2" t="str">
        <f>IFERROR(AVERAGEIFS(tbl_performance[Body Fat (%)],tbl_performance[Name],tbl_daily[[#This Row],[Name]],tbl_performance[Date],tbl_daily[[#This Row],[Date]]),"")</f>
        <v/>
      </c>
      <c r="U927">
        <f>IFERROR(IF(tbl_daily[[#This Row],[Name]]="","",1),"")</f>
        <v>1</v>
      </c>
      <c r="V927" s="9">
        <f>IF(tbl_daily[[#This Row],[Injury Status]]="Full",1,IF(tbl_daily[[#This Row],[Injury Status]]="Limited",2,IF(tbl_daily[[#This Row],[Injury Status]]="Out",3,"")))</f>
        <v>1</v>
      </c>
    </row>
    <row r="928" spans="1:22" ht="18" customHeight="1" x14ac:dyDescent="0.25">
      <c r="A928" s="3">
        <v>43081</v>
      </c>
      <c r="B928" t="s">
        <v>65</v>
      </c>
      <c r="C928" t="s">
        <v>36</v>
      </c>
      <c r="D928">
        <v>10</v>
      </c>
      <c r="E928">
        <v>8</v>
      </c>
      <c r="F928">
        <v>7</v>
      </c>
      <c r="G928">
        <v>9</v>
      </c>
      <c r="H928">
        <v>7</v>
      </c>
      <c r="I928">
        <v>1</v>
      </c>
      <c r="J928">
        <v>10</v>
      </c>
      <c r="K928">
        <v>101</v>
      </c>
      <c r="L928">
        <f>IFERROR(IF(OR(tbl_daily[[#This Row],[RPE]]="",tbl_daily[[#This Row],[Duration]]=""),"",tbl_daily[[#This Row],[RPE]]*tbl_daily[[#This Row],[Duration]]),"")</f>
        <v>1010</v>
      </c>
      <c r="M9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928" t="str">
        <f>IFERROR(_xlfn.XLOOKUP(tbl_daily[[#This Row],[Name]],tbl_profile[Name],tbl_profile[Position]),"")</f>
        <v>Center</v>
      </c>
      <c r="O928">
        <f>IFERROR(IF(tbl_daily[[#This Row],[Injury Status]]="Out","",tbl_daily[[#This Row],[Duration]]),"")</f>
        <v>101</v>
      </c>
      <c r="P928" t="str">
        <f>IFERROR(_xlfn.XLOOKUP(tbl_daily[[#This Row],[Name]],tbl_profile[Name],tbl_profile[Team]),"")</f>
        <v>New Legacy</v>
      </c>
      <c r="Q928" s="2" t="str">
        <f>IFERROR(AVERAGEIFS(tbl_performance[TrapBar Deadlift 1RM (lbs)],tbl_performance[Name],tbl_daily[[#This Row],[Name]],tbl_performance[Date],tbl_daily[[#This Row],[Date]]),"")</f>
        <v/>
      </c>
      <c r="R928" s="2" t="str">
        <f>IFERROR(AVERAGEIFS(tbl_performance[Bench Press 1RM (lbs)],tbl_performance[Name],tbl_daily[[#This Row],[Name]],tbl_performance[Date],tbl_daily[[#This Row],[Date]]),"")</f>
        <v/>
      </c>
      <c r="S928" s="2" t="str">
        <f>IFERROR(AVERAGEIFS(tbl_performance[Jump Height (in)],tbl_performance[Name],tbl_daily[[#This Row],[Name]],tbl_performance[Date],tbl_daily[[#This Row],[Date]]),"")</f>
        <v/>
      </c>
      <c r="T928" s="2" t="str">
        <f>IFERROR(AVERAGEIFS(tbl_performance[Body Fat (%)],tbl_performance[Name],tbl_daily[[#This Row],[Name]],tbl_performance[Date],tbl_daily[[#This Row],[Date]]),"")</f>
        <v/>
      </c>
      <c r="U928">
        <f>IFERROR(IF(tbl_daily[[#This Row],[Name]]="","",1),"")</f>
        <v>1</v>
      </c>
      <c r="V928" s="9">
        <f>IF(tbl_daily[[#This Row],[Injury Status]]="Full",1,IF(tbl_daily[[#This Row],[Injury Status]]="Limited",2,IF(tbl_daily[[#This Row],[Injury Status]]="Out",3,"")))</f>
        <v>1</v>
      </c>
    </row>
    <row r="929" spans="1:22" ht="18" customHeight="1" x14ac:dyDescent="0.25">
      <c r="A929" s="3">
        <v>43081</v>
      </c>
      <c r="B929" t="s">
        <v>63</v>
      </c>
      <c r="C929" t="s">
        <v>36</v>
      </c>
      <c r="D929">
        <v>10</v>
      </c>
      <c r="E929">
        <v>7</v>
      </c>
      <c r="F929">
        <v>8</v>
      </c>
      <c r="G929">
        <v>9</v>
      </c>
      <c r="H929">
        <v>8</v>
      </c>
      <c r="I929">
        <v>1</v>
      </c>
      <c r="J929">
        <v>8</v>
      </c>
      <c r="K929">
        <v>101</v>
      </c>
      <c r="L929">
        <f>IFERROR(IF(OR(tbl_daily[[#This Row],[RPE]]="",tbl_daily[[#This Row],[Duration]]=""),"",tbl_daily[[#This Row],[RPE]]*tbl_daily[[#This Row],[Duration]]),"")</f>
        <v>808</v>
      </c>
      <c r="M9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929" t="str">
        <f>IFERROR(_xlfn.XLOOKUP(tbl_daily[[#This Row],[Name]],tbl_profile[Name],tbl_profile[Position]),"")</f>
        <v>Center</v>
      </c>
      <c r="O929">
        <f>IFERROR(IF(tbl_daily[[#This Row],[Injury Status]]="Out","",tbl_daily[[#This Row],[Duration]]),"")</f>
        <v>101</v>
      </c>
      <c r="P929" t="str">
        <f>IFERROR(_xlfn.XLOOKUP(tbl_daily[[#This Row],[Name]],tbl_profile[Name],tbl_profile[Team]),"")</f>
        <v>New Legacy</v>
      </c>
      <c r="Q929" s="2" t="str">
        <f>IFERROR(AVERAGEIFS(tbl_performance[TrapBar Deadlift 1RM (lbs)],tbl_performance[Name],tbl_daily[[#This Row],[Name]],tbl_performance[Date],tbl_daily[[#This Row],[Date]]),"")</f>
        <v/>
      </c>
      <c r="R929" s="2" t="str">
        <f>IFERROR(AVERAGEIFS(tbl_performance[Bench Press 1RM (lbs)],tbl_performance[Name],tbl_daily[[#This Row],[Name]],tbl_performance[Date],tbl_daily[[#This Row],[Date]]),"")</f>
        <v/>
      </c>
      <c r="S929" s="2" t="str">
        <f>IFERROR(AVERAGEIFS(tbl_performance[Jump Height (in)],tbl_performance[Name],tbl_daily[[#This Row],[Name]],tbl_performance[Date],tbl_daily[[#This Row],[Date]]),"")</f>
        <v/>
      </c>
      <c r="T929" s="2" t="str">
        <f>IFERROR(AVERAGEIFS(tbl_performance[Body Fat (%)],tbl_performance[Name],tbl_daily[[#This Row],[Name]],tbl_performance[Date],tbl_daily[[#This Row],[Date]]),"")</f>
        <v/>
      </c>
      <c r="U929">
        <f>IFERROR(IF(tbl_daily[[#This Row],[Name]]="","",1),"")</f>
        <v>1</v>
      </c>
      <c r="V929" s="9">
        <f>IF(tbl_daily[[#This Row],[Injury Status]]="Full",1,IF(tbl_daily[[#This Row],[Injury Status]]="Limited",2,IF(tbl_daily[[#This Row],[Injury Status]]="Out",3,"")))</f>
        <v>1</v>
      </c>
    </row>
    <row r="930" spans="1:22" ht="18" customHeight="1" x14ac:dyDescent="0.25">
      <c r="A930" s="3">
        <v>43081</v>
      </c>
      <c r="B930" t="s">
        <v>62</v>
      </c>
      <c r="C930" t="s">
        <v>38</v>
      </c>
      <c r="D930">
        <v>7</v>
      </c>
      <c r="E930">
        <v>8</v>
      </c>
      <c r="F930">
        <v>7</v>
      </c>
      <c r="G930">
        <v>9</v>
      </c>
      <c r="H930">
        <v>7</v>
      </c>
      <c r="I930">
        <v>1</v>
      </c>
      <c r="J930">
        <v>8</v>
      </c>
      <c r="K930">
        <v>101</v>
      </c>
      <c r="L930">
        <f>IFERROR(IF(OR(tbl_daily[[#This Row],[RPE]]="",tbl_daily[[#This Row],[Duration]]=""),"",tbl_daily[[#This Row],[RPE]]*tbl_daily[[#This Row],[Duration]]),"")</f>
        <v>808</v>
      </c>
      <c r="M9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930" t="str">
        <f>IFERROR(_xlfn.XLOOKUP(tbl_daily[[#This Row],[Name]],tbl_profile[Name],tbl_profile[Position]),"")</f>
        <v>Center</v>
      </c>
      <c r="O930">
        <f>IFERROR(IF(tbl_daily[[#This Row],[Injury Status]]="Out","",tbl_daily[[#This Row],[Duration]]),"")</f>
        <v>101</v>
      </c>
      <c r="P930" t="str">
        <f>IFERROR(_xlfn.XLOOKUP(tbl_daily[[#This Row],[Name]],tbl_profile[Name],tbl_profile[Team]),"")</f>
        <v>Toon Squad</v>
      </c>
      <c r="Q930" s="2" t="str">
        <f>IFERROR(AVERAGEIFS(tbl_performance[TrapBar Deadlift 1RM (lbs)],tbl_performance[Name],tbl_daily[[#This Row],[Name]],tbl_performance[Date],tbl_daily[[#This Row],[Date]]),"")</f>
        <v/>
      </c>
      <c r="R930" s="2" t="str">
        <f>IFERROR(AVERAGEIFS(tbl_performance[Bench Press 1RM (lbs)],tbl_performance[Name],tbl_daily[[#This Row],[Name]],tbl_performance[Date],tbl_daily[[#This Row],[Date]]),"")</f>
        <v/>
      </c>
      <c r="S930" s="2" t="str">
        <f>IFERROR(AVERAGEIFS(tbl_performance[Jump Height (in)],tbl_performance[Name],tbl_daily[[#This Row],[Name]],tbl_performance[Date],tbl_daily[[#This Row],[Date]]),"")</f>
        <v/>
      </c>
      <c r="T930" s="2" t="str">
        <f>IFERROR(AVERAGEIFS(tbl_performance[Body Fat (%)],tbl_performance[Name],tbl_daily[[#This Row],[Name]],tbl_performance[Date],tbl_daily[[#This Row],[Date]]),"")</f>
        <v/>
      </c>
      <c r="U930">
        <f>IFERROR(IF(tbl_daily[[#This Row],[Name]]="","",1),"")</f>
        <v>1</v>
      </c>
      <c r="V930" s="9">
        <f>IF(tbl_daily[[#This Row],[Injury Status]]="Full",1,IF(tbl_daily[[#This Row],[Injury Status]]="Limited",2,IF(tbl_daily[[#This Row],[Injury Status]]="Out",3,"")))</f>
        <v>2</v>
      </c>
    </row>
    <row r="931" spans="1:22" ht="18" customHeight="1" x14ac:dyDescent="0.25">
      <c r="A931" s="3">
        <v>43081</v>
      </c>
      <c r="B931" t="s">
        <v>146</v>
      </c>
      <c r="C931" t="s">
        <v>36</v>
      </c>
      <c r="D931">
        <v>10</v>
      </c>
      <c r="E931">
        <v>7</v>
      </c>
      <c r="F931">
        <v>9</v>
      </c>
      <c r="G931">
        <v>9</v>
      </c>
      <c r="H931">
        <v>8</v>
      </c>
      <c r="I931">
        <v>1</v>
      </c>
      <c r="J931">
        <v>8</v>
      </c>
      <c r="K931">
        <v>101</v>
      </c>
      <c r="L931">
        <f>IFERROR(IF(OR(tbl_daily[[#This Row],[RPE]]="",tbl_daily[[#This Row],[Duration]]=""),"",tbl_daily[[#This Row],[RPE]]*tbl_daily[[#This Row],[Duration]]),"")</f>
        <v>808</v>
      </c>
      <c r="M9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931" t="str">
        <f>IFERROR(_xlfn.XLOOKUP(tbl_daily[[#This Row],[Name]],tbl_profile[Name],tbl_profile[Position]),"")</f>
        <v>Forward</v>
      </c>
      <c r="O931">
        <f>IFERROR(IF(tbl_daily[[#This Row],[Injury Status]]="Out","",tbl_daily[[#This Row],[Duration]]),"")</f>
        <v>101</v>
      </c>
      <c r="P931" t="str">
        <f>IFERROR(_xlfn.XLOOKUP(tbl_daily[[#This Row],[Name]],tbl_profile[Name],tbl_profile[Team]),"")</f>
        <v>New Legacy</v>
      </c>
      <c r="Q931" s="2" t="str">
        <f>IFERROR(AVERAGEIFS(tbl_performance[TrapBar Deadlift 1RM (lbs)],tbl_performance[Name],tbl_daily[[#This Row],[Name]],tbl_performance[Date],tbl_daily[[#This Row],[Date]]),"")</f>
        <v/>
      </c>
      <c r="R931" s="2" t="str">
        <f>IFERROR(AVERAGEIFS(tbl_performance[Bench Press 1RM (lbs)],tbl_performance[Name],tbl_daily[[#This Row],[Name]],tbl_performance[Date],tbl_daily[[#This Row],[Date]]),"")</f>
        <v/>
      </c>
      <c r="S931" s="2" t="str">
        <f>IFERROR(AVERAGEIFS(tbl_performance[Jump Height (in)],tbl_performance[Name],tbl_daily[[#This Row],[Name]],tbl_performance[Date],tbl_daily[[#This Row],[Date]]),"")</f>
        <v/>
      </c>
      <c r="T931" s="2" t="str">
        <f>IFERROR(AVERAGEIFS(tbl_performance[Body Fat (%)],tbl_performance[Name],tbl_daily[[#This Row],[Name]],tbl_performance[Date],tbl_daily[[#This Row],[Date]]),"")</f>
        <v/>
      </c>
      <c r="U931">
        <f>IFERROR(IF(tbl_daily[[#This Row],[Name]]="","",1),"")</f>
        <v>1</v>
      </c>
      <c r="V931" s="9">
        <f>IF(tbl_daily[[#This Row],[Injury Status]]="Full",1,IF(tbl_daily[[#This Row],[Injury Status]]="Limited",2,IF(tbl_daily[[#This Row],[Injury Status]]="Out",3,"")))</f>
        <v>1</v>
      </c>
    </row>
    <row r="932" spans="1:22" ht="18" customHeight="1" x14ac:dyDescent="0.25">
      <c r="A932" s="3">
        <v>43081</v>
      </c>
      <c r="B932" t="s">
        <v>57</v>
      </c>
      <c r="C932" t="s">
        <v>36</v>
      </c>
      <c r="D932">
        <v>7</v>
      </c>
      <c r="E932">
        <v>8</v>
      </c>
      <c r="F932">
        <v>7</v>
      </c>
      <c r="G932">
        <v>8</v>
      </c>
      <c r="H932">
        <v>7</v>
      </c>
      <c r="I932">
        <v>1</v>
      </c>
      <c r="J932">
        <v>10</v>
      </c>
      <c r="K932">
        <v>101</v>
      </c>
      <c r="L932">
        <f>IFERROR(IF(OR(tbl_daily[[#This Row],[RPE]]="",tbl_daily[[#This Row],[Duration]]=""),"",tbl_daily[[#This Row],[RPE]]*tbl_daily[[#This Row],[Duration]]),"")</f>
        <v>1010</v>
      </c>
      <c r="M9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932" t="str">
        <f>IFERROR(_xlfn.XLOOKUP(tbl_daily[[#This Row],[Name]],tbl_profile[Name],tbl_profile[Position]),"")</f>
        <v>Guard</v>
      </c>
      <c r="O932">
        <f>IFERROR(IF(tbl_daily[[#This Row],[Injury Status]]="Out","",tbl_daily[[#This Row],[Duration]]),"")</f>
        <v>101</v>
      </c>
      <c r="P932" t="str">
        <f>IFERROR(_xlfn.XLOOKUP(tbl_daily[[#This Row],[Name]],tbl_profile[Name],tbl_profile[Team]),"")</f>
        <v>Toon Squad</v>
      </c>
      <c r="Q932" s="2" t="str">
        <f>IFERROR(AVERAGEIFS(tbl_performance[TrapBar Deadlift 1RM (lbs)],tbl_performance[Name],tbl_daily[[#This Row],[Name]],tbl_performance[Date],tbl_daily[[#This Row],[Date]]),"")</f>
        <v/>
      </c>
      <c r="R932" s="2" t="str">
        <f>IFERROR(AVERAGEIFS(tbl_performance[Bench Press 1RM (lbs)],tbl_performance[Name],tbl_daily[[#This Row],[Name]],tbl_performance[Date],tbl_daily[[#This Row],[Date]]),"")</f>
        <v/>
      </c>
      <c r="S932" s="2" t="str">
        <f>IFERROR(AVERAGEIFS(tbl_performance[Jump Height (in)],tbl_performance[Name],tbl_daily[[#This Row],[Name]],tbl_performance[Date],tbl_daily[[#This Row],[Date]]),"")</f>
        <v/>
      </c>
      <c r="T932" s="2" t="str">
        <f>IFERROR(AVERAGEIFS(tbl_performance[Body Fat (%)],tbl_performance[Name],tbl_daily[[#This Row],[Name]],tbl_performance[Date],tbl_daily[[#This Row],[Date]]),"")</f>
        <v/>
      </c>
      <c r="U932">
        <f>IFERROR(IF(tbl_daily[[#This Row],[Name]]="","",1),"")</f>
        <v>1</v>
      </c>
      <c r="V932" s="9">
        <f>IF(tbl_daily[[#This Row],[Injury Status]]="Full",1,IF(tbl_daily[[#This Row],[Injury Status]]="Limited",2,IF(tbl_daily[[#This Row],[Injury Status]]="Out",3,"")))</f>
        <v>1</v>
      </c>
    </row>
    <row r="933" spans="1:22" ht="18" customHeight="1" x14ac:dyDescent="0.25">
      <c r="A933" s="3">
        <v>43081</v>
      </c>
      <c r="B933" t="s">
        <v>59</v>
      </c>
      <c r="C933" t="s">
        <v>36</v>
      </c>
      <c r="D933">
        <v>10</v>
      </c>
      <c r="E933">
        <v>8</v>
      </c>
      <c r="F933">
        <v>7</v>
      </c>
      <c r="G933">
        <v>10</v>
      </c>
      <c r="H933">
        <v>9</v>
      </c>
      <c r="I933">
        <v>1</v>
      </c>
      <c r="J933">
        <v>7</v>
      </c>
      <c r="K933">
        <v>101</v>
      </c>
      <c r="L933">
        <f>IFERROR(IF(OR(tbl_daily[[#This Row],[RPE]]="",tbl_daily[[#This Row],[Duration]]=""),"",tbl_daily[[#This Row],[RPE]]*tbl_daily[[#This Row],[Duration]]),"")</f>
        <v>707</v>
      </c>
      <c r="M9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933" t="str">
        <f>IFERROR(_xlfn.XLOOKUP(tbl_daily[[#This Row],[Name]],tbl_profile[Name],tbl_profile[Position]),"")</f>
        <v>Forward</v>
      </c>
      <c r="O933">
        <f>IFERROR(IF(tbl_daily[[#This Row],[Injury Status]]="Out","",tbl_daily[[#This Row],[Duration]]),"")</f>
        <v>101</v>
      </c>
      <c r="P933" t="str">
        <f>IFERROR(_xlfn.XLOOKUP(tbl_daily[[#This Row],[Name]],tbl_profile[Name],tbl_profile[Team]),"")</f>
        <v>Toon Squad</v>
      </c>
      <c r="Q933" s="2" t="str">
        <f>IFERROR(AVERAGEIFS(tbl_performance[TrapBar Deadlift 1RM (lbs)],tbl_performance[Name],tbl_daily[[#This Row],[Name]],tbl_performance[Date],tbl_daily[[#This Row],[Date]]),"")</f>
        <v/>
      </c>
      <c r="R933" s="2" t="str">
        <f>IFERROR(AVERAGEIFS(tbl_performance[Bench Press 1RM (lbs)],tbl_performance[Name],tbl_daily[[#This Row],[Name]],tbl_performance[Date],tbl_daily[[#This Row],[Date]]),"")</f>
        <v/>
      </c>
      <c r="S933" s="2" t="str">
        <f>IFERROR(AVERAGEIFS(tbl_performance[Jump Height (in)],tbl_performance[Name],tbl_daily[[#This Row],[Name]],tbl_performance[Date],tbl_daily[[#This Row],[Date]]),"")</f>
        <v/>
      </c>
      <c r="T933" s="2" t="str">
        <f>IFERROR(AVERAGEIFS(tbl_performance[Body Fat (%)],tbl_performance[Name],tbl_daily[[#This Row],[Name]],tbl_performance[Date],tbl_daily[[#This Row],[Date]]),"")</f>
        <v/>
      </c>
      <c r="U933">
        <f>IFERROR(IF(tbl_daily[[#This Row],[Name]]="","",1),"")</f>
        <v>1</v>
      </c>
      <c r="V933" s="9">
        <f>IF(tbl_daily[[#This Row],[Injury Status]]="Full",1,IF(tbl_daily[[#This Row],[Injury Status]]="Limited",2,IF(tbl_daily[[#This Row],[Injury Status]]="Out",3,"")))</f>
        <v>1</v>
      </c>
    </row>
    <row r="934" spans="1:22" ht="18" customHeight="1" x14ac:dyDescent="0.25">
      <c r="A934" s="3">
        <v>43081</v>
      </c>
      <c r="B934" t="s">
        <v>61</v>
      </c>
      <c r="C934" t="s">
        <v>36</v>
      </c>
      <c r="D934">
        <v>8</v>
      </c>
      <c r="E934">
        <v>10</v>
      </c>
      <c r="F934">
        <v>10</v>
      </c>
      <c r="G934">
        <v>8</v>
      </c>
      <c r="H934">
        <v>10</v>
      </c>
      <c r="I934">
        <v>1</v>
      </c>
      <c r="J934">
        <v>7</v>
      </c>
      <c r="K934">
        <v>101</v>
      </c>
      <c r="L934">
        <f>IFERROR(IF(OR(tbl_daily[[#This Row],[RPE]]="",tbl_daily[[#This Row],[Duration]]=""),"",tbl_daily[[#This Row],[RPE]]*tbl_daily[[#This Row],[Duration]]),"")</f>
        <v>707</v>
      </c>
      <c r="M9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934" t="str">
        <f>IFERROR(_xlfn.XLOOKUP(tbl_daily[[#This Row],[Name]],tbl_profile[Name],tbl_profile[Position]),"")</f>
        <v>Forward</v>
      </c>
      <c r="O934">
        <f>IFERROR(IF(tbl_daily[[#This Row],[Injury Status]]="Out","",tbl_daily[[#This Row],[Duration]]),"")</f>
        <v>101</v>
      </c>
      <c r="P934" t="str">
        <f>IFERROR(_xlfn.XLOOKUP(tbl_daily[[#This Row],[Name]],tbl_profile[Name],tbl_profile[Team]),"")</f>
        <v>Toon Squad</v>
      </c>
      <c r="Q934" s="2" t="str">
        <f>IFERROR(AVERAGEIFS(tbl_performance[TrapBar Deadlift 1RM (lbs)],tbl_performance[Name],tbl_daily[[#This Row],[Name]],tbl_performance[Date],tbl_daily[[#This Row],[Date]]),"")</f>
        <v/>
      </c>
      <c r="R934" s="2" t="str">
        <f>IFERROR(AVERAGEIFS(tbl_performance[Bench Press 1RM (lbs)],tbl_performance[Name],tbl_daily[[#This Row],[Name]],tbl_performance[Date],tbl_daily[[#This Row],[Date]]),"")</f>
        <v/>
      </c>
      <c r="S934" s="2" t="str">
        <f>IFERROR(AVERAGEIFS(tbl_performance[Jump Height (in)],tbl_performance[Name],tbl_daily[[#This Row],[Name]],tbl_performance[Date],tbl_daily[[#This Row],[Date]]),"")</f>
        <v/>
      </c>
      <c r="T934" s="2" t="str">
        <f>IFERROR(AVERAGEIFS(tbl_performance[Body Fat (%)],tbl_performance[Name],tbl_daily[[#This Row],[Name]],tbl_performance[Date],tbl_daily[[#This Row],[Date]]),"")</f>
        <v/>
      </c>
      <c r="U934">
        <f>IFERROR(IF(tbl_daily[[#This Row],[Name]]="","",1),"")</f>
        <v>1</v>
      </c>
      <c r="V934" s="9">
        <f>IF(tbl_daily[[#This Row],[Injury Status]]="Full",1,IF(tbl_daily[[#This Row],[Injury Status]]="Limited",2,IF(tbl_daily[[#This Row],[Injury Status]]="Out",3,"")))</f>
        <v>1</v>
      </c>
    </row>
    <row r="935" spans="1:22" ht="18" customHeight="1" x14ac:dyDescent="0.25">
      <c r="A935" s="3">
        <v>43081</v>
      </c>
      <c r="B935" t="s">
        <v>55</v>
      </c>
      <c r="C935" t="s">
        <v>36</v>
      </c>
      <c r="D935">
        <v>10</v>
      </c>
      <c r="E935">
        <v>7</v>
      </c>
      <c r="F935">
        <v>9</v>
      </c>
      <c r="G935">
        <v>10</v>
      </c>
      <c r="H935">
        <v>7</v>
      </c>
      <c r="I935">
        <v>1</v>
      </c>
      <c r="J935">
        <v>10</v>
      </c>
      <c r="K935">
        <v>101</v>
      </c>
      <c r="L935">
        <f>IFERROR(IF(OR(tbl_daily[[#This Row],[RPE]]="",tbl_daily[[#This Row],[Duration]]=""),"",tbl_daily[[#This Row],[RPE]]*tbl_daily[[#This Row],[Duration]]),"")</f>
        <v>1010</v>
      </c>
      <c r="M9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935" t="str">
        <f>IFERROR(_xlfn.XLOOKUP(tbl_daily[[#This Row],[Name]],tbl_profile[Name],tbl_profile[Position]),"")</f>
        <v>Guard</v>
      </c>
      <c r="O935">
        <f>IFERROR(IF(tbl_daily[[#This Row],[Injury Status]]="Out","",tbl_daily[[#This Row],[Duration]]),"")</f>
        <v>101</v>
      </c>
      <c r="P935" t="str">
        <f>IFERROR(_xlfn.XLOOKUP(tbl_daily[[#This Row],[Name]],tbl_profile[Name],tbl_profile[Team]),"")</f>
        <v>Toon Squad</v>
      </c>
      <c r="Q935" s="2" t="str">
        <f>IFERROR(AVERAGEIFS(tbl_performance[TrapBar Deadlift 1RM (lbs)],tbl_performance[Name],tbl_daily[[#This Row],[Name]],tbl_performance[Date],tbl_daily[[#This Row],[Date]]),"")</f>
        <v/>
      </c>
      <c r="R935" s="2" t="str">
        <f>IFERROR(AVERAGEIFS(tbl_performance[Bench Press 1RM (lbs)],tbl_performance[Name],tbl_daily[[#This Row],[Name]],tbl_performance[Date],tbl_daily[[#This Row],[Date]]),"")</f>
        <v/>
      </c>
      <c r="S935" s="2" t="str">
        <f>IFERROR(AVERAGEIFS(tbl_performance[Jump Height (in)],tbl_performance[Name],tbl_daily[[#This Row],[Name]],tbl_performance[Date],tbl_daily[[#This Row],[Date]]),"")</f>
        <v/>
      </c>
      <c r="T935" s="2" t="str">
        <f>IFERROR(AVERAGEIFS(tbl_performance[Body Fat (%)],tbl_performance[Name],tbl_daily[[#This Row],[Name]],tbl_performance[Date],tbl_daily[[#This Row],[Date]]),"")</f>
        <v/>
      </c>
      <c r="U935">
        <f>IFERROR(IF(tbl_daily[[#This Row],[Name]]="","",1),"")</f>
        <v>1</v>
      </c>
      <c r="V935" s="9">
        <f>IF(tbl_daily[[#This Row],[Injury Status]]="Full",1,IF(tbl_daily[[#This Row],[Injury Status]]="Limited",2,IF(tbl_daily[[#This Row],[Injury Status]]="Out",3,"")))</f>
        <v>1</v>
      </c>
    </row>
    <row r="936" spans="1:22" ht="18" customHeight="1" x14ac:dyDescent="0.25">
      <c r="A936" s="3">
        <v>43081</v>
      </c>
      <c r="B936" t="s">
        <v>40</v>
      </c>
      <c r="C936" t="s">
        <v>36</v>
      </c>
      <c r="D936">
        <v>10</v>
      </c>
      <c r="E936">
        <v>9</v>
      </c>
      <c r="F936">
        <v>7</v>
      </c>
      <c r="G936">
        <v>8</v>
      </c>
      <c r="H936">
        <v>9</v>
      </c>
      <c r="I936">
        <v>1</v>
      </c>
      <c r="J936">
        <v>8</v>
      </c>
      <c r="K936">
        <v>101</v>
      </c>
      <c r="L936">
        <f>IFERROR(IF(OR(tbl_daily[[#This Row],[RPE]]="",tbl_daily[[#This Row],[Duration]]=""),"",tbl_daily[[#This Row],[RPE]]*tbl_daily[[#This Row],[Duration]]),"")</f>
        <v>808</v>
      </c>
      <c r="M9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936" t="str">
        <f>IFERROR(_xlfn.XLOOKUP(tbl_daily[[#This Row],[Name]],tbl_profile[Name],tbl_profile[Position]),"")</f>
        <v>Guard</v>
      </c>
      <c r="O936">
        <f>IFERROR(IF(tbl_daily[[#This Row],[Injury Status]]="Out","",tbl_daily[[#This Row],[Duration]]),"")</f>
        <v>101</v>
      </c>
      <c r="P936" t="str">
        <f>IFERROR(_xlfn.XLOOKUP(tbl_daily[[#This Row],[Name]],tbl_profile[Name],tbl_profile[Team]),"")</f>
        <v>New Legacy</v>
      </c>
      <c r="Q936" s="2" t="str">
        <f>IFERROR(AVERAGEIFS(tbl_performance[TrapBar Deadlift 1RM (lbs)],tbl_performance[Name],tbl_daily[[#This Row],[Name]],tbl_performance[Date],tbl_daily[[#This Row],[Date]]),"")</f>
        <v/>
      </c>
      <c r="R936" s="2" t="str">
        <f>IFERROR(AVERAGEIFS(tbl_performance[Bench Press 1RM (lbs)],tbl_performance[Name],tbl_daily[[#This Row],[Name]],tbl_performance[Date],tbl_daily[[#This Row],[Date]]),"")</f>
        <v/>
      </c>
      <c r="S936" s="2" t="str">
        <f>IFERROR(AVERAGEIFS(tbl_performance[Jump Height (in)],tbl_performance[Name],tbl_daily[[#This Row],[Name]],tbl_performance[Date],tbl_daily[[#This Row],[Date]]),"")</f>
        <v/>
      </c>
      <c r="T936" s="2" t="str">
        <f>IFERROR(AVERAGEIFS(tbl_performance[Body Fat (%)],tbl_performance[Name],tbl_daily[[#This Row],[Name]],tbl_performance[Date],tbl_daily[[#This Row],[Date]]),"")</f>
        <v/>
      </c>
      <c r="U936">
        <f>IFERROR(IF(tbl_daily[[#This Row],[Name]]="","",1),"")</f>
        <v>1</v>
      </c>
      <c r="V936" s="9">
        <f>IF(tbl_daily[[#This Row],[Injury Status]]="Full",1,IF(tbl_daily[[#This Row],[Injury Status]]="Limited",2,IF(tbl_daily[[#This Row],[Injury Status]]="Out",3,"")))</f>
        <v>1</v>
      </c>
    </row>
    <row r="937" spans="1:22" ht="18" customHeight="1" x14ac:dyDescent="0.25">
      <c r="A937" s="6">
        <v>43082</v>
      </c>
      <c r="B937" t="s">
        <v>45</v>
      </c>
      <c r="C937" t="s">
        <v>36</v>
      </c>
      <c r="D937">
        <v>4</v>
      </c>
      <c r="E937">
        <v>4</v>
      </c>
      <c r="F937">
        <v>1</v>
      </c>
      <c r="G937">
        <v>4</v>
      </c>
      <c r="H937">
        <v>4</v>
      </c>
      <c r="I937">
        <v>1</v>
      </c>
      <c r="J937">
        <v>10</v>
      </c>
      <c r="K937">
        <v>113</v>
      </c>
      <c r="L937">
        <f>IFERROR(IF(OR(tbl_daily[[#This Row],[RPE]]="",tbl_daily[[#This Row],[Duration]]=""),"",tbl_daily[[#This Row],[RPE]]*tbl_daily[[#This Row],[Duration]]),"")</f>
        <v>1130</v>
      </c>
      <c r="M9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937" t="str">
        <f>IFERROR(_xlfn.XLOOKUP(tbl_daily[[#This Row],[Name]],tbl_profile[Name],tbl_profile[Position]),"")</f>
        <v>Forward</v>
      </c>
      <c r="O937">
        <f>IFERROR(IF(tbl_daily[[#This Row],[Injury Status]]="Out","",tbl_daily[[#This Row],[Duration]]),"")</f>
        <v>113</v>
      </c>
      <c r="P937" t="str">
        <f>IFERROR(_xlfn.XLOOKUP(tbl_daily[[#This Row],[Name]],tbl_profile[Name],tbl_profile[Team]),"")</f>
        <v>New Legacy</v>
      </c>
      <c r="Q937" s="2" t="str">
        <f>IFERROR(AVERAGEIFS(tbl_performance[TrapBar Deadlift 1RM (lbs)],tbl_performance[Name],tbl_daily[[#This Row],[Name]],tbl_performance[Date],tbl_daily[[#This Row],[Date]]),"")</f>
        <v/>
      </c>
      <c r="R937" s="2" t="str">
        <f>IFERROR(AVERAGEIFS(tbl_performance[Bench Press 1RM (lbs)],tbl_performance[Name],tbl_daily[[#This Row],[Name]],tbl_performance[Date],tbl_daily[[#This Row],[Date]]),"")</f>
        <v/>
      </c>
      <c r="S937" s="2" t="str">
        <f>IFERROR(AVERAGEIFS(tbl_performance[Jump Height (in)],tbl_performance[Name],tbl_daily[[#This Row],[Name]],tbl_performance[Date],tbl_daily[[#This Row],[Date]]),"")</f>
        <v/>
      </c>
      <c r="T937" s="2" t="str">
        <f>IFERROR(AVERAGEIFS(tbl_performance[Body Fat (%)],tbl_performance[Name],tbl_daily[[#This Row],[Name]],tbl_performance[Date],tbl_daily[[#This Row],[Date]]),"")</f>
        <v/>
      </c>
      <c r="U937">
        <f>IFERROR(IF(tbl_daily[[#This Row],[Name]]="","",1),"")</f>
        <v>1</v>
      </c>
      <c r="V937" s="9">
        <f>IF(tbl_daily[[#This Row],[Injury Status]]="Full",1,IF(tbl_daily[[#This Row],[Injury Status]]="Limited",2,IF(tbl_daily[[#This Row],[Injury Status]]="Out",3,"")))</f>
        <v>1</v>
      </c>
    </row>
    <row r="938" spans="1:22" ht="18" customHeight="1" x14ac:dyDescent="0.25">
      <c r="A938" s="3">
        <v>43082</v>
      </c>
      <c r="B938" t="s">
        <v>43</v>
      </c>
      <c r="C938" t="s">
        <v>36</v>
      </c>
      <c r="D938">
        <v>1</v>
      </c>
      <c r="E938">
        <v>1</v>
      </c>
      <c r="F938">
        <v>4</v>
      </c>
      <c r="G938">
        <v>3</v>
      </c>
      <c r="H938">
        <v>1</v>
      </c>
      <c r="I938">
        <v>1</v>
      </c>
      <c r="J938">
        <v>10</v>
      </c>
      <c r="K938">
        <v>113</v>
      </c>
      <c r="L938">
        <f>IFERROR(IF(OR(tbl_daily[[#This Row],[RPE]]="",tbl_daily[[#This Row],[Duration]]=""),"",tbl_daily[[#This Row],[RPE]]*tbl_daily[[#This Row],[Duration]]),"")</f>
        <v>1130</v>
      </c>
      <c r="M9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938" t="str">
        <f>IFERROR(_xlfn.XLOOKUP(tbl_daily[[#This Row],[Name]],tbl_profile[Name],tbl_profile[Position]),"")</f>
        <v>Forward</v>
      </c>
      <c r="O938">
        <f>IFERROR(IF(tbl_daily[[#This Row],[Injury Status]]="Out","",tbl_daily[[#This Row],[Duration]]),"")</f>
        <v>113</v>
      </c>
      <c r="P938" t="str">
        <f>IFERROR(_xlfn.XLOOKUP(tbl_daily[[#This Row],[Name]],tbl_profile[Name],tbl_profile[Team]),"")</f>
        <v>New Legacy</v>
      </c>
      <c r="Q938" s="2" t="str">
        <f>IFERROR(AVERAGEIFS(tbl_performance[TrapBar Deadlift 1RM (lbs)],tbl_performance[Name],tbl_daily[[#This Row],[Name]],tbl_performance[Date],tbl_daily[[#This Row],[Date]]),"")</f>
        <v/>
      </c>
      <c r="R938" s="2" t="str">
        <f>IFERROR(AVERAGEIFS(tbl_performance[Bench Press 1RM (lbs)],tbl_performance[Name],tbl_daily[[#This Row],[Name]],tbl_performance[Date],tbl_daily[[#This Row],[Date]]),"")</f>
        <v/>
      </c>
      <c r="S938" s="2" t="str">
        <f>IFERROR(AVERAGEIFS(tbl_performance[Jump Height (in)],tbl_performance[Name],tbl_daily[[#This Row],[Name]],tbl_performance[Date],tbl_daily[[#This Row],[Date]]),"")</f>
        <v/>
      </c>
      <c r="T938" s="2" t="str">
        <f>IFERROR(AVERAGEIFS(tbl_performance[Body Fat (%)],tbl_performance[Name],tbl_daily[[#This Row],[Name]],tbl_performance[Date],tbl_daily[[#This Row],[Date]]),"")</f>
        <v/>
      </c>
      <c r="U938">
        <f>IFERROR(IF(tbl_daily[[#This Row],[Name]]="","",1),"")</f>
        <v>1</v>
      </c>
      <c r="V938" s="9">
        <f>IF(tbl_daily[[#This Row],[Injury Status]]="Full",1,IF(tbl_daily[[#This Row],[Injury Status]]="Limited",2,IF(tbl_daily[[#This Row],[Injury Status]]="Out",3,"")))</f>
        <v>1</v>
      </c>
    </row>
    <row r="939" spans="1:22" ht="18" customHeight="1" x14ac:dyDescent="0.25">
      <c r="A939" s="3">
        <v>43082</v>
      </c>
      <c r="B939" t="s">
        <v>46</v>
      </c>
      <c r="C939" t="s">
        <v>36</v>
      </c>
      <c r="D939">
        <v>2</v>
      </c>
      <c r="E939">
        <v>4</v>
      </c>
      <c r="F939">
        <v>2</v>
      </c>
      <c r="G939">
        <v>2</v>
      </c>
      <c r="H939">
        <v>2</v>
      </c>
      <c r="I939">
        <v>1</v>
      </c>
      <c r="J939">
        <v>7</v>
      </c>
      <c r="K939">
        <v>113</v>
      </c>
      <c r="L939">
        <f>IFERROR(IF(OR(tbl_daily[[#This Row],[RPE]]="",tbl_daily[[#This Row],[Duration]]=""),"",tbl_daily[[#This Row],[RPE]]*tbl_daily[[#This Row],[Duration]]),"")</f>
        <v>791</v>
      </c>
      <c r="M9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39" t="str">
        <f>IFERROR(_xlfn.XLOOKUP(tbl_daily[[#This Row],[Name]],tbl_profile[Name],tbl_profile[Position]),"")</f>
        <v>Forward</v>
      </c>
      <c r="O939">
        <f>IFERROR(IF(tbl_daily[[#This Row],[Injury Status]]="Out","",tbl_daily[[#This Row],[Duration]]),"")</f>
        <v>113</v>
      </c>
      <c r="P939" t="str">
        <f>IFERROR(_xlfn.XLOOKUP(tbl_daily[[#This Row],[Name]],tbl_profile[Name],tbl_profile[Team]),"")</f>
        <v>Toon Squad</v>
      </c>
      <c r="Q939" s="2" t="str">
        <f>IFERROR(AVERAGEIFS(tbl_performance[TrapBar Deadlift 1RM (lbs)],tbl_performance[Name],tbl_daily[[#This Row],[Name]],tbl_performance[Date],tbl_daily[[#This Row],[Date]]),"")</f>
        <v/>
      </c>
      <c r="R939" s="2" t="str">
        <f>IFERROR(AVERAGEIFS(tbl_performance[Bench Press 1RM (lbs)],tbl_performance[Name],tbl_daily[[#This Row],[Name]],tbl_performance[Date],tbl_daily[[#This Row],[Date]]),"")</f>
        <v/>
      </c>
      <c r="S939" s="2" t="str">
        <f>IFERROR(AVERAGEIFS(tbl_performance[Jump Height (in)],tbl_performance[Name],tbl_daily[[#This Row],[Name]],tbl_performance[Date],tbl_daily[[#This Row],[Date]]),"")</f>
        <v/>
      </c>
      <c r="T939" s="2" t="str">
        <f>IFERROR(AVERAGEIFS(tbl_performance[Body Fat (%)],tbl_performance[Name],tbl_daily[[#This Row],[Name]],tbl_performance[Date],tbl_daily[[#This Row],[Date]]),"")</f>
        <v/>
      </c>
      <c r="U939">
        <f>IFERROR(IF(tbl_daily[[#This Row],[Name]]="","",1),"")</f>
        <v>1</v>
      </c>
      <c r="V939" s="9">
        <f>IF(tbl_daily[[#This Row],[Injury Status]]="Full",1,IF(tbl_daily[[#This Row],[Injury Status]]="Limited",2,IF(tbl_daily[[#This Row],[Injury Status]]="Out",3,"")))</f>
        <v>1</v>
      </c>
    </row>
    <row r="940" spans="1:22" ht="18" customHeight="1" x14ac:dyDescent="0.25">
      <c r="A940" s="3">
        <v>43082</v>
      </c>
      <c r="B940" t="s">
        <v>49</v>
      </c>
      <c r="C940" t="s">
        <v>36</v>
      </c>
      <c r="D940">
        <v>3</v>
      </c>
      <c r="E940">
        <v>3</v>
      </c>
      <c r="F940">
        <v>3</v>
      </c>
      <c r="G940">
        <v>2</v>
      </c>
      <c r="H940">
        <v>3</v>
      </c>
      <c r="I940">
        <v>1</v>
      </c>
      <c r="J940">
        <v>7</v>
      </c>
      <c r="K940">
        <v>113</v>
      </c>
      <c r="L940">
        <f>IFERROR(IF(OR(tbl_daily[[#This Row],[RPE]]="",tbl_daily[[#This Row],[Duration]]=""),"",tbl_daily[[#This Row],[RPE]]*tbl_daily[[#This Row],[Duration]]),"")</f>
        <v>791</v>
      </c>
      <c r="M9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40" t="str">
        <f>IFERROR(_xlfn.XLOOKUP(tbl_daily[[#This Row],[Name]],tbl_profile[Name],tbl_profile[Position]),"")</f>
        <v>Guard</v>
      </c>
      <c r="O940">
        <f>IFERROR(IF(tbl_daily[[#This Row],[Injury Status]]="Out","",tbl_daily[[#This Row],[Duration]]),"")</f>
        <v>113</v>
      </c>
      <c r="P940" t="str">
        <f>IFERROR(_xlfn.XLOOKUP(tbl_daily[[#This Row],[Name]],tbl_profile[Name],tbl_profile[Team]),"")</f>
        <v>Toon Squad</v>
      </c>
      <c r="Q940" s="2" t="str">
        <f>IFERROR(AVERAGEIFS(tbl_performance[TrapBar Deadlift 1RM (lbs)],tbl_performance[Name],tbl_daily[[#This Row],[Name]],tbl_performance[Date],tbl_daily[[#This Row],[Date]]),"")</f>
        <v/>
      </c>
      <c r="R940" s="2" t="str">
        <f>IFERROR(AVERAGEIFS(tbl_performance[Bench Press 1RM (lbs)],tbl_performance[Name],tbl_daily[[#This Row],[Name]],tbl_performance[Date],tbl_daily[[#This Row],[Date]]),"")</f>
        <v/>
      </c>
      <c r="S940" s="2" t="str">
        <f>IFERROR(AVERAGEIFS(tbl_performance[Jump Height (in)],tbl_performance[Name],tbl_daily[[#This Row],[Name]],tbl_performance[Date],tbl_daily[[#This Row],[Date]]),"")</f>
        <v/>
      </c>
      <c r="T940" s="2" t="str">
        <f>IFERROR(AVERAGEIFS(tbl_performance[Body Fat (%)],tbl_performance[Name],tbl_daily[[#This Row],[Name]],tbl_performance[Date],tbl_daily[[#This Row],[Date]]),"")</f>
        <v/>
      </c>
      <c r="U940">
        <f>IFERROR(IF(tbl_daily[[#This Row],[Name]]="","",1),"")</f>
        <v>1</v>
      </c>
      <c r="V940" s="9">
        <f>IF(tbl_daily[[#This Row],[Injury Status]]="Full",1,IF(tbl_daily[[#This Row],[Injury Status]]="Limited",2,IF(tbl_daily[[#This Row],[Injury Status]]="Out",3,"")))</f>
        <v>1</v>
      </c>
    </row>
    <row r="941" spans="1:22" ht="18" customHeight="1" x14ac:dyDescent="0.25">
      <c r="A941" s="3">
        <v>43082</v>
      </c>
      <c r="B941" t="s">
        <v>14</v>
      </c>
      <c r="C941" t="s">
        <v>36</v>
      </c>
      <c r="D941">
        <v>1</v>
      </c>
      <c r="E941">
        <v>3</v>
      </c>
      <c r="F941">
        <v>4</v>
      </c>
      <c r="G941">
        <v>3</v>
      </c>
      <c r="H941">
        <v>3</v>
      </c>
      <c r="I941">
        <v>1</v>
      </c>
      <c r="J941">
        <v>9</v>
      </c>
      <c r="K941">
        <v>113</v>
      </c>
      <c r="L941">
        <f>IFERROR(IF(OR(tbl_daily[[#This Row],[RPE]]="",tbl_daily[[#This Row],[Duration]]=""),"",tbl_daily[[#This Row],[RPE]]*tbl_daily[[#This Row],[Duration]]),"")</f>
        <v>1017</v>
      </c>
      <c r="M9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41" t="str">
        <f>IFERROR(_xlfn.XLOOKUP(tbl_daily[[#This Row],[Name]],tbl_profile[Name],tbl_profile[Position]),"")</f>
        <v>Guard</v>
      </c>
      <c r="O941">
        <f>IFERROR(IF(tbl_daily[[#This Row],[Injury Status]]="Out","",tbl_daily[[#This Row],[Duration]]),"")</f>
        <v>113</v>
      </c>
      <c r="P941" t="str">
        <f>IFERROR(_xlfn.XLOOKUP(tbl_daily[[#This Row],[Name]],tbl_profile[Name],tbl_profile[Team]),"")</f>
        <v>New Legacy</v>
      </c>
      <c r="Q941" s="2" t="str">
        <f>IFERROR(AVERAGEIFS(tbl_performance[TrapBar Deadlift 1RM (lbs)],tbl_performance[Name],tbl_daily[[#This Row],[Name]],tbl_performance[Date],tbl_daily[[#This Row],[Date]]),"")</f>
        <v/>
      </c>
      <c r="R941" s="2" t="str">
        <f>IFERROR(AVERAGEIFS(tbl_performance[Bench Press 1RM (lbs)],tbl_performance[Name],tbl_daily[[#This Row],[Name]],tbl_performance[Date],tbl_daily[[#This Row],[Date]]),"")</f>
        <v/>
      </c>
      <c r="S941" s="2" t="str">
        <f>IFERROR(AVERAGEIFS(tbl_performance[Jump Height (in)],tbl_performance[Name],tbl_daily[[#This Row],[Name]],tbl_performance[Date],tbl_daily[[#This Row],[Date]]),"")</f>
        <v/>
      </c>
      <c r="T941" s="2" t="str">
        <f>IFERROR(AVERAGEIFS(tbl_performance[Body Fat (%)],tbl_performance[Name],tbl_daily[[#This Row],[Name]],tbl_performance[Date],tbl_daily[[#This Row],[Date]]),"")</f>
        <v/>
      </c>
      <c r="U941">
        <f>IFERROR(IF(tbl_daily[[#This Row],[Name]]="","",1),"")</f>
        <v>1</v>
      </c>
      <c r="V941" s="9">
        <f>IF(tbl_daily[[#This Row],[Injury Status]]="Full",1,IF(tbl_daily[[#This Row],[Injury Status]]="Limited",2,IF(tbl_daily[[#This Row],[Injury Status]]="Out",3,"")))</f>
        <v>1</v>
      </c>
    </row>
    <row r="942" spans="1:22" ht="18" customHeight="1" x14ac:dyDescent="0.25">
      <c r="A942" s="3">
        <v>43082</v>
      </c>
      <c r="B942" t="s">
        <v>64</v>
      </c>
      <c r="C942" t="s">
        <v>36</v>
      </c>
      <c r="D942">
        <v>1</v>
      </c>
      <c r="E942">
        <v>3</v>
      </c>
      <c r="F942">
        <v>4</v>
      </c>
      <c r="G942">
        <v>2</v>
      </c>
      <c r="H942">
        <v>3</v>
      </c>
      <c r="I942">
        <v>1</v>
      </c>
      <c r="J942">
        <v>9</v>
      </c>
      <c r="K942">
        <v>113</v>
      </c>
      <c r="L942">
        <f>IFERROR(IF(OR(tbl_daily[[#This Row],[RPE]]="",tbl_daily[[#This Row],[Duration]]=""),"",tbl_daily[[#This Row],[RPE]]*tbl_daily[[#This Row],[Duration]]),"")</f>
        <v>1017</v>
      </c>
      <c r="M9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42" t="str">
        <f>IFERROR(_xlfn.XLOOKUP(tbl_daily[[#This Row],[Name]],tbl_profile[Name],tbl_profile[Position]),"")</f>
        <v>Guard</v>
      </c>
      <c r="O942">
        <f>IFERROR(IF(tbl_daily[[#This Row],[Injury Status]]="Out","",tbl_daily[[#This Row],[Duration]]),"")</f>
        <v>113</v>
      </c>
      <c r="P942" t="str">
        <f>IFERROR(_xlfn.XLOOKUP(tbl_daily[[#This Row],[Name]],tbl_profile[Name],tbl_profile[Team]),"")</f>
        <v>New Legacy</v>
      </c>
      <c r="Q942" s="2" t="str">
        <f>IFERROR(AVERAGEIFS(tbl_performance[TrapBar Deadlift 1RM (lbs)],tbl_performance[Name],tbl_daily[[#This Row],[Name]],tbl_performance[Date],tbl_daily[[#This Row],[Date]]),"")</f>
        <v/>
      </c>
      <c r="R942" s="2" t="str">
        <f>IFERROR(AVERAGEIFS(tbl_performance[Bench Press 1RM (lbs)],tbl_performance[Name],tbl_daily[[#This Row],[Name]],tbl_performance[Date],tbl_daily[[#This Row],[Date]]),"")</f>
        <v/>
      </c>
      <c r="S942" s="2" t="str">
        <f>IFERROR(AVERAGEIFS(tbl_performance[Jump Height (in)],tbl_performance[Name],tbl_daily[[#This Row],[Name]],tbl_performance[Date],tbl_daily[[#This Row],[Date]]),"")</f>
        <v/>
      </c>
      <c r="T942" s="2" t="str">
        <f>IFERROR(AVERAGEIFS(tbl_performance[Body Fat (%)],tbl_performance[Name],tbl_daily[[#This Row],[Name]],tbl_performance[Date],tbl_daily[[#This Row],[Date]]),"")</f>
        <v/>
      </c>
      <c r="U942">
        <f>IFERROR(IF(tbl_daily[[#This Row],[Name]]="","",1),"")</f>
        <v>1</v>
      </c>
      <c r="V942" s="9">
        <f>IF(tbl_daily[[#This Row],[Injury Status]]="Full",1,IF(tbl_daily[[#This Row],[Injury Status]]="Limited",2,IF(tbl_daily[[#This Row],[Injury Status]]="Out",3,"")))</f>
        <v>1</v>
      </c>
    </row>
    <row r="943" spans="1:22" ht="18" customHeight="1" x14ac:dyDescent="0.25">
      <c r="A943" s="3">
        <v>43082</v>
      </c>
      <c r="B943" t="s">
        <v>48</v>
      </c>
      <c r="C943" t="s">
        <v>36</v>
      </c>
      <c r="D943">
        <v>3</v>
      </c>
      <c r="E943">
        <v>4</v>
      </c>
      <c r="F943">
        <v>4</v>
      </c>
      <c r="G943">
        <v>4</v>
      </c>
      <c r="H943">
        <v>2</v>
      </c>
      <c r="I943">
        <v>1</v>
      </c>
      <c r="J943">
        <v>9</v>
      </c>
      <c r="K943">
        <v>113</v>
      </c>
      <c r="L943">
        <f>IFERROR(IF(OR(tbl_daily[[#This Row],[RPE]]="",tbl_daily[[#This Row],[Duration]]=""),"",tbl_daily[[#This Row],[RPE]]*tbl_daily[[#This Row],[Duration]]),"")</f>
        <v>1017</v>
      </c>
      <c r="M9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17</v>
      </c>
      <c r="N943" t="str">
        <f>IFERROR(_xlfn.XLOOKUP(tbl_daily[[#This Row],[Name]],tbl_profile[Name],tbl_profile[Position]),"")</f>
        <v>Guard</v>
      </c>
      <c r="O943">
        <f>IFERROR(IF(tbl_daily[[#This Row],[Injury Status]]="Out","",tbl_daily[[#This Row],[Duration]]),"")</f>
        <v>113</v>
      </c>
      <c r="P943" t="str">
        <f>IFERROR(_xlfn.XLOOKUP(tbl_daily[[#This Row],[Name]],tbl_profile[Name],tbl_profile[Team]),"")</f>
        <v>New Legacy</v>
      </c>
      <c r="Q943" s="2" t="str">
        <f>IFERROR(AVERAGEIFS(tbl_performance[TrapBar Deadlift 1RM (lbs)],tbl_performance[Name],tbl_daily[[#This Row],[Name]],tbl_performance[Date],tbl_daily[[#This Row],[Date]]),"")</f>
        <v/>
      </c>
      <c r="R943" s="2" t="str">
        <f>IFERROR(AVERAGEIFS(tbl_performance[Bench Press 1RM (lbs)],tbl_performance[Name],tbl_daily[[#This Row],[Name]],tbl_performance[Date],tbl_daily[[#This Row],[Date]]),"")</f>
        <v/>
      </c>
      <c r="S943" s="2" t="str">
        <f>IFERROR(AVERAGEIFS(tbl_performance[Jump Height (in)],tbl_performance[Name],tbl_daily[[#This Row],[Name]],tbl_performance[Date],tbl_daily[[#This Row],[Date]]),"")</f>
        <v/>
      </c>
      <c r="T943" s="2" t="str">
        <f>IFERROR(AVERAGEIFS(tbl_performance[Body Fat (%)],tbl_performance[Name],tbl_daily[[#This Row],[Name]],tbl_performance[Date],tbl_daily[[#This Row],[Date]]),"")</f>
        <v/>
      </c>
      <c r="U943">
        <f>IFERROR(IF(tbl_daily[[#This Row],[Name]]="","",1),"")</f>
        <v>1</v>
      </c>
      <c r="V943" s="9">
        <f>IF(tbl_daily[[#This Row],[Injury Status]]="Full",1,IF(tbl_daily[[#This Row],[Injury Status]]="Limited",2,IF(tbl_daily[[#This Row],[Injury Status]]="Out",3,"")))</f>
        <v>1</v>
      </c>
    </row>
    <row r="944" spans="1:22" ht="18" customHeight="1" x14ac:dyDescent="0.25">
      <c r="A944" s="3">
        <v>43082</v>
      </c>
      <c r="B944" t="s">
        <v>63</v>
      </c>
      <c r="C944" t="s">
        <v>36</v>
      </c>
      <c r="D944">
        <v>1</v>
      </c>
      <c r="E944">
        <v>2</v>
      </c>
      <c r="F944">
        <v>3</v>
      </c>
      <c r="G944">
        <v>2</v>
      </c>
      <c r="H944">
        <v>4</v>
      </c>
      <c r="I944">
        <v>1</v>
      </c>
      <c r="J944">
        <v>8</v>
      </c>
      <c r="K944">
        <v>113</v>
      </c>
      <c r="L944">
        <f>IFERROR(IF(OR(tbl_daily[[#This Row],[RPE]]="",tbl_daily[[#This Row],[Duration]]=""),"",tbl_daily[[#This Row],[RPE]]*tbl_daily[[#This Row],[Duration]]),"")</f>
        <v>904</v>
      </c>
      <c r="M9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44" t="str">
        <f>IFERROR(_xlfn.XLOOKUP(tbl_daily[[#This Row],[Name]],tbl_profile[Name],tbl_profile[Position]),"")</f>
        <v>Center</v>
      </c>
      <c r="O944">
        <f>IFERROR(IF(tbl_daily[[#This Row],[Injury Status]]="Out","",tbl_daily[[#This Row],[Duration]]),"")</f>
        <v>113</v>
      </c>
      <c r="P944" t="str">
        <f>IFERROR(_xlfn.XLOOKUP(tbl_daily[[#This Row],[Name]],tbl_profile[Name],tbl_profile[Team]),"")</f>
        <v>New Legacy</v>
      </c>
      <c r="Q944" s="2" t="str">
        <f>IFERROR(AVERAGEIFS(tbl_performance[TrapBar Deadlift 1RM (lbs)],tbl_performance[Name],tbl_daily[[#This Row],[Name]],tbl_performance[Date],tbl_daily[[#This Row],[Date]]),"")</f>
        <v/>
      </c>
      <c r="R944" s="2" t="str">
        <f>IFERROR(AVERAGEIFS(tbl_performance[Bench Press 1RM (lbs)],tbl_performance[Name],tbl_daily[[#This Row],[Name]],tbl_performance[Date],tbl_daily[[#This Row],[Date]]),"")</f>
        <v/>
      </c>
      <c r="S944" s="2" t="str">
        <f>IFERROR(AVERAGEIFS(tbl_performance[Jump Height (in)],tbl_performance[Name],tbl_daily[[#This Row],[Name]],tbl_performance[Date],tbl_daily[[#This Row],[Date]]),"")</f>
        <v/>
      </c>
      <c r="T944" s="2" t="str">
        <f>IFERROR(AVERAGEIFS(tbl_performance[Body Fat (%)],tbl_performance[Name],tbl_daily[[#This Row],[Name]],tbl_performance[Date],tbl_daily[[#This Row],[Date]]),"")</f>
        <v/>
      </c>
      <c r="U944">
        <f>IFERROR(IF(tbl_daily[[#This Row],[Name]]="","",1),"")</f>
        <v>1</v>
      </c>
      <c r="V944" s="9">
        <f>IF(tbl_daily[[#This Row],[Injury Status]]="Full",1,IF(tbl_daily[[#This Row],[Injury Status]]="Limited",2,IF(tbl_daily[[#This Row],[Injury Status]]="Out",3,"")))</f>
        <v>1</v>
      </c>
    </row>
    <row r="945" spans="1:22" ht="18" customHeight="1" x14ac:dyDescent="0.25">
      <c r="A945" s="3">
        <v>43082</v>
      </c>
      <c r="B945" t="s">
        <v>62</v>
      </c>
      <c r="C945" t="s">
        <v>38</v>
      </c>
      <c r="D945">
        <v>3</v>
      </c>
      <c r="E945">
        <v>3</v>
      </c>
      <c r="F945">
        <v>2</v>
      </c>
      <c r="G945">
        <v>2</v>
      </c>
      <c r="H945">
        <v>2</v>
      </c>
      <c r="I945">
        <v>1</v>
      </c>
      <c r="J945">
        <v>7</v>
      </c>
      <c r="K945">
        <v>113</v>
      </c>
      <c r="L945">
        <f>IFERROR(IF(OR(tbl_daily[[#This Row],[RPE]]="",tbl_daily[[#This Row],[Duration]]=""),"",tbl_daily[[#This Row],[RPE]]*tbl_daily[[#This Row],[Duration]]),"")</f>
        <v>791</v>
      </c>
      <c r="M9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45" t="str">
        <f>IFERROR(_xlfn.XLOOKUP(tbl_daily[[#This Row],[Name]],tbl_profile[Name],tbl_profile[Position]),"")</f>
        <v>Center</v>
      </c>
      <c r="O945">
        <f>IFERROR(IF(tbl_daily[[#This Row],[Injury Status]]="Out","",tbl_daily[[#This Row],[Duration]]),"")</f>
        <v>113</v>
      </c>
      <c r="P945" t="str">
        <f>IFERROR(_xlfn.XLOOKUP(tbl_daily[[#This Row],[Name]],tbl_profile[Name],tbl_profile[Team]),"")</f>
        <v>Toon Squad</v>
      </c>
      <c r="Q945" s="2" t="str">
        <f>IFERROR(AVERAGEIFS(tbl_performance[TrapBar Deadlift 1RM (lbs)],tbl_performance[Name],tbl_daily[[#This Row],[Name]],tbl_performance[Date],tbl_daily[[#This Row],[Date]]),"")</f>
        <v/>
      </c>
      <c r="R945" s="2" t="str">
        <f>IFERROR(AVERAGEIFS(tbl_performance[Bench Press 1RM (lbs)],tbl_performance[Name],tbl_daily[[#This Row],[Name]],tbl_performance[Date],tbl_daily[[#This Row],[Date]]),"")</f>
        <v/>
      </c>
      <c r="S945" s="2" t="str">
        <f>IFERROR(AVERAGEIFS(tbl_performance[Jump Height (in)],tbl_performance[Name],tbl_daily[[#This Row],[Name]],tbl_performance[Date],tbl_daily[[#This Row],[Date]]),"")</f>
        <v/>
      </c>
      <c r="T945" s="2" t="str">
        <f>IFERROR(AVERAGEIFS(tbl_performance[Body Fat (%)],tbl_performance[Name],tbl_daily[[#This Row],[Name]],tbl_performance[Date],tbl_daily[[#This Row],[Date]]),"")</f>
        <v/>
      </c>
      <c r="U945">
        <f>IFERROR(IF(tbl_daily[[#This Row],[Name]]="","",1),"")</f>
        <v>1</v>
      </c>
      <c r="V945" s="9">
        <f>IF(tbl_daily[[#This Row],[Injury Status]]="Full",1,IF(tbl_daily[[#This Row],[Injury Status]]="Limited",2,IF(tbl_daily[[#This Row],[Injury Status]]="Out",3,"")))</f>
        <v>2</v>
      </c>
    </row>
    <row r="946" spans="1:22" ht="18" customHeight="1" x14ac:dyDescent="0.25">
      <c r="A946" s="3">
        <v>43082</v>
      </c>
      <c r="B946" t="s">
        <v>146</v>
      </c>
      <c r="C946" t="s">
        <v>36</v>
      </c>
      <c r="D946">
        <v>3</v>
      </c>
      <c r="E946">
        <v>2</v>
      </c>
      <c r="F946">
        <v>2</v>
      </c>
      <c r="G946">
        <v>3</v>
      </c>
      <c r="H946">
        <v>4</v>
      </c>
      <c r="I946">
        <v>1</v>
      </c>
      <c r="J946">
        <v>10</v>
      </c>
      <c r="K946">
        <v>113</v>
      </c>
      <c r="L946">
        <f>IFERROR(IF(OR(tbl_daily[[#This Row],[RPE]]="",tbl_daily[[#This Row],[Duration]]=""),"",tbl_daily[[#This Row],[RPE]]*tbl_daily[[#This Row],[Duration]]),"")</f>
        <v>1130</v>
      </c>
      <c r="M9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46" t="str">
        <f>IFERROR(_xlfn.XLOOKUP(tbl_daily[[#This Row],[Name]],tbl_profile[Name],tbl_profile[Position]),"")</f>
        <v>Forward</v>
      </c>
      <c r="O946">
        <f>IFERROR(IF(tbl_daily[[#This Row],[Injury Status]]="Out","",tbl_daily[[#This Row],[Duration]]),"")</f>
        <v>113</v>
      </c>
      <c r="P946" t="str">
        <f>IFERROR(_xlfn.XLOOKUP(tbl_daily[[#This Row],[Name]],tbl_profile[Name],tbl_profile[Team]),"")</f>
        <v>New Legacy</v>
      </c>
      <c r="Q946" s="2" t="str">
        <f>IFERROR(AVERAGEIFS(tbl_performance[TrapBar Deadlift 1RM (lbs)],tbl_performance[Name],tbl_daily[[#This Row],[Name]],tbl_performance[Date],tbl_daily[[#This Row],[Date]]),"")</f>
        <v/>
      </c>
      <c r="R946" s="2" t="str">
        <f>IFERROR(AVERAGEIFS(tbl_performance[Bench Press 1RM (lbs)],tbl_performance[Name],tbl_daily[[#This Row],[Name]],tbl_performance[Date],tbl_daily[[#This Row],[Date]]),"")</f>
        <v/>
      </c>
      <c r="S946" s="2" t="str">
        <f>IFERROR(AVERAGEIFS(tbl_performance[Jump Height (in)],tbl_performance[Name],tbl_daily[[#This Row],[Name]],tbl_performance[Date],tbl_daily[[#This Row],[Date]]),"")</f>
        <v/>
      </c>
      <c r="T946" s="2" t="str">
        <f>IFERROR(AVERAGEIFS(tbl_performance[Body Fat (%)],tbl_performance[Name],tbl_daily[[#This Row],[Name]],tbl_performance[Date],tbl_daily[[#This Row],[Date]]),"")</f>
        <v/>
      </c>
      <c r="U946">
        <f>IFERROR(IF(tbl_daily[[#This Row],[Name]]="","",1),"")</f>
        <v>1</v>
      </c>
      <c r="V946" s="9">
        <f>IF(tbl_daily[[#This Row],[Injury Status]]="Full",1,IF(tbl_daily[[#This Row],[Injury Status]]="Limited",2,IF(tbl_daily[[#This Row],[Injury Status]]="Out",3,"")))</f>
        <v>1</v>
      </c>
    </row>
    <row r="947" spans="1:22" ht="18" customHeight="1" x14ac:dyDescent="0.25">
      <c r="A947" s="3">
        <v>43082</v>
      </c>
      <c r="B947" t="s">
        <v>52</v>
      </c>
      <c r="C947" t="s">
        <v>36</v>
      </c>
      <c r="D947">
        <v>1</v>
      </c>
      <c r="E947">
        <v>1</v>
      </c>
      <c r="F947">
        <v>3</v>
      </c>
      <c r="G947">
        <v>2</v>
      </c>
      <c r="H947">
        <v>4</v>
      </c>
      <c r="I947">
        <v>1</v>
      </c>
      <c r="J947">
        <v>7</v>
      </c>
      <c r="K947">
        <v>113</v>
      </c>
      <c r="L947">
        <f>IFERROR(IF(OR(tbl_daily[[#This Row],[RPE]]="",tbl_daily[[#This Row],[Duration]]=""),"",tbl_daily[[#This Row],[RPE]]*tbl_daily[[#This Row],[Duration]]),"")</f>
        <v>791</v>
      </c>
      <c r="M9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47" t="str">
        <f>IFERROR(_xlfn.XLOOKUP(tbl_daily[[#This Row],[Name]],tbl_profile[Name],tbl_profile[Position]),"")</f>
        <v>Forward</v>
      </c>
      <c r="O947">
        <f>IFERROR(IF(tbl_daily[[#This Row],[Injury Status]]="Out","",tbl_daily[[#This Row],[Duration]]),"")</f>
        <v>113</v>
      </c>
      <c r="P947" t="str">
        <f>IFERROR(_xlfn.XLOOKUP(tbl_daily[[#This Row],[Name]],tbl_profile[Name],tbl_profile[Team]),"")</f>
        <v>Toon Squad</v>
      </c>
      <c r="Q947" s="2" t="str">
        <f>IFERROR(AVERAGEIFS(tbl_performance[TrapBar Deadlift 1RM (lbs)],tbl_performance[Name],tbl_daily[[#This Row],[Name]],tbl_performance[Date],tbl_daily[[#This Row],[Date]]),"")</f>
        <v/>
      </c>
      <c r="R947" s="2" t="str">
        <f>IFERROR(AVERAGEIFS(tbl_performance[Bench Press 1RM (lbs)],tbl_performance[Name],tbl_daily[[#This Row],[Name]],tbl_performance[Date],tbl_daily[[#This Row],[Date]]),"")</f>
        <v/>
      </c>
      <c r="S947" s="2" t="str">
        <f>IFERROR(AVERAGEIFS(tbl_performance[Jump Height (in)],tbl_performance[Name],tbl_daily[[#This Row],[Name]],tbl_performance[Date],tbl_daily[[#This Row],[Date]]),"")</f>
        <v/>
      </c>
      <c r="T947" s="2" t="str">
        <f>IFERROR(AVERAGEIFS(tbl_performance[Body Fat (%)],tbl_performance[Name],tbl_daily[[#This Row],[Name]],tbl_performance[Date],tbl_daily[[#This Row],[Date]]),"")</f>
        <v/>
      </c>
      <c r="U947">
        <f>IFERROR(IF(tbl_daily[[#This Row],[Name]]="","",1),"")</f>
        <v>1</v>
      </c>
      <c r="V947" s="9">
        <f>IF(tbl_daily[[#This Row],[Injury Status]]="Full",1,IF(tbl_daily[[#This Row],[Injury Status]]="Limited",2,IF(tbl_daily[[#This Row],[Injury Status]]="Out",3,"")))</f>
        <v>1</v>
      </c>
    </row>
    <row r="948" spans="1:22" ht="18" customHeight="1" x14ac:dyDescent="0.25">
      <c r="A948" s="3">
        <v>43082</v>
      </c>
      <c r="B948" t="s">
        <v>57</v>
      </c>
      <c r="C948" t="s">
        <v>38</v>
      </c>
      <c r="D948">
        <v>2</v>
      </c>
      <c r="E948">
        <v>1</v>
      </c>
      <c r="F948">
        <v>1</v>
      </c>
      <c r="G948">
        <v>1</v>
      </c>
      <c r="H948">
        <v>3</v>
      </c>
      <c r="I948">
        <v>1</v>
      </c>
      <c r="J948">
        <v>7</v>
      </c>
      <c r="K948">
        <v>113</v>
      </c>
      <c r="L948">
        <f>IFERROR(IF(OR(tbl_daily[[#This Row],[RPE]]="",tbl_daily[[#This Row],[Duration]]=""),"",tbl_daily[[#This Row],[RPE]]*tbl_daily[[#This Row],[Duration]]),"")</f>
        <v>791</v>
      </c>
      <c r="M9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948" t="str">
        <f>IFERROR(_xlfn.XLOOKUP(tbl_daily[[#This Row],[Name]],tbl_profile[Name],tbl_profile[Position]),"")</f>
        <v>Guard</v>
      </c>
      <c r="O948">
        <f>IFERROR(IF(tbl_daily[[#This Row],[Injury Status]]="Out","",tbl_daily[[#This Row],[Duration]]),"")</f>
        <v>113</v>
      </c>
      <c r="P948" t="str">
        <f>IFERROR(_xlfn.XLOOKUP(tbl_daily[[#This Row],[Name]],tbl_profile[Name],tbl_profile[Team]),"")</f>
        <v>Toon Squad</v>
      </c>
      <c r="Q948" s="2" t="str">
        <f>IFERROR(AVERAGEIFS(tbl_performance[TrapBar Deadlift 1RM (lbs)],tbl_performance[Name],tbl_daily[[#This Row],[Name]],tbl_performance[Date],tbl_daily[[#This Row],[Date]]),"")</f>
        <v/>
      </c>
      <c r="R948" s="2" t="str">
        <f>IFERROR(AVERAGEIFS(tbl_performance[Bench Press 1RM (lbs)],tbl_performance[Name],tbl_daily[[#This Row],[Name]],tbl_performance[Date],tbl_daily[[#This Row],[Date]]),"")</f>
        <v/>
      </c>
      <c r="S948" s="2" t="str">
        <f>IFERROR(AVERAGEIFS(tbl_performance[Jump Height (in)],tbl_performance[Name],tbl_daily[[#This Row],[Name]],tbl_performance[Date],tbl_daily[[#This Row],[Date]]),"")</f>
        <v/>
      </c>
      <c r="T948" s="2" t="str">
        <f>IFERROR(AVERAGEIFS(tbl_performance[Body Fat (%)],tbl_performance[Name],tbl_daily[[#This Row],[Name]],tbl_performance[Date],tbl_daily[[#This Row],[Date]]),"")</f>
        <v/>
      </c>
      <c r="U948">
        <f>IFERROR(IF(tbl_daily[[#This Row],[Name]]="","",1),"")</f>
        <v>1</v>
      </c>
      <c r="V948" s="9">
        <f>IF(tbl_daily[[#This Row],[Injury Status]]="Full",1,IF(tbl_daily[[#This Row],[Injury Status]]="Limited",2,IF(tbl_daily[[#This Row],[Injury Status]]="Out",3,"")))</f>
        <v>2</v>
      </c>
    </row>
    <row r="949" spans="1:22" ht="18" customHeight="1" x14ac:dyDescent="0.25">
      <c r="A949" s="3">
        <v>43082</v>
      </c>
      <c r="B949" t="s">
        <v>59</v>
      </c>
      <c r="C949" t="s">
        <v>36</v>
      </c>
      <c r="D949">
        <v>1</v>
      </c>
      <c r="E949">
        <v>2</v>
      </c>
      <c r="F949">
        <v>2</v>
      </c>
      <c r="G949">
        <v>4</v>
      </c>
      <c r="H949">
        <v>3</v>
      </c>
      <c r="I949">
        <v>1</v>
      </c>
      <c r="J949">
        <v>8</v>
      </c>
      <c r="K949">
        <v>113</v>
      </c>
      <c r="L949">
        <f>IFERROR(IF(OR(tbl_daily[[#This Row],[RPE]]="",tbl_daily[[#This Row],[Duration]]=""),"",tbl_daily[[#This Row],[RPE]]*tbl_daily[[#This Row],[Duration]]),"")</f>
        <v>904</v>
      </c>
      <c r="M9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49" t="str">
        <f>IFERROR(_xlfn.XLOOKUP(tbl_daily[[#This Row],[Name]],tbl_profile[Name],tbl_profile[Position]),"")</f>
        <v>Forward</v>
      </c>
      <c r="O949">
        <f>IFERROR(IF(tbl_daily[[#This Row],[Injury Status]]="Out","",tbl_daily[[#This Row],[Duration]]),"")</f>
        <v>113</v>
      </c>
      <c r="P949" t="str">
        <f>IFERROR(_xlfn.XLOOKUP(tbl_daily[[#This Row],[Name]],tbl_profile[Name],tbl_profile[Team]),"")</f>
        <v>Toon Squad</v>
      </c>
      <c r="Q949" s="2" t="str">
        <f>IFERROR(AVERAGEIFS(tbl_performance[TrapBar Deadlift 1RM (lbs)],tbl_performance[Name],tbl_daily[[#This Row],[Name]],tbl_performance[Date],tbl_daily[[#This Row],[Date]]),"")</f>
        <v/>
      </c>
      <c r="R949" s="2" t="str">
        <f>IFERROR(AVERAGEIFS(tbl_performance[Bench Press 1RM (lbs)],tbl_performance[Name],tbl_daily[[#This Row],[Name]],tbl_performance[Date],tbl_daily[[#This Row],[Date]]),"")</f>
        <v/>
      </c>
      <c r="S949" s="2" t="str">
        <f>IFERROR(AVERAGEIFS(tbl_performance[Jump Height (in)],tbl_performance[Name],tbl_daily[[#This Row],[Name]],tbl_performance[Date],tbl_daily[[#This Row],[Date]]),"")</f>
        <v/>
      </c>
      <c r="T949" s="2" t="str">
        <f>IFERROR(AVERAGEIFS(tbl_performance[Body Fat (%)],tbl_performance[Name],tbl_daily[[#This Row],[Name]],tbl_performance[Date],tbl_daily[[#This Row],[Date]]),"")</f>
        <v/>
      </c>
      <c r="U949">
        <f>IFERROR(IF(tbl_daily[[#This Row],[Name]]="","",1),"")</f>
        <v>1</v>
      </c>
      <c r="V949" s="9">
        <f>IF(tbl_daily[[#This Row],[Injury Status]]="Full",1,IF(tbl_daily[[#This Row],[Injury Status]]="Limited",2,IF(tbl_daily[[#This Row],[Injury Status]]="Out",3,"")))</f>
        <v>1</v>
      </c>
    </row>
    <row r="950" spans="1:22" ht="18" customHeight="1" x14ac:dyDescent="0.25">
      <c r="A950" s="3">
        <v>43082</v>
      </c>
      <c r="B950" t="s">
        <v>61</v>
      </c>
      <c r="C950" t="s">
        <v>36</v>
      </c>
      <c r="D950">
        <v>2</v>
      </c>
      <c r="E950">
        <v>3</v>
      </c>
      <c r="F950">
        <v>2</v>
      </c>
      <c r="G950">
        <v>3</v>
      </c>
      <c r="H950">
        <v>4</v>
      </c>
      <c r="I950">
        <v>1</v>
      </c>
      <c r="J950">
        <v>9</v>
      </c>
      <c r="K950">
        <v>113</v>
      </c>
      <c r="L950">
        <f>IFERROR(IF(OR(tbl_daily[[#This Row],[RPE]]="",tbl_daily[[#This Row],[Duration]]=""),"",tbl_daily[[#This Row],[RPE]]*tbl_daily[[#This Row],[Duration]]),"")</f>
        <v>1017</v>
      </c>
      <c r="M9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50" t="str">
        <f>IFERROR(_xlfn.XLOOKUP(tbl_daily[[#This Row],[Name]],tbl_profile[Name],tbl_profile[Position]),"")</f>
        <v>Forward</v>
      </c>
      <c r="O950">
        <f>IFERROR(IF(tbl_daily[[#This Row],[Injury Status]]="Out","",tbl_daily[[#This Row],[Duration]]),"")</f>
        <v>113</v>
      </c>
      <c r="P950" t="str">
        <f>IFERROR(_xlfn.XLOOKUP(tbl_daily[[#This Row],[Name]],tbl_profile[Name],tbl_profile[Team]),"")</f>
        <v>Toon Squad</v>
      </c>
      <c r="Q950" s="2" t="str">
        <f>IFERROR(AVERAGEIFS(tbl_performance[TrapBar Deadlift 1RM (lbs)],tbl_performance[Name],tbl_daily[[#This Row],[Name]],tbl_performance[Date],tbl_daily[[#This Row],[Date]]),"")</f>
        <v/>
      </c>
      <c r="R950" s="2" t="str">
        <f>IFERROR(AVERAGEIFS(tbl_performance[Bench Press 1RM (lbs)],tbl_performance[Name],tbl_daily[[#This Row],[Name]],tbl_performance[Date],tbl_daily[[#This Row],[Date]]),"")</f>
        <v/>
      </c>
      <c r="S950" s="2" t="str">
        <f>IFERROR(AVERAGEIFS(tbl_performance[Jump Height (in)],tbl_performance[Name],tbl_daily[[#This Row],[Name]],tbl_performance[Date],tbl_daily[[#This Row],[Date]]),"")</f>
        <v/>
      </c>
      <c r="T950" s="2" t="str">
        <f>IFERROR(AVERAGEIFS(tbl_performance[Body Fat (%)],tbl_performance[Name],tbl_daily[[#This Row],[Name]],tbl_performance[Date],tbl_daily[[#This Row],[Date]]),"")</f>
        <v/>
      </c>
      <c r="U950">
        <f>IFERROR(IF(tbl_daily[[#This Row],[Name]]="","",1),"")</f>
        <v>1</v>
      </c>
      <c r="V950" s="9">
        <f>IF(tbl_daily[[#This Row],[Injury Status]]="Full",1,IF(tbl_daily[[#This Row],[Injury Status]]="Limited",2,IF(tbl_daily[[#This Row],[Injury Status]]="Out",3,"")))</f>
        <v>1</v>
      </c>
    </row>
    <row r="951" spans="1:22" ht="18" customHeight="1" x14ac:dyDescent="0.25">
      <c r="A951" s="3">
        <v>43082</v>
      </c>
      <c r="B951" t="s">
        <v>55</v>
      </c>
      <c r="C951" t="s">
        <v>36</v>
      </c>
      <c r="D951">
        <v>4</v>
      </c>
      <c r="E951">
        <v>2</v>
      </c>
      <c r="F951">
        <v>1</v>
      </c>
      <c r="G951">
        <v>4</v>
      </c>
      <c r="H951">
        <v>3</v>
      </c>
      <c r="I951">
        <v>1</v>
      </c>
      <c r="J951">
        <v>9</v>
      </c>
      <c r="K951">
        <v>113</v>
      </c>
      <c r="L951">
        <f>IFERROR(IF(OR(tbl_daily[[#This Row],[RPE]]="",tbl_daily[[#This Row],[Duration]]=""),"",tbl_daily[[#This Row],[RPE]]*tbl_daily[[#This Row],[Duration]]),"")</f>
        <v>1017</v>
      </c>
      <c r="M9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51" t="str">
        <f>IFERROR(_xlfn.XLOOKUP(tbl_daily[[#This Row],[Name]],tbl_profile[Name],tbl_profile[Position]),"")</f>
        <v>Guard</v>
      </c>
      <c r="O951">
        <f>IFERROR(IF(tbl_daily[[#This Row],[Injury Status]]="Out","",tbl_daily[[#This Row],[Duration]]),"")</f>
        <v>113</v>
      </c>
      <c r="P951" t="str">
        <f>IFERROR(_xlfn.XLOOKUP(tbl_daily[[#This Row],[Name]],tbl_profile[Name],tbl_profile[Team]),"")</f>
        <v>Toon Squad</v>
      </c>
      <c r="Q951" s="2" t="str">
        <f>IFERROR(AVERAGEIFS(tbl_performance[TrapBar Deadlift 1RM (lbs)],tbl_performance[Name],tbl_daily[[#This Row],[Name]],tbl_performance[Date],tbl_daily[[#This Row],[Date]]),"")</f>
        <v/>
      </c>
      <c r="R951" s="2" t="str">
        <f>IFERROR(AVERAGEIFS(tbl_performance[Bench Press 1RM (lbs)],tbl_performance[Name],tbl_daily[[#This Row],[Name]],tbl_performance[Date],tbl_daily[[#This Row],[Date]]),"")</f>
        <v/>
      </c>
      <c r="S951" s="2" t="str">
        <f>IFERROR(AVERAGEIFS(tbl_performance[Jump Height (in)],tbl_performance[Name],tbl_daily[[#This Row],[Name]],tbl_performance[Date],tbl_daily[[#This Row],[Date]]),"")</f>
        <v/>
      </c>
      <c r="T951" s="2" t="str">
        <f>IFERROR(AVERAGEIFS(tbl_performance[Body Fat (%)],tbl_performance[Name],tbl_daily[[#This Row],[Name]],tbl_performance[Date],tbl_daily[[#This Row],[Date]]),"")</f>
        <v/>
      </c>
      <c r="U951">
        <f>IFERROR(IF(tbl_daily[[#This Row],[Name]]="","",1),"")</f>
        <v>1</v>
      </c>
      <c r="V951" s="9">
        <f>IF(tbl_daily[[#This Row],[Injury Status]]="Full",1,IF(tbl_daily[[#This Row],[Injury Status]]="Limited",2,IF(tbl_daily[[#This Row],[Injury Status]]="Out",3,"")))</f>
        <v>1</v>
      </c>
    </row>
    <row r="952" spans="1:22" ht="18" customHeight="1" x14ac:dyDescent="0.25">
      <c r="A952" s="3">
        <v>43082</v>
      </c>
      <c r="B952" t="s">
        <v>40</v>
      </c>
      <c r="C952" t="s">
        <v>36</v>
      </c>
      <c r="D952">
        <v>2</v>
      </c>
      <c r="E952">
        <v>4</v>
      </c>
      <c r="F952">
        <v>4</v>
      </c>
      <c r="G952">
        <v>1</v>
      </c>
      <c r="H952">
        <v>2</v>
      </c>
      <c r="I952">
        <v>1</v>
      </c>
      <c r="J952">
        <v>9</v>
      </c>
      <c r="K952">
        <v>113</v>
      </c>
      <c r="L952">
        <f>IFERROR(IF(OR(tbl_daily[[#This Row],[RPE]]="",tbl_daily[[#This Row],[Duration]]=""),"",tbl_daily[[#This Row],[RPE]]*tbl_daily[[#This Row],[Duration]]),"")</f>
        <v>1017</v>
      </c>
      <c r="M9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52" t="str">
        <f>IFERROR(_xlfn.XLOOKUP(tbl_daily[[#This Row],[Name]],tbl_profile[Name],tbl_profile[Position]),"")</f>
        <v>Guard</v>
      </c>
      <c r="O952">
        <f>IFERROR(IF(tbl_daily[[#This Row],[Injury Status]]="Out","",tbl_daily[[#This Row],[Duration]]),"")</f>
        <v>113</v>
      </c>
      <c r="P952" t="str">
        <f>IFERROR(_xlfn.XLOOKUP(tbl_daily[[#This Row],[Name]],tbl_profile[Name],tbl_profile[Team]),"")</f>
        <v>New Legacy</v>
      </c>
      <c r="Q952" s="2" t="str">
        <f>IFERROR(AVERAGEIFS(tbl_performance[TrapBar Deadlift 1RM (lbs)],tbl_performance[Name],tbl_daily[[#This Row],[Name]],tbl_performance[Date],tbl_daily[[#This Row],[Date]]),"")</f>
        <v/>
      </c>
      <c r="R952" s="2" t="str">
        <f>IFERROR(AVERAGEIFS(tbl_performance[Bench Press 1RM (lbs)],tbl_performance[Name],tbl_daily[[#This Row],[Name]],tbl_performance[Date],tbl_daily[[#This Row],[Date]]),"")</f>
        <v/>
      </c>
      <c r="S952" s="2" t="str">
        <f>IFERROR(AVERAGEIFS(tbl_performance[Jump Height (in)],tbl_performance[Name],tbl_daily[[#This Row],[Name]],tbl_performance[Date],tbl_daily[[#This Row],[Date]]),"")</f>
        <v/>
      </c>
      <c r="T952" s="2" t="str">
        <f>IFERROR(AVERAGEIFS(tbl_performance[Body Fat (%)],tbl_performance[Name],tbl_daily[[#This Row],[Name]],tbl_performance[Date],tbl_daily[[#This Row],[Date]]),"")</f>
        <v/>
      </c>
      <c r="U952">
        <f>IFERROR(IF(tbl_daily[[#This Row],[Name]]="","",1),"")</f>
        <v>1</v>
      </c>
      <c r="V952" s="9">
        <f>IF(tbl_daily[[#This Row],[Injury Status]]="Full",1,IF(tbl_daily[[#This Row],[Injury Status]]="Limited",2,IF(tbl_daily[[#This Row],[Injury Status]]="Out",3,"")))</f>
        <v>1</v>
      </c>
    </row>
    <row r="953" spans="1:22" ht="18" customHeight="1" x14ac:dyDescent="0.25">
      <c r="A953" s="6">
        <v>43083</v>
      </c>
      <c r="B953" t="s">
        <v>45</v>
      </c>
      <c r="C953" t="s">
        <v>36</v>
      </c>
      <c r="D953">
        <v>1</v>
      </c>
      <c r="E953">
        <v>1</v>
      </c>
      <c r="F953">
        <v>3</v>
      </c>
      <c r="G953">
        <v>3</v>
      </c>
      <c r="H953">
        <v>4</v>
      </c>
      <c r="I953">
        <v>1</v>
      </c>
      <c r="J953">
        <v>9</v>
      </c>
      <c r="K953">
        <v>113</v>
      </c>
      <c r="L953">
        <f>IFERROR(IF(OR(tbl_daily[[#This Row],[RPE]]="",tbl_daily[[#This Row],[Duration]]=""),"",tbl_daily[[#This Row],[RPE]]*tbl_daily[[#This Row],[Duration]]),"")</f>
        <v>1017</v>
      </c>
      <c r="M9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53" t="str">
        <f>IFERROR(_xlfn.XLOOKUP(tbl_daily[[#This Row],[Name]],tbl_profile[Name],tbl_profile[Position]),"")</f>
        <v>Forward</v>
      </c>
      <c r="O953">
        <f>IFERROR(IF(tbl_daily[[#This Row],[Injury Status]]="Out","",tbl_daily[[#This Row],[Duration]]),"")</f>
        <v>113</v>
      </c>
      <c r="P953" t="str">
        <f>IFERROR(_xlfn.XLOOKUP(tbl_daily[[#This Row],[Name]],tbl_profile[Name],tbl_profile[Team]),"")</f>
        <v>New Legacy</v>
      </c>
      <c r="Q953" s="2" t="str">
        <f>IFERROR(AVERAGEIFS(tbl_performance[TrapBar Deadlift 1RM (lbs)],tbl_performance[Name],tbl_daily[[#This Row],[Name]],tbl_performance[Date],tbl_daily[[#This Row],[Date]]),"")</f>
        <v/>
      </c>
      <c r="R953" s="2" t="str">
        <f>IFERROR(AVERAGEIFS(tbl_performance[Bench Press 1RM (lbs)],tbl_performance[Name],tbl_daily[[#This Row],[Name]],tbl_performance[Date],tbl_daily[[#This Row],[Date]]),"")</f>
        <v/>
      </c>
      <c r="S953" s="2" t="str">
        <f>IFERROR(AVERAGEIFS(tbl_performance[Jump Height (in)],tbl_performance[Name],tbl_daily[[#This Row],[Name]],tbl_performance[Date],tbl_daily[[#This Row],[Date]]),"")</f>
        <v/>
      </c>
      <c r="T953" s="2" t="str">
        <f>IFERROR(AVERAGEIFS(tbl_performance[Body Fat (%)],tbl_performance[Name],tbl_daily[[#This Row],[Name]],tbl_performance[Date],tbl_daily[[#This Row],[Date]]),"")</f>
        <v/>
      </c>
      <c r="U953">
        <f>IFERROR(IF(tbl_daily[[#This Row],[Name]]="","",1),"")</f>
        <v>1</v>
      </c>
      <c r="V953" s="9">
        <f>IF(tbl_daily[[#This Row],[Injury Status]]="Full",1,IF(tbl_daily[[#This Row],[Injury Status]]="Limited",2,IF(tbl_daily[[#This Row],[Injury Status]]="Out",3,"")))</f>
        <v>1</v>
      </c>
    </row>
    <row r="954" spans="1:22" ht="18" customHeight="1" x14ac:dyDescent="0.25">
      <c r="A954" s="3">
        <v>43083</v>
      </c>
      <c r="B954" t="s">
        <v>47</v>
      </c>
      <c r="C954" t="s">
        <v>36</v>
      </c>
      <c r="D954">
        <v>1</v>
      </c>
      <c r="E954">
        <v>2</v>
      </c>
      <c r="F954">
        <v>1</v>
      </c>
      <c r="G954">
        <v>3</v>
      </c>
      <c r="H954">
        <v>4</v>
      </c>
      <c r="I954">
        <v>1</v>
      </c>
      <c r="J954">
        <v>7</v>
      </c>
      <c r="K954">
        <v>113</v>
      </c>
      <c r="L954">
        <f>IFERROR(IF(OR(tbl_daily[[#This Row],[RPE]]="",tbl_daily[[#This Row],[Duration]]=""),"",tbl_daily[[#This Row],[RPE]]*tbl_daily[[#This Row],[Duration]]),"")</f>
        <v>791</v>
      </c>
      <c r="M9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54" t="str">
        <f>IFERROR(_xlfn.XLOOKUP(tbl_daily[[#This Row],[Name]],tbl_profile[Name],tbl_profile[Position]),"")</f>
        <v>Forward</v>
      </c>
      <c r="O954">
        <f>IFERROR(IF(tbl_daily[[#This Row],[Injury Status]]="Out","",tbl_daily[[#This Row],[Duration]]),"")</f>
        <v>113</v>
      </c>
      <c r="P954" t="str">
        <f>IFERROR(_xlfn.XLOOKUP(tbl_daily[[#This Row],[Name]],tbl_profile[Name],tbl_profile[Team]),"")</f>
        <v>Toon Squad</v>
      </c>
      <c r="Q954" s="2" t="str">
        <f>IFERROR(AVERAGEIFS(tbl_performance[TrapBar Deadlift 1RM (lbs)],tbl_performance[Name],tbl_daily[[#This Row],[Name]],tbl_performance[Date],tbl_daily[[#This Row],[Date]]),"")</f>
        <v/>
      </c>
      <c r="R954" s="2" t="str">
        <f>IFERROR(AVERAGEIFS(tbl_performance[Bench Press 1RM (lbs)],tbl_performance[Name],tbl_daily[[#This Row],[Name]],tbl_performance[Date],tbl_daily[[#This Row],[Date]]),"")</f>
        <v/>
      </c>
      <c r="S954" s="2" t="str">
        <f>IFERROR(AVERAGEIFS(tbl_performance[Jump Height (in)],tbl_performance[Name],tbl_daily[[#This Row],[Name]],tbl_performance[Date],tbl_daily[[#This Row],[Date]]),"")</f>
        <v/>
      </c>
      <c r="T954" s="2" t="str">
        <f>IFERROR(AVERAGEIFS(tbl_performance[Body Fat (%)],tbl_performance[Name],tbl_daily[[#This Row],[Name]],tbl_performance[Date],tbl_daily[[#This Row],[Date]]),"")</f>
        <v/>
      </c>
      <c r="U954">
        <f>IFERROR(IF(tbl_daily[[#This Row],[Name]]="","",1),"")</f>
        <v>1</v>
      </c>
      <c r="V954" s="9">
        <f>IF(tbl_daily[[#This Row],[Injury Status]]="Full",1,IF(tbl_daily[[#This Row],[Injury Status]]="Limited",2,IF(tbl_daily[[#This Row],[Injury Status]]="Out",3,"")))</f>
        <v>1</v>
      </c>
    </row>
    <row r="955" spans="1:22" ht="18" customHeight="1" x14ac:dyDescent="0.25">
      <c r="A955" s="3">
        <v>43083</v>
      </c>
      <c r="B955" t="s">
        <v>43</v>
      </c>
      <c r="C955" t="s">
        <v>36</v>
      </c>
      <c r="D955">
        <v>3</v>
      </c>
      <c r="E955">
        <v>1</v>
      </c>
      <c r="F955">
        <v>1</v>
      </c>
      <c r="G955">
        <v>4</v>
      </c>
      <c r="H955">
        <v>4</v>
      </c>
      <c r="I955">
        <v>0</v>
      </c>
      <c r="J955">
        <v>0</v>
      </c>
      <c r="K955" t="s">
        <v>39</v>
      </c>
      <c r="L955" t="str">
        <f>IFERROR(IF(OR(tbl_daily[[#This Row],[RPE]]="",tbl_daily[[#This Row],[Duration]]=""),"",tbl_daily[[#This Row],[RPE]]*tbl_daily[[#This Row],[Duration]]),"")</f>
        <v/>
      </c>
      <c r="M9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55" t="str">
        <f>IFERROR(_xlfn.XLOOKUP(tbl_daily[[#This Row],[Name]],tbl_profile[Name],tbl_profile[Position]),"")</f>
        <v>Forward</v>
      </c>
      <c r="O955" t="str">
        <f>IFERROR(IF(tbl_daily[[#This Row],[Injury Status]]="Out","",tbl_daily[[#This Row],[Duration]]),"")</f>
        <v/>
      </c>
      <c r="P955" t="str">
        <f>IFERROR(_xlfn.XLOOKUP(tbl_daily[[#This Row],[Name]],tbl_profile[Name],tbl_profile[Team]),"")</f>
        <v>New Legacy</v>
      </c>
      <c r="Q955" s="2" t="str">
        <f>IFERROR(AVERAGEIFS(tbl_performance[TrapBar Deadlift 1RM (lbs)],tbl_performance[Name],tbl_daily[[#This Row],[Name]],tbl_performance[Date],tbl_daily[[#This Row],[Date]]),"")</f>
        <v/>
      </c>
      <c r="R955" s="2" t="str">
        <f>IFERROR(AVERAGEIFS(tbl_performance[Bench Press 1RM (lbs)],tbl_performance[Name],tbl_daily[[#This Row],[Name]],tbl_performance[Date],tbl_daily[[#This Row],[Date]]),"")</f>
        <v/>
      </c>
      <c r="S955" s="2" t="str">
        <f>IFERROR(AVERAGEIFS(tbl_performance[Jump Height (in)],tbl_performance[Name],tbl_daily[[#This Row],[Name]],tbl_performance[Date],tbl_daily[[#This Row],[Date]]),"")</f>
        <v/>
      </c>
      <c r="T955" s="2" t="str">
        <f>IFERROR(AVERAGEIFS(tbl_performance[Body Fat (%)],tbl_performance[Name],tbl_daily[[#This Row],[Name]],tbl_performance[Date],tbl_daily[[#This Row],[Date]]),"")</f>
        <v/>
      </c>
      <c r="U955">
        <f>IFERROR(IF(tbl_daily[[#This Row],[Name]]="","",1),"")</f>
        <v>1</v>
      </c>
      <c r="V955" s="9">
        <f>IF(tbl_daily[[#This Row],[Injury Status]]="Full",1,IF(tbl_daily[[#This Row],[Injury Status]]="Limited",2,IF(tbl_daily[[#This Row],[Injury Status]]="Out",3,"")))</f>
        <v>1</v>
      </c>
    </row>
    <row r="956" spans="1:22" ht="18" customHeight="1" x14ac:dyDescent="0.25">
      <c r="A956" s="3">
        <v>43083</v>
      </c>
      <c r="B956" t="s">
        <v>46</v>
      </c>
      <c r="C956" t="s">
        <v>36</v>
      </c>
      <c r="D956">
        <v>1</v>
      </c>
      <c r="E956">
        <v>2</v>
      </c>
      <c r="F956">
        <v>3</v>
      </c>
      <c r="G956">
        <v>4</v>
      </c>
      <c r="H956">
        <v>4</v>
      </c>
      <c r="I956">
        <v>0</v>
      </c>
      <c r="J956">
        <v>0</v>
      </c>
      <c r="K956" t="s">
        <v>39</v>
      </c>
      <c r="L956" t="str">
        <f>IFERROR(IF(OR(tbl_daily[[#This Row],[RPE]]="",tbl_daily[[#This Row],[Duration]]=""),"",tbl_daily[[#This Row],[RPE]]*tbl_daily[[#This Row],[Duration]]),"")</f>
        <v/>
      </c>
      <c r="M9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56" t="str">
        <f>IFERROR(_xlfn.XLOOKUP(tbl_daily[[#This Row],[Name]],tbl_profile[Name],tbl_profile[Position]),"")</f>
        <v>Forward</v>
      </c>
      <c r="O956" t="str">
        <f>IFERROR(IF(tbl_daily[[#This Row],[Injury Status]]="Out","",tbl_daily[[#This Row],[Duration]]),"")</f>
        <v/>
      </c>
      <c r="P956" t="str">
        <f>IFERROR(_xlfn.XLOOKUP(tbl_daily[[#This Row],[Name]],tbl_profile[Name],tbl_profile[Team]),"")</f>
        <v>Toon Squad</v>
      </c>
      <c r="Q956" s="2" t="str">
        <f>IFERROR(AVERAGEIFS(tbl_performance[TrapBar Deadlift 1RM (lbs)],tbl_performance[Name],tbl_daily[[#This Row],[Name]],tbl_performance[Date],tbl_daily[[#This Row],[Date]]),"")</f>
        <v/>
      </c>
      <c r="R956" s="2" t="str">
        <f>IFERROR(AVERAGEIFS(tbl_performance[Bench Press 1RM (lbs)],tbl_performance[Name],tbl_daily[[#This Row],[Name]],tbl_performance[Date],tbl_daily[[#This Row],[Date]]),"")</f>
        <v/>
      </c>
      <c r="S956" s="2" t="str">
        <f>IFERROR(AVERAGEIFS(tbl_performance[Jump Height (in)],tbl_performance[Name],tbl_daily[[#This Row],[Name]],tbl_performance[Date],tbl_daily[[#This Row],[Date]]),"")</f>
        <v/>
      </c>
      <c r="T956" s="2" t="str">
        <f>IFERROR(AVERAGEIFS(tbl_performance[Body Fat (%)],tbl_performance[Name],tbl_daily[[#This Row],[Name]],tbl_performance[Date],tbl_daily[[#This Row],[Date]]),"")</f>
        <v/>
      </c>
      <c r="U956">
        <f>IFERROR(IF(tbl_daily[[#This Row],[Name]]="","",1),"")</f>
        <v>1</v>
      </c>
      <c r="V956" s="9">
        <f>IF(tbl_daily[[#This Row],[Injury Status]]="Full",1,IF(tbl_daily[[#This Row],[Injury Status]]="Limited",2,IF(tbl_daily[[#This Row],[Injury Status]]="Out",3,"")))</f>
        <v>1</v>
      </c>
    </row>
    <row r="957" spans="1:22" ht="18" customHeight="1" x14ac:dyDescent="0.25">
      <c r="A957" s="3">
        <v>43083</v>
      </c>
      <c r="B957" t="s">
        <v>49</v>
      </c>
      <c r="C957" t="s">
        <v>36</v>
      </c>
      <c r="D957">
        <v>1</v>
      </c>
      <c r="E957">
        <v>1</v>
      </c>
      <c r="F957">
        <v>1</v>
      </c>
      <c r="G957">
        <v>4</v>
      </c>
      <c r="H957">
        <v>1</v>
      </c>
      <c r="I957">
        <v>0</v>
      </c>
      <c r="J957">
        <v>0</v>
      </c>
      <c r="K957" t="s">
        <v>39</v>
      </c>
      <c r="L957" t="str">
        <f>IFERROR(IF(OR(tbl_daily[[#This Row],[RPE]]="",tbl_daily[[#This Row],[Duration]]=""),"",tbl_daily[[#This Row],[RPE]]*tbl_daily[[#This Row],[Duration]]),"")</f>
        <v/>
      </c>
      <c r="M9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8</v>
      </c>
      <c r="N957" t="str">
        <f>IFERROR(_xlfn.XLOOKUP(tbl_daily[[#This Row],[Name]],tbl_profile[Name],tbl_profile[Position]),"")</f>
        <v>Guard</v>
      </c>
      <c r="O957" t="str">
        <f>IFERROR(IF(tbl_daily[[#This Row],[Injury Status]]="Out","",tbl_daily[[#This Row],[Duration]]),"")</f>
        <v/>
      </c>
      <c r="P957" t="str">
        <f>IFERROR(_xlfn.XLOOKUP(tbl_daily[[#This Row],[Name]],tbl_profile[Name],tbl_profile[Team]),"")</f>
        <v>Toon Squad</v>
      </c>
      <c r="Q957" s="2" t="str">
        <f>IFERROR(AVERAGEIFS(tbl_performance[TrapBar Deadlift 1RM (lbs)],tbl_performance[Name],tbl_daily[[#This Row],[Name]],tbl_performance[Date],tbl_daily[[#This Row],[Date]]),"")</f>
        <v/>
      </c>
      <c r="R957" s="2" t="str">
        <f>IFERROR(AVERAGEIFS(tbl_performance[Bench Press 1RM (lbs)],tbl_performance[Name],tbl_daily[[#This Row],[Name]],tbl_performance[Date],tbl_daily[[#This Row],[Date]]),"")</f>
        <v/>
      </c>
      <c r="S957" s="2" t="str">
        <f>IFERROR(AVERAGEIFS(tbl_performance[Jump Height (in)],tbl_performance[Name],tbl_daily[[#This Row],[Name]],tbl_performance[Date],tbl_daily[[#This Row],[Date]]),"")</f>
        <v/>
      </c>
      <c r="T957" s="2" t="str">
        <f>IFERROR(AVERAGEIFS(tbl_performance[Body Fat (%)],tbl_performance[Name],tbl_daily[[#This Row],[Name]],tbl_performance[Date],tbl_daily[[#This Row],[Date]]),"")</f>
        <v/>
      </c>
      <c r="U957">
        <f>IFERROR(IF(tbl_daily[[#This Row],[Name]]="","",1),"")</f>
        <v>1</v>
      </c>
      <c r="V957" s="9">
        <f>IF(tbl_daily[[#This Row],[Injury Status]]="Full",1,IF(tbl_daily[[#This Row],[Injury Status]]="Limited",2,IF(tbl_daily[[#This Row],[Injury Status]]="Out",3,"")))</f>
        <v>1</v>
      </c>
    </row>
    <row r="958" spans="1:22" ht="18" customHeight="1" x14ac:dyDescent="0.25">
      <c r="A958" s="3">
        <v>43083</v>
      </c>
      <c r="B958" t="s">
        <v>14</v>
      </c>
      <c r="C958" t="s">
        <v>36</v>
      </c>
      <c r="D958">
        <v>4</v>
      </c>
      <c r="E958">
        <v>3</v>
      </c>
      <c r="F958">
        <v>3</v>
      </c>
      <c r="G958">
        <v>4</v>
      </c>
      <c r="H958">
        <v>1</v>
      </c>
      <c r="I958">
        <v>0</v>
      </c>
      <c r="J958">
        <v>0</v>
      </c>
      <c r="K958" t="s">
        <v>39</v>
      </c>
      <c r="L958" t="str">
        <f>IFERROR(IF(OR(tbl_daily[[#This Row],[RPE]]="",tbl_daily[[#This Row],[Duration]]=""),"",tbl_daily[[#This Row],[RPE]]*tbl_daily[[#This Row],[Duration]]),"")</f>
        <v/>
      </c>
      <c r="M9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958" t="str">
        <f>IFERROR(_xlfn.XLOOKUP(tbl_daily[[#This Row],[Name]],tbl_profile[Name],tbl_profile[Position]),"")</f>
        <v>Guard</v>
      </c>
      <c r="O958" t="str">
        <f>IFERROR(IF(tbl_daily[[#This Row],[Injury Status]]="Out","",tbl_daily[[#This Row],[Duration]]),"")</f>
        <v/>
      </c>
      <c r="P958" t="str">
        <f>IFERROR(_xlfn.XLOOKUP(tbl_daily[[#This Row],[Name]],tbl_profile[Name],tbl_profile[Team]),"")</f>
        <v>New Legacy</v>
      </c>
      <c r="Q958" s="2" t="str">
        <f>IFERROR(AVERAGEIFS(tbl_performance[TrapBar Deadlift 1RM (lbs)],tbl_performance[Name],tbl_daily[[#This Row],[Name]],tbl_performance[Date],tbl_daily[[#This Row],[Date]]),"")</f>
        <v/>
      </c>
      <c r="R958" s="2" t="str">
        <f>IFERROR(AVERAGEIFS(tbl_performance[Bench Press 1RM (lbs)],tbl_performance[Name],tbl_daily[[#This Row],[Name]],tbl_performance[Date],tbl_daily[[#This Row],[Date]]),"")</f>
        <v/>
      </c>
      <c r="S958" s="2" t="str">
        <f>IFERROR(AVERAGEIFS(tbl_performance[Jump Height (in)],tbl_performance[Name],tbl_daily[[#This Row],[Name]],tbl_performance[Date],tbl_daily[[#This Row],[Date]]),"")</f>
        <v/>
      </c>
      <c r="T958" s="2" t="str">
        <f>IFERROR(AVERAGEIFS(tbl_performance[Body Fat (%)],tbl_performance[Name],tbl_daily[[#This Row],[Name]],tbl_performance[Date],tbl_daily[[#This Row],[Date]]),"")</f>
        <v/>
      </c>
      <c r="U958">
        <f>IFERROR(IF(tbl_daily[[#This Row],[Name]]="","",1),"")</f>
        <v>1</v>
      </c>
      <c r="V958" s="9">
        <f>IF(tbl_daily[[#This Row],[Injury Status]]="Full",1,IF(tbl_daily[[#This Row],[Injury Status]]="Limited",2,IF(tbl_daily[[#This Row],[Injury Status]]="Out",3,"")))</f>
        <v>1</v>
      </c>
    </row>
    <row r="959" spans="1:22" ht="18" customHeight="1" x14ac:dyDescent="0.25">
      <c r="A959" s="3">
        <v>43083</v>
      </c>
      <c r="B959" t="s">
        <v>64</v>
      </c>
      <c r="C959" t="s">
        <v>36</v>
      </c>
      <c r="D959">
        <v>4</v>
      </c>
      <c r="E959">
        <v>4</v>
      </c>
      <c r="F959">
        <v>4</v>
      </c>
      <c r="G959">
        <v>3</v>
      </c>
      <c r="H959">
        <v>1</v>
      </c>
      <c r="I959">
        <v>0</v>
      </c>
      <c r="J959">
        <v>0</v>
      </c>
      <c r="K959" t="s">
        <v>39</v>
      </c>
      <c r="L959" t="str">
        <f>IFERROR(IF(OR(tbl_daily[[#This Row],[RPE]]="",tbl_daily[[#This Row],[Duration]]=""),"",tbl_daily[[#This Row],[RPE]]*tbl_daily[[#This Row],[Duration]]),"")</f>
        <v/>
      </c>
      <c r="M9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959" t="str">
        <f>IFERROR(_xlfn.XLOOKUP(tbl_daily[[#This Row],[Name]],tbl_profile[Name],tbl_profile[Position]),"")</f>
        <v>Guard</v>
      </c>
      <c r="O959" t="str">
        <f>IFERROR(IF(tbl_daily[[#This Row],[Injury Status]]="Out","",tbl_daily[[#This Row],[Duration]]),"")</f>
        <v/>
      </c>
      <c r="P959" t="str">
        <f>IFERROR(_xlfn.XLOOKUP(tbl_daily[[#This Row],[Name]],tbl_profile[Name],tbl_profile[Team]),"")</f>
        <v>New Legacy</v>
      </c>
      <c r="Q959" s="2" t="str">
        <f>IFERROR(AVERAGEIFS(tbl_performance[TrapBar Deadlift 1RM (lbs)],tbl_performance[Name],tbl_daily[[#This Row],[Name]],tbl_performance[Date],tbl_daily[[#This Row],[Date]]),"")</f>
        <v/>
      </c>
      <c r="R959" s="2" t="str">
        <f>IFERROR(AVERAGEIFS(tbl_performance[Bench Press 1RM (lbs)],tbl_performance[Name],tbl_daily[[#This Row],[Name]],tbl_performance[Date],tbl_daily[[#This Row],[Date]]),"")</f>
        <v/>
      </c>
      <c r="S959" s="2" t="str">
        <f>IFERROR(AVERAGEIFS(tbl_performance[Jump Height (in)],tbl_performance[Name],tbl_daily[[#This Row],[Name]],tbl_performance[Date],tbl_daily[[#This Row],[Date]]),"")</f>
        <v/>
      </c>
      <c r="T959" s="2" t="str">
        <f>IFERROR(AVERAGEIFS(tbl_performance[Body Fat (%)],tbl_performance[Name],tbl_daily[[#This Row],[Name]],tbl_performance[Date],tbl_daily[[#This Row],[Date]]),"")</f>
        <v/>
      </c>
      <c r="U959">
        <f>IFERROR(IF(tbl_daily[[#This Row],[Name]]="","",1),"")</f>
        <v>1</v>
      </c>
      <c r="V959" s="9">
        <f>IF(tbl_daily[[#This Row],[Injury Status]]="Full",1,IF(tbl_daily[[#This Row],[Injury Status]]="Limited",2,IF(tbl_daily[[#This Row],[Injury Status]]="Out",3,"")))</f>
        <v>1</v>
      </c>
    </row>
    <row r="960" spans="1:22" ht="18" customHeight="1" x14ac:dyDescent="0.25">
      <c r="A960" s="3">
        <v>43083</v>
      </c>
      <c r="B960" t="s">
        <v>48</v>
      </c>
      <c r="C960" t="s">
        <v>36</v>
      </c>
      <c r="D960">
        <v>4</v>
      </c>
      <c r="E960">
        <v>1</v>
      </c>
      <c r="F960">
        <v>4</v>
      </c>
      <c r="G960">
        <v>3</v>
      </c>
      <c r="H960">
        <v>4</v>
      </c>
      <c r="I960">
        <v>0</v>
      </c>
      <c r="J960">
        <v>0</v>
      </c>
      <c r="K960" t="s">
        <v>39</v>
      </c>
      <c r="L960" t="str">
        <f>IFERROR(IF(OR(tbl_daily[[#This Row],[RPE]]="",tbl_daily[[#This Row],[Duration]]=""),"",tbl_daily[[#This Row],[RPE]]*tbl_daily[[#This Row],[Duration]]),"")</f>
        <v/>
      </c>
      <c r="M9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960" t="str">
        <f>IFERROR(_xlfn.XLOOKUP(tbl_daily[[#This Row],[Name]],tbl_profile[Name],tbl_profile[Position]),"")</f>
        <v>Guard</v>
      </c>
      <c r="O960" t="str">
        <f>IFERROR(IF(tbl_daily[[#This Row],[Injury Status]]="Out","",tbl_daily[[#This Row],[Duration]]),"")</f>
        <v/>
      </c>
      <c r="P960" t="str">
        <f>IFERROR(_xlfn.XLOOKUP(tbl_daily[[#This Row],[Name]],tbl_profile[Name],tbl_profile[Team]),"")</f>
        <v>New Legacy</v>
      </c>
      <c r="Q960" s="2" t="str">
        <f>IFERROR(AVERAGEIFS(tbl_performance[TrapBar Deadlift 1RM (lbs)],tbl_performance[Name],tbl_daily[[#This Row],[Name]],tbl_performance[Date],tbl_daily[[#This Row],[Date]]),"")</f>
        <v/>
      </c>
      <c r="R960" s="2" t="str">
        <f>IFERROR(AVERAGEIFS(tbl_performance[Bench Press 1RM (lbs)],tbl_performance[Name],tbl_daily[[#This Row],[Name]],tbl_performance[Date],tbl_daily[[#This Row],[Date]]),"")</f>
        <v/>
      </c>
      <c r="S960" s="2" t="str">
        <f>IFERROR(AVERAGEIFS(tbl_performance[Jump Height (in)],tbl_performance[Name],tbl_daily[[#This Row],[Name]],tbl_performance[Date],tbl_daily[[#This Row],[Date]]),"")</f>
        <v/>
      </c>
      <c r="T960" s="2" t="str">
        <f>IFERROR(AVERAGEIFS(tbl_performance[Body Fat (%)],tbl_performance[Name],tbl_daily[[#This Row],[Name]],tbl_performance[Date],tbl_daily[[#This Row],[Date]]),"")</f>
        <v/>
      </c>
      <c r="U960">
        <f>IFERROR(IF(tbl_daily[[#This Row],[Name]]="","",1),"")</f>
        <v>1</v>
      </c>
      <c r="V960" s="9">
        <f>IF(tbl_daily[[#This Row],[Injury Status]]="Full",1,IF(tbl_daily[[#This Row],[Injury Status]]="Limited",2,IF(tbl_daily[[#This Row],[Injury Status]]="Out",3,"")))</f>
        <v>1</v>
      </c>
    </row>
    <row r="961" spans="1:22" ht="18" customHeight="1" x14ac:dyDescent="0.25">
      <c r="A961" s="3">
        <v>43083</v>
      </c>
      <c r="B961" t="s">
        <v>65</v>
      </c>
      <c r="C961" t="s">
        <v>36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0</v>
      </c>
      <c r="J961">
        <v>0</v>
      </c>
      <c r="K961" t="s">
        <v>39</v>
      </c>
      <c r="L961" t="str">
        <f>IFERROR(IF(OR(tbl_daily[[#This Row],[RPE]]="",tbl_daily[[#This Row],[Duration]]=""),"",tbl_daily[[#This Row],[RPE]]*tbl_daily[[#This Row],[Duration]]),"")</f>
        <v/>
      </c>
      <c r="M9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61" t="str">
        <f>IFERROR(_xlfn.XLOOKUP(tbl_daily[[#This Row],[Name]],tbl_profile[Name],tbl_profile[Position]),"")</f>
        <v>Center</v>
      </c>
      <c r="O961" t="str">
        <f>IFERROR(IF(tbl_daily[[#This Row],[Injury Status]]="Out","",tbl_daily[[#This Row],[Duration]]),"")</f>
        <v/>
      </c>
      <c r="P961" t="str">
        <f>IFERROR(_xlfn.XLOOKUP(tbl_daily[[#This Row],[Name]],tbl_profile[Name],tbl_profile[Team]),"")</f>
        <v>New Legacy</v>
      </c>
      <c r="Q961" s="2" t="str">
        <f>IFERROR(AVERAGEIFS(tbl_performance[TrapBar Deadlift 1RM (lbs)],tbl_performance[Name],tbl_daily[[#This Row],[Name]],tbl_performance[Date],tbl_daily[[#This Row],[Date]]),"")</f>
        <v/>
      </c>
      <c r="R961" s="2" t="str">
        <f>IFERROR(AVERAGEIFS(tbl_performance[Bench Press 1RM (lbs)],tbl_performance[Name],tbl_daily[[#This Row],[Name]],tbl_performance[Date],tbl_daily[[#This Row],[Date]]),"")</f>
        <v/>
      </c>
      <c r="S961" s="2" t="str">
        <f>IFERROR(AVERAGEIFS(tbl_performance[Jump Height (in)],tbl_performance[Name],tbl_daily[[#This Row],[Name]],tbl_performance[Date],tbl_daily[[#This Row],[Date]]),"")</f>
        <v/>
      </c>
      <c r="T961" s="2" t="str">
        <f>IFERROR(AVERAGEIFS(tbl_performance[Body Fat (%)],tbl_performance[Name],tbl_daily[[#This Row],[Name]],tbl_performance[Date],tbl_daily[[#This Row],[Date]]),"")</f>
        <v/>
      </c>
      <c r="U961">
        <f>IFERROR(IF(tbl_daily[[#This Row],[Name]]="","",1),"")</f>
        <v>1</v>
      </c>
      <c r="V961" s="9">
        <f>IF(tbl_daily[[#This Row],[Injury Status]]="Full",1,IF(tbl_daily[[#This Row],[Injury Status]]="Limited",2,IF(tbl_daily[[#This Row],[Injury Status]]="Out",3,"")))</f>
        <v>1</v>
      </c>
    </row>
    <row r="962" spans="1:22" ht="18" customHeight="1" x14ac:dyDescent="0.25">
      <c r="A962" s="3">
        <v>43083</v>
      </c>
      <c r="B962" t="s">
        <v>63</v>
      </c>
      <c r="C962" t="s">
        <v>36</v>
      </c>
      <c r="D962">
        <v>1</v>
      </c>
      <c r="E962">
        <v>3</v>
      </c>
      <c r="F962">
        <v>4</v>
      </c>
      <c r="G962">
        <v>4</v>
      </c>
      <c r="H962">
        <v>2</v>
      </c>
      <c r="I962">
        <v>0</v>
      </c>
      <c r="J962">
        <v>0</v>
      </c>
      <c r="K962" t="s">
        <v>39</v>
      </c>
      <c r="L962" t="str">
        <f>IFERROR(IF(OR(tbl_daily[[#This Row],[RPE]]="",tbl_daily[[#This Row],[Duration]]=""),"",tbl_daily[[#This Row],[RPE]]*tbl_daily[[#This Row],[Duration]]),"")</f>
        <v/>
      </c>
      <c r="M9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62" t="str">
        <f>IFERROR(_xlfn.XLOOKUP(tbl_daily[[#This Row],[Name]],tbl_profile[Name],tbl_profile[Position]),"")</f>
        <v>Center</v>
      </c>
      <c r="O962" t="str">
        <f>IFERROR(IF(tbl_daily[[#This Row],[Injury Status]]="Out","",tbl_daily[[#This Row],[Duration]]),"")</f>
        <v/>
      </c>
      <c r="P962" t="str">
        <f>IFERROR(_xlfn.XLOOKUP(tbl_daily[[#This Row],[Name]],tbl_profile[Name],tbl_profile[Team]),"")</f>
        <v>New Legacy</v>
      </c>
      <c r="Q962" s="2" t="str">
        <f>IFERROR(AVERAGEIFS(tbl_performance[TrapBar Deadlift 1RM (lbs)],tbl_performance[Name],tbl_daily[[#This Row],[Name]],tbl_performance[Date],tbl_daily[[#This Row],[Date]]),"")</f>
        <v/>
      </c>
      <c r="R962" s="2" t="str">
        <f>IFERROR(AVERAGEIFS(tbl_performance[Bench Press 1RM (lbs)],tbl_performance[Name],tbl_daily[[#This Row],[Name]],tbl_performance[Date],tbl_daily[[#This Row],[Date]]),"")</f>
        <v/>
      </c>
      <c r="S962" s="2" t="str">
        <f>IFERROR(AVERAGEIFS(tbl_performance[Jump Height (in)],tbl_performance[Name],tbl_daily[[#This Row],[Name]],tbl_performance[Date],tbl_daily[[#This Row],[Date]]),"")</f>
        <v/>
      </c>
      <c r="T962" s="2" t="str">
        <f>IFERROR(AVERAGEIFS(tbl_performance[Body Fat (%)],tbl_performance[Name],tbl_daily[[#This Row],[Name]],tbl_performance[Date],tbl_daily[[#This Row],[Date]]),"")</f>
        <v/>
      </c>
      <c r="U962">
        <f>IFERROR(IF(tbl_daily[[#This Row],[Name]]="","",1),"")</f>
        <v>1</v>
      </c>
      <c r="V962" s="9">
        <f>IF(tbl_daily[[#This Row],[Injury Status]]="Full",1,IF(tbl_daily[[#This Row],[Injury Status]]="Limited",2,IF(tbl_daily[[#This Row],[Injury Status]]="Out",3,"")))</f>
        <v>1</v>
      </c>
    </row>
    <row r="963" spans="1:22" ht="18" customHeight="1" x14ac:dyDescent="0.25">
      <c r="A963" s="3">
        <v>43083</v>
      </c>
      <c r="B963" t="s">
        <v>62</v>
      </c>
      <c r="C963" t="s">
        <v>36</v>
      </c>
      <c r="D963">
        <v>2</v>
      </c>
      <c r="E963">
        <v>2</v>
      </c>
      <c r="F963">
        <v>3</v>
      </c>
      <c r="G963">
        <v>2</v>
      </c>
      <c r="H963">
        <v>4</v>
      </c>
      <c r="I963">
        <v>0</v>
      </c>
      <c r="J963">
        <v>0</v>
      </c>
      <c r="K963" t="s">
        <v>39</v>
      </c>
      <c r="L963" t="str">
        <f>IFERROR(IF(OR(tbl_daily[[#This Row],[RPE]]="",tbl_daily[[#This Row],[Duration]]=""),"",tbl_daily[[#This Row],[RPE]]*tbl_daily[[#This Row],[Duration]]),"")</f>
        <v/>
      </c>
      <c r="M9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63" t="str">
        <f>IFERROR(_xlfn.XLOOKUP(tbl_daily[[#This Row],[Name]],tbl_profile[Name],tbl_profile[Position]),"")</f>
        <v>Center</v>
      </c>
      <c r="O963" t="str">
        <f>IFERROR(IF(tbl_daily[[#This Row],[Injury Status]]="Out","",tbl_daily[[#This Row],[Duration]]),"")</f>
        <v/>
      </c>
      <c r="P963" t="str">
        <f>IFERROR(_xlfn.XLOOKUP(tbl_daily[[#This Row],[Name]],tbl_profile[Name],tbl_profile[Team]),"")</f>
        <v>Toon Squad</v>
      </c>
      <c r="Q963" s="2" t="str">
        <f>IFERROR(AVERAGEIFS(tbl_performance[TrapBar Deadlift 1RM (lbs)],tbl_performance[Name],tbl_daily[[#This Row],[Name]],tbl_performance[Date],tbl_daily[[#This Row],[Date]]),"")</f>
        <v/>
      </c>
      <c r="R963" s="2" t="str">
        <f>IFERROR(AVERAGEIFS(tbl_performance[Bench Press 1RM (lbs)],tbl_performance[Name],tbl_daily[[#This Row],[Name]],tbl_performance[Date],tbl_daily[[#This Row],[Date]]),"")</f>
        <v/>
      </c>
      <c r="S963" s="2" t="str">
        <f>IFERROR(AVERAGEIFS(tbl_performance[Jump Height (in)],tbl_performance[Name],tbl_daily[[#This Row],[Name]],tbl_performance[Date],tbl_daily[[#This Row],[Date]]),"")</f>
        <v/>
      </c>
      <c r="T963" s="2" t="str">
        <f>IFERROR(AVERAGEIFS(tbl_performance[Body Fat (%)],tbl_performance[Name],tbl_daily[[#This Row],[Name]],tbl_performance[Date],tbl_daily[[#This Row],[Date]]),"")</f>
        <v/>
      </c>
      <c r="U963">
        <f>IFERROR(IF(tbl_daily[[#This Row],[Name]]="","",1),"")</f>
        <v>1</v>
      </c>
      <c r="V963" s="9">
        <f>IF(tbl_daily[[#This Row],[Injury Status]]="Full",1,IF(tbl_daily[[#This Row],[Injury Status]]="Limited",2,IF(tbl_daily[[#This Row],[Injury Status]]="Out",3,"")))</f>
        <v>1</v>
      </c>
    </row>
    <row r="964" spans="1:22" ht="18" customHeight="1" x14ac:dyDescent="0.25">
      <c r="A964" s="3">
        <v>43083</v>
      </c>
      <c r="B964" t="s">
        <v>146</v>
      </c>
      <c r="C964" t="s">
        <v>36</v>
      </c>
      <c r="D964">
        <v>2</v>
      </c>
      <c r="E964">
        <v>2</v>
      </c>
      <c r="F964">
        <v>3</v>
      </c>
      <c r="G964">
        <v>1</v>
      </c>
      <c r="H964">
        <v>2</v>
      </c>
      <c r="I964">
        <v>0</v>
      </c>
      <c r="J964">
        <v>0</v>
      </c>
      <c r="K964" t="s">
        <v>39</v>
      </c>
      <c r="L964" t="str">
        <f>IFERROR(IF(OR(tbl_daily[[#This Row],[RPE]]="",tbl_daily[[#This Row],[Duration]]=""),"",tbl_daily[[#This Row],[RPE]]*tbl_daily[[#This Row],[Duration]]),"")</f>
        <v/>
      </c>
      <c r="M9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964" t="str">
        <f>IFERROR(_xlfn.XLOOKUP(tbl_daily[[#This Row],[Name]],tbl_profile[Name],tbl_profile[Position]),"")</f>
        <v>Forward</v>
      </c>
      <c r="O964" t="str">
        <f>IFERROR(IF(tbl_daily[[#This Row],[Injury Status]]="Out","",tbl_daily[[#This Row],[Duration]]),"")</f>
        <v/>
      </c>
      <c r="P964" t="str">
        <f>IFERROR(_xlfn.XLOOKUP(tbl_daily[[#This Row],[Name]],tbl_profile[Name],tbl_profile[Team]),"")</f>
        <v>New Legacy</v>
      </c>
      <c r="Q964" s="2" t="str">
        <f>IFERROR(AVERAGEIFS(tbl_performance[TrapBar Deadlift 1RM (lbs)],tbl_performance[Name],tbl_daily[[#This Row],[Name]],tbl_performance[Date],tbl_daily[[#This Row],[Date]]),"")</f>
        <v/>
      </c>
      <c r="R964" s="2" t="str">
        <f>IFERROR(AVERAGEIFS(tbl_performance[Bench Press 1RM (lbs)],tbl_performance[Name],tbl_daily[[#This Row],[Name]],tbl_performance[Date],tbl_daily[[#This Row],[Date]]),"")</f>
        <v/>
      </c>
      <c r="S964" s="2" t="str">
        <f>IFERROR(AVERAGEIFS(tbl_performance[Jump Height (in)],tbl_performance[Name],tbl_daily[[#This Row],[Name]],tbl_performance[Date],tbl_daily[[#This Row],[Date]]),"")</f>
        <v/>
      </c>
      <c r="T964" s="2" t="str">
        <f>IFERROR(AVERAGEIFS(tbl_performance[Body Fat (%)],tbl_performance[Name],tbl_daily[[#This Row],[Name]],tbl_performance[Date],tbl_daily[[#This Row],[Date]]),"")</f>
        <v/>
      </c>
      <c r="U964">
        <f>IFERROR(IF(tbl_daily[[#This Row],[Name]]="","",1),"")</f>
        <v>1</v>
      </c>
      <c r="V964" s="9">
        <f>IF(tbl_daily[[#This Row],[Injury Status]]="Full",1,IF(tbl_daily[[#This Row],[Injury Status]]="Limited",2,IF(tbl_daily[[#This Row],[Injury Status]]="Out",3,"")))</f>
        <v>1</v>
      </c>
    </row>
    <row r="965" spans="1:22" ht="18" customHeight="1" x14ac:dyDescent="0.25">
      <c r="A965" s="3">
        <v>43083</v>
      </c>
      <c r="B965" t="s">
        <v>52</v>
      </c>
      <c r="C965" t="s">
        <v>36</v>
      </c>
      <c r="D965">
        <v>2</v>
      </c>
      <c r="E965">
        <v>1</v>
      </c>
      <c r="F965">
        <v>1</v>
      </c>
      <c r="G965">
        <v>4</v>
      </c>
      <c r="H965">
        <v>4</v>
      </c>
      <c r="I965">
        <v>0</v>
      </c>
      <c r="J965">
        <v>0</v>
      </c>
      <c r="K965" t="s">
        <v>39</v>
      </c>
      <c r="L965" t="str">
        <f>IFERROR(IF(OR(tbl_daily[[#This Row],[RPE]]="",tbl_daily[[#This Row],[Duration]]=""),"",tbl_daily[[#This Row],[RPE]]*tbl_daily[[#This Row],[Duration]]),"")</f>
        <v/>
      </c>
      <c r="M9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65" t="str">
        <f>IFERROR(_xlfn.XLOOKUP(tbl_daily[[#This Row],[Name]],tbl_profile[Name],tbl_profile[Position]),"")</f>
        <v>Forward</v>
      </c>
      <c r="O965" t="str">
        <f>IFERROR(IF(tbl_daily[[#This Row],[Injury Status]]="Out","",tbl_daily[[#This Row],[Duration]]),"")</f>
        <v/>
      </c>
      <c r="P965" t="str">
        <f>IFERROR(_xlfn.XLOOKUP(tbl_daily[[#This Row],[Name]],tbl_profile[Name],tbl_profile[Team]),"")</f>
        <v>Toon Squad</v>
      </c>
      <c r="Q965" s="2" t="str">
        <f>IFERROR(AVERAGEIFS(tbl_performance[TrapBar Deadlift 1RM (lbs)],tbl_performance[Name],tbl_daily[[#This Row],[Name]],tbl_performance[Date],tbl_daily[[#This Row],[Date]]),"")</f>
        <v/>
      </c>
      <c r="R965" s="2" t="str">
        <f>IFERROR(AVERAGEIFS(tbl_performance[Bench Press 1RM (lbs)],tbl_performance[Name],tbl_daily[[#This Row],[Name]],tbl_performance[Date],tbl_daily[[#This Row],[Date]]),"")</f>
        <v/>
      </c>
      <c r="S965" s="2" t="str">
        <f>IFERROR(AVERAGEIFS(tbl_performance[Jump Height (in)],tbl_performance[Name],tbl_daily[[#This Row],[Name]],tbl_performance[Date],tbl_daily[[#This Row],[Date]]),"")</f>
        <v/>
      </c>
      <c r="T965" s="2" t="str">
        <f>IFERROR(AVERAGEIFS(tbl_performance[Body Fat (%)],tbl_performance[Name],tbl_daily[[#This Row],[Name]],tbl_performance[Date],tbl_daily[[#This Row],[Date]]),"")</f>
        <v/>
      </c>
      <c r="U965">
        <f>IFERROR(IF(tbl_daily[[#This Row],[Name]]="","",1),"")</f>
        <v>1</v>
      </c>
      <c r="V965" s="9">
        <f>IF(tbl_daily[[#This Row],[Injury Status]]="Full",1,IF(tbl_daily[[#This Row],[Injury Status]]="Limited",2,IF(tbl_daily[[#This Row],[Injury Status]]="Out",3,"")))</f>
        <v>1</v>
      </c>
    </row>
    <row r="966" spans="1:22" ht="18" customHeight="1" x14ac:dyDescent="0.25">
      <c r="A966" s="3">
        <v>43083</v>
      </c>
      <c r="B966" t="s">
        <v>57</v>
      </c>
      <c r="C966" t="s">
        <v>36</v>
      </c>
      <c r="D966">
        <v>4</v>
      </c>
      <c r="E966">
        <v>1</v>
      </c>
      <c r="F966">
        <v>4</v>
      </c>
      <c r="G966">
        <v>2</v>
      </c>
      <c r="H966">
        <v>1</v>
      </c>
      <c r="I966">
        <v>0</v>
      </c>
      <c r="J966">
        <v>0</v>
      </c>
      <c r="K966" t="s">
        <v>39</v>
      </c>
      <c r="L966" t="str">
        <f>IFERROR(IF(OR(tbl_daily[[#This Row],[RPE]]="",tbl_daily[[#This Row],[Duration]]=""),"",tbl_daily[[#This Row],[RPE]]*tbl_daily[[#This Row],[Duration]]),"")</f>
        <v/>
      </c>
      <c r="M9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66" t="str">
        <f>IFERROR(_xlfn.XLOOKUP(tbl_daily[[#This Row],[Name]],tbl_profile[Name],tbl_profile[Position]),"")</f>
        <v>Guard</v>
      </c>
      <c r="O966" t="str">
        <f>IFERROR(IF(tbl_daily[[#This Row],[Injury Status]]="Out","",tbl_daily[[#This Row],[Duration]]),"")</f>
        <v/>
      </c>
      <c r="P966" t="str">
        <f>IFERROR(_xlfn.XLOOKUP(tbl_daily[[#This Row],[Name]],tbl_profile[Name],tbl_profile[Team]),"")</f>
        <v>Toon Squad</v>
      </c>
      <c r="Q966" s="2" t="str">
        <f>IFERROR(AVERAGEIFS(tbl_performance[TrapBar Deadlift 1RM (lbs)],tbl_performance[Name],tbl_daily[[#This Row],[Name]],tbl_performance[Date],tbl_daily[[#This Row],[Date]]),"")</f>
        <v/>
      </c>
      <c r="R966" s="2" t="str">
        <f>IFERROR(AVERAGEIFS(tbl_performance[Bench Press 1RM (lbs)],tbl_performance[Name],tbl_daily[[#This Row],[Name]],tbl_performance[Date],tbl_daily[[#This Row],[Date]]),"")</f>
        <v/>
      </c>
      <c r="S966" s="2" t="str">
        <f>IFERROR(AVERAGEIFS(tbl_performance[Jump Height (in)],tbl_performance[Name],tbl_daily[[#This Row],[Name]],tbl_performance[Date],tbl_daily[[#This Row],[Date]]),"")</f>
        <v/>
      </c>
      <c r="T966" s="2" t="str">
        <f>IFERROR(AVERAGEIFS(tbl_performance[Body Fat (%)],tbl_performance[Name],tbl_daily[[#This Row],[Name]],tbl_performance[Date],tbl_daily[[#This Row],[Date]]),"")</f>
        <v/>
      </c>
      <c r="U966">
        <f>IFERROR(IF(tbl_daily[[#This Row],[Name]]="","",1),"")</f>
        <v>1</v>
      </c>
      <c r="V966" s="9">
        <f>IF(tbl_daily[[#This Row],[Injury Status]]="Full",1,IF(tbl_daily[[#This Row],[Injury Status]]="Limited",2,IF(tbl_daily[[#This Row],[Injury Status]]="Out",3,"")))</f>
        <v>1</v>
      </c>
    </row>
    <row r="967" spans="1:22" ht="18" customHeight="1" x14ac:dyDescent="0.25">
      <c r="A967" s="3">
        <v>43083</v>
      </c>
      <c r="B967" t="s">
        <v>59</v>
      </c>
      <c r="C967" t="s">
        <v>36</v>
      </c>
      <c r="D967">
        <v>3</v>
      </c>
      <c r="E967">
        <v>3</v>
      </c>
      <c r="F967">
        <v>1</v>
      </c>
      <c r="G967">
        <v>3</v>
      </c>
      <c r="H967">
        <v>4</v>
      </c>
      <c r="I967">
        <v>0</v>
      </c>
      <c r="J967">
        <v>0</v>
      </c>
      <c r="K967" t="s">
        <v>39</v>
      </c>
      <c r="L967" t="str">
        <f>IFERROR(IF(OR(tbl_daily[[#This Row],[RPE]]="",tbl_daily[[#This Row],[Duration]]=""),"",tbl_daily[[#This Row],[RPE]]*tbl_daily[[#This Row],[Duration]]),"")</f>
        <v/>
      </c>
      <c r="M9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67" t="str">
        <f>IFERROR(_xlfn.XLOOKUP(tbl_daily[[#This Row],[Name]],tbl_profile[Name],tbl_profile[Position]),"")</f>
        <v>Forward</v>
      </c>
      <c r="O967" t="str">
        <f>IFERROR(IF(tbl_daily[[#This Row],[Injury Status]]="Out","",tbl_daily[[#This Row],[Duration]]),"")</f>
        <v/>
      </c>
      <c r="P967" t="str">
        <f>IFERROR(_xlfn.XLOOKUP(tbl_daily[[#This Row],[Name]],tbl_profile[Name],tbl_profile[Team]),"")</f>
        <v>Toon Squad</v>
      </c>
      <c r="Q967" s="2" t="str">
        <f>IFERROR(AVERAGEIFS(tbl_performance[TrapBar Deadlift 1RM (lbs)],tbl_performance[Name],tbl_daily[[#This Row],[Name]],tbl_performance[Date],tbl_daily[[#This Row],[Date]]),"")</f>
        <v/>
      </c>
      <c r="R967" s="2" t="str">
        <f>IFERROR(AVERAGEIFS(tbl_performance[Bench Press 1RM (lbs)],tbl_performance[Name],tbl_daily[[#This Row],[Name]],tbl_performance[Date],tbl_daily[[#This Row],[Date]]),"")</f>
        <v/>
      </c>
      <c r="S967" s="2" t="str">
        <f>IFERROR(AVERAGEIFS(tbl_performance[Jump Height (in)],tbl_performance[Name],tbl_daily[[#This Row],[Name]],tbl_performance[Date],tbl_daily[[#This Row],[Date]]),"")</f>
        <v/>
      </c>
      <c r="T967" s="2" t="str">
        <f>IFERROR(AVERAGEIFS(tbl_performance[Body Fat (%)],tbl_performance[Name],tbl_daily[[#This Row],[Name]],tbl_performance[Date],tbl_daily[[#This Row],[Date]]),"")</f>
        <v/>
      </c>
      <c r="U967">
        <f>IFERROR(IF(tbl_daily[[#This Row],[Name]]="","",1),"")</f>
        <v>1</v>
      </c>
      <c r="V967" s="9">
        <f>IF(tbl_daily[[#This Row],[Injury Status]]="Full",1,IF(tbl_daily[[#This Row],[Injury Status]]="Limited",2,IF(tbl_daily[[#This Row],[Injury Status]]="Out",3,"")))</f>
        <v>1</v>
      </c>
    </row>
    <row r="968" spans="1:22" ht="18" customHeight="1" x14ac:dyDescent="0.25">
      <c r="A968" s="3">
        <v>43083</v>
      </c>
      <c r="B968" t="s">
        <v>61</v>
      </c>
      <c r="C968" t="s">
        <v>36</v>
      </c>
      <c r="D968">
        <v>3</v>
      </c>
      <c r="E968">
        <v>4</v>
      </c>
      <c r="F968">
        <v>2</v>
      </c>
      <c r="G968">
        <v>3</v>
      </c>
      <c r="H968">
        <v>2</v>
      </c>
      <c r="I968">
        <v>0</v>
      </c>
      <c r="J968">
        <v>0</v>
      </c>
      <c r="K968" t="s">
        <v>39</v>
      </c>
      <c r="L968" t="str">
        <f>IFERROR(IF(OR(tbl_daily[[#This Row],[RPE]]="",tbl_daily[[#This Row],[Duration]]=""),"",tbl_daily[[#This Row],[RPE]]*tbl_daily[[#This Row],[Duration]]),"")</f>
        <v/>
      </c>
      <c r="M9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14</v>
      </c>
      <c r="N968" t="str">
        <f>IFERROR(_xlfn.XLOOKUP(tbl_daily[[#This Row],[Name]],tbl_profile[Name],tbl_profile[Position]),"")</f>
        <v>Forward</v>
      </c>
      <c r="O968" t="str">
        <f>IFERROR(IF(tbl_daily[[#This Row],[Injury Status]]="Out","",tbl_daily[[#This Row],[Duration]]),"")</f>
        <v/>
      </c>
      <c r="P968" t="str">
        <f>IFERROR(_xlfn.XLOOKUP(tbl_daily[[#This Row],[Name]],tbl_profile[Name],tbl_profile[Team]),"")</f>
        <v>Toon Squad</v>
      </c>
      <c r="Q968" s="2" t="str">
        <f>IFERROR(AVERAGEIFS(tbl_performance[TrapBar Deadlift 1RM (lbs)],tbl_performance[Name],tbl_daily[[#This Row],[Name]],tbl_performance[Date],tbl_daily[[#This Row],[Date]]),"")</f>
        <v/>
      </c>
      <c r="R968" s="2" t="str">
        <f>IFERROR(AVERAGEIFS(tbl_performance[Bench Press 1RM (lbs)],tbl_performance[Name],tbl_daily[[#This Row],[Name]],tbl_performance[Date],tbl_daily[[#This Row],[Date]]),"")</f>
        <v/>
      </c>
      <c r="S968" s="2" t="str">
        <f>IFERROR(AVERAGEIFS(tbl_performance[Jump Height (in)],tbl_performance[Name],tbl_daily[[#This Row],[Name]],tbl_performance[Date],tbl_daily[[#This Row],[Date]]),"")</f>
        <v/>
      </c>
      <c r="T968" s="2" t="str">
        <f>IFERROR(AVERAGEIFS(tbl_performance[Body Fat (%)],tbl_performance[Name],tbl_daily[[#This Row],[Name]],tbl_performance[Date],tbl_daily[[#This Row],[Date]]),"")</f>
        <v/>
      </c>
      <c r="U968">
        <f>IFERROR(IF(tbl_daily[[#This Row],[Name]]="","",1),"")</f>
        <v>1</v>
      </c>
      <c r="V968" s="9">
        <f>IF(tbl_daily[[#This Row],[Injury Status]]="Full",1,IF(tbl_daily[[#This Row],[Injury Status]]="Limited",2,IF(tbl_daily[[#This Row],[Injury Status]]="Out",3,"")))</f>
        <v>1</v>
      </c>
    </row>
    <row r="969" spans="1:22" ht="18" customHeight="1" x14ac:dyDescent="0.25">
      <c r="A969" s="3">
        <v>43083</v>
      </c>
      <c r="B969" t="s">
        <v>55</v>
      </c>
      <c r="C969" t="s">
        <v>36</v>
      </c>
      <c r="D969">
        <v>3</v>
      </c>
      <c r="E969">
        <v>1</v>
      </c>
      <c r="F969">
        <v>2</v>
      </c>
      <c r="G969">
        <v>1</v>
      </c>
      <c r="H969">
        <v>2</v>
      </c>
      <c r="I969">
        <v>0</v>
      </c>
      <c r="J969">
        <v>0</v>
      </c>
      <c r="K969" t="s">
        <v>39</v>
      </c>
      <c r="L969" t="str">
        <f>IFERROR(IF(OR(tbl_daily[[#This Row],[RPE]]="",tbl_daily[[#This Row],[Duration]]=""),"",tbl_daily[[#This Row],[RPE]]*tbl_daily[[#This Row],[Duration]]),"")</f>
        <v/>
      </c>
      <c r="M9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969" t="str">
        <f>IFERROR(_xlfn.XLOOKUP(tbl_daily[[#This Row],[Name]],tbl_profile[Name],tbl_profile[Position]),"")</f>
        <v>Guard</v>
      </c>
      <c r="O969" t="str">
        <f>IFERROR(IF(tbl_daily[[#This Row],[Injury Status]]="Out","",tbl_daily[[#This Row],[Duration]]),"")</f>
        <v/>
      </c>
      <c r="P969" t="str">
        <f>IFERROR(_xlfn.XLOOKUP(tbl_daily[[#This Row],[Name]],tbl_profile[Name],tbl_profile[Team]),"")</f>
        <v>Toon Squad</v>
      </c>
      <c r="Q969" s="2" t="str">
        <f>IFERROR(AVERAGEIFS(tbl_performance[TrapBar Deadlift 1RM (lbs)],tbl_performance[Name],tbl_daily[[#This Row],[Name]],tbl_performance[Date],tbl_daily[[#This Row],[Date]]),"")</f>
        <v/>
      </c>
      <c r="R969" s="2" t="str">
        <f>IFERROR(AVERAGEIFS(tbl_performance[Bench Press 1RM (lbs)],tbl_performance[Name],tbl_daily[[#This Row],[Name]],tbl_performance[Date],tbl_daily[[#This Row],[Date]]),"")</f>
        <v/>
      </c>
      <c r="S969" s="2" t="str">
        <f>IFERROR(AVERAGEIFS(tbl_performance[Jump Height (in)],tbl_performance[Name],tbl_daily[[#This Row],[Name]],tbl_performance[Date],tbl_daily[[#This Row],[Date]]),"")</f>
        <v/>
      </c>
      <c r="T969" s="2" t="str">
        <f>IFERROR(AVERAGEIFS(tbl_performance[Body Fat (%)],tbl_performance[Name],tbl_daily[[#This Row],[Name]],tbl_performance[Date],tbl_daily[[#This Row],[Date]]),"")</f>
        <v/>
      </c>
      <c r="U969">
        <f>IFERROR(IF(tbl_daily[[#This Row],[Name]]="","",1),"")</f>
        <v>1</v>
      </c>
      <c r="V969" s="9">
        <f>IF(tbl_daily[[#This Row],[Injury Status]]="Full",1,IF(tbl_daily[[#This Row],[Injury Status]]="Limited",2,IF(tbl_daily[[#This Row],[Injury Status]]="Out",3,"")))</f>
        <v>1</v>
      </c>
    </row>
    <row r="970" spans="1:22" ht="18" customHeight="1" x14ac:dyDescent="0.25">
      <c r="A970" s="3">
        <v>43083</v>
      </c>
      <c r="B970" t="s">
        <v>40</v>
      </c>
      <c r="C970" t="s">
        <v>36</v>
      </c>
      <c r="D970">
        <v>3</v>
      </c>
      <c r="E970">
        <v>3</v>
      </c>
      <c r="F970">
        <v>2</v>
      </c>
      <c r="G970">
        <v>2</v>
      </c>
      <c r="H970">
        <v>3</v>
      </c>
      <c r="I970">
        <v>0</v>
      </c>
      <c r="J970">
        <v>0</v>
      </c>
      <c r="K970" t="s">
        <v>39</v>
      </c>
      <c r="L970" t="str">
        <f>IFERROR(IF(OR(tbl_daily[[#This Row],[RPE]]="",tbl_daily[[#This Row],[Duration]]=""),"",tbl_daily[[#This Row],[RPE]]*tbl_daily[[#This Row],[Duration]]),"")</f>
        <v/>
      </c>
      <c r="M9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70" t="str">
        <f>IFERROR(_xlfn.XLOOKUP(tbl_daily[[#This Row],[Name]],tbl_profile[Name],tbl_profile[Position]),"")</f>
        <v>Guard</v>
      </c>
      <c r="O970" t="str">
        <f>IFERROR(IF(tbl_daily[[#This Row],[Injury Status]]="Out","",tbl_daily[[#This Row],[Duration]]),"")</f>
        <v/>
      </c>
      <c r="P970" t="str">
        <f>IFERROR(_xlfn.XLOOKUP(tbl_daily[[#This Row],[Name]],tbl_profile[Name],tbl_profile[Team]),"")</f>
        <v>New Legacy</v>
      </c>
      <c r="Q970" s="2" t="str">
        <f>IFERROR(AVERAGEIFS(tbl_performance[TrapBar Deadlift 1RM (lbs)],tbl_performance[Name],tbl_daily[[#This Row],[Name]],tbl_performance[Date],tbl_daily[[#This Row],[Date]]),"")</f>
        <v/>
      </c>
      <c r="R970" s="2" t="str">
        <f>IFERROR(AVERAGEIFS(tbl_performance[Bench Press 1RM (lbs)],tbl_performance[Name],tbl_daily[[#This Row],[Name]],tbl_performance[Date],tbl_daily[[#This Row],[Date]]),"")</f>
        <v/>
      </c>
      <c r="S970" s="2" t="str">
        <f>IFERROR(AVERAGEIFS(tbl_performance[Jump Height (in)],tbl_performance[Name],tbl_daily[[#This Row],[Name]],tbl_performance[Date],tbl_daily[[#This Row],[Date]]),"")</f>
        <v/>
      </c>
      <c r="T970" s="2" t="str">
        <f>IFERROR(AVERAGEIFS(tbl_performance[Body Fat (%)],tbl_performance[Name],tbl_daily[[#This Row],[Name]],tbl_performance[Date],tbl_daily[[#This Row],[Date]]),"")</f>
        <v/>
      </c>
      <c r="U970">
        <f>IFERROR(IF(tbl_daily[[#This Row],[Name]]="","",1),"")</f>
        <v>1</v>
      </c>
      <c r="V970" s="9">
        <f>IF(tbl_daily[[#This Row],[Injury Status]]="Full",1,IF(tbl_daily[[#This Row],[Injury Status]]="Limited",2,IF(tbl_daily[[#This Row],[Injury Status]]="Out",3,"")))</f>
        <v>1</v>
      </c>
    </row>
    <row r="971" spans="1:22" ht="18" customHeight="1" x14ac:dyDescent="0.25">
      <c r="A971" s="6">
        <v>43084</v>
      </c>
      <c r="B971" t="s">
        <v>45</v>
      </c>
      <c r="C971" t="s">
        <v>36</v>
      </c>
      <c r="D971">
        <v>4</v>
      </c>
      <c r="E971">
        <v>4</v>
      </c>
      <c r="F971">
        <v>3</v>
      </c>
      <c r="G971">
        <v>3</v>
      </c>
      <c r="H971">
        <v>1</v>
      </c>
      <c r="I971">
        <v>0</v>
      </c>
      <c r="J971">
        <v>0</v>
      </c>
      <c r="K971" t="s">
        <v>39</v>
      </c>
      <c r="L971" t="str">
        <f>IFERROR(IF(OR(tbl_daily[[#This Row],[RPE]]="",tbl_daily[[#This Row],[Duration]]=""),"",tbl_daily[[#This Row],[RPE]]*tbl_daily[[#This Row],[Duration]]),"")</f>
        <v/>
      </c>
      <c r="M9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971" t="str">
        <f>IFERROR(_xlfn.XLOOKUP(tbl_daily[[#This Row],[Name]],tbl_profile[Name],tbl_profile[Position]),"")</f>
        <v>Forward</v>
      </c>
      <c r="O971" t="str">
        <f>IFERROR(IF(tbl_daily[[#This Row],[Injury Status]]="Out","",tbl_daily[[#This Row],[Duration]]),"")</f>
        <v/>
      </c>
      <c r="P971" t="str">
        <f>IFERROR(_xlfn.XLOOKUP(tbl_daily[[#This Row],[Name]],tbl_profile[Name],tbl_profile[Team]),"")</f>
        <v>New Legacy</v>
      </c>
      <c r="Q971" s="2" t="str">
        <f>IFERROR(AVERAGEIFS(tbl_performance[TrapBar Deadlift 1RM (lbs)],tbl_performance[Name],tbl_daily[[#This Row],[Name]],tbl_performance[Date],tbl_daily[[#This Row],[Date]]),"")</f>
        <v/>
      </c>
      <c r="R971" s="2" t="str">
        <f>IFERROR(AVERAGEIFS(tbl_performance[Bench Press 1RM (lbs)],tbl_performance[Name],tbl_daily[[#This Row],[Name]],tbl_performance[Date],tbl_daily[[#This Row],[Date]]),"")</f>
        <v/>
      </c>
      <c r="S971" s="2" t="str">
        <f>IFERROR(AVERAGEIFS(tbl_performance[Jump Height (in)],tbl_performance[Name],tbl_daily[[#This Row],[Name]],tbl_performance[Date],tbl_daily[[#This Row],[Date]]),"")</f>
        <v/>
      </c>
      <c r="T971" s="2" t="str">
        <f>IFERROR(AVERAGEIFS(tbl_performance[Body Fat (%)],tbl_performance[Name],tbl_daily[[#This Row],[Name]],tbl_performance[Date],tbl_daily[[#This Row],[Date]]),"")</f>
        <v/>
      </c>
      <c r="U971">
        <f>IFERROR(IF(tbl_daily[[#This Row],[Name]]="","",1),"")</f>
        <v>1</v>
      </c>
      <c r="V971" s="9">
        <f>IF(tbl_daily[[#This Row],[Injury Status]]="Full",1,IF(tbl_daily[[#This Row],[Injury Status]]="Limited",2,IF(tbl_daily[[#This Row],[Injury Status]]="Out",3,"")))</f>
        <v>1</v>
      </c>
    </row>
    <row r="972" spans="1:22" ht="18" customHeight="1" x14ac:dyDescent="0.25">
      <c r="A972" s="3">
        <v>43084</v>
      </c>
      <c r="B972" t="s">
        <v>47</v>
      </c>
      <c r="C972" t="s">
        <v>36</v>
      </c>
      <c r="D972">
        <v>2</v>
      </c>
      <c r="E972">
        <v>3</v>
      </c>
      <c r="F972">
        <v>3</v>
      </c>
      <c r="G972">
        <v>2</v>
      </c>
      <c r="H972">
        <v>2</v>
      </c>
      <c r="I972">
        <v>0</v>
      </c>
      <c r="J972">
        <v>0</v>
      </c>
      <c r="K972" t="s">
        <v>39</v>
      </c>
      <c r="L972" t="str">
        <f>IFERROR(IF(OR(tbl_daily[[#This Row],[RPE]]="",tbl_daily[[#This Row],[Duration]]=""),"",tbl_daily[[#This Row],[RPE]]*tbl_daily[[#This Row],[Duration]]),"")</f>
        <v/>
      </c>
      <c r="M9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72" t="str">
        <f>IFERROR(_xlfn.XLOOKUP(tbl_daily[[#This Row],[Name]],tbl_profile[Name],tbl_profile[Position]),"")</f>
        <v>Forward</v>
      </c>
      <c r="O972" t="str">
        <f>IFERROR(IF(tbl_daily[[#This Row],[Injury Status]]="Out","",tbl_daily[[#This Row],[Duration]]),"")</f>
        <v/>
      </c>
      <c r="P972" t="str">
        <f>IFERROR(_xlfn.XLOOKUP(tbl_daily[[#This Row],[Name]],tbl_profile[Name],tbl_profile[Team]),"")</f>
        <v>Toon Squad</v>
      </c>
      <c r="Q972" s="2" t="str">
        <f>IFERROR(AVERAGEIFS(tbl_performance[TrapBar Deadlift 1RM (lbs)],tbl_performance[Name],tbl_daily[[#This Row],[Name]],tbl_performance[Date],tbl_daily[[#This Row],[Date]]),"")</f>
        <v/>
      </c>
      <c r="R972" s="2" t="str">
        <f>IFERROR(AVERAGEIFS(tbl_performance[Bench Press 1RM (lbs)],tbl_performance[Name],tbl_daily[[#This Row],[Name]],tbl_performance[Date],tbl_daily[[#This Row],[Date]]),"")</f>
        <v/>
      </c>
      <c r="S972" s="2" t="str">
        <f>IFERROR(AVERAGEIFS(tbl_performance[Jump Height (in)],tbl_performance[Name],tbl_daily[[#This Row],[Name]],tbl_performance[Date],tbl_daily[[#This Row],[Date]]),"")</f>
        <v/>
      </c>
      <c r="T972" s="2" t="str">
        <f>IFERROR(AVERAGEIFS(tbl_performance[Body Fat (%)],tbl_performance[Name],tbl_daily[[#This Row],[Name]],tbl_performance[Date],tbl_daily[[#This Row],[Date]]),"")</f>
        <v/>
      </c>
      <c r="U972">
        <f>IFERROR(IF(tbl_daily[[#This Row],[Name]]="","",1),"")</f>
        <v>1</v>
      </c>
      <c r="V972" s="9">
        <f>IF(tbl_daily[[#This Row],[Injury Status]]="Full",1,IF(tbl_daily[[#This Row],[Injury Status]]="Limited",2,IF(tbl_daily[[#This Row],[Injury Status]]="Out",3,"")))</f>
        <v>1</v>
      </c>
    </row>
    <row r="973" spans="1:22" ht="18" customHeight="1" x14ac:dyDescent="0.25">
      <c r="A973" s="3">
        <v>43084</v>
      </c>
      <c r="B973" t="s">
        <v>43</v>
      </c>
      <c r="C973" t="s">
        <v>36</v>
      </c>
      <c r="D973">
        <v>3</v>
      </c>
      <c r="E973">
        <v>2</v>
      </c>
      <c r="F973">
        <v>4</v>
      </c>
      <c r="G973">
        <v>4</v>
      </c>
      <c r="H973">
        <v>2</v>
      </c>
      <c r="I973">
        <v>0</v>
      </c>
      <c r="J973">
        <v>0</v>
      </c>
      <c r="K973" t="s">
        <v>39</v>
      </c>
      <c r="L973" t="str">
        <f>IFERROR(IF(OR(tbl_daily[[#This Row],[RPE]]="",tbl_daily[[#This Row],[Duration]]=""),"",tbl_daily[[#This Row],[RPE]]*tbl_daily[[#This Row],[Duration]]),"")</f>
        <v/>
      </c>
      <c r="M9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973" t="str">
        <f>IFERROR(_xlfn.XLOOKUP(tbl_daily[[#This Row],[Name]],tbl_profile[Name],tbl_profile[Position]),"")</f>
        <v>Forward</v>
      </c>
      <c r="O973" t="str">
        <f>IFERROR(IF(tbl_daily[[#This Row],[Injury Status]]="Out","",tbl_daily[[#This Row],[Duration]]),"")</f>
        <v/>
      </c>
      <c r="P973" t="str">
        <f>IFERROR(_xlfn.XLOOKUP(tbl_daily[[#This Row],[Name]],tbl_profile[Name],tbl_profile[Team]),"")</f>
        <v>New Legacy</v>
      </c>
      <c r="Q973" s="2" t="str">
        <f>IFERROR(AVERAGEIFS(tbl_performance[TrapBar Deadlift 1RM (lbs)],tbl_performance[Name],tbl_daily[[#This Row],[Name]],tbl_performance[Date],tbl_daily[[#This Row],[Date]]),"")</f>
        <v/>
      </c>
      <c r="R973" s="2" t="str">
        <f>IFERROR(AVERAGEIFS(tbl_performance[Bench Press 1RM (lbs)],tbl_performance[Name],tbl_daily[[#This Row],[Name]],tbl_performance[Date],tbl_daily[[#This Row],[Date]]),"")</f>
        <v/>
      </c>
      <c r="S973" s="2" t="str">
        <f>IFERROR(AVERAGEIFS(tbl_performance[Jump Height (in)],tbl_performance[Name],tbl_daily[[#This Row],[Name]],tbl_performance[Date],tbl_daily[[#This Row],[Date]]),"")</f>
        <v/>
      </c>
      <c r="T973" s="2" t="str">
        <f>IFERROR(AVERAGEIFS(tbl_performance[Body Fat (%)],tbl_performance[Name],tbl_daily[[#This Row],[Name]],tbl_performance[Date],tbl_daily[[#This Row],[Date]]),"")</f>
        <v/>
      </c>
      <c r="U973">
        <f>IFERROR(IF(tbl_daily[[#This Row],[Name]]="","",1),"")</f>
        <v>1</v>
      </c>
      <c r="V973" s="9">
        <f>IF(tbl_daily[[#This Row],[Injury Status]]="Full",1,IF(tbl_daily[[#This Row],[Injury Status]]="Limited",2,IF(tbl_daily[[#This Row],[Injury Status]]="Out",3,"")))</f>
        <v>1</v>
      </c>
    </row>
    <row r="974" spans="1:22" ht="18" customHeight="1" x14ac:dyDescent="0.25">
      <c r="A974" s="3">
        <v>43084</v>
      </c>
      <c r="B974" t="s">
        <v>46</v>
      </c>
      <c r="C974" t="s">
        <v>36</v>
      </c>
      <c r="D974">
        <v>4</v>
      </c>
      <c r="E974">
        <v>1</v>
      </c>
      <c r="F974">
        <v>4</v>
      </c>
      <c r="G974">
        <v>2</v>
      </c>
      <c r="H974">
        <v>4</v>
      </c>
      <c r="I974">
        <v>0</v>
      </c>
      <c r="J974">
        <v>0</v>
      </c>
      <c r="K974" t="s">
        <v>39</v>
      </c>
      <c r="L974" t="str">
        <f>IFERROR(IF(OR(tbl_daily[[#This Row],[RPE]]="",tbl_daily[[#This Row],[Duration]]=""),"",tbl_daily[[#This Row],[RPE]]*tbl_daily[[#This Row],[Duration]]),"")</f>
        <v/>
      </c>
      <c r="M9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974" t="str">
        <f>IFERROR(_xlfn.XLOOKUP(tbl_daily[[#This Row],[Name]],tbl_profile[Name],tbl_profile[Position]),"")</f>
        <v>Forward</v>
      </c>
      <c r="O974" t="str">
        <f>IFERROR(IF(tbl_daily[[#This Row],[Injury Status]]="Out","",tbl_daily[[#This Row],[Duration]]),"")</f>
        <v/>
      </c>
      <c r="P974" t="str">
        <f>IFERROR(_xlfn.XLOOKUP(tbl_daily[[#This Row],[Name]],tbl_profile[Name],tbl_profile[Team]),"")</f>
        <v>Toon Squad</v>
      </c>
      <c r="Q974" s="2" t="str">
        <f>IFERROR(AVERAGEIFS(tbl_performance[TrapBar Deadlift 1RM (lbs)],tbl_performance[Name],tbl_daily[[#This Row],[Name]],tbl_performance[Date],tbl_daily[[#This Row],[Date]]),"")</f>
        <v/>
      </c>
      <c r="R974" s="2" t="str">
        <f>IFERROR(AVERAGEIFS(tbl_performance[Bench Press 1RM (lbs)],tbl_performance[Name],tbl_daily[[#This Row],[Name]],tbl_performance[Date],tbl_daily[[#This Row],[Date]]),"")</f>
        <v/>
      </c>
      <c r="S974" s="2" t="str">
        <f>IFERROR(AVERAGEIFS(tbl_performance[Jump Height (in)],tbl_performance[Name],tbl_daily[[#This Row],[Name]],tbl_performance[Date],tbl_daily[[#This Row],[Date]]),"")</f>
        <v/>
      </c>
      <c r="T974" s="2" t="str">
        <f>IFERROR(AVERAGEIFS(tbl_performance[Body Fat (%)],tbl_performance[Name],tbl_daily[[#This Row],[Name]],tbl_performance[Date],tbl_daily[[#This Row],[Date]]),"")</f>
        <v/>
      </c>
      <c r="U974">
        <f>IFERROR(IF(tbl_daily[[#This Row],[Name]]="","",1),"")</f>
        <v>1</v>
      </c>
      <c r="V974" s="9">
        <f>IF(tbl_daily[[#This Row],[Injury Status]]="Full",1,IF(tbl_daily[[#This Row],[Injury Status]]="Limited",2,IF(tbl_daily[[#This Row],[Injury Status]]="Out",3,"")))</f>
        <v>1</v>
      </c>
    </row>
    <row r="975" spans="1:22" ht="18" customHeight="1" x14ac:dyDescent="0.25">
      <c r="A975" s="3">
        <v>43084</v>
      </c>
      <c r="B975" t="s">
        <v>49</v>
      </c>
      <c r="C975" t="s">
        <v>36</v>
      </c>
      <c r="D975">
        <v>2</v>
      </c>
      <c r="E975">
        <v>2</v>
      </c>
      <c r="F975">
        <v>3</v>
      </c>
      <c r="G975">
        <v>3</v>
      </c>
      <c r="H975">
        <v>3</v>
      </c>
      <c r="I975">
        <v>0</v>
      </c>
      <c r="J975">
        <v>0</v>
      </c>
      <c r="K975" t="s">
        <v>39</v>
      </c>
      <c r="L975" t="str">
        <f>IFERROR(IF(OR(tbl_daily[[#This Row],[RPE]]="",tbl_daily[[#This Row],[Duration]]=""),"",tbl_daily[[#This Row],[RPE]]*tbl_daily[[#This Row],[Duration]]),"")</f>
        <v/>
      </c>
      <c r="M9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75" t="str">
        <f>IFERROR(_xlfn.XLOOKUP(tbl_daily[[#This Row],[Name]],tbl_profile[Name],tbl_profile[Position]),"")</f>
        <v>Guard</v>
      </c>
      <c r="O975" t="str">
        <f>IFERROR(IF(tbl_daily[[#This Row],[Injury Status]]="Out","",tbl_daily[[#This Row],[Duration]]),"")</f>
        <v/>
      </c>
      <c r="P975" t="str">
        <f>IFERROR(_xlfn.XLOOKUP(tbl_daily[[#This Row],[Name]],tbl_profile[Name],tbl_profile[Team]),"")</f>
        <v>Toon Squad</v>
      </c>
      <c r="Q975" s="2" t="str">
        <f>IFERROR(AVERAGEIFS(tbl_performance[TrapBar Deadlift 1RM (lbs)],tbl_performance[Name],tbl_daily[[#This Row],[Name]],tbl_performance[Date],tbl_daily[[#This Row],[Date]]),"")</f>
        <v/>
      </c>
      <c r="R975" s="2" t="str">
        <f>IFERROR(AVERAGEIFS(tbl_performance[Bench Press 1RM (lbs)],tbl_performance[Name],tbl_daily[[#This Row],[Name]],tbl_performance[Date],tbl_daily[[#This Row],[Date]]),"")</f>
        <v/>
      </c>
      <c r="S975" s="2" t="str">
        <f>IFERROR(AVERAGEIFS(tbl_performance[Jump Height (in)],tbl_performance[Name],tbl_daily[[#This Row],[Name]],tbl_performance[Date],tbl_daily[[#This Row],[Date]]),"")</f>
        <v/>
      </c>
      <c r="T975" s="2" t="str">
        <f>IFERROR(AVERAGEIFS(tbl_performance[Body Fat (%)],tbl_performance[Name],tbl_daily[[#This Row],[Name]],tbl_performance[Date],tbl_daily[[#This Row],[Date]]),"")</f>
        <v/>
      </c>
      <c r="U975">
        <f>IFERROR(IF(tbl_daily[[#This Row],[Name]]="","",1),"")</f>
        <v>1</v>
      </c>
      <c r="V975" s="9">
        <f>IF(tbl_daily[[#This Row],[Injury Status]]="Full",1,IF(tbl_daily[[#This Row],[Injury Status]]="Limited",2,IF(tbl_daily[[#This Row],[Injury Status]]="Out",3,"")))</f>
        <v>1</v>
      </c>
    </row>
    <row r="976" spans="1:22" ht="18" customHeight="1" x14ac:dyDescent="0.25">
      <c r="A976" s="3">
        <v>43084</v>
      </c>
      <c r="B976" t="s">
        <v>14</v>
      </c>
      <c r="C976" t="s">
        <v>36</v>
      </c>
      <c r="D976">
        <v>2</v>
      </c>
      <c r="E976">
        <v>3</v>
      </c>
      <c r="F976">
        <v>2</v>
      </c>
      <c r="G976">
        <v>1</v>
      </c>
      <c r="H976">
        <v>1</v>
      </c>
      <c r="I976">
        <v>0</v>
      </c>
      <c r="J976">
        <v>0</v>
      </c>
      <c r="K976" t="s">
        <v>39</v>
      </c>
      <c r="L976" t="str">
        <f>IFERROR(IF(OR(tbl_daily[[#This Row],[RPE]]="",tbl_daily[[#This Row],[Duration]]=""),"",tbl_daily[[#This Row],[RPE]]*tbl_daily[[#This Row],[Duration]]),"")</f>
        <v/>
      </c>
      <c r="M9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976" t="str">
        <f>IFERROR(_xlfn.XLOOKUP(tbl_daily[[#This Row],[Name]],tbl_profile[Name],tbl_profile[Position]),"")</f>
        <v>Guard</v>
      </c>
      <c r="O976" t="str">
        <f>IFERROR(IF(tbl_daily[[#This Row],[Injury Status]]="Out","",tbl_daily[[#This Row],[Duration]]),"")</f>
        <v/>
      </c>
      <c r="P976" t="str">
        <f>IFERROR(_xlfn.XLOOKUP(tbl_daily[[#This Row],[Name]],tbl_profile[Name],tbl_profile[Team]),"")</f>
        <v>New Legacy</v>
      </c>
      <c r="Q976" s="2" t="str">
        <f>IFERROR(AVERAGEIFS(tbl_performance[TrapBar Deadlift 1RM (lbs)],tbl_performance[Name],tbl_daily[[#This Row],[Name]],tbl_performance[Date],tbl_daily[[#This Row],[Date]]),"")</f>
        <v/>
      </c>
      <c r="R976" s="2" t="str">
        <f>IFERROR(AVERAGEIFS(tbl_performance[Bench Press 1RM (lbs)],tbl_performance[Name],tbl_daily[[#This Row],[Name]],tbl_performance[Date],tbl_daily[[#This Row],[Date]]),"")</f>
        <v/>
      </c>
      <c r="S976" s="2" t="str">
        <f>IFERROR(AVERAGEIFS(tbl_performance[Jump Height (in)],tbl_performance[Name],tbl_daily[[#This Row],[Name]],tbl_performance[Date],tbl_daily[[#This Row],[Date]]),"")</f>
        <v/>
      </c>
      <c r="T976" s="2" t="str">
        <f>IFERROR(AVERAGEIFS(tbl_performance[Body Fat (%)],tbl_performance[Name],tbl_daily[[#This Row],[Name]],tbl_performance[Date],tbl_daily[[#This Row],[Date]]),"")</f>
        <v/>
      </c>
      <c r="U976">
        <f>IFERROR(IF(tbl_daily[[#This Row],[Name]]="","",1),"")</f>
        <v>1</v>
      </c>
      <c r="V976" s="9">
        <f>IF(tbl_daily[[#This Row],[Injury Status]]="Full",1,IF(tbl_daily[[#This Row],[Injury Status]]="Limited",2,IF(tbl_daily[[#This Row],[Injury Status]]="Out",3,"")))</f>
        <v>1</v>
      </c>
    </row>
    <row r="977" spans="1:22" ht="18" customHeight="1" x14ac:dyDescent="0.25">
      <c r="A977" s="3">
        <v>43084</v>
      </c>
      <c r="B977" t="s">
        <v>64</v>
      </c>
      <c r="C977" t="s">
        <v>36</v>
      </c>
      <c r="D977">
        <v>2</v>
      </c>
      <c r="E977">
        <v>2</v>
      </c>
      <c r="F977">
        <v>4</v>
      </c>
      <c r="G977">
        <v>4</v>
      </c>
      <c r="H977">
        <v>3</v>
      </c>
      <c r="I977">
        <v>0</v>
      </c>
      <c r="J977">
        <v>0</v>
      </c>
      <c r="K977" t="s">
        <v>39</v>
      </c>
      <c r="L977" t="str">
        <f>IFERROR(IF(OR(tbl_daily[[#This Row],[RPE]]="",tbl_daily[[#This Row],[Duration]]=""),"",tbl_daily[[#This Row],[RPE]]*tbl_daily[[#This Row],[Duration]]),"")</f>
        <v/>
      </c>
      <c r="M9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977" t="str">
        <f>IFERROR(_xlfn.XLOOKUP(tbl_daily[[#This Row],[Name]],tbl_profile[Name],tbl_profile[Position]),"")</f>
        <v>Guard</v>
      </c>
      <c r="O977" t="str">
        <f>IFERROR(IF(tbl_daily[[#This Row],[Injury Status]]="Out","",tbl_daily[[#This Row],[Duration]]),"")</f>
        <v/>
      </c>
      <c r="P977" t="str">
        <f>IFERROR(_xlfn.XLOOKUP(tbl_daily[[#This Row],[Name]],tbl_profile[Name],tbl_profile[Team]),"")</f>
        <v>New Legacy</v>
      </c>
      <c r="Q977" s="2" t="str">
        <f>IFERROR(AVERAGEIFS(tbl_performance[TrapBar Deadlift 1RM (lbs)],tbl_performance[Name],tbl_daily[[#This Row],[Name]],tbl_performance[Date],tbl_daily[[#This Row],[Date]]),"")</f>
        <v/>
      </c>
      <c r="R977" s="2" t="str">
        <f>IFERROR(AVERAGEIFS(tbl_performance[Bench Press 1RM (lbs)],tbl_performance[Name],tbl_daily[[#This Row],[Name]],tbl_performance[Date],tbl_daily[[#This Row],[Date]]),"")</f>
        <v/>
      </c>
      <c r="S977" s="2" t="str">
        <f>IFERROR(AVERAGEIFS(tbl_performance[Jump Height (in)],tbl_performance[Name],tbl_daily[[#This Row],[Name]],tbl_performance[Date],tbl_daily[[#This Row],[Date]]),"")</f>
        <v/>
      </c>
      <c r="T977" s="2" t="str">
        <f>IFERROR(AVERAGEIFS(tbl_performance[Body Fat (%)],tbl_performance[Name],tbl_daily[[#This Row],[Name]],tbl_performance[Date],tbl_daily[[#This Row],[Date]]),"")</f>
        <v/>
      </c>
      <c r="U977">
        <f>IFERROR(IF(tbl_daily[[#This Row],[Name]]="","",1),"")</f>
        <v>1</v>
      </c>
      <c r="V977" s="9">
        <f>IF(tbl_daily[[#This Row],[Injury Status]]="Full",1,IF(tbl_daily[[#This Row],[Injury Status]]="Limited",2,IF(tbl_daily[[#This Row],[Injury Status]]="Out",3,"")))</f>
        <v>1</v>
      </c>
    </row>
    <row r="978" spans="1:22" ht="18" customHeight="1" x14ac:dyDescent="0.25">
      <c r="A978" s="3">
        <v>43084</v>
      </c>
      <c r="B978" t="s">
        <v>48</v>
      </c>
      <c r="C978" t="s">
        <v>36</v>
      </c>
      <c r="D978">
        <v>4</v>
      </c>
      <c r="E978">
        <v>3</v>
      </c>
      <c r="F978">
        <v>3</v>
      </c>
      <c r="G978">
        <v>3</v>
      </c>
      <c r="H978">
        <v>3</v>
      </c>
      <c r="I978">
        <v>0</v>
      </c>
      <c r="J978">
        <v>0</v>
      </c>
      <c r="K978" t="s">
        <v>39</v>
      </c>
      <c r="L978" t="str">
        <f>IFERROR(IF(OR(tbl_daily[[#This Row],[RPE]]="",tbl_daily[[#This Row],[Duration]]=""),"",tbl_daily[[#This Row],[RPE]]*tbl_daily[[#This Row],[Duration]]),"")</f>
        <v/>
      </c>
      <c r="M9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978" t="str">
        <f>IFERROR(_xlfn.XLOOKUP(tbl_daily[[#This Row],[Name]],tbl_profile[Name],tbl_profile[Position]),"")</f>
        <v>Guard</v>
      </c>
      <c r="O978" t="str">
        <f>IFERROR(IF(tbl_daily[[#This Row],[Injury Status]]="Out","",tbl_daily[[#This Row],[Duration]]),"")</f>
        <v/>
      </c>
      <c r="P978" t="str">
        <f>IFERROR(_xlfn.XLOOKUP(tbl_daily[[#This Row],[Name]],tbl_profile[Name],tbl_profile[Team]),"")</f>
        <v>New Legacy</v>
      </c>
      <c r="Q978" s="2" t="str">
        <f>IFERROR(AVERAGEIFS(tbl_performance[TrapBar Deadlift 1RM (lbs)],tbl_performance[Name],tbl_daily[[#This Row],[Name]],tbl_performance[Date],tbl_daily[[#This Row],[Date]]),"")</f>
        <v/>
      </c>
      <c r="R978" s="2" t="str">
        <f>IFERROR(AVERAGEIFS(tbl_performance[Bench Press 1RM (lbs)],tbl_performance[Name],tbl_daily[[#This Row],[Name]],tbl_performance[Date],tbl_daily[[#This Row],[Date]]),"")</f>
        <v/>
      </c>
      <c r="S978" s="2" t="str">
        <f>IFERROR(AVERAGEIFS(tbl_performance[Jump Height (in)],tbl_performance[Name],tbl_daily[[#This Row],[Name]],tbl_performance[Date],tbl_daily[[#This Row],[Date]]),"")</f>
        <v/>
      </c>
      <c r="T978" s="2" t="str">
        <f>IFERROR(AVERAGEIFS(tbl_performance[Body Fat (%)],tbl_performance[Name],tbl_daily[[#This Row],[Name]],tbl_performance[Date],tbl_daily[[#This Row],[Date]]),"")</f>
        <v/>
      </c>
      <c r="U978">
        <f>IFERROR(IF(tbl_daily[[#This Row],[Name]]="","",1),"")</f>
        <v>1</v>
      </c>
      <c r="V978" s="9">
        <f>IF(tbl_daily[[#This Row],[Injury Status]]="Full",1,IF(tbl_daily[[#This Row],[Injury Status]]="Limited",2,IF(tbl_daily[[#This Row],[Injury Status]]="Out",3,"")))</f>
        <v>1</v>
      </c>
    </row>
    <row r="979" spans="1:22" ht="18" customHeight="1" x14ac:dyDescent="0.25">
      <c r="A979" s="3">
        <v>43084</v>
      </c>
      <c r="B979" t="s">
        <v>65</v>
      </c>
      <c r="C979" t="s">
        <v>36</v>
      </c>
      <c r="D979">
        <v>2</v>
      </c>
      <c r="E979">
        <v>2</v>
      </c>
      <c r="F979">
        <v>2</v>
      </c>
      <c r="G979">
        <v>4</v>
      </c>
      <c r="H979">
        <v>2</v>
      </c>
      <c r="I979">
        <v>0</v>
      </c>
      <c r="J979">
        <v>0</v>
      </c>
      <c r="K979" t="s">
        <v>39</v>
      </c>
      <c r="L979" t="str">
        <f>IFERROR(IF(OR(tbl_daily[[#This Row],[RPE]]="",tbl_daily[[#This Row],[Duration]]=""),"",tbl_daily[[#This Row],[RPE]]*tbl_daily[[#This Row],[Duration]]),"")</f>
        <v/>
      </c>
      <c r="M9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79" t="str">
        <f>IFERROR(_xlfn.XLOOKUP(tbl_daily[[#This Row],[Name]],tbl_profile[Name],tbl_profile[Position]),"")</f>
        <v>Center</v>
      </c>
      <c r="O979" t="str">
        <f>IFERROR(IF(tbl_daily[[#This Row],[Injury Status]]="Out","",tbl_daily[[#This Row],[Duration]]),"")</f>
        <v/>
      </c>
      <c r="P979" t="str">
        <f>IFERROR(_xlfn.XLOOKUP(tbl_daily[[#This Row],[Name]],tbl_profile[Name],tbl_profile[Team]),"")</f>
        <v>New Legacy</v>
      </c>
      <c r="Q979" s="2" t="str">
        <f>IFERROR(AVERAGEIFS(tbl_performance[TrapBar Deadlift 1RM (lbs)],tbl_performance[Name],tbl_daily[[#This Row],[Name]],tbl_performance[Date],tbl_daily[[#This Row],[Date]]),"")</f>
        <v/>
      </c>
      <c r="R979" s="2" t="str">
        <f>IFERROR(AVERAGEIFS(tbl_performance[Bench Press 1RM (lbs)],tbl_performance[Name],tbl_daily[[#This Row],[Name]],tbl_performance[Date],tbl_daily[[#This Row],[Date]]),"")</f>
        <v/>
      </c>
      <c r="S979" s="2" t="str">
        <f>IFERROR(AVERAGEIFS(tbl_performance[Jump Height (in)],tbl_performance[Name],tbl_daily[[#This Row],[Name]],tbl_performance[Date],tbl_daily[[#This Row],[Date]]),"")</f>
        <v/>
      </c>
      <c r="T979" s="2" t="str">
        <f>IFERROR(AVERAGEIFS(tbl_performance[Body Fat (%)],tbl_performance[Name],tbl_daily[[#This Row],[Name]],tbl_performance[Date],tbl_daily[[#This Row],[Date]]),"")</f>
        <v/>
      </c>
      <c r="U979">
        <f>IFERROR(IF(tbl_daily[[#This Row],[Name]]="","",1),"")</f>
        <v>1</v>
      </c>
      <c r="V979" s="9">
        <f>IF(tbl_daily[[#This Row],[Injury Status]]="Full",1,IF(tbl_daily[[#This Row],[Injury Status]]="Limited",2,IF(tbl_daily[[#This Row],[Injury Status]]="Out",3,"")))</f>
        <v>1</v>
      </c>
    </row>
    <row r="980" spans="1:22" ht="18" customHeight="1" x14ac:dyDescent="0.25">
      <c r="A980" s="3">
        <v>43084</v>
      </c>
      <c r="B980" t="s">
        <v>63</v>
      </c>
      <c r="C980" t="s">
        <v>36</v>
      </c>
      <c r="D980">
        <v>4</v>
      </c>
      <c r="E980">
        <v>4</v>
      </c>
      <c r="F980">
        <v>1</v>
      </c>
      <c r="G980">
        <v>2</v>
      </c>
      <c r="H980">
        <v>4</v>
      </c>
      <c r="I980">
        <v>0</v>
      </c>
      <c r="J980">
        <v>0</v>
      </c>
      <c r="K980" t="s">
        <v>39</v>
      </c>
      <c r="L980" t="str">
        <f>IFERROR(IF(OR(tbl_daily[[#This Row],[RPE]]="",tbl_daily[[#This Row],[Duration]]=""),"",tbl_daily[[#This Row],[RPE]]*tbl_daily[[#This Row],[Duration]]),"")</f>
        <v/>
      </c>
      <c r="M9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980" t="str">
        <f>IFERROR(_xlfn.XLOOKUP(tbl_daily[[#This Row],[Name]],tbl_profile[Name],tbl_profile[Position]),"")</f>
        <v>Center</v>
      </c>
      <c r="O980" t="str">
        <f>IFERROR(IF(tbl_daily[[#This Row],[Injury Status]]="Out","",tbl_daily[[#This Row],[Duration]]),"")</f>
        <v/>
      </c>
      <c r="P980" t="str">
        <f>IFERROR(_xlfn.XLOOKUP(tbl_daily[[#This Row],[Name]],tbl_profile[Name],tbl_profile[Team]),"")</f>
        <v>New Legacy</v>
      </c>
      <c r="Q980" s="2" t="str">
        <f>IFERROR(AVERAGEIFS(tbl_performance[TrapBar Deadlift 1RM (lbs)],tbl_performance[Name],tbl_daily[[#This Row],[Name]],tbl_performance[Date],tbl_daily[[#This Row],[Date]]),"")</f>
        <v/>
      </c>
      <c r="R980" s="2" t="str">
        <f>IFERROR(AVERAGEIFS(tbl_performance[Bench Press 1RM (lbs)],tbl_performance[Name],tbl_daily[[#This Row],[Name]],tbl_performance[Date],tbl_daily[[#This Row],[Date]]),"")</f>
        <v/>
      </c>
      <c r="S980" s="2" t="str">
        <f>IFERROR(AVERAGEIFS(tbl_performance[Jump Height (in)],tbl_performance[Name],tbl_daily[[#This Row],[Name]],tbl_performance[Date],tbl_daily[[#This Row],[Date]]),"")</f>
        <v/>
      </c>
      <c r="T980" s="2" t="str">
        <f>IFERROR(AVERAGEIFS(tbl_performance[Body Fat (%)],tbl_performance[Name],tbl_daily[[#This Row],[Name]],tbl_performance[Date],tbl_daily[[#This Row],[Date]]),"")</f>
        <v/>
      </c>
      <c r="U980">
        <f>IFERROR(IF(tbl_daily[[#This Row],[Name]]="","",1),"")</f>
        <v>1</v>
      </c>
      <c r="V980" s="9">
        <f>IF(tbl_daily[[#This Row],[Injury Status]]="Full",1,IF(tbl_daily[[#This Row],[Injury Status]]="Limited",2,IF(tbl_daily[[#This Row],[Injury Status]]="Out",3,"")))</f>
        <v>1</v>
      </c>
    </row>
    <row r="981" spans="1:22" ht="18" customHeight="1" x14ac:dyDescent="0.25">
      <c r="A981" s="3">
        <v>43084</v>
      </c>
      <c r="B981" t="s">
        <v>62</v>
      </c>
      <c r="C981" t="s">
        <v>36</v>
      </c>
      <c r="D981">
        <v>1</v>
      </c>
      <c r="E981">
        <v>3</v>
      </c>
      <c r="F981">
        <v>3</v>
      </c>
      <c r="G981">
        <v>2</v>
      </c>
      <c r="H981">
        <v>3</v>
      </c>
      <c r="I981">
        <v>0</v>
      </c>
      <c r="J981">
        <v>0</v>
      </c>
      <c r="K981" t="s">
        <v>39</v>
      </c>
      <c r="L981" t="str">
        <f>IFERROR(IF(OR(tbl_daily[[#This Row],[RPE]]="",tbl_daily[[#This Row],[Duration]]=""),"",tbl_daily[[#This Row],[RPE]]*tbl_daily[[#This Row],[Duration]]),"")</f>
        <v/>
      </c>
      <c r="M9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81" t="str">
        <f>IFERROR(_xlfn.XLOOKUP(tbl_daily[[#This Row],[Name]],tbl_profile[Name],tbl_profile[Position]),"")</f>
        <v>Center</v>
      </c>
      <c r="O981" t="str">
        <f>IFERROR(IF(tbl_daily[[#This Row],[Injury Status]]="Out","",tbl_daily[[#This Row],[Duration]]),"")</f>
        <v/>
      </c>
      <c r="P981" t="str">
        <f>IFERROR(_xlfn.XLOOKUP(tbl_daily[[#This Row],[Name]],tbl_profile[Name],tbl_profile[Team]),"")</f>
        <v>Toon Squad</v>
      </c>
      <c r="Q981" s="2" t="str">
        <f>IFERROR(AVERAGEIFS(tbl_performance[TrapBar Deadlift 1RM (lbs)],tbl_performance[Name],tbl_daily[[#This Row],[Name]],tbl_performance[Date],tbl_daily[[#This Row],[Date]]),"")</f>
        <v/>
      </c>
      <c r="R981" s="2" t="str">
        <f>IFERROR(AVERAGEIFS(tbl_performance[Bench Press 1RM (lbs)],tbl_performance[Name],tbl_daily[[#This Row],[Name]],tbl_performance[Date],tbl_daily[[#This Row],[Date]]),"")</f>
        <v/>
      </c>
      <c r="S981" s="2" t="str">
        <f>IFERROR(AVERAGEIFS(tbl_performance[Jump Height (in)],tbl_performance[Name],tbl_daily[[#This Row],[Name]],tbl_performance[Date],tbl_daily[[#This Row],[Date]]),"")</f>
        <v/>
      </c>
      <c r="T981" s="2" t="str">
        <f>IFERROR(AVERAGEIFS(tbl_performance[Body Fat (%)],tbl_performance[Name],tbl_daily[[#This Row],[Name]],tbl_performance[Date],tbl_daily[[#This Row],[Date]]),"")</f>
        <v/>
      </c>
      <c r="U981">
        <f>IFERROR(IF(tbl_daily[[#This Row],[Name]]="","",1),"")</f>
        <v>1</v>
      </c>
      <c r="V981" s="9">
        <f>IF(tbl_daily[[#This Row],[Injury Status]]="Full",1,IF(tbl_daily[[#This Row],[Injury Status]]="Limited",2,IF(tbl_daily[[#This Row],[Injury Status]]="Out",3,"")))</f>
        <v>1</v>
      </c>
    </row>
    <row r="982" spans="1:22" ht="18" customHeight="1" x14ac:dyDescent="0.25">
      <c r="A982" s="3">
        <v>43084</v>
      </c>
      <c r="B982" t="s">
        <v>52</v>
      </c>
      <c r="C982" t="s">
        <v>36</v>
      </c>
      <c r="D982">
        <v>1</v>
      </c>
      <c r="E982">
        <v>2</v>
      </c>
      <c r="F982">
        <v>4</v>
      </c>
      <c r="G982">
        <v>1</v>
      </c>
      <c r="H982">
        <v>1</v>
      </c>
      <c r="I982">
        <v>0</v>
      </c>
      <c r="J982">
        <v>0</v>
      </c>
      <c r="K982" t="s">
        <v>39</v>
      </c>
      <c r="L982" t="str">
        <f>IFERROR(IF(OR(tbl_daily[[#This Row],[RPE]]="",tbl_daily[[#This Row],[Duration]]=""),"",tbl_daily[[#This Row],[RPE]]*tbl_daily[[#This Row],[Duration]]),"")</f>
        <v/>
      </c>
      <c r="M9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982" t="str">
        <f>IFERROR(_xlfn.XLOOKUP(tbl_daily[[#This Row],[Name]],tbl_profile[Name],tbl_profile[Position]),"")</f>
        <v>Forward</v>
      </c>
      <c r="O982" t="str">
        <f>IFERROR(IF(tbl_daily[[#This Row],[Injury Status]]="Out","",tbl_daily[[#This Row],[Duration]]),"")</f>
        <v/>
      </c>
      <c r="P982" t="str">
        <f>IFERROR(_xlfn.XLOOKUP(tbl_daily[[#This Row],[Name]],tbl_profile[Name],tbl_profile[Team]),"")</f>
        <v>Toon Squad</v>
      </c>
      <c r="Q982" s="2" t="str">
        <f>IFERROR(AVERAGEIFS(tbl_performance[TrapBar Deadlift 1RM (lbs)],tbl_performance[Name],tbl_daily[[#This Row],[Name]],tbl_performance[Date],tbl_daily[[#This Row],[Date]]),"")</f>
        <v/>
      </c>
      <c r="R982" s="2" t="str">
        <f>IFERROR(AVERAGEIFS(tbl_performance[Bench Press 1RM (lbs)],tbl_performance[Name],tbl_daily[[#This Row],[Name]],tbl_performance[Date],tbl_daily[[#This Row],[Date]]),"")</f>
        <v/>
      </c>
      <c r="S982" s="2" t="str">
        <f>IFERROR(AVERAGEIFS(tbl_performance[Jump Height (in)],tbl_performance[Name],tbl_daily[[#This Row],[Name]],tbl_performance[Date],tbl_daily[[#This Row],[Date]]),"")</f>
        <v/>
      </c>
      <c r="T982" s="2" t="str">
        <f>IFERROR(AVERAGEIFS(tbl_performance[Body Fat (%)],tbl_performance[Name],tbl_daily[[#This Row],[Name]],tbl_performance[Date],tbl_daily[[#This Row],[Date]]),"")</f>
        <v/>
      </c>
      <c r="U982">
        <f>IFERROR(IF(tbl_daily[[#This Row],[Name]]="","",1),"")</f>
        <v>1</v>
      </c>
      <c r="V982" s="9">
        <f>IF(tbl_daily[[#This Row],[Injury Status]]="Full",1,IF(tbl_daily[[#This Row],[Injury Status]]="Limited",2,IF(tbl_daily[[#This Row],[Injury Status]]="Out",3,"")))</f>
        <v>1</v>
      </c>
    </row>
    <row r="983" spans="1:22" ht="18" customHeight="1" x14ac:dyDescent="0.25">
      <c r="A983" s="3">
        <v>43084</v>
      </c>
      <c r="B983" t="s">
        <v>57</v>
      </c>
      <c r="C983" t="s">
        <v>36</v>
      </c>
      <c r="D983">
        <v>1</v>
      </c>
      <c r="E983">
        <v>2</v>
      </c>
      <c r="F983">
        <v>3</v>
      </c>
      <c r="G983">
        <v>2</v>
      </c>
      <c r="H983">
        <v>3</v>
      </c>
      <c r="I983">
        <v>0</v>
      </c>
      <c r="J983">
        <v>0</v>
      </c>
      <c r="K983" t="s">
        <v>39</v>
      </c>
      <c r="L983" t="str">
        <f>IFERROR(IF(OR(tbl_daily[[#This Row],[RPE]]="",tbl_daily[[#This Row],[Duration]]=""),"",tbl_daily[[#This Row],[RPE]]*tbl_daily[[#This Row],[Duration]]),"")</f>
        <v/>
      </c>
      <c r="M9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83" t="str">
        <f>IFERROR(_xlfn.XLOOKUP(tbl_daily[[#This Row],[Name]],tbl_profile[Name],tbl_profile[Position]),"")</f>
        <v>Guard</v>
      </c>
      <c r="O983" t="str">
        <f>IFERROR(IF(tbl_daily[[#This Row],[Injury Status]]="Out","",tbl_daily[[#This Row],[Duration]]),"")</f>
        <v/>
      </c>
      <c r="P983" t="str">
        <f>IFERROR(_xlfn.XLOOKUP(tbl_daily[[#This Row],[Name]],tbl_profile[Name],tbl_profile[Team]),"")</f>
        <v>Toon Squad</v>
      </c>
      <c r="Q983" s="2" t="str">
        <f>IFERROR(AVERAGEIFS(tbl_performance[TrapBar Deadlift 1RM (lbs)],tbl_performance[Name],tbl_daily[[#This Row],[Name]],tbl_performance[Date],tbl_daily[[#This Row],[Date]]),"")</f>
        <v/>
      </c>
      <c r="R983" s="2" t="str">
        <f>IFERROR(AVERAGEIFS(tbl_performance[Bench Press 1RM (lbs)],tbl_performance[Name],tbl_daily[[#This Row],[Name]],tbl_performance[Date],tbl_daily[[#This Row],[Date]]),"")</f>
        <v/>
      </c>
      <c r="S983" s="2" t="str">
        <f>IFERROR(AVERAGEIFS(tbl_performance[Jump Height (in)],tbl_performance[Name],tbl_daily[[#This Row],[Name]],tbl_performance[Date],tbl_daily[[#This Row],[Date]]),"")</f>
        <v/>
      </c>
      <c r="T983" s="2" t="str">
        <f>IFERROR(AVERAGEIFS(tbl_performance[Body Fat (%)],tbl_performance[Name],tbl_daily[[#This Row],[Name]],tbl_performance[Date],tbl_daily[[#This Row],[Date]]),"")</f>
        <v/>
      </c>
      <c r="U983">
        <f>IFERROR(IF(tbl_daily[[#This Row],[Name]]="","",1),"")</f>
        <v>1</v>
      </c>
      <c r="V983" s="9">
        <f>IF(tbl_daily[[#This Row],[Injury Status]]="Full",1,IF(tbl_daily[[#This Row],[Injury Status]]="Limited",2,IF(tbl_daily[[#This Row],[Injury Status]]="Out",3,"")))</f>
        <v>1</v>
      </c>
    </row>
    <row r="984" spans="1:22" ht="18" customHeight="1" x14ac:dyDescent="0.25">
      <c r="A984" s="3">
        <v>43084</v>
      </c>
      <c r="B984" t="s">
        <v>59</v>
      </c>
      <c r="C984" t="s">
        <v>36</v>
      </c>
      <c r="D984">
        <v>3</v>
      </c>
      <c r="E984">
        <v>4</v>
      </c>
      <c r="F984">
        <v>2</v>
      </c>
      <c r="G984">
        <v>1</v>
      </c>
      <c r="H984">
        <v>3</v>
      </c>
      <c r="I984">
        <v>0</v>
      </c>
      <c r="J984">
        <v>0</v>
      </c>
      <c r="K984" t="s">
        <v>39</v>
      </c>
      <c r="L984" t="str">
        <f>IFERROR(IF(OR(tbl_daily[[#This Row],[RPE]]="",tbl_daily[[#This Row],[Duration]]=""),"",tbl_daily[[#This Row],[RPE]]*tbl_daily[[#This Row],[Duration]]),"")</f>
        <v/>
      </c>
      <c r="M9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84" t="str">
        <f>IFERROR(_xlfn.XLOOKUP(tbl_daily[[#This Row],[Name]],tbl_profile[Name],tbl_profile[Position]),"")</f>
        <v>Forward</v>
      </c>
      <c r="O984" t="str">
        <f>IFERROR(IF(tbl_daily[[#This Row],[Injury Status]]="Out","",tbl_daily[[#This Row],[Duration]]),"")</f>
        <v/>
      </c>
      <c r="P984" t="str">
        <f>IFERROR(_xlfn.XLOOKUP(tbl_daily[[#This Row],[Name]],tbl_profile[Name],tbl_profile[Team]),"")</f>
        <v>Toon Squad</v>
      </c>
      <c r="Q984" s="2" t="str">
        <f>IFERROR(AVERAGEIFS(tbl_performance[TrapBar Deadlift 1RM (lbs)],tbl_performance[Name],tbl_daily[[#This Row],[Name]],tbl_performance[Date],tbl_daily[[#This Row],[Date]]),"")</f>
        <v/>
      </c>
      <c r="R984" s="2" t="str">
        <f>IFERROR(AVERAGEIFS(tbl_performance[Bench Press 1RM (lbs)],tbl_performance[Name],tbl_daily[[#This Row],[Name]],tbl_performance[Date],tbl_daily[[#This Row],[Date]]),"")</f>
        <v/>
      </c>
      <c r="S984" s="2" t="str">
        <f>IFERROR(AVERAGEIFS(tbl_performance[Jump Height (in)],tbl_performance[Name],tbl_daily[[#This Row],[Name]],tbl_performance[Date],tbl_daily[[#This Row],[Date]]),"")</f>
        <v/>
      </c>
      <c r="T984" s="2" t="str">
        <f>IFERROR(AVERAGEIFS(tbl_performance[Body Fat (%)],tbl_performance[Name],tbl_daily[[#This Row],[Name]],tbl_performance[Date],tbl_daily[[#This Row],[Date]]),"")</f>
        <v/>
      </c>
      <c r="U984">
        <f>IFERROR(IF(tbl_daily[[#This Row],[Name]]="","",1),"")</f>
        <v>1</v>
      </c>
      <c r="V984" s="9">
        <f>IF(tbl_daily[[#This Row],[Injury Status]]="Full",1,IF(tbl_daily[[#This Row],[Injury Status]]="Limited",2,IF(tbl_daily[[#This Row],[Injury Status]]="Out",3,"")))</f>
        <v>1</v>
      </c>
    </row>
    <row r="985" spans="1:22" ht="18" customHeight="1" x14ac:dyDescent="0.25">
      <c r="A985" s="3">
        <v>43084</v>
      </c>
      <c r="B985" t="s">
        <v>61</v>
      </c>
      <c r="C985" t="s">
        <v>36</v>
      </c>
      <c r="D985">
        <v>1</v>
      </c>
      <c r="E985">
        <v>3</v>
      </c>
      <c r="F985">
        <v>1</v>
      </c>
      <c r="G985">
        <v>4</v>
      </c>
      <c r="H985">
        <v>3</v>
      </c>
      <c r="I985">
        <v>0</v>
      </c>
      <c r="J985">
        <v>0</v>
      </c>
      <c r="K985" t="s">
        <v>39</v>
      </c>
      <c r="L985" t="str">
        <f>IFERROR(IF(OR(tbl_daily[[#This Row],[RPE]]="",tbl_daily[[#This Row],[Duration]]=""),"",tbl_daily[[#This Row],[RPE]]*tbl_daily[[#This Row],[Duration]]),"")</f>
        <v/>
      </c>
      <c r="M9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985" t="str">
        <f>IFERROR(_xlfn.XLOOKUP(tbl_daily[[#This Row],[Name]],tbl_profile[Name],tbl_profile[Position]),"")</f>
        <v>Forward</v>
      </c>
      <c r="O985" t="str">
        <f>IFERROR(IF(tbl_daily[[#This Row],[Injury Status]]="Out","",tbl_daily[[#This Row],[Duration]]),"")</f>
        <v/>
      </c>
      <c r="P985" t="str">
        <f>IFERROR(_xlfn.XLOOKUP(tbl_daily[[#This Row],[Name]],tbl_profile[Name],tbl_profile[Team]),"")</f>
        <v>Toon Squad</v>
      </c>
      <c r="Q985" s="2" t="str">
        <f>IFERROR(AVERAGEIFS(tbl_performance[TrapBar Deadlift 1RM (lbs)],tbl_performance[Name],tbl_daily[[#This Row],[Name]],tbl_performance[Date],tbl_daily[[#This Row],[Date]]),"")</f>
        <v/>
      </c>
      <c r="R985" s="2" t="str">
        <f>IFERROR(AVERAGEIFS(tbl_performance[Bench Press 1RM (lbs)],tbl_performance[Name],tbl_daily[[#This Row],[Name]],tbl_performance[Date],tbl_daily[[#This Row],[Date]]),"")</f>
        <v/>
      </c>
      <c r="S985" s="2" t="str">
        <f>IFERROR(AVERAGEIFS(tbl_performance[Jump Height (in)],tbl_performance[Name],tbl_daily[[#This Row],[Name]],tbl_performance[Date],tbl_daily[[#This Row],[Date]]),"")</f>
        <v/>
      </c>
      <c r="T985" s="2" t="str">
        <f>IFERROR(AVERAGEIFS(tbl_performance[Body Fat (%)],tbl_performance[Name],tbl_daily[[#This Row],[Name]],tbl_performance[Date],tbl_daily[[#This Row],[Date]]),"")</f>
        <v/>
      </c>
      <c r="U985">
        <f>IFERROR(IF(tbl_daily[[#This Row],[Name]]="","",1),"")</f>
        <v>1</v>
      </c>
      <c r="V985" s="9">
        <f>IF(tbl_daily[[#This Row],[Injury Status]]="Full",1,IF(tbl_daily[[#This Row],[Injury Status]]="Limited",2,IF(tbl_daily[[#This Row],[Injury Status]]="Out",3,"")))</f>
        <v>1</v>
      </c>
    </row>
    <row r="986" spans="1:22" ht="18" customHeight="1" x14ac:dyDescent="0.25">
      <c r="A986" s="3">
        <v>43084</v>
      </c>
      <c r="B986" t="s">
        <v>55</v>
      </c>
      <c r="C986" t="s">
        <v>36</v>
      </c>
      <c r="D986">
        <v>2</v>
      </c>
      <c r="E986">
        <v>3</v>
      </c>
      <c r="F986">
        <v>1</v>
      </c>
      <c r="G986">
        <v>4</v>
      </c>
      <c r="H986">
        <v>3</v>
      </c>
      <c r="I986">
        <v>0</v>
      </c>
      <c r="J986">
        <v>0</v>
      </c>
      <c r="K986" t="s">
        <v>39</v>
      </c>
      <c r="L986" t="str">
        <f>IFERROR(IF(OR(tbl_daily[[#This Row],[RPE]]="",tbl_daily[[#This Row],[Duration]]=""),"",tbl_daily[[#This Row],[RPE]]*tbl_daily[[#This Row],[Duration]]),"")</f>
        <v/>
      </c>
      <c r="M9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86" t="str">
        <f>IFERROR(_xlfn.XLOOKUP(tbl_daily[[#This Row],[Name]],tbl_profile[Name],tbl_profile[Position]),"")</f>
        <v>Guard</v>
      </c>
      <c r="O986" t="str">
        <f>IFERROR(IF(tbl_daily[[#This Row],[Injury Status]]="Out","",tbl_daily[[#This Row],[Duration]]),"")</f>
        <v/>
      </c>
      <c r="P986" t="str">
        <f>IFERROR(_xlfn.XLOOKUP(tbl_daily[[#This Row],[Name]],tbl_profile[Name],tbl_profile[Team]),"")</f>
        <v>Toon Squad</v>
      </c>
      <c r="Q986" s="2" t="str">
        <f>IFERROR(AVERAGEIFS(tbl_performance[TrapBar Deadlift 1RM (lbs)],tbl_performance[Name],tbl_daily[[#This Row],[Name]],tbl_performance[Date],tbl_daily[[#This Row],[Date]]),"")</f>
        <v/>
      </c>
      <c r="R986" s="2" t="str">
        <f>IFERROR(AVERAGEIFS(tbl_performance[Bench Press 1RM (lbs)],tbl_performance[Name],tbl_daily[[#This Row],[Name]],tbl_performance[Date],tbl_daily[[#This Row],[Date]]),"")</f>
        <v/>
      </c>
      <c r="S986" s="2" t="str">
        <f>IFERROR(AVERAGEIFS(tbl_performance[Jump Height (in)],tbl_performance[Name],tbl_daily[[#This Row],[Name]],tbl_performance[Date],tbl_daily[[#This Row],[Date]]),"")</f>
        <v/>
      </c>
      <c r="T986" s="2" t="str">
        <f>IFERROR(AVERAGEIFS(tbl_performance[Body Fat (%)],tbl_performance[Name],tbl_daily[[#This Row],[Name]],tbl_performance[Date],tbl_daily[[#This Row],[Date]]),"")</f>
        <v/>
      </c>
      <c r="U986">
        <f>IFERROR(IF(tbl_daily[[#This Row],[Name]]="","",1),"")</f>
        <v>1</v>
      </c>
      <c r="V986" s="9">
        <f>IF(tbl_daily[[#This Row],[Injury Status]]="Full",1,IF(tbl_daily[[#This Row],[Injury Status]]="Limited",2,IF(tbl_daily[[#This Row],[Injury Status]]="Out",3,"")))</f>
        <v>1</v>
      </c>
    </row>
    <row r="987" spans="1:22" ht="18" customHeight="1" x14ac:dyDescent="0.25">
      <c r="A987" s="3">
        <v>43084</v>
      </c>
      <c r="B987" t="s">
        <v>40</v>
      </c>
      <c r="C987" t="s">
        <v>36</v>
      </c>
      <c r="D987">
        <v>4</v>
      </c>
      <c r="E987">
        <v>3</v>
      </c>
      <c r="F987">
        <v>2</v>
      </c>
      <c r="G987">
        <v>2</v>
      </c>
      <c r="H987">
        <v>2</v>
      </c>
      <c r="I987">
        <v>0</v>
      </c>
      <c r="J987">
        <v>0</v>
      </c>
      <c r="K987" t="s">
        <v>39</v>
      </c>
      <c r="L987" t="str">
        <f>IFERROR(IF(OR(tbl_daily[[#This Row],[RPE]]="",tbl_daily[[#This Row],[Duration]]=""),"",tbl_daily[[#This Row],[RPE]]*tbl_daily[[#This Row],[Duration]]),"")</f>
        <v/>
      </c>
      <c r="M9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987" t="str">
        <f>IFERROR(_xlfn.XLOOKUP(tbl_daily[[#This Row],[Name]],tbl_profile[Name],tbl_profile[Position]),"")</f>
        <v>Guard</v>
      </c>
      <c r="O987" t="str">
        <f>IFERROR(IF(tbl_daily[[#This Row],[Injury Status]]="Out","",tbl_daily[[#This Row],[Duration]]),"")</f>
        <v/>
      </c>
      <c r="P987" t="str">
        <f>IFERROR(_xlfn.XLOOKUP(tbl_daily[[#This Row],[Name]],tbl_profile[Name],tbl_profile[Team]),"")</f>
        <v>New Legacy</v>
      </c>
      <c r="Q987" s="2" t="str">
        <f>IFERROR(AVERAGEIFS(tbl_performance[TrapBar Deadlift 1RM (lbs)],tbl_performance[Name],tbl_daily[[#This Row],[Name]],tbl_performance[Date],tbl_daily[[#This Row],[Date]]),"")</f>
        <v/>
      </c>
      <c r="R987" s="2" t="str">
        <f>IFERROR(AVERAGEIFS(tbl_performance[Bench Press 1RM (lbs)],tbl_performance[Name],tbl_daily[[#This Row],[Name]],tbl_performance[Date],tbl_daily[[#This Row],[Date]]),"")</f>
        <v/>
      </c>
      <c r="S987" s="2" t="str">
        <f>IFERROR(AVERAGEIFS(tbl_performance[Jump Height (in)],tbl_performance[Name],tbl_daily[[#This Row],[Name]],tbl_performance[Date],tbl_daily[[#This Row],[Date]]),"")</f>
        <v/>
      </c>
      <c r="T987" s="2" t="str">
        <f>IFERROR(AVERAGEIFS(tbl_performance[Body Fat (%)],tbl_performance[Name],tbl_daily[[#This Row],[Name]],tbl_performance[Date],tbl_daily[[#This Row],[Date]]),"")</f>
        <v/>
      </c>
      <c r="U987">
        <f>IFERROR(IF(tbl_daily[[#This Row],[Name]]="","",1),"")</f>
        <v>1</v>
      </c>
      <c r="V987" s="9">
        <f>IF(tbl_daily[[#This Row],[Injury Status]]="Full",1,IF(tbl_daily[[#This Row],[Injury Status]]="Limited",2,IF(tbl_daily[[#This Row],[Injury Status]]="Out",3,"")))</f>
        <v>1</v>
      </c>
    </row>
    <row r="988" spans="1:22" ht="18" customHeight="1" x14ac:dyDescent="0.25">
      <c r="A988" s="6">
        <v>43085</v>
      </c>
      <c r="B988" t="s">
        <v>45</v>
      </c>
      <c r="C988" t="s">
        <v>36</v>
      </c>
      <c r="D988">
        <v>1</v>
      </c>
      <c r="E988">
        <v>3</v>
      </c>
      <c r="F988">
        <v>3</v>
      </c>
      <c r="G988">
        <v>2</v>
      </c>
      <c r="H988">
        <v>1</v>
      </c>
      <c r="I988">
        <v>0</v>
      </c>
      <c r="J988">
        <v>0</v>
      </c>
      <c r="K988" t="s">
        <v>39</v>
      </c>
      <c r="L988" t="str">
        <f>IFERROR(IF(OR(tbl_daily[[#This Row],[RPE]]="",tbl_daily[[#This Row],[Duration]]=""),"",tbl_daily[[#This Row],[RPE]]*tbl_daily[[#This Row],[Duration]]),"")</f>
        <v/>
      </c>
      <c r="M9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988" t="str">
        <f>IFERROR(_xlfn.XLOOKUP(tbl_daily[[#This Row],[Name]],tbl_profile[Name],tbl_profile[Position]),"")</f>
        <v>Forward</v>
      </c>
      <c r="O988" t="str">
        <f>IFERROR(IF(tbl_daily[[#This Row],[Injury Status]]="Out","",tbl_daily[[#This Row],[Duration]]),"")</f>
        <v/>
      </c>
      <c r="P988" t="str">
        <f>IFERROR(_xlfn.XLOOKUP(tbl_daily[[#This Row],[Name]],tbl_profile[Name],tbl_profile[Team]),"")</f>
        <v>New Legacy</v>
      </c>
      <c r="Q988" s="2" t="str">
        <f>IFERROR(AVERAGEIFS(tbl_performance[TrapBar Deadlift 1RM (lbs)],tbl_performance[Name],tbl_daily[[#This Row],[Name]],tbl_performance[Date],tbl_daily[[#This Row],[Date]]),"")</f>
        <v/>
      </c>
      <c r="R988" s="2" t="str">
        <f>IFERROR(AVERAGEIFS(tbl_performance[Bench Press 1RM (lbs)],tbl_performance[Name],tbl_daily[[#This Row],[Name]],tbl_performance[Date],tbl_daily[[#This Row],[Date]]),"")</f>
        <v/>
      </c>
      <c r="S988" s="2" t="str">
        <f>IFERROR(AVERAGEIFS(tbl_performance[Jump Height (in)],tbl_performance[Name],tbl_daily[[#This Row],[Name]],tbl_performance[Date],tbl_daily[[#This Row],[Date]]),"")</f>
        <v/>
      </c>
      <c r="T988" s="2" t="str">
        <f>IFERROR(AVERAGEIFS(tbl_performance[Body Fat (%)],tbl_performance[Name],tbl_daily[[#This Row],[Name]],tbl_performance[Date],tbl_daily[[#This Row],[Date]]),"")</f>
        <v/>
      </c>
      <c r="U988">
        <f>IFERROR(IF(tbl_daily[[#This Row],[Name]]="","",1),"")</f>
        <v>1</v>
      </c>
      <c r="V988" s="9">
        <f>IF(tbl_daily[[#This Row],[Injury Status]]="Full",1,IF(tbl_daily[[#This Row],[Injury Status]]="Limited",2,IF(tbl_daily[[#This Row],[Injury Status]]="Out",3,"")))</f>
        <v>1</v>
      </c>
    </row>
    <row r="989" spans="1:22" ht="18" customHeight="1" x14ac:dyDescent="0.25">
      <c r="A989" s="3">
        <v>43085</v>
      </c>
      <c r="B989" t="s">
        <v>47</v>
      </c>
      <c r="C989" t="s">
        <v>36</v>
      </c>
      <c r="D989">
        <v>1</v>
      </c>
      <c r="E989">
        <v>1</v>
      </c>
      <c r="F989">
        <v>4</v>
      </c>
      <c r="G989">
        <v>2</v>
      </c>
      <c r="H989">
        <v>3</v>
      </c>
      <c r="I989">
        <v>0</v>
      </c>
      <c r="J989">
        <v>0</v>
      </c>
      <c r="K989" t="s">
        <v>39</v>
      </c>
      <c r="L989" t="str">
        <f>IFERROR(IF(OR(tbl_daily[[#This Row],[RPE]]="",tbl_daily[[#This Row],[Duration]]=""),"",tbl_daily[[#This Row],[RPE]]*tbl_daily[[#This Row],[Duration]]),"")</f>
        <v/>
      </c>
      <c r="M9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989" t="str">
        <f>IFERROR(_xlfn.XLOOKUP(tbl_daily[[#This Row],[Name]],tbl_profile[Name],tbl_profile[Position]),"")</f>
        <v>Forward</v>
      </c>
      <c r="O989" t="str">
        <f>IFERROR(IF(tbl_daily[[#This Row],[Injury Status]]="Out","",tbl_daily[[#This Row],[Duration]]),"")</f>
        <v/>
      </c>
      <c r="P989" t="str">
        <f>IFERROR(_xlfn.XLOOKUP(tbl_daily[[#This Row],[Name]],tbl_profile[Name],tbl_profile[Team]),"")</f>
        <v>Toon Squad</v>
      </c>
      <c r="Q989" s="2" t="str">
        <f>IFERROR(AVERAGEIFS(tbl_performance[TrapBar Deadlift 1RM (lbs)],tbl_performance[Name],tbl_daily[[#This Row],[Name]],tbl_performance[Date],tbl_daily[[#This Row],[Date]]),"")</f>
        <v/>
      </c>
      <c r="R989" s="2" t="str">
        <f>IFERROR(AVERAGEIFS(tbl_performance[Bench Press 1RM (lbs)],tbl_performance[Name],tbl_daily[[#This Row],[Name]],tbl_performance[Date],tbl_daily[[#This Row],[Date]]),"")</f>
        <v/>
      </c>
      <c r="S989" s="2" t="str">
        <f>IFERROR(AVERAGEIFS(tbl_performance[Jump Height (in)],tbl_performance[Name],tbl_daily[[#This Row],[Name]],tbl_performance[Date],tbl_daily[[#This Row],[Date]]),"")</f>
        <v/>
      </c>
      <c r="T989" s="2" t="str">
        <f>IFERROR(AVERAGEIFS(tbl_performance[Body Fat (%)],tbl_performance[Name],tbl_daily[[#This Row],[Name]],tbl_performance[Date],tbl_daily[[#This Row],[Date]]),"")</f>
        <v/>
      </c>
      <c r="U989">
        <f>IFERROR(IF(tbl_daily[[#This Row],[Name]]="","",1),"")</f>
        <v>1</v>
      </c>
      <c r="V989" s="9">
        <f>IF(tbl_daily[[#This Row],[Injury Status]]="Full",1,IF(tbl_daily[[#This Row],[Injury Status]]="Limited",2,IF(tbl_daily[[#This Row],[Injury Status]]="Out",3,"")))</f>
        <v>1</v>
      </c>
    </row>
    <row r="990" spans="1:22" ht="18" customHeight="1" x14ac:dyDescent="0.25">
      <c r="A990" s="3">
        <v>43085</v>
      </c>
      <c r="B990" t="s">
        <v>43</v>
      </c>
      <c r="C990" t="s">
        <v>36</v>
      </c>
      <c r="D990">
        <v>2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 t="s">
        <v>39</v>
      </c>
      <c r="L990" t="str">
        <f>IFERROR(IF(OR(tbl_daily[[#This Row],[RPE]]="",tbl_daily[[#This Row],[Duration]]=""),"",tbl_daily[[#This Row],[RPE]]*tbl_daily[[#This Row],[Duration]]),"")</f>
        <v/>
      </c>
      <c r="M9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6</v>
      </c>
      <c r="N990" t="str">
        <f>IFERROR(_xlfn.XLOOKUP(tbl_daily[[#This Row],[Name]],tbl_profile[Name],tbl_profile[Position]),"")</f>
        <v>Forward</v>
      </c>
      <c r="O990" t="str">
        <f>IFERROR(IF(tbl_daily[[#This Row],[Injury Status]]="Out","",tbl_daily[[#This Row],[Duration]]),"")</f>
        <v/>
      </c>
      <c r="P990" t="str">
        <f>IFERROR(_xlfn.XLOOKUP(tbl_daily[[#This Row],[Name]],tbl_profile[Name],tbl_profile[Team]),"")</f>
        <v>New Legacy</v>
      </c>
      <c r="Q990" s="2" t="str">
        <f>IFERROR(AVERAGEIFS(tbl_performance[TrapBar Deadlift 1RM (lbs)],tbl_performance[Name],tbl_daily[[#This Row],[Name]],tbl_performance[Date],tbl_daily[[#This Row],[Date]]),"")</f>
        <v/>
      </c>
      <c r="R990" s="2" t="str">
        <f>IFERROR(AVERAGEIFS(tbl_performance[Bench Press 1RM (lbs)],tbl_performance[Name],tbl_daily[[#This Row],[Name]],tbl_performance[Date],tbl_daily[[#This Row],[Date]]),"")</f>
        <v/>
      </c>
      <c r="S990" s="2" t="str">
        <f>IFERROR(AVERAGEIFS(tbl_performance[Jump Height (in)],tbl_performance[Name],tbl_daily[[#This Row],[Name]],tbl_performance[Date],tbl_daily[[#This Row],[Date]]),"")</f>
        <v/>
      </c>
      <c r="T990" s="2" t="str">
        <f>IFERROR(AVERAGEIFS(tbl_performance[Body Fat (%)],tbl_performance[Name],tbl_daily[[#This Row],[Name]],tbl_performance[Date],tbl_daily[[#This Row],[Date]]),"")</f>
        <v/>
      </c>
      <c r="U990">
        <f>IFERROR(IF(tbl_daily[[#This Row],[Name]]="","",1),"")</f>
        <v>1</v>
      </c>
      <c r="V990" s="9">
        <f>IF(tbl_daily[[#This Row],[Injury Status]]="Full",1,IF(tbl_daily[[#This Row],[Injury Status]]="Limited",2,IF(tbl_daily[[#This Row],[Injury Status]]="Out",3,"")))</f>
        <v>1</v>
      </c>
    </row>
    <row r="991" spans="1:22" ht="18" customHeight="1" x14ac:dyDescent="0.25">
      <c r="A991" s="3">
        <v>43085</v>
      </c>
      <c r="B991" t="s">
        <v>46</v>
      </c>
      <c r="C991" t="s">
        <v>36</v>
      </c>
      <c r="D991">
        <v>10</v>
      </c>
      <c r="E991">
        <v>10</v>
      </c>
      <c r="F991">
        <v>8</v>
      </c>
      <c r="G991">
        <v>9</v>
      </c>
      <c r="H991">
        <v>9</v>
      </c>
      <c r="I991">
        <v>1</v>
      </c>
      <c r="J991">
        <v>5</v>
      </c>
      <c r="K991">
        <v>90</v>
      </c>
      <c r="L991">
        <f>IFERROR(IF(OR(tbl_daily[[#This Row],[RPE]]="",tbl_daily[[#This Row],[Duration]]=""),"",tbl_daily[[#This Row],[RPE]]*tbl_daily[[#This Row],[Duration]]),"")</f>
        <v>450</v>
      </c>
      <c r="M9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991" t="str">
        <f>IFERROR(_xlfn.XLOOKUP(tbl_daily[[#This Row],[Name]],tbl_profile[Name],tbl_profile[Position]),"")</f>
        <v>Forward</v>
      </c>
      <c r="O991">
        <f>IFERROR(IF(tbl_daily[[#This Row],[Injury Status]]="Out","",tbl_daily[[#This Row],[Duration]]),"")</f>
        <v>90</v>
      </c>
      <c r="P991" t="str">
        <f>IFERROR(_xlfn.XLOOKUP(tbl_daily[[#This Row],[Name]],tbl_profile[Name],tbl_profile[Team]),"")</f>
        <v>Toon Squad</v>
      </c>
      <c r="Q991" s="2" t="str">
        <f>IFERROR(AVERAGEIFS(tbl_performance[TrapBar Deadlift 1RM (lbs)],tbl_performance[Name],tbl_daily[[#This Row],[Name]],tbl_performance[Date],tbl_daily[[#This Row],[Date]]),"")</f>
        <v/>
      </c>
      <c r="R991" s="2" t="str">
        <f>IFERROR(AVERAGEIFS(tbl_performance[Bench Press 1RM (lbs)],tbl_performance[Name],tbl_daily[[#This Row],[Name]],tbl_performance[Date],tbl_daily[[#This Row],[Date]]),"")</f>
        <v/>
      </c>
      <c r="S991" s="2" t="str">
        <f>IFERROR(AVERAGEIFS(tbl_performance[Jump Height (in)],tbl_performance[Name],tbl_daily[[#This Row],[Name]],tbl_performance[Date],tbl_daily[[#This Row],[Date]]),"")</f>
        <v/>
      </c>
      <c r="T991" s="2" t="str">
        <f>IFERROR(AVERAGEIFS(tbl_performance[Body Fat (%)],tbl_performance[Name],tbl_daily[[#This Row],[Name]],tbl_performance[Date],tbl_daily[[#This Row],[Date]]),"")</f>
        <v/>
      </c>
      <c r="U991">
        <f>IFERROR(IF(tbl_daily[[#This Row],[Name]]="","",1),"")</f>
        <v>1</v>
      </c>
      <c r="V991" s="9">
        <f>IF(tbl_daily[[#This Row],[Injury Status]]="Full",1,IF(tbl_daily[[#This Row],[Injury Status]]="Limited",2,IF(tbl_daily[[#This Row],[Injury Status]]="Out",3,"")))</f>
        <v>1</v>
      </c>
    </row>
    <row r="992" spans="1:22" ht="18" customHeight="1" x14ac:dyDescent="0.25">
      <c r="A992" s="3">
        <v>43085</v>
      </c>
      <c r="B992" t="s">
        <v>49</v>
      </c>
      <c r="C992" t="s">
        <v>36</v>
      </c>
      <c r="D992">
        <v>10</v>
      </c>
      <c r="E992">
        <v>8</v>
      </c>
      <c r="F992">
        <v>10</v>
      </c>
      <c r="G992">
        <v>10</v>
      </c>
      <c r="H992">
        <v>9</v>
      </c>
      <c r="I992">
        <v>1</v>
      </c>
      <c r="J992">
        <v>4</v>
      </c>
      <c r="K992">
        <v>90</v>
      </c>
      <c r="L992">
        <f>IFERROR(IF(OR(tbl_daily[[#This Row],[RPE]]="",tbl_daily[[#This Row],[Duration]]=""),"",tbl_daily[[#This Row],[RPE]]*tbl_daily[[#This Row],[Duration]]),"")</f>
        <v>360</v>
      </c>
      <c r="M9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992" t="str">
        <f>IFERROR(_xlfn.XLOOKUP(tbl_daily[[#This Row],[Name]],tbl_profile[Name],tbl_profile[Position]),"")</f>
        <v>Guard</v>
      </c>
      <c r="O992">
        <f>IFERROR(IF(tbl_daily[[#This Row],[Injury Status]]="Out","",tbl_daily[[#This Row],[Duration]]),"")</f>
        <v>90</v>
      </c>
      <c r="P992" t="str">
        <f>IFERROR(_xlfn.XLOOKUP(tbl_daily[[#This Row],[Name]],tbl_profile[Name],tbl_profile[Team]),"")</f>
        <v>Toon Squad</v>
      </c>
      <c r="Q992" s="2" t="str">
        <f>IFERROR(AVERAGEIFS(tbl_performance[TrapBar Deadlift 1RM (lbs)],tbl_performance[Name],tbl_daily[[#This Row],[Name]],tbl_performance[Date],tbl_daily[[#This Row],[Date]]),"")</f>
        <v/>
      </c>
      <c r="R992" s="2" t="str">
        <f>IFERROR(AVERAGEIFS(tbl_performance[Bench Press 1RM (lbs)],tbl_performance[Name],tbl_daily[[#This Row],[Name]],tbl_performance[Date],tbl_daily[[#This Row],[Date]]),"")</f>
        <v/>
      </c>
      <c r="S992" s="2" t="str">
        <f>IFERROR(AVERAGEIFS(tbl_performance[Jump Height (in)],tbl_performance[Name],tbl_daily[[#This Row],[Name]],tbl_performance[Date],tbl_daily[[#This Row],[Date]]),"")</f>
        <v/>
      </c>
      <c r="T992" s="2" t="str">
        <f>IFERROR(AVERAGEIFS(tbl_performance[Body Fat (%)],tbl_performance[Name],tbl_daily[[#This Row],[Name]],tbl_performance[Date],tbl_daily[[#This Row],[Date]]),"")</f>
        <v/>
      </c>
      <c r="U992">
        <f>IFERROR(IF(tbl_daily[[#This Row],[Name]]="","",1),"")</f>
        <v>1</v>
      </c>
      <c r="V992" s="9">
        <f>IF(tbl_daily[[#This Row],[Injury Status]]="Full",1,IF(tbl_daily[[#This Row],[Injury Status]]="Limited",2,IF(tbl_daily[[#This Row],[Injury Status]]="Out",3,"")))</f>
        <v>1</v>
      </c>
    </row>
    <row r="993" spans="1:22" ht="18" customHeight="1" x14ac:dyDescent="0.25">
      <c r="A993" s="3">
        <v>43085</v>
      </c>
      <c r="B993" t="s">
        <v>14</v>
      </c>
      <c r="C993" t="s">
        <v>36</v>
      </c>
      <c r="D993">
        <v>10</v>
      </c>
      <c r="E993">
        <v>7</v>
      </c>
      <c r="F993">
        <v>9</v>
      </c>
      <c r="G993">
        <v>9</v>
      </c>
      <c r="H993">
        <v>9</v>
      </c>
      <c r="I993">
        <v>1</v>
      </c>
      <c r="J993">
        <v>7</v>
      </c>
      <c r="K993">
        <v>90</v>
      </c>
      <c r="L993">
        <f>IFERROR(IF(OR(tbl_daily[[#This Row],[RPE]]="",tbl_daily[[#This Row],[Duration]]=""),"",tbl_daily[[#This Row],[RPE]]*tbl_daily[[#This Row],[Duration]]),"")</f>
        <v>630</v>
      </c>
      <c r="M9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993" t="str">
        <f>IFERROR(_xlfn.XLOOKUP(tbl_daily[[#This Row],[Name]],tbl_profile[Name],tbl_profile[Position]),"")</f>
        <v>Guard</v>
      </c>
      <c r="O993">
        <f>IFERROR(IF(tbl_daily[[#This Row],[Injury Status]]="Out","",tbl_daily[[#This Row],[Duration]]),"")</f>
        <v>90</v>
      </c>
      <c r="P993" t="str">
        <f>IFERROR(_xlfn.XLOOKUP(tbl_daily[[#This Row],[Name]],tbl_profile[Name],tbl_profile[Team]),"")</f>
        <v>New Legacy</v>
      </c>
      <c r="Q993" s="2" t="str">
        <f>IFERROR(AVERAGEIFS(tbl_performance[TrapBar Deadlift 1RM (lbs)],tbl_performance[Name],tbl_daily[[#This Row],[Name]],tbl_performance[Date],tbl_daily[[#This Row],[Date]]),"")</f>
        <v/>
      </c>
      <c r="R993" s="2" t="str">
        <f>IFERROR(AVERAGEIFS(tbl_performance[Bench Press 1RM (lbs)],tbl_performance[Name],tbl_daily[[#This Row],[Name]],tbl_performance[Date],tbl_daily[[#This Row],[Date]]),"")</f>
        <v/>
      </c>
      <c r="S993" s="2" t="str">
        <f>IFERROR(AVERAGEIFS(tbl_performance[Jump Height (in)],tbl_performance[Name],tbl_daily[[#This Row],[Name]],tbl_performance[Date],tbl_daily[[#This Row],[Date]]),"")</f>
        <v/>
      </c>
      <c r="T993" s="2" t="str">
        <f>IFERROR(AVERAGEIFS(tbl_performance[Body Fat (%)],tbl_performance[Name],tbl_daily[[#This Row],[Name]],tbl_performance[Date],tbl_daily[[#This Row],[Date]]),"")</f>
        <v/>
      </c>
      <c r="U993">
        <f>IFERROR(IF(tbl_daily[[#This Row],[Name]]="","",1),"")</f>
        <v>1</v>
      </c>
      <c r="V993" s="9">
        <f>IF(tbl_daily[[#This Row],[Injury Status]]="Full",1,IF(tbl_daily[[#This Row],[Injury Status]]="Limited",2,IF(tbl_daily[[#This Row],[Injury Status]]="Out",3,"")))</f>
        <v>1</v>
      </c>
    </row>
    <row r="994" spans="1:22" ht="18" customHeight="1" x14ac:dyDescent="0.25">
      <c r="A994" s="3">
        <v>43085</v>
      </c>
      <c r="B994" t="s">
        <v>64</v>
      </c>
      <c r="C994" t="s">
        <v>36</v>
      </c>
      <c r="D994">
        <v>8</v>
      </c>
      <c r="E994">
        <v>8</v>
      </c>
      <c r="F994">
        <v>9</v>
      </c>
      <c r="G994">
        <v>9</v>
      </c>
      <c r="H994">
        <v>7</v>
      </c>
      <c r="I994">
        <v>1</v>
      </c>
      <c r="J994">
        <v>4</v>
      </c>
      <c r="K994">
        <v>90</v>
      </c>
      <c r="L994">
        <f>IFERROR(IF(OR(tbl_daily[[#This Row],[RPE]]="",tbl_daily[[#This Row],[Duration]]=""),"",tbl_daily[[#This Row],[RPE]]*tbl_daily[[#This Row],[Duration]]),"")</f>
        <v>360</v>
      </c>
      <c r="M9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994" t="str">
        <f>IFERROR(_xlfn.XLOOKUP(tbl_daily[[#This Row],[Name]],tbl_profile[Name],tbl_profile[Position]),"")</f>
        <v>Guard</v>
      </c>
      <c r="O994">
        <f>IFERROR(IF(tbl_daily[[#This Row],[Injury Status]]="Out","",tbl_daily[[#This Row],[Duration]]),"")</f>
        <v>90</v>
      </c>
      <c r="P994" t="str">
        <f>IFERROR(_xlfn.XLOOKUP(tbl_daily[[#This Row],[Name]],tbl_profile[Name],tbl_profile[Team]),"")</f>
        <v>New Legacy</v>
      </c>
      <c r="Q994" s="2" t="str">
        <f>IFERROR(AVERAGEIFS(tbl_performance[TrapBar Deadlift 1RM (lbs)],tbl_performance[Name],tbl_daily[[#This Row],[Name]],tbl_performance[Date],tbl_daily[[#This Row],[Date]]),"")</f>
        <v/>
      </c>
      <c r="R994" s="2" t="str">
        <f>IFERROR(AVERAGEIFS(tbl_performance[Bench Press 1RM (lbs)],tbl_performance[Name],tbl_daily[[#This Row],[Name]],tbl_performance[Date],tbl_daily[[#This Row],[Date]]),"")</f>
        <v/>
      </c>
      <c r="S994" s="2" t="str">
        <f>IFERROR(AVERAGEIFS(tbl_performance[Jump Height (in)],tbl_performance[Name],tbl_daily[[#This Row],[Name]],tbl_performance[Date],tbl_daily[[#This Row],[Date]]),"")</f>
        <v/>
      </c>
      <c r="T994" s="2" t="str">
        <f>IFERROR(AVERAGEIFS(tbl_performance[Body Fat (%)],tbl_performance[Name],tbl_daily[[#This Row],[Name]],tbl_performance[Date],tbl_daily[[#This Row],[Date]]),"")</f>
        <v/>
      </c>
      <c r="U994">
        <f>IFERROR(IF(tbl_daily[[#This Row],[Name]]="","",1),"")</f>
        <v>1</v>
      </c>
      <c r="V994" s="9">
        <f>IF(tbl_daily[[#This Row],[Injury Status]]="Full",1,IF(tbl_daily[[#This Row],[Injury Status]]="Limited",2,IF(tbl_daily[[#This Row],[Injury Status]]="Out",3,"")))</f>
        <v>1</v>
      </c>
    </row>
    <row r="995" spans="1:22" ht="18" customHeight="1" x14ac:dyDescent="0.25">
      <c r="A995" s="4">
        <v>43085</v>
      </c>
      <c r="B995" t="s">
        <v>48</v>
      </c>
      <c r="C995" t="s">
        <v>36</v>
      </c>
      <c r="D995">
        <v>9</v>
      </c>
      <c r="E995">
        <v>7</v>
      </c>
      <c r="F995">
        <v>7</v>
      </c>
      <c r="G995">
        <v>9</v>
      </c>
      <c r="H995">
        <v>7</v>
      </c>
      <c r="I995">
        <v>1</v>
      </c>
      <c r="J995">
        <v>7</v>
      </c>
      <c r="K995">
        <v>90</v>
      </c>
      <c r="L995">
        <f>IFERROR(IF(OR(tbl_daily[[#This Row],[RPE]]="",tbl_daily[[#This Row],[Duration]]=""),"",tbl_daily[[#This Row],[RPE]]*tbl_daily[[#This Row],[Duration]]),"")</f>
        <v>630</v>
      </c>
      <c r="M9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995" t="str">
        <f>IFERROR(_xlfn.XLOOKUP(tbl_daily[[#This Row],[Name]],tbl_profile[Name],tbl_profile[Position]),"")</f>
        <v>Guard</v>
      </c>
      <c r="O995">
        <f>IFERROR(IF(tbl_daily[[#This Row],[Injury Status]]="Out","",tbl_daily[[#This Row],[Duration]]),"")</f>
        <v>90</v>
      </c>
      <c r="P995" t="str">
        <f>IFERROR(_xlfn.XLOOKUP(tbl_daily[[#This Row],[Name]],tbl_profile[Name],tbl_profile[Team]),"")</f>
        <v>New Legacy</v>
      </c>
      <c r="Q995" s="2" t="str">
        <f>IFERROR(AVERAGEIFS(tbl_performance[TrapBar Deadlift 1RM (lbs)],tbl_performance[Name],tbl_daily[[#This Row],[Name]],tbl_performance[Date],tbl_daily[[#This Row],[Date]]),"")</f>
        <v/>
      </c>
      <c r="R995" s="2" t="str">
        <f>IFERROR(AVERAGEIFS(tbl_performance[Bench Press 1RM (lbs)],tbl_performance[Name],tbl_daily[[#This Row],[Name]],tbl_performance[Date],tbl_daily[[#This Row],[Date]]),"")</f>
        <v/>
      </c>
      <c r="S995" s="2" t="str">
        <f>IFERROR(AVERAGEIFS(tbl_performance[Jump Height (in)],tbl_performance[Name],tbl_daily[[#This Row],[Name]],tbl_performance[Date],tbl_daily[[#This Row],[Date]]),"")</f>
        <v/>
      </c>
      <c r="T995" s="2" t="str">
        <f>IFERROR(AVERAGEIFS(tbl_performance[Body Fat (%)],tbl_performance[Name],tbl_daily[[#This Row],[Name]],tbl_performance[Date],tbl_daily[[#This Row],[Date]]),"")</f>
        <v/>
      </c>
      <c r="U995">
        <f>IFERROR(IF(tbl_daily[[#This Row],[Name]]="","",1),"")</f>
        <v>1</v>
      </c>
      <c r="V995" s="9">
        <f>IF(tbl_daily[[#This Row],[Injury Status]]="Full",1,IF(tbl_daily[[#This Row],[Injury Status]]="Limited",2,IF(tbl_daily[[#This Row],[Injury Status]]="Out",3,"")))</f>
        <v>1</v>
      </c>
    </row>
    <row r="996" spans="1:22" ht="18" customHeight="1" x14ac:dyDescent="0.25">
      <c r="A996" s="3">
        <v>43085</v>
      </c>
      <c r="B996" t="s">
        <v>65</v>
      </c>
      <c r="C996" t="s">
        <v>36</v>
      </c>
      <c r="D996">
        <v>9</v>
      </c>
      <c r="E996">
        <v>7</v>
      </c>
      <c r="F996">
        <v>8</v>
      </c>
      <c r="G996">
        <v>8</v>
      </c>
      <c r="H996">
        <v>7</v>
      </c>
      <c r="I996">
        <v>1</v>
      </c>
      <c r="J996">
        <v>6</v>
      </c>
      <c r="K996">
        <v>90</v>
      </c>
      <c r="L996">
        <f>IFERROR(IF(OR(tbl_daily[[#This Row],[RPE]]="",tbl_daily[[#This Row],[Duration]]=""),"",tbl_daily[[#This Row],[RPE]]*tbl_daily[[#This Row],[Duration]]),"")</f>
        <v>540</v>
      </c>
      <c r="M9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996" t="str">
        <f>IFERROR(_xlfn.XLOOKUP(tbl_daily[[#This Row],[Name]],tbl_profile[Name],tbl_profile[Position]),"")</f>
        <v>Center</v>
      </c>
      <c r="O996">
        <f>IFERROR(IF(tbl_daily[[#This Row],[Injury Status]]="Out","",tbl_daily[[#This Row],[Duration]]),"")</f>
        <v>90</v>
      </c>
      <c r="P996" t="str">
        <f>IFERROR(_xlfn.XLOOKUP(tbl_daily[[#This Row],[Name]],tbl_profile[Name],tbl_profile[Team]),"")</f>
        <v>New Legacy</v>
      </c>
      <c r="Q996" s="2" t="str">
        <f>IFERROR(AVERAGEIFS(tbl_performance[TrapBar Deadlift 1RM (lbs)],tbl_performance[Name],tbl_daily[[#This Row],[Name]],tbl_performance[Date],tbl_daily[[#This Row],[Date]]),"")</f>
        <v/>
      </c>
      <c r="R996" s="2" t="str">
        <f>IFERROR(AVERAGEIFS(tbl_performance[Bench Press 1RM (lbs)],tbl_performance[Name],tbl_daily[[#This Row],[Name]],tbl_performance[Date],tbl_daily[[#This Row],[Date]]),"")</f>
        <v/>
      </c>
      <c r="S996" s="2" t="str">
        <f>IFERROR(AVERAGEIFS(tbl_performance[Jump Height (in)],tbl_performance[Name],tbl_daily[[#This Row],[Name]],tbl_performance[Date],tbl_daily[[#This Row],[Date]]),"")</f>
        <v/>
      </c>
      <c r="T996" s="2" t="str">
        <f>IFERROR(AVERAGEIFS(tbl_performance[Body Fat (%)],tbl_performance[Name],tbl_daily[[#This Row],[Name]],tbl_performance[Date],tbl_daily[[#This Row],[Date]]),"")</f>
        <v/>
      </c>
      <c r="U996">
        <f>IFERROR(IF(tbl_daily[[#This Row],[Name]]="","",1),"")</f>
        <v>1</v>
      </c>
      <c r="V996" s="9">
        <f>IF(tbl_daily[[#This Row],[Injury Status]]="Full",1,IF(tbl_daily[[#This Row],[Injury Status]]="Limited",2,IF(tbl_daily[[#This Row],[Injury Status]]="Out",3,"")))</f>
        <v>1</v>
      </c>
    </row>
    <row r="997" spans="1:22" ht="18" customHeight="1" x14ac:dyDescent="0.25">
      <c r="A997" s="3">
        <v>43085</v>
      </c>
      <c r="B997" t="s">
        <v>63</v>
      </c>
      <c r="C997" t="s">
        <v>38</v>
      </c>
      <c r="D997">
        <v>8</v>
      </c>
      <c r="E997">
        <v>7</v>
      </c>
      <c r="F997">
        <v>6</v>
      </c>
      <c r="G997">
        <v>9</v>
      </c>
      <c r="H997">
        <v>9</v>
      </c>
      <c r="I997">
        <v>1</v>
      </c>
      <c r="J997">
        <v>3</v>
      </c>
      <c r="K997">
        <v>90</v>
      </c>
      <c r="L997">
        <f>IFERROR(IF(OR(tbl_daily[[#This Row],[RPE]]="",tbl_daily[[#This Row],[Duration]]=""),"",tbl_daily[[#This Row],[RPE]]*tbl_daily[[#This Row],[Duration]]),"")</f>
        <v>270</v>
      </c>
      <c r="M9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997" t="str">
        <f>IFERROR(_xlfn.XLOOKUP(tbl_daily[[#This Row],[Name]],tbl_profile[Name],tbl_profile[Position]),"")</f>
        <v>Center</v>
      </c>
      <c r="O997">
        <f>IFERROR(IF(tbl_daily[[#This Row],[Injury Status]]="Out","",tbl_daily[[#This Row],[Duration]]),"")</f>
        <v>90</v>
      </c>
      <c r="P997" t="str">
        <f>IFERROR(_xlfn.XLOOKUP(tbl_daily[[#This Row],[Name]],tbl_profile[Name],tbl_profile[Team]),"")</f>
        <v>New Legacy</v>
      </c>
      <c r="Q997" s="2" t="str">
        <f>IFERROR(AVERAGEIFS(tbl_performance[TrapBar Deadlift 1RM (lbs)],tbl_performance[Name],tbl_daily[[#This Row],[Name]],tbl_performance[Date],tbl_daily[[#This Row],[Date]]),"")</f>
        <v/>
      </c>
      <c r="R997" s="2" t="str">
        <f>IFERROR(AVERAGEIFS(tbl_performance[Bench Press 1RM (lbs)],tbl_performance[Name],tbl_daily[[#This Row],[Name]],tbl_performance[Date],tbl_daily[[#This Row],[Date]]),"")</f>
        <v/>
      </c>
      <c r="S997" s="2" t="str">
        <f>IFERROR(AVERAGEIFS(tbl_performance[Jump Height (in)],tbl_performance[Name],tbl_daily[[#This Row],[Name]],tbl_performance[Date],tbl_daily[[#This Row],[Date]]),"")</f>
        <v/>
      </c>
      <c r="T997" s="2" t="str">
        <f>IFERROR(AVERAGEIFS(tbl_performance[Body Fat (%)],tbl_performance[Name],tbl_daily[[#This Row],[Name]],tbl_performance[Date],tbl_daily[[#This Row],[Date]]),"")</f>
        <v/>
      </c>
      <c r="U997">
        <f>IFERROR(IF(tbl_daily[[#This Row],[Name]]="","",1),"")</f>
        <v>1</v>
      </c>
      <c r="V997" s="9">
        <f>IF(tbl_daily[[#This Row],[Injury Status]]="Full",1,IF(tbl_daily[[#This Row],[Injury Status]]="Limited",2,IF(tbl_daily[[#This Row],[Injury Status]]="Out",3,"")))</f>
        <v>2</v>
      </c>
    </row>
    <row r="998" spans="1:22" ht="18" customHeight="1" x14ac:dyDescent="0.25">
      <c r="A998" s="3">
        <v>43085</v>
      </c>
      <c r="B998" t="s">
        <v>62</v>
      </c>
      <c r="C998" t="s">
        <v>36</v>
      </c>
      <c r="D998">
        <v>7</v>
      </c>
      <c r="E998">
        <v>8</v>
      </c>
      <c r="F998">
        <v>9</v>
      </c>
      <c r="G998">
        <v>7</v>
      </c>
      <c r="H998">
        <v>8</v>
      </c>
      <c r="I998">
        <v>1</v>
      </c>
      <c r="J998">
        <v>4</v>
      </c>
      <c r="K998">
        <v>90</v>
      </c>
      <c r="L998">
        <f>IFERROR(IF(OR(tbl_daily[[#This Row],[RPE]]="",tbl_daily[[#This Row],[Duration]]=""),"",tbl_daily[[#This Row],[RPE]]*tbl_daily[[#This Row],[Duration]]),"")</f>
        <v>360</v>
      </c>
      <c r="M9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998" t="str">
        <f>IFERROR(_xlfn.XLOOKUP(tbl_daily[[#This Row],[Name]],tbl_profile[Name],tbl_profile[Position]),"")</f>
        <v>Center</v>
      </c>
      <c r="O998">
        <f>IFERROR(IF(tbl_daily[[#This Row],[Injury Status]]="Out","",tbl_daily[[#This Row],[Duration]]),"")</f>
        <v>90</v>
      </c>
      <c r="P998" t="str">
        <f>IFERROR(_xlfn.XLOOKUP(tbl_daily[[#This Row],[Name]],tbl_profile[Name],tbl_profile[Team]),"")</f>
        <v>Toon Squad</v>
      </c>
      <c r="Q998" s="2" t="str">
        <f>IFERROR(AVERAGEIFS(tbl_performance[TrapBar Deadlift 1RM (lbs)],tbl_performance[Name],tbl_daily[[#This Row],[Name]],tbl_performance[Date],tbl_daily[[#This Row],[Date]]),"")</f>
        <v/>
      </c>
      <c r="R998" s="2" t="str">
        <f>IFERROR(AVERAGEIFS(tbl_performance[Bench Press 1RM (lbs)],tbl_performance[Name],tbl_daily[[#This Row],[Name]],tbl_performance[Date],tbl_daily[[#This Row],[Date]]),"")</f>
        <v/>
      </c>
      <c r="S998" s="2" t="str">
        <f>IFERROR(AVERAGEIFS(tbl_performance[Jump Height (in)],tbl_performance[Name],tbl_daily[[#This Row],[Name]],tbl_performance[Date],tbl_daily[[#This Row],[Date]]),"")</f>
        <v/>
      </c>
      <c r="T998" s="2" t="str">
        <f>IFERROR(AVERAGEIFS(tbl_performance[Body Fat (%)],tbl_performance[Name],tbl_daily[[#This Row],[Name]],tbl_performance[Date],tbl_daily[[#This Row],[Date]]),"")</f>
        <v/>
      </c>
      <c r="U998">
        <f>IFERROR(IF(tbl_daily[[#This Row],[Name]]="","",1),"")</f>
        <v>1</v>
      </c>
      <c r="V998" s="9">
        <f>IF(tbl_daily[[#This Row],[Injury Status]]="Full",1,IF(tbl_daily[[#This Row],[Injury Status]]="Limited",2,IF(tbl_daily[[#This Row],[Injury Status]]="Out",3,"")))</f>
        <v>1</v>
      </c>
    </row>
    <row r="999" spans="1:22" ht="18" customHeight="1" x14ac:dyDescent="0.25">
      <c r="A999" s="3">
        <v>43085</v>
      </c>
      <c r="B999" t="s">
        <v>146</v>
      </c>
      <c r="C999" t="s">
        <v>36</v>
      </c>
      <c r="D999">
        <v>9</v>
      </c>
      <c r="E999">
        <v>8</v>
      </c>
      <c r="F999">
        <v>9</v>
      </c>
      <c r="G999">
        <v>10</v>
      </c>
      <c r="H999">
        <v>9</v>
      </c>
      <c r="I999">
        <v>1</v>
      </c>
      <c r="J999">
        <v>6</v>
      </c>
      <c r="K999">
        <v>90</v>
      </c>
      <c r="L999">
        <f>IFERROR(IF(OR(tbl_daily[[#This Row],[RPE]]="",tbl_daily[[#This Row],[Duration]]=""),"",tbl_daily[[#This Row],[RPE]]*tbl_daily[[#This Row],[Duration]]),"")</f>
        <v>540</v>
      </c>
      <c r="M9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999" t="str">
        <f>IFERROR(_xlfn.XLOOKUP(tbl_daily[[#This Row],[Name]],tbl_profile[Name],tbl_profile[Position]),"")</f>
        <v>Forward</v>
      </c>
      <c r="O999">
        <f>IFERROR(IF(tbl_daily[[#This Row],[Injury Status]]="Out","",tbl_daily[[#This Row],[Duration]]),"")</f>
        <v>90</v>
      </c>
      <c r="P999" t="str">
        <f>IFERROR(_xlfn.XLOOKUP(tbl_daily[[#This Row],[Name]],tbl_profile[Name],tbl_profile[Team]),"")</f>
        <v>New Legacy</v>
      </c>
      <c r="Q999" s="2" t="str">
        <f>IFERROR(AVERAGEIFS(tbl_performance[TrapBar Deadlift 1RM (lbs)],tbl_performance[Name],tbl_daily[[#This Row],[Name]],tbl_performance[Date],tbl_daily[[#This Row],[Date]]),"")</f>
        <v/>
      </c>
      <c r="R999" s="2" t="str">
        <f>IFERROR(AVERAGEIFS(tbl_performance[Bench Press 1RM (lbs)],tbl_performance[Name],tbl_daily[[#This Row],[Name]],tbl_performance[Date],tbl_daily[[#This Row],[Date]]),"")</f>
        <v/>
      </c>
      <c r="S999" s="2" t="str">
        <f>IFERROR(AVERAGEIFS(tbl_performance[Jump Height (in)],tbl_performance[Name],tbl_daily[[#This Row],[Name]],tbl_performance[Date],tbl_daily[[#This Row],[Date]]),"")</f>
        <v/>
      </c>
      <c r="T999" s="2" t="str">
        <f>IFERROR(AVERAGEIFS(tbl_performance[Body Fat (%)],tbl_performance[Name],tbl_daily[[#This Row],[Name]],tbl_performance[Date],tbl_daily[[#This Row],[Date]]),"")</f>
        <v/>
      </c>
      <c r="U999">
        <f>IFERROR(IF(tbl_daily[[#This Row],[Name]]="","",1),"")</f>
        <v>1</v>
      </c>
      <c r="V999" s="9">
        <f>IF(tbl_daily[[#This Row],[Injury Status]]="Full",1,IF(tbl_daily[[#This Row],[Injury Status]]="Limited",2,IF(tbl_daily[[#This Row],[Injury Status]]="Out",3,"")))</f>
        <v>1</v>
      </c>
    </row>
    <row r="1000" spans="1:22" ht="18" customHeight="1" x14ac:dyDescent="0.25">
      <c r="A1000" s="3">
        <v>43085</v>
      </c>
      <c r="B1000" t="s">
        <v>52</v>
      </c>
      <c r="C1000" t="s">
        <v>36</v>
      </c>
      <c r="D1000">
        <v>7</v>
      </c>
      <c r="E1000">
        <v>8</v>
      </c>
      <c r="F1000">
        <v>8</v>
      </c>
      <c r="G1000">
        <v>7</v>
      </c>
      <c r="H1000">
        <v>9</v>
      </c>
      <c r="I1000">
        <v>1</v>
      </c>
      <c r="J1000">
        <v>7</v>
      </c>
      <c r="K1000">
        <v>90</v>
      </c>
      <c r="L1000">
        <f>IFERROR(IF(OR(tbl_daily[[#This Row],[RPE]]="",tbl_daily[[#This Row],[Duration]]=""),"",tbl_daily[[#This Row],[RPE]]*tbl_daily[[#This Row],[Duration]]),"")</f>
        <v>630</v>
      </c>
      <c r="M10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000" t="str">
        <f>IFERROR(_xlfn.XLOOKUP(tbl_daily[[#This Row],[Name]],tbl_profile[Name],tbl_profile[Position]),"")</f>
        <v>Forward</v>
      </c>
      <c r="O1000">
        <f>IFERROR(IF(tbl_daily[[#This Row],[Injury Status]]="Out","",tbl_daily[[#This Row],[Duration]]),"")</f>
        <v>90</v>
      </c>
      <c r="P1000" t="str">
        <f>IFERROR(_xlfn.XLOOKUP(tbl_daily[[#This Row],[Name]],tbl_profile[Name],tbl_profile[Team]),"")</f>
        <v>Toon Squad</v>
      </c>
      <c r="Q1000" s="2" t="str">
        <f>IFERROR(AVERAGEIFS(tbl_performance[TrapBar Deadlift 1RM (lbs)],tbl_performance[Name],tbl_daily[[#This Row],[Name]],tbl_performance[Date],tbl_daily[[#This Row],[Date]]),"")</f>
        <v/>
      </c>
      <c r="R1000" s="2" t="str">
        <f>IFERROR(AVERAGEIFS(tbl_performance[Bench Press 1RM (lbs)],tbl_performance[Name],tbl_daily[[#This Row],[Name]],tbl_performance[Date],tbl_daily[[#This Row],[Date]]),"")</f>
        <v/>
      </c>
      <c r="S1000" s="2" t="str">
        <f>IFERROR(AVERAGEIFS(tbl_performance[Jump Height (in)],tbl_performance[Name],tbl_daily[[#This Row],[Name]],tbl_performance[Date],tbl_daily[[#This Row],[Date]]),"")</f>
        <v/>
      </c>
      <c r="T1000" s="2" t="str">
        <f>IFERROR(AVERAGEIFS(tbl_performance[Body Fat (%)],tbl_performance[Name],tbl_daily[[#This Row],[Name]],tbl_performance[Date],tbl_daily[[#This Row],[Date]]),"")</f>
        <v/>
      </c>
      <c r="U1000">
        <f>IFERROR(IF(tbl_daily[[#This Row],[Name]]="","",1),"")</f>
        <v>1</v>
      </c>
      <c r="V1000" s="9">
        <f>IF(tbl_daily[[#This Row],[Injury Status]]="Full",1,IF(tbl_daily[[#This Row],[Injury Status]]="Limited",2,IF(tbl_daily[[#This Row],[Injury Status]]="Out",3,"")))</f>
        <v>1</v>
      </c>
    </row>
    <row r="1001" spans="1:22" ht="18" customHeight="1" x14ac:dyDescent="0.25">
      <c r="A1001" s="3">
        <v>43085</v>
      </c>
      <c r="B1001" t="s">
        <v>57</v>
      </c>
      <c r="C1001" t="s">
        <v>36</v>
      </c>
      <c r="D1001">
        <v>8</v>
      </c>
      <c r="E1001">
        <v>9</v>
      </c>
      <c r="F1001">
        <v>9</v>
      </c>
      <c r="G1001">
        <v>9</v>
      </c>
      <c r="H1001">
        <v>7</v>
      </c>
      <c r="I1001">
        <v>1</v>
      </c>
      <c r="J1001">
        <v>5</v>
      </c>
      <c r="K1001">
        <v>90</v>
      </c>
      <c r="L1001">
        <f>IFERROR(IF(OR(tbl_daily[[#This Row],[RPE]]="",tbl_daily[[#This Row],[Duration]]=""),"",tbl_daily[[#This Row],[RPE]]*tbl_daily[[#This Row],[Duration]]),"")</f>
        <v>450</v>
      </c>
      <c r="M10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01" t="str">
        <f>IFERROR(_xlfn.XLOOKUP(tbl_daily[[#This Row],[Name]],tbl_profile[Name],tbl_profile[Position]),"")</f>
        <v>Guard</v>
      </c>
      <c r="O1001">
        <f>IFERROR(IF(tbl_daily[[#This Row],[Injury Status]]="Out","",tbl_daily[[#This Row],[Duration]]),"")</f>
        <v>90</v>
      </c>
      <c r="P1001" t="str">
        <f>IFERROR(_xlfn.XLOOKUP(tbl_daily[[#This Row],[Name]],tbl_profile[Name],tbl_profile[Team]),"")</f>
        <v>Toon Squad</v>
      </c>
      <c r="Q1001" s="2" t="str">
        <f>IFERROR(AVERAGEIFS(tbl_performance[TrapBar Deadlift 1RM (lbs)],tbl_performance[Name],tbl_daily[[#This Row],[Name]],tbl_performance[Date],tbl_daily[[#This Row],[Date]]),"")</f>
        <v/>
      </c>
      <c r="R1001" s="2" t="str">
        <f>IFERROR(AVERAGEIFS(tbl_performance[Bench Press 1RM (lbs)],tbl_performance[Name],tbl_daily[[#This Row],[Name]],tbl_performance[Date],tbl_daily[[#This Row],[Date]]),"")</f>
        <v/>
      </c>
      <c r="S1001" s="2" t="str">
        <f>IFERROR(AVERAGEIFS(tbl_performance[Jump Height (in)],tbl_performance[Name],tbl_daily[[#This Row],[Name]],tbl_performance[Date],tbl_daily[[#This Row],[Date]]),"")</f>
        <v/>
      </c>
      <c r="T1001" s="2" t="str">
        <f>IFERROR(AVERAGEIFS(tbl_performance[Body Fat (%)],tbl_performance[Name],tbl_daily[[#This Row],[Name]],tbl_performance[Date],tbl_daily[[#This Row],[Date]]),"")</f>
        <v/>
      </c>
      <c r="U1001">
        <f>IFERROR(IF(tbl_daily[[#This Row],[Name]]="","",1),"")</f>
        <v>1</v>
      </c>
      <c r="V1001" s="9">
        <f>IF(tbl_daily[[#This Row],[Injury Status]]="Full",1,IF(tbl_daily[[#This Row],[Injury Status]]="Limited",2,IF(tbl_daily[[#This Row],[Injury Status]]="Out",3,"")))</f>
        <v>1</v>
      </c>
    </row>
    <row r="1002" spans="1:22" ht="18" customHeight="1" x14ac:dyDescent="0.25">
      <c r="A1002" s="3">
        <v>43085</v>
      </c>
      <c r="B1002" t="s">
        <v>59</v>
      </c>
      <c r="C1002" t="s">
        <v>36</v>
      </c>
      <c r="D1002">
        <v>10</v>
      </c>
      <c r="E1002">
        <v>8</v>
      </c>
      <c r="F1002">
        <v>9</v>
      </c>
      <c r="G1002">
        <v>7</v>
      </c>
      <c r="H1002">
        <v>8</v>
      </c>
      <c r="I1002">
        <v>1</v>
      </c>
      <c r="J1002">
        <v>7</v>
      </c>
      <c r="K1002">
        <v>90</v>
      </c>
      <c r="L1002">
        <f>IFERROR(IF(OR(tbl_daily[[#This Row],[RPE]]="",tbl_daily[[#This Row],[Duration]]=""),"",tbl_daily[[#This Row],[RPE]]*tbl_daily[[#This Row],[Duration]]),"")</f>
        <v>630</v>
      </c>
      <c r="M10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02" t="str">
        <f>IFERROR(_xlfn.XLOOKUP(tbl_daily[[#This Row],[Name]],tbl_profile[Name],tbl_profile[Position]),"")</f>
        <v>Forward</v>
      </c>
      <c r="O1002">
        <f>IFERROR(IF(tbl_daily[[#This Row],[Injury Status]]="Out","",tbl_daily[[#This Row],[Duration]]),"")</f>
        <v>90</v>
      </c>
      <c r="P1002" t="str">
        <f>IFERROR(_xlfn.XLOOKUP(tbl_daily[[#This Row],[Name]],tbl_profile[Name],tbl_profile[Team]),"")</f>
        <v>Toon Squad</v>
      </c>
      <c r="Q1002" s="2" t="str">
        <f>IFERROR(AVERAGEIFS(tbl_performance[TrapBar Deadlift 1RM (lbs)],tbl_performance[Name],tbl_daily[[#This Row],[Name]],tbl_performance[Date],tbl_daily[[#This Row],[Date]]),"")</f>
        <v/>
      </c>
      <c r="R1002" s="2" t="str">
        <f>IFERROR(AVERAGEIFS(tbl_performance[Bench Press 1RM (lbs)],tbl_performance[Name],tbl_daily[[#This Row],[Name]],tbl_performance[Date],tbl_daily[[#This Row],[Date]]),"")</f>
        <v/>
      </c>
      <c r="S1002" s="2" t="str">
        <f>IFERROR(AVERAGEIFS(tbl_performance[Jump Height (in)],tbl_performance[Name],tbl_daily[[#This Row],[Name]],tbl_performance[Date],tbl_daily[[#This Row],[Date]]),"")</f>
        <v/>
      </c>
      <c r="T1002" s="2" t="str">
        <f>IFERROR(AVERAGEIFS(tbl_performance[Body Fat (%)],tbl_performance[Name],tbl_daily[[#This Row],[Name]],tbl_performance[Date],tbl_daily[[#This Row],[Date]]),"")</f>
        <v/>
      </c>
      <c r="U1002">
        <f>IFERROR(IF(tbl_daily[[#This Row],[Name]]="","",1),"")</f>
        <v>1</v>
      </c>
      <c r="V1002" s="9">
        <f>IF(tbl_daily[[#This Row],[Injury Status]]="Full",1,IF(tbl_daily[[#This Row],[Injury Status]]="Limited",2,IF(tbl_daily[[#This Row],[Injury Status]]="Out",3,"")))</f>
        <v>1</v>
      </c>
    </row>
    <row r="1003" spans="1:22" ht="18" customHeight="1" x14ac:dyDescent="0.25">
      <c r="A1003" s="3">
        <v>43085</v>
      </c>
      <c r="B1003" t="s">
        <v>61</v>
      </c>
      <c r="C1003" t="s">
        <v>38</v>
      </c>
      <c r="D1003">
        <v>10</v>
      </c>
      <c r="E1003">
        <v>7</v>
      </c>
      <c r="F1003">
        <v>9</v>
      </c>
      <c r="G1003">
        <v>10</v>
      </c>
      <c r="H1003">
        <v>8</v>
      </c>
      <c r="I1003">
        <v>1</v>
      </c>
      <c r="J1003">
        <v>3</v>
      </c>
      <c r="K1003">
        <v>90</v>
      </c>
      <c r="L1003">
        <f>IFERROR(IF(OR(tbl_daily[[#This Row],[RPE]]="",tbl_daily[[#This Row],[Duration]]=""),"",tbl_daily[[#This Row],[RPE]]*tbl_daily[[#This Row],[Duration]]),"")</f>
        <v>270</v>
      </c>
      <c r="M10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03" t="str">
        <f>IFERROR(_xlfn.XLOOKUP(tbl_daily[[#This Row],[Name]],tbl_profile[Name],tbl_profile[Position]),"")</f>
        <v>Forward</v>
      </c>
      <c r="O1003">
        <f>IFERROR(IF(tbl_daily[[#This Row],[Injury Status]]="Out","",tbl_daily[[#This Row],[Duration]]),"")</f>
        <v>90</v>
      </c>
      <c r="P1003" t="str">
        <f>IFERROR(_xlfn.XLOOKUP(tbl_daily[[#This Row],[Name]],tbl_profile[Name],tbl_profile[Team]),"")</f>
        <v>Toon Squad</v>
      </c>
      <c r="Q1003" s="2" t="str">
        <f>IFERROR(AVERAGEIFS(tbl_performance[TrapBar Deadlift 1RM (lbs)],tbl_performance[Name],tbl_daily[[#This Row],[Name]],tbl_performance[Date],tbl_daily[[#This Row],[Date]]),"")</f>
        <v/>
      </c>
      <c r="R1003" s="2" t="str">
        <f>IFERROR(AVERAGEIFS(tbl_performance[Bench Press 1RM (lbs)],tbl_performance[Name],tbl_daily[[#This Row],[Name]],tbl_performance[Date],tbl_daily[[#This Row],[Date]]),"")</f>
        <v/>
      </c>
      <c r="S1003" s="2" t="str">
        <f>IFERROR(AVERAGEIFS(tbl_performance[Jump Height (in)],tbl_performance[Name],tbl_daily[[#This Row],[Name]],tbl_performance[Date],tbl_daily[[#This Row],[Date]]),"")</f>
        <v/>
      </c>
      <c r="T1003" s="2" t="str">
        <f>IFERROR(AVERAGEIFS(tbl_performance[Body Fat (%)],tbl_performance[Name],tbl_daily[[#This Row],[Name]],tbl_performance[Date],tbl_daily[[#This Row],[Date]]),"")</f>
        <v/>
      </c>
      <c r="U1003">
        <f>IFERROR(IF(tbl_daily[[#This Row],[Name]]="","",1),"")</f>
        <v>1</v>
      </c>
      <c r="V1003" s="9">
        <f>IF(tbl_daily[[#This Row],[Injury Status]]="Full",1,IF(tbl_daily[[#This Row],[Injury Status]]="Limited",2,IF(tbl_daily[[#This Row],[Injury Status]]="Out",3,"")))</f>
        <v>2</v>
      </c>
    </row>
    <row r="1004" spans="1:22" ht="18" customHeight="1" x14ac:dyDescent="0.25">
      <c r="A1004" s="3">
        <v>43085</v>
      </c>
      <c r="B1004" t="s">
        <v>55</v>
      </c>
      <c r="C1004" t="s">
        <v>36</v>
      </c>
      <c r="D1004">
        <v>7</v>
      </c>
      <c r="E1004">
        <v>8</v>
      </c>
      <c r="F1004">
        <v>8</v>
      </c>
      <c r="G1004">
        <v>10</v>
      </c>
      <c r="H1004">
        <v>7</v>
      </c>
      <c r="I1004">
        <v>1</v>
      </c>
      <c r="J1004">
        <v>6</v>
      </c>
      <c r="K1004">
        <v>90</v>
      </c>
      <c r="L1004">
        <f>IFERROR(IF(OR(tbl_daily[[#This Row],[RPE]]="",tbl_daily[[#This Row],[Duration]]=""),"",tbl_daily[[#This Row],[RPE]]*tbl_daily[[#This Row],[Duration]]),"")</f>
        <v>540</v>
      </c>
      <c r="M10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004" t="str">
        <f>IFERROR(_xlfn.XLOOKUP(tbl_daily[[#This Row],[Name]],tbl_profile[Name],tbl_profile[Position]),"")</f>
        <v>Guard</v>
      </c>
      <c r="O1004">
        <f>IFERROR(IF(tbl_daily[[#This Row],[Injury Status]]="Out","",tbl_daily[[#This Row],[Duration]]),"")</f>
        <v>90</v>
      </c>
      <c r="P1004" t="str">
        <f>IFERROR(_xlfn.XLOOKUP(tbl_daily[[#This Row],[Name]],tbl_profile[Name],tbl_profile[Team]),"")</f>
        <v>Toon Squad</v>
      </c>
      <c r="Q1004" s="2" t="str">
        <f>IFERROR(AVERAGEIFS(tbl_performance[TrapBar Deadlift 1RM (lbs)],tbl_performance[Name],tbl_daily[[#This Row],[Name]],tbl_performance[Date],tbl_daily[[#This Row],[Date]]),"")</f>
        <v/>
      </c>
      <c r="R1004" s="2" t="str">
        <f>IFERROR(AVERAGEIFS(tbl_performance[Bench Press 1RM (lbs)],tbl_performance[Name],tbl_daily[[#This Row],[Name]],tbl_performance[Date],tbl_daily[[#This Row],[Date]]),"")</f>
        <v/>
      </c>
      <c r="S1004" s="2" t="str">
        <f>IFERROR(AVERAGEIFS(tbl_performance[Jump Height (in)],tbl_performance[Name],tbl_daily[[#This Row],[Name]],tbl_performance[Date],tbl_daily[[#This Row],[Date]]),"")</f>
        <v/>
      </c>
      <c r="T1004" s="2" t="str">
        <f>IFERROR(AVERAGEIFS(tbl_performance[Body Fat (%)],tbl_performance[Name],tbl_daily[[#This Row],[Name]],tbl_performance[Date],tbl_daily[[#This Row],[Date]]),"")</f>
        <v/>
      </c>
      <c r="U1004">
        <f>IFERROR(IF(tbl_daily[[#This Row],[Name]]="","",1),"")</f>
        <v>1</v>
      </c>
      <c r="V1004" s="9">
        <f>IF(tbl_daily[[#This Row],[Injury Status]]="Full",1,IF(tbl_daily[[#This Row],[Injury Status]]="Limited",2,IF(tbl_daily[[#This Row],[Injury Status]]="Out",3,"")))</f>
        <v>1</v>
      </c>
    </row>
    <row r="1005" spans="1:22" ht="18" customHeight="1" x14ac:dyDescent="0.25">
      <c r="A1005" s="3">
        <v>43085</v>
      </c>
      <c r="B1005" t="s">
        <v>40</v>
      </c>
      <c r="C1005" t="s">
        <v>36</v>
      </c>
      <c r="D1005">
        <v>7</v>
      </c>
      <c r="E1005">
        <v>10</v>
      </c>
      <c r="F1005">
        <v>10</v>
      </c>
      <c r="G1005">
        <v>8</v>
      </c>
      <c r="H1005">
        <v>10</v>
      </c>
      <c r="I1005">
        <v>1</v>
      </c>
      <c r="J1005">
        <v>6</v>
      </c>
      <c r="K1005">
        <v>90</v>
      </c>
      <c r="L1005">
        <f>IFERROR(IF(OR(tbl_daily[[#This Row],[RPE]]="",tbl_daily[[#This Row],[Duration]]=""),"",tbl_daily[[#This Row],[RPE]]*tbl_daily[[#This Row],[Duration]]),"")</f>
        <v>540</v>
      </c>
      <c r="M10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005" t="str">
        <f>IFERROR(_xlfn.XLOOKUP(tbl_daily[[#This Row],[Name]],tbl_profile[Name],tbl_profile[Position]),"")</f>
        <v>Guard</v>
      </c>
      <c r="O1005">
        <f>IFERROR(IF(tbl_daily[[#This Row],[Injury Status]]="Out","",tbl_daily[[#This Row],[Duration]]),"")</f>
        <v>90</v>
      </c>
      <c r="P1005" t="str">
        <f>IFERROR(_xlfn.XLOOKUP(tbl_daily[[#This Row],[Name]],tbl_profile[Name],tbl_profile[Team]),"")</f>
        <v>New Legacy</v>
      </c>
      <c r="Q1005" s="2" t="str">
        <f>IFERROR(AVERAGEIFS(tbl_performance[TrapBar Deadlift 1RM (lbs)],tbl_performance[Name],tbl_daily[[#This Row],[Name]],tbl_performance[Date],tbl_daily[[#This Row],[Date]]),"")</f>
        <v/>
      </c>
      <c r="R1005" s="2" t="str">
        <f>IFERROR(AVERAGEIFS(tbl_performance[Bench Press 1RM (lbs)],tbl_performance[Name],tbl_daily[[#This Row],[Name]],tbl_performance[Date],tbl_daily[[#This Row],[Date]]),"")</f>
        <v/>
      </c>
      <c r="S1005" s="2" t="str">
        <f>IFERROR(AVERAGEIFS(tbl_performance[Jump Height (in)],tbl_performance[Name],tbl_daily[[#This Row],[Name]],tbl_performance[Date],tbl_daily[[#This Row],[Date]]),"")</f>
        <v/>
      </c>
      <c r="T1005" s="2" t="str">
        <f>IFERROR(AVERAGEIFS(tbl_performance[Body Fat (%)],tbl_performance[Name],tbl_daily[[#This Row],[Name]],tbl_performance[Date],tbl_daily[[#This Row],[Date]]),"")</f>
        <v/>
      </c>
      <c r="U1005">
        <f>IFERROR(IF(tbl_daily[[#This Row],[Name]]="","",1),"")</f>
        <v>1</v>
      </c>
      <c r="V1005" s="9">
        <f>IF(tbl_daily[[#This Row],[Injury Status]]="Full",1,IF(tbl_daily[[#This Row],[Injury Status]]="Limited",2,IF(tbl_daily[[#This Row],[Injury Status]]="Out",3,"")))</f>
        <v>1</v>
      </c>
    </row>
    <row r="1006" spans="1:22" ht="18" customHeight="1" x14ac:dyDescent="0.25">
      <c r="A1006" s="3">
        <v>43086</v>
      </c>
      <c r="B1006" t="s">
        <v>47</v>
      </c>
      <c r="C1006" t="s">
        <v>36</v>
      </c>
      <c r="D1006">
        <v>9</v>
      </c>
      <c r="E1006">
        <v>7</v>
      </c>
      <c r="F1006">
        <v>10</v>
      </c>
      <c r="G1006">
        <v>10</v>
      </c>
      <c r="H1006">
        <v>9</v>
      </c>
      <c r="I1006">
        <v>1</v>
      </c>
      <c r="J1006">
        <v>7</v>
      </c>
      <c r="K1006">
        <v>90</v>
      </c>
      <c r="L1006">
        <f>IFERROR(IF(OR(tbl_daily[[#This Row],[RPE]]="",tbl_daily[[#This Row],[Duration]]=""),"",tbl_daily[[#This Row],[RPE]]*tbl_daily[[#This Row],[Duration]]),"")</f>
        <v>630</v>
      </c>
      <c r="M10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006" t="str">
        <f>IFERROR(_xlfn.XLOOKUP(tbl_daily[[#This Row],[Name]],tbl_profile[Name],tbl_profile[Position]),"")</f>
        <v>Forward</v>
      </c>
      <c r="O1006">
        <f>IFERROR(IF(tbl_daily[[#This Row],[Injury Status]]="Out","",tbl_daily[[#This Row],[Duration]]),"")</f>
        <v>90</v>
      </c>
      <c r="P1006" t="str">
        <f>IFERROR(_xlfn.XLOOKUP(tbl_daily[[#This Row],[Name]],tbl_profile[Name],tbl_profile[Team]),"")</f>
        <v>Toon Squad</v>
      </c>
      <c r="Q1006" s="2" t="str">
        <f>IFERROR(AVERAGEIFS(tbl_performance[TrapBar Deadlift 1RM (lbs)],tbl_performance[Name],tbl_daily[[#This Row],[Name]],tbl_performance[Date],tbl_daily[[#This Row],[Date]]),"")</f>
        <v/>
      </c>
      <c r="R1006" s="2" t="str">
        <f>IFERROR(AVERAGEIFS(tbl_performance[Bench Press 1RM (lbs)],tbl_performance[Name],tbl_daily[[#This Row],[Name]],tbl_performance[Date],tbl_daily[[#This Row],[Date]]),"")</f>
        <v/>
      </c>
      <c r="S1006" s="2" t="str">
        <f>IFERROR(AVERAGEIFS(tbl_performance[Jump Height (in)],tbl_performance[Name],tbl_daily[[#This Row],[Name]],tbl_performance[Date],tbl_daily[[#This Row],[Date]]),"")</f>
        <v/>
      </c>
      <c r="T1006" s="2" t="str">
        <f>IFERROR(AVERAGEIFS(tbl_performance[Body Fat (%)],tbl_performance[Name],tbl_daily[[#This Row],[Name]],tbl_performance[Date],tbl_daily[[#This Row],[Date]]),"")</f>
        <v/>
      </c>
      <c r="U1006">
        <f>IFERROR(IF(tbl_daily[[#This Row],[Name]]="","",1),"")</f>
        <v>1</v>
      </c>
      <c r="V1006" s="9">
        <f>IF(tbl_daily[[#This Row],[Injury Status]]="Full",1,IF(tbl_daily[[#This Row],[Injury Status]]="Limited",2,IF(tbl_daily[[#This Row],[Injury Status]]="Out",3,"")))</f>
        <v>1</v>
      </c>
    </row>
    <row r="1007" spans="1:22" ht="18" customHeight="1" x14ac:dyDescent="0.25">
      <c r="A1007" s="3">
        <v>43086</v>
      </c>
      <c r="B1007" t="s">
        <v>43</v>
      </c>
      <c r="C1007" t="s">
        <v>36</v>
      </c>
      <c r="D1007">
        <v>9</v>
      </c>
      <c r="E1007">
        <v>7</v>
      </c>
      <c r="F1007">
        <v>9</v>
      </c>
      <c r="G1007">
        <v>10</v>
      </c>
      <c r="H1007">
        <v>10</v>
      </c>
      <c r="I1007">
        <v>1</v>
      </c>
      <c r="J1007">
        <v>4</v>
      </c>
      <c r="K1007">
        <v>90</v>
      </c>
      <c r="L1007">
        <f>IFERROR(IF(OR(tbl_daily[[#This Row],[RPE]]="",tbl_daily[[#This Row],[Duration]]=""),"",tbl_daily[[#This Row],[RPE]]*tbl_daily[[#This Row],[Duration]]),"")</f>
        <v>360</v>
      </c>
      <c r="M10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007" t="str">
        <f>IFERROR(_xlfn.XLOOKUP(tbl_daily[[#This Row],[Name]],tbl_profile[Name],tbl_profile[Position]),"")</f>
        <v>Forward</v>
      </c>
      <c r="O1007">
        <f>IFERROR(IF(tbl_daily[[#This Row],[Injury Status]]="Out","",tbl_daily[[#This Row],[Duration]]),"")</f>
        <v>90</v>
      </c>
      <c r="P1007" t="str">
        <f>IFERROR(_xlfn.XLOOKUP(tbl_daily[[#This Row],[Name]],tbl_profile[Name],tbl_profile[Team]),"")</f>
        <v>New Legacy</v>
      </c>
      <c r="Q1007" s="2" t="str">
        <f>IFERROR(AVERAGEIFS(tbl_performance[TrapBar Deadlift 1RM (lbs)],tbl_performance[Name],tbl_daily[[#This Row],[Name]],tbl_performance[Date],tbl_daily[[#This Row],[Date]]),"")</f>
        <v/>
      </c>
      <c r="R1007" s="2" t="str">
        <f>IFERROR(AVERAGEIFS(tbl_performance[Bench Press 1RM (lbs)],tbl_performance[Name],tbl_daily[[#This Row],[Name]],tbl_performance[Date],tbl_daily[[#This Row],[Date]]),"")</f>
        <v/>
      </c>
      <c r="S1007" s="2" t="str">
        <f>IFERROR(AVERAGEIFS(tbl_performance[Jump Height (in)],tbl_performance[Name],tbl_daily[[#This Row],[Name]],tbl_performance[Date],tbl_daily[[#This Row],[Date]]),"")</f>
        <v/>
      </c>
      <c r="T1007" s="2" t="str">
        <f>IFERROR(AVERAGEIFS(tbl_performance[Body Fat (%)],tbl_performance[Name],tbl_daily[[#This Row],[Name]],tbl_performance[Date],tbl_daily[[#This Row],[Date]]),"")</f>
        <v/>
      </c>
      <c r="U1007">
        <f>IFERROR(IF(tbl_daily[[#This Row],[Name]]="","",1),"")</f>
        <v>1</v>
      </c>
      <c r="V1007" s="9">
        <f>IF(tbl_daily[[#This Row],[Injury Status]]="Full",1,IF(tbl_daily[[#This Row],[Injury Status]]="Limited",2,IF(tbl_daily[[#This Row],[Injury Status]]="Out",3,"")))</f>
        <v>1</v>
      </c>
    </row>
    <row r="1008" spans="1:22" ht="18" customHeight="1" x14ac:dyDescent="0.25">
      <c r="A1008" s="3">
        <v>43086</v>
      </c>
      <c r="B1008" t="s">
        <v>46</v>
      </c>
      <c r="C1008" t="s">
        <v>36</v>
      </c>
      <c r="D1008">
        <v>8</v>
      </c>
      <c r="E1008">
        <v>7</v>
      </c>
      <c r="F1008">
        <v>7</v>
      </c>
      <c r="G1008">
        <v>8</v>
      </c>
      <c r="H1008">
        <v>8</v>
      </c>
      <c r="I1008">
        <v>1</v>
      </c>
      <c r="J1008">
        <v>4</v>
      </c>
      <c r="K1008">
        <v>90</v>
      </c>
      <c r="L1008">
        <f>IFERROR(IF(OR(tbl_daily[[#This Row],[RPE]]="",tbl_daily[[#This Row],[Duration]]=""),"",tbl_daily[[#This Row],[RPE]]*tbl_daily[[#This Row],[Duration]]),"")</f>
        <v>360</v>
      </c>
      <c r="M10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1008" t="str">
        <f>IFERROR(_xlfn.XLOOKUP(tbl_daily[[#This Row],[Name]],tbl_profile[Name],tbl_profile[Position]),"")</f>
        <v>Forward</v>
      </c>
      <c r="O1008">
        <f>IFERROR(IF(tbl_daily[[#This Row],[Injury Status]]="Out","",tbl_daily[[#This Row],[Duration]]),"")</f>
        <v>90</v>
      </c>
      <c r="P1008" t="str">
        <f>IFERROR(_xlfn.XLOOKUP(tbl_daily[[#This Row],[Name]],tbl_profile[Name],tbl_profile[Team]),"")</f>
        <v>Toon Squad</v>
      </c>
      <c r="Q1008" s="2" t="str">
        <f>IFERROR(AVERAGEIFS(tbl_performance[TrapBar Deadlift 1RM (lbs)],tbl_performance[Name],tbl_daily[[#This Row],[Name]],tbl_performance[Date],tbl_daily[[#This Row],[Date]]),"")</f>
        <v/>
      </c>
      <c r="R1008" s="2" t="str">
        <f>IFERROR(AVERAGEIFS(tbl_performance[Bench Press 1RM (lbs)],tbl_performance[Name],tbl_daily[[#This Row],[Name]],tbl_performance[Date],tbl_daily[[#This Row],[Date]]),"")</f>
        <v/>
      </c>
      <c r="S1008" s="2" t="str">
        <f>IFERROR(AVERAGEIFS(tbl_performance[Jump Height (in)],tbl_performance[Name],tbl_daily[[#This Row],[Name]],tbl_performance[Date],tbl_daily[[#This Row],[Date]]),"")</f>
        <v/>
      </c>
      <c r="T1008" s="2" t="str">
        <f>IFERROR(AVERAGEIFS(tbl_performance[Body Fat (%)],tbl_performance[Name],tbl_daily[[#This Row],[Name]],tbl_performance[Date],tbl_daily[[#This Row],[Date]]),"")</f>
        <v/>
      </c>
      <c r="U1008">
        <f>IFERROR(IF(tbl_daily[[#This Row],[Name]]="","",1),"")</f>
        <v>1</v>
      </c>
      <c r="V1008" s="9">
        <f>IF(tbl_daily[[#This Row],[Injury Status]]="Full",1,IF(tbl_daily[[#This Row],[Injury Status]]="Limited",2,IF(tbl_daily[[#This Row],[Injury Status]]="Out",3,"")))</f>
        <v>1</v>
      </c>
    </row>
    <row r="1009" spans="1:22" ht="18" customHeight="1" x14ac:dyDescent="0.25">
      <c r="A1009" s="3">
        <v>43086</v>
      </c>
      <c r="B1009" t="s">
        <v>49</v>
      </c>
      <c r="C1009" t="s">
        <v>36</v>
      </c>
      <c r="D1009">
        <v>7</v>
      </c>
      <c r="E1009">
        <v>7</v>
      </c>
      <c r="F1009">
        <v>10</v>
      </c>
      <c r="G1009">
        <v>10</v>
      </c>
      <c r="H1009">
        <v>9</v>
      </c>
      <c r="I1009">
        <v>1</v>
      </c>
      <c r="J1009">
        <v>7</v>
      </c>
      <c r="K1009">
        <v>51</v>
      </c>
      <c r="L1009">
        <f>IFERROR(IF(OR(tbl_daily[[#This Row],[RPE]]="",tbl_daily[[#This Row],[Duration]]=""),"",tbl_daily[[#This Row],[RPE]]*tbl_daily[[#This Row],[Duration]]),"")</f>
        <v>357</v>
      </c>
      <c r="M10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009" t="str">
        <f>IFERROR(_xlfn.XLOOKUP(tbl_daily[[#This Row],[Name]],tbl_profile[Name],tbl_profile[Position]),"")</f>
        <v>Guard</v>
      </c>
      <c r="O1009">
        <f>IFERROR(IF(tbl_daily[[#This Row],[Injury Status]]="Out","",tbl_daily[[#This Row],[Duration]]),"")</f>
        <v>51</v>
      </c>
      <c r="P1009" t="str">
        <f>IFERROR(_xlfn.XLOOKUP(tbl_daily[[#This Row],[Name]],tbl_profile[Name],tbl_profile[Team]),"")</f>
        <v>Toon Squad</v>
      </c>
      <c r="Q1009" s="2" t="str">
        <f>IFERROR(AVERAGEIFS(tbl_performance[TrapBar Deadlift 1RM (lbs)],tbl_performance[Name],tbl_daily[[#This Row],[Name]],tbl_performance[Date],tbl_daily[[#This Row],[Date]]),"")</f>
        <v/>
      </c>
      <c r="R1009" s="2" t="str">
        <f>IFERROR(AVERAGEIFS(tbl_performance[Bench Press 1RM (lbs)],tbl_performance[Name],tbl_daily[[#This Row],[Name]],tbl_performance[Date],tbl_daily[[#This Row],[Date]]),"")</f>
        <v/>
      </c>
      <c r="S1009" s="2" t="str">
        <f>IFERROR(AVERAGEIFS(tbl_performance[Jump Height (in)],tbl_performance[Name],tbl_daily[[#This Row],[Name]],tbl_performance[Date],tbl_daily[[#This Row],[Date]]),"")</f>
        <v/>
      </c>
      <c r="T1009" s="2" t="str">
        <f>IFERROR(AVERAGEIFS(tbl_performance[Body Fat (%)],tbl_performance[Name],tbl_daily[[#This Row],[Name]],tbl_performance[Date],tbl_daily[[#This Row],[Date]]),"")</f>
        <v/>
      </c>
      <c r="U1009">
        <f>IFERROR(IF(tbl_daily[[#This Row],[Name]]="","",1),"")</f>
        <v>1</v>
      </c>
      <c r="V1009" s="9">
        <f>IF(tbl_daily[[#This Row],[Injury Status]]="Full",1,IF(tbl_daily[[#This Row],[Injury Status]]="Limited",2,IF(tbl_daily[[#This Row],[Injury Status]]="Out",3,"")))</f>
        <v>1</v>
      </c>
    </row>
    <row r="1010" spans="1:22" ht="18" customHeight="1" x14ac:dyDescent="0.25">
      <c r="A1010" s="3">
        <v>43086</v>
      </c>
      <c r="B1010" t="s">
        <v>14</v>
      </c>
      <c r="C1010" t="s">
        <v>38</v>
      </c>
      <c r="D1010">
        <v>6</v>
      </c>
      <c r="E1010">
        <v>9</v>
      </c>
      <c r="F1010">
        <v>9</v>
      </c>
      <c r="G1010">
        <v>10</v>
      </c>
      <c r="H1010">
        <v>9</v>
      </c>
      <c r="I1010">
        <v>1</v>
      </c>
      <c r="J1010">
        <v>10</v>
      </c>
      <c r="K1010">
        <v>51</v>
      </c>
      <c r="L1010">
        <f>IFERROR(IF(OR(tbl_daily[[#This Row],[RPE]]="",tbl_daily[[#This Row],[Duration]]=""),"",tbl_daily[[#This Row],[RPE]]*tbl_daily[[#This Row],[Duration]]),"")</f>
        <v>510</v>
      </c>
      <c r="M10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010" t="str">
        <f>IFERROR(_xlfn.XLOOKUP(tbl_daily[[#This Row],[Name]],tbl_profile[Name],tbl_profile[Position]),"")</f>
        <v>Guard</v>
      </c>
      <c r="O1010">
        <f>IFERROR(IF(tbl_daily[[#This Row],[Injury Status]]="Out","",tbl_daily[[#This Row],[Duration]]),"")</f>
        <v>51</v>
      </c>
      <c r="P1010" t="str">
        <f>IFERROR(_xlfn.XLOOKUP(tbl_daily[[#This Row],[Name]],tbl_profile[Name],tbl_profile[Team]),"")</f>
        <v>New Legacy</v>
      </c>
      <c r="Q1010" s="2" t="str">
        <f>IFERROR(AVERAGEIFS(tbl_performance[TrapBar Deadlift 1RM (lbs)],tbl_performance[Name],tbl_daily[[#This Row],[Name]],tbl_performance[Date],tbl_daily[[#This Row],[Date]]),"")</f>
        <v/>
      </c>
      <c r="R1010" s="2" t="str">
        <f>IFERROR(AVERAGEIFS(tbl_performance[Bench Press 1RM (lbs)],tbl_performance[Name],tbl_daily[[#This Row],[Name]],tbl_performance[Date],tbl_daily[[#This Row],[Date]]),"")</f>
        <v/>
      </c>
      <c r="S1010" s="2" t="str">
        <f>IFERROR(AVERAGEIFS(tbl_performance[Jump Height (in)],tbl_performance[Name],tbl_daily[[#This Row],[Name]],tbl_performance[Date],tbl_daily[[#This Row],[Date]]),"")</f>
        <v/>
      </c>
      <c r="T1010" s="2" t="str">
        <f>IFERROR(AVERAGEIFS(tbl_performance[Body Fat (%)],tbl_performance[Name],tbl_daily[[#This Row],[Name]],tbl_performance[Date],tbl_daily[[#This Row],[Date]]),"")</f>
        <v/>
      </c>
      <c r="U1010">
        <f>IFERROR(IF(tbl_daily[[#This Row],[Name]]="","",1),"")</f>
        <v>1</v>
      </c>
      <c r="V1010" s="9">
        <f>IF(tbl_daily[[#This Row],[Injury Status]]="Full",1,IF(tbl_daily[[#This Row],[Injury Status]]="Limited",2,IF(tbl_daily[[#This Row],[Injury Status]]="Out",3,"")))</f>
        <v>2</v>
      </c>
    </row>
    <row r="1011" spans="1:22" ht="18" customHeight="1" x14ac:dyDescent="0.25">
      <c r="A1011" s="3">
        <v>43086</v>
      </c>
      <c r="B1011" t="s">
        <v>64</v>
      </c>
      <c r="C1011" t="s">
        <v>36</v>
      </c>
      <c r="D1011">
        <v>7</v>
      </c>
      <c r="E1011">
        <v>7</v>
      </c>
      <c r="F1011">
        <v>8</v>
      </c>
      <c r="G1011">
        <v>9</v>
      </c>
      <c r="H1011">
        <v>10</v>
      </c>
      <c r="I1011">
        <v>1</v>
      </c>
      <c r="J1011">
        <v>10</v>
      </c>
      <c r="K1011">
        <v>51</v>
      </c>
      <c r="L1011">
        <f>IFERROR(IF(OR(tbl_daily[[#This Row],[RPE]]="",tbl_daily[[#This Row],[Duration]]=""),"",tbl_daily[[#This Row],[RPE]]*tbl_daily[[#This Row],[Duration]]),"")</f>
        <v>510</v>
      </c>
      <c r="M10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11" t="str">
        <f>IFERROR(_xlfn.XLOOKUP(tbl_daily[[#This Row],[Name]],tbl_profile[Name],tbl_profile[Position]),"")</f>
        <v>Guard</v>
      </c>
      <c r="O1011">
        <f>IFERROR(IF(tbl_daily[[#This Row],[Injury Status]]="Out","",tbl_daily[[#This Row],[Duration]]),"")</f>
        <v>51</v>
      </c>
      <c r="P1011" t="str">
        <f>IFERROR(_xlfn.XLOOKUP(tbl_daily[[#This Row],[Name]],tbl_profile[Name],tbl_profile[Team]),"")</f>
        <v>New Legacy</v>
      </c>
      <c r="Q1011" s="2" t="str">
        <f>IFERROR(AVERAGEIFS(tbl_performance[TrapBar Deadlift 1RM (lbs)],tbl_performance[Name],tbl_daily[[#This Row],[Name]],tbl_performance[Date],tbl_daily[[#This Row],[Date]]),"")</f>
        <v/>
      </c>
      <c r="R1011" s="2" t="str">
        <f>IFERROR(AVERAGEIFS(tbl_performance[Bench Press 1RM (lbs)],tbl_performance[Name],tbl_daily[[#This Row],[Name]],tbl_performance[Date],tbl_daily[[#This Row],[Date]]),"")</f>
        <v/>
      </c>
      <c r="S1011" s="2" t="str">
        <f>IFERROR(AVERAGEIFS(tbl_performance[Jump Height (in)],tbl_performance[Name],tbl_daily[[#This Row],[Name]],tbl_performance[Date],tbl_daily[[#This Row],[Date]]),"")</f>
        <v/>
      </c>
      <c r="T1011" s="2" t="str">
        <f>IFERROR(AVERAGEIFS(tbl_performance[Body Fat (%)],tbl_performance[Name],tbl_daily[[#This Row],[Name]],tbl_performance[Date],tbl_daily[[#This Row],[Date]]),"")</f>
        <v/>
      </c>
      <c r="U1011">
        <f>IFERROR(IF(tbl_daily[[#This Row],[Name]]="","",1),"")</f>
        <v>1</v>
      </c>
      <c r="V1011" s="9">
        <f>IF(tbl_daily[[#This Row],[Injury Status]]="Full",1,IF(tbl_daily[[#This Row],[Injury Status]]="Limited",2,IF(tbl_daily[[#This Row],[Injury Status]]="Out",3,"")))</f>
        <v>1</v>
      </c>
    </row>
    <row r="1012" spans="1:22" ht="18" customHeight="1" x14ac:dyDescent="0.25">
      <c r="A1012" s="3">
        <v>43086</v>
      </c>
      <c r="B1012" t="s">
        <v>48</v>
      </c>
      <c r="C1012" t="s">
        <v>36</v>
      </c>
      <c r="D1012">
        <v>9</v>
      </c>
      <c r="E1012">
        <v>8</v>
      </c>
      <c r="F1012">
        <v>9</v>
      </c>
      <c r="G1012">
        <v>7</v>
      </c>
      <c r="H1012">
        <v>8</v>
      </c>
      <c r="I1012">
        <v>1</v>
      </c>
      <c r="J1012">
        <v>7</v>
      </c>
      <c r="K1012">
        <v>51</v>
      </c>
      <c r="L1012">
        <f>IFERROR(IF(OR(tbl_daily[[#This Row],[RPE]]="",tbl_daily[[#This Row],[Duration]]=""),"",tbl_daily[[#This Row],[RPE]]*tbl_daily[[#This Row],[Duration]]),"")</f>
        <v>357</v>
      </c>
      <c r="M10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12" t="str">
        <f>IFERROR(_xlfn.XLOOKUP(tbl_daily[[#This Row],[Name]],tbl_profile[Name],tbl_profile[Position]),"")</f>
        <v>Guard</v>
      </c>
      <c r="O1012">
        <f>IFERROR(IF(tbl_daily[[#This Row],[Injury Status]]="Out","",tbl_daily[[#This Row],[Duration]]),"")</f>
        <v>51</v>
      </c>
      <c r="P1012" t="str">
        <f>IFERROR(_xlfn.XLOOKUP(tbl_daily[[#This Row],[Name]],tbl_profile[Name],tbl_profile[Team]),"")</f>
        <v>New Legacy</v>
      </c>
      <c r="Q1012" s="2" t="str">
        <f>IFERROR(AVERAGEIFS(tbl_performance[TrapBar Deadlift 1RM (lbs)],tbl_performance[Name],tbl_daily[[#This Row],[Name]],tbl_performance[Date],tbl_daily[[#This Row],[Date]]),"")</f>
        <v/>
      </c>
      <c r="R1012" s="2" t="str">
        <f>IFERROR(AVERAGEIFS(tbl_performance[Bench Press 1RM (lbs)],tbl_performance[Name],tbl_daily[[#This Row],[Name]],tbl_performance[Date],tbl_daily[[#This Row],[Date]]),"")</f>
        <v/>
      </c>
      <c r="S1012" s="2" t="str">
        <f>IFERROR(AVERAGEIFS(tbl_performance[Jump Height (in)],tbl_performance[Name],tbl_daily[[#This Row],[Name]],tbl_performance[Date],tbl_daily[[#This Row],[Date]]),"")</f>
        <v/>
      </c>
      <c r="T1012" s="2" t="str">
        <f>IFERROR(AVERAGEIFS(tbl_performance[Body Fat (%)],tbl_performance[Name],tbl_daily[[#This Row],[Name]],tbl_performance[Date],tbl_daily[[#This Row],[Date]]),"")</f>
        <v/>
      </c>
      <c r="U1012">
        <f>IFERROR(IF(tbl_daily[[#This Row],[Name]]="","",1),"")</f>
        <v>1</v>
      </c>
      <c r="V1012" s="9">
        <f>IF(tbl_daily[[#This Row],[Injury Status]]="Full",1,IF(tbl_daily[[#This Row],[Injury Status]]="Limited",2,IF(tbl_daily[[#This Row],[Injury Status]]="Out",3,"")))</f>
        <v>1</v>
      </c>
    </row>
    <row r="1013" spans="1:22" ht="18" customHeight="1" x14ac:dyDescent="0.25">
      <c r="A1013" s="3">
        <v>43086</v>
      </c>
      <c r="B1013" t="s">
        <v>65</v>
      </c>
      <c r="C1013" t="s">
        <v>36</v>
      </c>
      <c r="D1013">
        <v>7</v>
      </c>
      <c r="E1013">
        <v>8</v>
      </c>
      <c r="F1013">
        <v>8</v>
      </c>
      <c r="G1013">
        <v>10</v>
      </c>
      <c r="H1013">
        <v>8</v>
      </c>
      <c r="I1013">
        <v>1</v>
      </c>
      <c r="J1013">
        <v>8</v>
      </c>
      <c r="K1013">
        <v>51</v>
      </c>
      <c r="L1013">
        <f>IFERROR(IF(OR(tbl_daily[[#This Row],[RPE]]="",tbl_daily[[#This Row],[Duration]]=""),"",tbl_daily[[#This Row],[RPE]]*tbl_daily[[#This Row],[Duration]]),"")</f>
        <v>408</v>
      </c>
      <c r="M10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13" t="str">
        <f>IFERROR(_xlfn.XLOOKUP(tbl_daily[[#This Row],[Name]],tbl_profile[Name],tbl_profile[Position]),"")</f>
        <v>Center</v>
      </c>
      <c r="O1013">
        <f>IFERROR(IF(tbl_daily[[#This Row],[Injury Status]]="Out","",tbl_daily[[#This Row],[Duration]]),"")</f>
        <v>51</v>
      </c>
      <c r="P1013" t="str">
        <f>IFERROR(_xlfn.XLOOKUP(tbl_daily[[#This Row],[Name]],tbl_profile[Name],tbl_profile[Team]),"")</f>
        <v>New Legacy</v>
      </c>
      <c r="Q1013" s="2" t="str">
        <f>IFERROR(AVERAGEIFS(tbl_performance[TrapBar Deadlift 1RM (lbs)],tbl_performance[Name],tbl_daily[[#This Row],[Name]],tbl_performance[Date],tbl_daily[[#This Row],[Date]]),"")</f>
        <v/>
      </c>
      <c r="R1013" s="2" t="str">
        <f>IFERROR(AVERAGEIFS(tbl_performance[Bench Press 1RM (lbs)],tbl_performance[Name],tbl_daily[[#This Row],[Name]],tbl_performance[Date],tbl_daily[[#This Row],[Date]]),"")</f>
        <v/>
      </c>
      <c r="S1013" s="2" t="str">
        <f>IFERROR(AVERAGEIFS(tbl_performance[Jump Height (in)],tbl_performance[Name],tbl_daily[[#This Row],[Name]],tbl_performance[Date],tbl_daily[[#This Row],[Date]]),"")</f>
        <v/>
      </c>
      <c r="T1013" s="2" t="str">
        <f>IFERROR(AVERAGEIFS(tbl_performance[Body Fat (%)],tbl_performance[Name],tbl_daily[[#This Row],[Name]],tbl_performance[Date],tbl_daily[[#This Row],[Date]]),"")</f>
        <v/>
      </c>
      <c r="U1013">
        <f>IFERROR(IF(tbl_daily[[#This Row],[Name]]="","",1),"")</f>
        <v>1</v>
      </c>
      <c r="V1013" s="9">
        <f>IF(tbl_daily[[#This Row],[Injury Status]]="Full",1,IF(tbl_daily[[#This Row],[Injury Status]]="Limited",2,IF(tbl_daily[[#This Row],[Injury Status]]="Out",3,"")))</f>
        <v>1</v>
      </c>
    </row>
    <row r="1014" spans="1:22" ht="18" customHeight="1" x14ac:dyDescent="0.25">
      <c r="A1014" s="3">
        <v>43086</v>
      </c>
      <c r="B1014" t="s">
        <v>63</v>
      </c>
      <c r="C1014" t="s">
        <v>36</v>
      </c>
      <c r="D1014">
        <v>7</v>
      </c>
      <c r="E1014">
        <v>9</v>
      </c>
      <c r="F1014">
        <v>7</v>
      </c>
      <c r="G1014">
        <v>10</v>
      </c>
      <c r="H1014">
        <v>10</v>
      </c>
      <c r="I1014">
        <v>1</v>
      </c>
      <c r="J1014">
        <v>9</v>
      </c>
      <c r="K1014">
        <v>51</v>
      </c>
      <c r="L1014">
        <f>IFERROR(IF(OR(tbl_daily[[#This Row],[RPE]]="",tbl_daily[[#This Row],[Duration]]=""),"",tbl_daily[[#This Row],[RPE]]*tbl_daily[[#This Row],[Duration]]),"")</f>
        <v>459</v>
      </c>
      <c r="M10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014" t="str">
        <f>IFERROR(_xlfn.XLOOKUP(tbl_daily[[#This Row],[Name]],tbl_profile[Name],tbl_profile[Position]),"")</f>
        <v>Center</v>
      </c>
      <c r="O1014">
        <f>IFERROR(IF(tbl_daily[[#This Row],[Injury Status]]="Out","",tbl_daily[[#This Row],[Duration]]),"")</f>
        <v>51</v>
      </c>
      <c r="P1014" t="str">
        <f>IFERROR(_xlfn.XLOOKUP(tbl_daily[[#This Row],[Name]],tbl_profile[Name],tbl_profile[Team]),"")</f>
        <v>New Legacy</v>
      </c>
      <c r="Q1014" s="2" t="str">
        <f>IFERROR(AVERAGEIFS(tbl_performance[TrapBar Deadlift 1RM (lbs)],tbl_performance[Name],tbl_daily[[#This Row],[Name]],tbl_performance[Date],tbl_daily[[#This Row],[Date]]),"")</f>
        <v/>
      </c>
      <c r="R1014" s="2" t="str">
        <f>IFERROR(AVERAGEIFS(tbl_performance[Bench Press 1RM (lbs)],tbl_performance[Name],tbl_daily[[#This Row],[Name]],tbl_performance[Date],tbl_daily[[#This Row],[Date]]),"")</f>
        <v/>
      </c>
      <c r="S1014" s="2" t="str">
        <f>IFERROR(AVERAGEIFS(tbl_performance[Jump Height (in)],tbl_performance[Name],tbl_daily[[#This Row],[Name]],tbl_performance[Date],tbl_daily[[#This Row],[Date]]),"")</f>
        <v/>
      </c>
      <c r="T1014" s="2" t="str">
        <f>IFERROR(AVERAGEIFS(tbl_performance[Body Fat (%)],tbl_performance[Name],tbl_daily[[#This Row],[Name]],tbl_performance[Date],tbl_daily[[#This Row],[Date]]),"")</f>
        <v/>
      </c>
      <c r="U1014">
        <f>IFERROR(IF(tbl_daily[[#This Row],[Name]]="","",1),"")</f>
        <v>1</v>
      </c>
      <c r="V1014" s="9">
        <f>IF(tbl_daily[[#This Row],[Injury Status]]="Full",1,IF(tbl_daily[[#This Row],[Injury Status]]="Limited",2,IF(tbl_daily[[#This Row],[Injury Status]]="Out",3,"")))</f>
        <v>1</v>
      </c>
    </row>
    <row r="1015" spans="1:22" ht="18" customHeight="1" x14ac:dyDescent="0.25">
      <c r="A1015" s="3">
        <v>43086</v>
      </c>
      <c r="B1015" t="s">
        <v>146</v>
      </c>
      <c r="C1015" t="s">
        <v>36</v>
      </c>
      <c r="D1015">
        <v>8</v>
      </c>
      <c r="E1015">
        <v>7</v>
      </c>
      <c r="F1015">
        <v>8</v>
      </c>
      <c r="G1015">
        <v>10</v>
      </c>
      <c r="H1015">
        <v>9</v>
      </c>
      <c r="I1015">
        <v>1</v>
      </c>
      <c r="J1015">
        <v>7</v>
      </c>
      <c r="K1015">
        <v>51</v>
      </c>
      <c r="L1015">
        <f>IFERROR(IF(OR(tbl_daily[[#This Row],[RPE]]="",tbl_daily[[#This Row],[Duration]]=""),"",tbl_daily[[#This Row],[RPE]]*tbl_daily[[#This Row],[Duration]]),"")</f>
        <v>357</v>
      </c>
      <c r="M10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15" t="str">
        <f>IFERROR(_xlfn.XLOOKUP(tbl_daily[[#This Row],[Name]],tbl_profile[Name],tbl_profile[Position]),"")</f>
        <v>Forward</v>
      </c>
      <c r="O1015">
        <f>IFERROR(IF(tbl_daily[[#This Row],[Injury Status]]="Out","",tbl_daily[[#This Row],[Duration]]),"")</f>
        <v>51</v>
      </c>
      <c r="P1015" t="str">
        <f>IFERROR(_xlfn.XLOOKUP(tbl_daily[[#This Row],[Name]],tbl_profile[Name],tbl_profile[Team]),"")</f>
        <v>New Legacy</v>
      </c>
      <c r="Q1015" s="2" t="str">
        <f>IFERROR(AVERAGEIFS(tbl_performance[TrapBar Deadlift 1RM (lbs)],tbl_performance[Name],tbl_daily[[#This Row],[Name]],tbl_performance[Date],tbl_daily[[#This Row],[Date]]),"")</f>
        <v/>
      </c>
      <c r="R1015" s="2" t="str">
        <f>IFERROR(AVERAGEIFS(tbl_performance[Bench Press 1RM (lbs)],tbl_performance[Name],tbl_daily[[#This Row],[Name]],tbl_performance[Date],tbl_daily[[#This Row],[Date]]),"")</f>
        <v/>
      </c>
      <c r="S1015" s="2" t="str">
        <f>IFERROR(AVERAGEIFS(tbl_performance[Jump Height (in)],tbl_performance[Name],tbl_daily[[#This Row],[Name]],tbl_performance[Date],tbl_daily[[#This Row],[Date]]),"")</f>
        <v/>
      </c>
      <c r="T1015" s="2" t="str">
        <f>IFERROR(AVERAGEIFS(tbl_performance[Body Fat (%)],tbl_performance[Name],tbl_daily[[#This Row],[Name]],tbl_performance[Date],tbl_daily[[#This Row],[Date]]),"")</f>
        <v/>
      </c>
      <c r="U1015">
        <f>IFERROR(IF(tbl_daily[[#This Row],[Name]]="","",1),"")</f>
        <v>1</v>
      </c>
      <c r="V1015" s="9">
        <f>IF(tbl_daily[[#This Row],[Injury Status]]="Full",1,IF(tbl_daily[[#This Row],[Injury Status]]="Limited",2,IF(tbl_daily[[#This Row],[Injury Status]]="Out",3,"")))</f>
        <v>1</v>
      </c>
    </row>
    <row r="1016" spans="1:22" ht="18" customHeight="1" x14ac:dyDescent="0.25">
      <c r="A1016" s="3">
        <v>43086</v>
      </c>
      <c r="B1016" t="s">
        <v>52</v>
      </c>
      <c r="C1016" t="s">
        <v>36</v>
      </c>
      <c r="D1016">
        <v>10</v>
      </c>
      <c r="E1016">
        <v>9</v>
      </c>
      <c r="F1016">
        <v>7</v>
      </c>
      <c r="G1016">
        <v>7</v>
      </c>
      <c r="H1016">
        <v>8</v>
      </c>
      <c r="I1016">
        <v>1</v>
      </c>
      <c r="J1016">
        <v>7</v>
      </c>
      <c r="K1016">
        <v>51</v>
      </c>
      <c r="L1016">
        <f>IFERROR(IF(OR(tbl_daily[[#This Row],[RPE]]="",tbl_daily[[#This Row],[Duration]]=""),"",tbl_daily[[#This Row],[RPE]]*tbl_daily[[#This Row],[Duration]]),"")</f>
        <v>357</v>
      </c>
      <c r="M10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16" t="str">
        <f>IFERROR(_xlfn.XLOOKUP(tbl_daily[[#This Row],[Name]],tbl_profile[Name],tbl_profile[Position]),"")</f>
        <v>Forward</v>
      </c>
      <c r="O1016">
        <f>IFERROR(IF(tbl_daily[[#This Row],[Injury Status]]="Out","",tbl_daily[[#This Row],[Duration]]),"")</f>
        <v>51</v>
      </c>
      <c r="P1016" t="str">
        <f>IFERROR(_xlfn.XLOOKUP(tbl_daily[[#This Row],[Name]],tbl_profile[Name],tbl_profile[Team]),"")</f>
        <v>Toon Squad</v>
      </c>
      <c r="Q1016" s="2" t="str">
        <f>IFERROR(AVERAGEIFS(tbl_performance[TrapBar Deadlift 1RM (lbs)],tbl_performance[Name],tbl_daily[[#This Row],[Name]],tbl_performance[Date],tbl_daily[[#This Row],[Date]]),"")</f>
        <v/>
      </c>
      <c r="R1016" s="2" t="str">
        <f>IFERROR(AVERAGEIFS(tbl_performance[Bench Press 1RM (lbs)],tbl_performance[Name],tbl_daily[[#This Row],[Name]],tbl_performance[Date],tbl_daily[[#This Row],[Date]]),"")</f>
        <v/>
      </c>
      <c r="S1016" s="2" t="str">
        <f>IFERROR(AVERAGEIFS(tbl_performance[Jump Height (in)],tbl_performance[Name],tbl_daily[[#This Row],[Name]],tbl_performance[Date],tbl_daily[[#This Row],[Date]]),"")</f>
        <v/>
      </c>
      <c r="T1016" s="2" t="str">
        <f>IFERROR(AVERAGEIFS(tbl_performance[Body Fat (%)],tbl_performance[Name],tbl_daily[[#This Row],[Name]],tbl_performance[Date],tbl_daily[[#This Row],[Date]]),"")</f>
        <v/>
      </c>
      <c r="U1016">
        <f>IFERROR(IF(tbl_daily[[#This Row],[Name]]="","",1),"")</f>
        <v>1</v>
      </c>
      <c r="V1016" s="9">
        <f>IF(tbl_daily[[#This Row],[Injury Status]]="Full",1,IF(tbl_daily[[#This Row],[Injury Status]]="Limited",2,IF(tbl_daily[[#This Row],[Injury Status]]="Out",3,"")))</f>
        <v>1</v>
      </c>
    </row>
    <row r="1017" spans="1:22" ht="18" customHeight="1" x14ac:dyDescent="0.25">
      <c r="A1017" s="3">
        <v>43086</v>
      </c>
      <c r="B1017" t="s">
        <v>57</v>
      </c>
      <c r="C1017" t="s">
        <v>38</v>
      </c>
      <c r="D1017">
        <v>8</v>
      </c>
      <c r="E1017">
        <v>8</v>
      </c>
      <c r="F1017">
        <v>9</v>
      </c>
      <c r="G1017">
        <v>8</v>
      </c>
      <c r="H1017">
        <v>8</v>
      </c>
      <c r="I1017">
        <v>1</v>
      </c>
      <c r="J1017">
        <v>8</v>
      </c>
      <c r="K1017">
        <v>51</v>
      </c>
      <c r="L1017">
        <f>IFERROR(IF(OR(tbl_daily[[#This Row],[RPE]]="",tbl_daily[[#This Row],[Duration]]=""),"",tbl_daily[[#This Row],[RPE]]*tbl_daily[[#This Row],[Duration]]),"")</f>
        <v>408</v>
      </c>
      <c r="M10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17" t="str">
        <f>IFERROR(_xlfn.XLOOKUP(tbl_daily[[#This Row],[Name]],tbl_profile[Name],tbl_profile[Position]),"")</f>
        <v>Guard</v>
      </c>
      <c r="O1017">
        <f>IFERROR(IF(tbl_daily[[#This Row],[Injury Status]]="Out","",tbl_daily[[#This Row],[Duration]]),"")</f>
        <v>51</v>
      </c>
      <c r="P1017" t="str">
        <f>IFERROR(_xlfn.XLOOKUP(tbl_daily[[#This Row],[Name]],tbl_profile[Name],tbl_profile[Team]),"")</f>
        <v>Toon Squad</v>
      </c>
      <c r="Q1017" s="2" t="str">
        <f>IFERROR(AVERAGEIFS(tbl_performance[TrapBar Deadlift 1RM (lbs)],tbl_performance[Name],tbl_daily[[#This Row],[Name]],tbl_performance[Date],tbl_daily[[#This Row],[Date]]),"")</f>
        <v/>
      </c>
      <c r="R1017" s="2" t="str">
        <f>IFERROR(AVERAGEIFS(tbl_performance[Bench Press 1RM (lbs)],tbl_performance[Name],tbl_daily[[#This Row],[Name]],tbl_performance[Date],tbl_daily[[#This Row],[Date]]),"")</f>
        <v/>
      </c>
      <c r="S1017" s="2" t="str">
        <f>IFERROR(AVERAGEIFS(tbl_performance[Jump Height (in)],tbl_performance[Name],tbl_daily[[#This Row],[Name]],tbl_performance[Date],tbl_daily[[#This Row],[Date]]),"")</f>
        <v/>
      </c>
      <c r="T1017" s="2" t="str">
        <f>IFERROR(AVERAGEIFS(tbl_performance[Body Fat (%)],tbl_performance[Name],tbl_daily[[#This Row],[Name]],tbl_performance[Date],tbl_daily[[#This Row],[Date]]),"")</f>
        <v/>
      </c>
      <c r="U1017">
        <f>IFERROR(IF(tbl_daily[[#This Row],[Name]]="","",1),"")</f>
        <v>1</v>
      </c>
      <c r="V1017" s="9">
        <f>IF(tbl_daily[[#This Row],[Injury Status]]="Full",1,IF(tbl_daily[[#This Row],[Injury Status]]="Limited",2,IF(tbl_daily[[#This Row],[Injury Status]]="Out",3,"")))</f>
        <v>2</v>
      </c>
    </row>
    <row r="1018" spans="1:22" ht="18" customHeight="1" x14ac:dyDescent="0.25">
      <c r="A1018" s="3">
        <v>43086</v>
      </c>
      <c r="B1018" t="s">
        <v>59</v>
      </c>
      <c r="C1018" t="s">
        <v>36</v>
      </c>
      <c r="D1018">
        <v>10</v>
      </c>
      <c r="E1018">
        <v>10</v>
      </c>
      <c r="F1018">
        <v>9</v>
      </c>
      <c r="G1018">
        <v>9</v>
      </c>
      <c r="H1018">
        <v>7</v>
      </c>
      <c r="I1018">
        <v>1</v>
      </c>
      <c r="J1018">
        <v>9</v>
      </c>
      <c r="K1018">
        <v>51</v>
      </c>
      <c r="L1018">
        <f>IFERROR(IF(OR(tbl_daily[[#This Row],[RPE]]="",tbl_daily[[#This Row],[Duration]]=""),"",tbl_daily[[#This Row],[RPE]]*tbl_daily[[#This Row],[Duration]]),"")</f>
        <v>459</v>
      </c>
      <c r="M10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018" t="str">
        <f>IFERROR(_xlfn.XLOOKUP(tbl_daily[[#This Row],[Name]],tbl_profile[Name],tbl_profile[Position]),"")</f>
        <v>Forward</v>
      </c>
      <c r="O1018">
        <f>IFERROR(IF(tbl_daily[[#This Row],[Injury Status]]="Out","",tbl_daily[[#This Row],[Duration]]),"")</f>
        <v>51</v>
      </c>
      <c r="P1018" t="str">
        <f>IFERROR(_xlfn.XLOOKUP(tbl_daily[[#This Row],[Name]],tbl_profile[Name],tbl_profile[Team]),"")</f>
        <v>Toon Squad</v>
      </c>
      <c r="Q1018" s="2" t="str">
        <f>IFERROR(AVERAGEIFS(tbl_performance[TrapBar Deadlift 1RM (lbs)],tbl_performance[Name],tbl_daily[[#This Row],[Name]],tbl_performance[Date],tbl_daily[[#This Row],[Date]]),"")</f>
        <v/>
      </c>
      <c r="R1018" s="2" t="str">
        <f>IFERROR(AVERAGEIFS(tbl_performance[Bench Press 1RM (lbs)],tbl_performance[Name],tbl_daily[[#This Row],[Name]],tbl_performance[Date],tbl_daily[[#This Row],[Date]]),"")</f>
        <v/>
      </c>
      <c r="S1018" s="2" t="str">
        <f>IFERROR(AVERAGEIFS(tbl_performance[Jump Height (in)],tbl_performance[Name],tbl_daily[[#This Row],[Name]],tbl_performance[Date],tbl_daily[[#This Row],[Date]]),"")</f>
        <v/>
      </c>
      <c r="T1018" s="2" t="str">
        <f>IFERROR(AVERAGEIFS(tbl_performance[Body Fat (%)],tbl_performance[Name],tbl_daily[[#This Row],[Name]],tbl_performance[Date],tbl_daily[[#This Row],[Date]]),"")</f>
        <v/>
      </c>
      <c r="U1018">
        <f>IFERROR(IF(tbl_daily[[#This Row],[Name]]="","",1),"")</f>
        <v>1</v>
      </c>
      <c r="V1018" s="9">
        <f>IF(tbl_daily[[#This Row],[Injury Status]]="Full",1,IF(tbl_daily[[#This Row],[Injury Status]]="Limited",2,IF(tbl_daily[[#This Row],[Injury Status]]="Out",3,"")))</f>
        <v>1</v>
      </c>
    </row>
    <row r="1019" spans="1:22" ht="18" customHeight="1" x14ac:dyDescent="0.25">
      <c r="A1019" s="3">
        <v>43086</v>
      </c>
      <c r="B1019" t="s">
        <v>55</v>
      </c>
      <c r="C1019" t="s">
        <v>36</v>
      </c>
      <c r="D1019">
        <v>9</v>
      </c>
      <c r="E1019">
        <v>10</v>
      </c>
      <c r="F1019">
        <v>9</v>
      </c>
      <c r="G1019">
        <v>9</v>
      </c>
      <c r="H1019">
        <v>10</v>
      </c>
      <c r="I1019">
        <v>1</v>
      </c>
      <c r="J1019">
        <v>10</v>
      </c>
      <c r="K1019">
        <v>51</v>
      </c>
      <c r="L1019">
        <f>IFERROR(IF(OR(tbl_daily[[#This Row],[RPE]]="",tbl_daily[[#This Row],[Duration]]=""),"",tbl_daily[[#This Row],[RPE]]*tbl_daily[[#This Row],[Duration]]),"")</f>
        <v>510</v>
      </c>
      <c r="M10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019" t="str">
        <f>IFERROR(_xlfn.XLOOKUP(tbl_daily[[#This Row],[Name]],tbl_profile[Name],tbl_profile[Position]),"")</f>
        <v>Guard</v>
      </c>
      <c r="O1019">
        <f>IFERROR(IF(tbl_daily[[#This Row],[Injury Status]]="Out","",tbl_daily[[#This Row],[Duration]]),"")</f>
        <v>51</v>
      </c>
      <c r="P1019" t="str">
        <f>IFERROR(_xlfn.XLOOKUP(tbl_daily[[#This Row],[Name]],tbl_profile[Name],tbl_profile[Team]),"")</f>
        <v>Toon Squad</v>
      </c>
      <c r="Q1019" s="2" t="str">
        <f>IFERROR(AVERAGEIFS(tbl_performance[TrapBar Deadlift 1RM (lbs)],tbl_performance[Name],tbl_daily[[#This Row],[Name]],tbl_performance[Date],tbl_daily[[#This Row],[Date]]),"")</f>
        <v/>
      </c>
      <c r="R1019" s="2" t="str">
        <f>IFERROR(AVERAGEIFS(tbl_performance[Bench Press 1RM (lbs)],tbl_performance[Name],tbl_daily[[#This Row],[Name]],tbl_performance[Date],tbl_daily[[#This Row],[Date]]),"")</f>
        <v/>
      </c>
      <c r="S1019" s="2" t="str">
        <f>IFERROR(AVERAGEIFS(tbl_performance[Jump Height (in)],tbl_performance[Name],tbl_daily[[#This Row],[Name]],tbl_performance[Date],tbl_daily[[#This Row],[Date]]),"")</f>
        <v/>
      </c>
      <c r="T1019" s="2" t="str">
        <f>IFERROR(AVERAGEIFS(tbl_performance[Body Fat (%)],tbl_performance[Name],tbl_daily[[#This Row],[Name]],tbl_performance[Date],tbl_daily[[#This Row],[Date]]),"")</f>
        <v/>
      </c>
      <c r="U1019">
        <f>IFERROR(IF(tbl_daily[[#This Row],[Name]]="","",1),"")</f>
        <v>1</v>
      </c>
      <c r="V1019" s="9">
        <f>IF(tbl_daily[[#This Row],[Injury Status]]="Full",1,IF(tbl_daily[[#This Row],[Injury Status]]="Limited",2,IF(tbl_daily[[#This Row],[Injury Status]]="Out",3,"")))</f>
        <v>1</v>
      </c>
    </row>
    <row r="1020" spans="1:22" ht="18" customHeight="1" x14ac:dyDescent="0.25">
      <c r="A1020" s="3">
        <v>43086</v>
      </c>
      <c r="B1020" t="s">
        <v>40</v>
      </c>
      <c r="C1020" t="s">
        <v>36</v>
      </c>
      <c r="D1020">
        <v>10</v>
      </c>
      <c r="E1020">
        <v>7</v>
      </c>
      <c r="F1020">
        <v>8</v>
      </c>
      <c r="G1020">
        <v>8</v>
      </c>
      <c r="H1020">
        <v>7</v>
      </c>
      <c r="I1020">
        <v>1</v>
      </c>
      <c r="J1020">
        <v>8</v>
      </c>
      <c r="K1020">
        <v>51</v>
      </c>
      <c r="L1020">
        <f>IFERROR(IF(OR(tbl_daily[[#This Row],[RPE]]="",tbl_daily[[#This Row],[Duration]]=""),"",tbl_daily[[#This Row],[RPE]]*tbl_daily[[#This Row],[Duration]]),"")</f>
        <v>408</v>
      </c>
      <c r="M10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020" t="str">
        <f>IFERROR(_xlfn.XLOOKUP(tbl_daily[[#This Row],[Name]],tbl_profile[Name],tbl_profile[Position]),"")</f>
        <v>Guard</v>
      </c>
      <c r="O1020">
        <f>IFERROR(IF(tbl_daily[[#This Row],[Injury Status]]="Out","",tbl_daily[[#This Row],[Duration]]),"")</f>
        <v>51</v>
      </c>
      <c r="P1020" t="str">
        <f>IFERROR(_xlfn.XLOOKUP(tbl_daily[[#This Row],[Name]],tbl_profile[Name],tbl_profile[Team]),"")</f>
        <v>New Legacy</v>
      </c>
      <c r="Q1020" s="2" t="str">
        <f>IFERROR(AVERAGEIFS(tbl_performance[TrapBar Deadlift 1RM (lbs)],tbl_performance[Name],tbl_daily[[#This Row],[Name]],tbl_performance[Date],tbl_daily[[#This Row],[Date]]),"")</f>
        <v/>
      </c>
      <c r="R1020" s="2" t="str">
        <f>IFERROR(AVERAGEIFS(tbl_performance[Bench Press 1RM (lbs)],tbl_performance[Name],tbl_daily[[#This Row],[Name]],tbl_performance[Date],tbl_daily[[#This Row],[Date]]),"")</f>
        <v/>
      </c>
      <c r="S1020" s="2" t="str">
        <f>IFERROR(AVERAGEIFS(tbl_performance[Jump Height (in)],tbl_performance[Name],tbl_daily[[#This Row],[Name]],tbl_performance[Date],tbl_daily[[#This Row],[Date]]),"")</f>
        <v/>
      </c>
      <c r="T1020" s="2" t="str">
        <f>IFERROR(AVERAGEIFS(tbl_performance[Body Fat (%)],tbl_performance[Name],tbl_daily[[#This Row],[Name]],tbl_performance[Date],tbl_daily[[#This Row],[Date]]),"")</f>
        <v/>
      </c>
      <c r="U1020">
        <f>IFERROR(IF(tbl_daily[[#This Row],[Name]]="","",1),"")</f>
        <v>1</v>
      </c>
      <c r="V1020" s="9">
        <f>IF(tbl_daily[[#This Row],[Injury Status]]="Full",1,IF(tbl_daily[[#This Row],[Injury Status]]="Limited",2,IF(tbl_daily[[#This Row],[Injury Status]]="Out",3,"")))</f>
        <v>1</v>
      </c>
    </row>
    <row r="1021" spans="1:22" ht="18" customHeight="1" x14ac:dyDescent="0.25">
      <c r="A1021" s="6">
        <v>43087</v>
      </c>
      <c r="B1021" t="s">
        <v>45</v>
      </c>
      <c r="C1021" t="s">
        <v>36</v>
      </c>
      <c r="D1021">
        <v>7</v>
      </c>
      <c r="E1021">
        <v>8</v>
      </c>
      <c r="F1021">
        <v>10</v>
      </c>
      <c r="G1021">
        <v>8</v>
      </c>
      <c r="H1021">
        <v>9</v>
      </c>
      <c r="I1021">
        <v>1</v>
      </c>
      <c r="J1021">
        <v>10</v>
      </c>
      <c r="K1021">
        <v>51</v>
      </c>
      <c r="L1021">
        <f>IFERROR(IF(OR(tbl_daily[[#This Row],[RPE]]="",tbl_daily[[#This Row],[Duration]]=""),"",tbl_daily[[#This Row],[RPE]]*tbl_daily[[#This Row],[Duration]]),"")</f>
        <v>510</v>
      </c>
      <c r="M10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21" t="str">
        <f>IFERROR(_xlfn.XLOOKUP(tbl_daily[[#This Row],[Name]],tbl_profile[Name],tbl_profile[Position]),"")</f>
        <v>Forward</v>
      </c>
      <c r="O1021">
        <f>IFERROR(IF(tbl_daily[[#This Row],[Injury Status]]="Out","",tbl_daily[[#This Row],[Duration]]),"")</f>
        <v>51</v>
      </c>
      <c r="P1021" t="str">
        <f>IFERROR(_xlfn.XLOOKUP(tbl_daily[[#This Row],[Name]],tbl_profile[Name],tbl_profile[Team]),"")</f>
        <v>New Legacy</v>
      </c>
      <c r="Q1021" s="2">
        <f>IFERROR(AVERAGEIFS(tbl_performance[TrapBar Deadlift 1RM (lbs)],tbl_performance[Name],tbl_daily[[#This Row],[Name]],tbl_performance[Date],tbl_daily[[#This Row],[Date]]),"")</f>
        <v>705.28836000000001</v>
      </c>
      <c r="R1021" s="2">
        <f>IFERROR(AVERAGEIFS(tbl_performance[Bench Press 1RM (lbs)],tbl_performance[Name],tbl_daily[[#This Row],[Name]],tbl_performance[Date],tbl_daily[[#This Row],[Date]]),"")</f>
        <v>211.43808000000001</v>
      </c>
      <c r="S1021" s="2">
        <f>IFERROR(AVERAGEIFS(tbl_performance[Jump Height (in)],tbl_performance[Name],tbl_daily[[#This Row],[Name]],tbl_performance[Date],tbl_daily[[#This Row],[Date]]),"")</f>
        <v>21.02122</v>
      </c>
      <c r="T1021" s="2">
        <f>IFERROR(AVERAGEIFS(tbl_performance[Body Fat (%)],tbl_performance[Name],tbl_daily[[#This Row],[Name]],tbl_performance[Date],tbl_daily[[#This Row],[Date]]),"")</f>
        <v>17.5931028</v>
      </c>
      <c r="U1021">
        <f>IFERROR(IF(tbl_daily[[#This Row],[Name]]="","",1),"")</f>
        <v>1</v>
      </c>
      <c r="V1021" s="9">
        <f>IF(tbl_daily[[#This Row],[Injury Status]]="Full",1,IF(tbl_daily[[#This Row],[Injury Status]]="Limited",2,IF(tbl_daily[[#This Row],[Injury Status]]="Out",3,"")))</f>
        <v>1</v>
      </c>
    </row>
    <row r="1022" spans="1:22" ht="18" customHeight="1" x14ac:dyDescent="0.25">
      <c r="A1022" s="3">
        <v>43087</v>
      </c>
      <c r="B1022" t="s">
        <v>47</v>
      </c>
      <c r="C1022" t="s">
        <v>36</v>
      </c>
      <c r="D1022">
        <v>9</v>
      </c>
      <c r="E1022">
        <v>7</v>
      </c>
      <c r="F1022">
        <v>8</v>
      </c>
      <c r="G1022">
        <v>9</v>
      </c>
      <c r="H1022">
        <v>9</v>
      </c>
      <c r="I1022">
        <v>1</v>
      </c>
      <c r="J1022">
        <v>9</v>
      </c>
      <c r="K1022">
        <v>51</v>
      </c>
      <c r="L1022">
        <f>IFERROR(IF(OR(tbl_daily[[#This Row],[RPE]]="",tbl_daily[[#This Row],[Duration]]=""),"",tbl_daily[[#This Row],[RPE]]*tbl_daily[[#This Row],[Duration]]),"")</f>
        <v>459</v>
      </c>
      <c r="M10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22" t="str">
        <f>IFERROR(_xlfn.XLOOKUP(tbl_daily[[#This Row],[Name]],tbl_profile[Name],tbl_profile[Position]),"")</f>
        <v>Forward</v>
      </c>
      <c r="O1022">
        <f>IFERROR(IF(tbl_daily[[#This Row],[Injury Status]]="Out","",tbl_daily[[#This Row],[Duration]]),"")</f>
        <v>51</v>
      </c>
      <c r="P1022" t="str">
        <f>IFERROR(_xlfn.XLOOKUP(tbl_daily[[#This Row],[Name]],tbl_profile[Name],tbl_profile[Team]),"")</f>
        <v>Toon Squad</v>
      </c>
      <c r="Q1022" s="2">
        <f>IFERROR(AVERAGEIFS(tbl_performance[TrapBar Deadlift 1RM (lbs)],tbl_performance[Name],tbl_daily[[#This Row],[Name]],tbl_performance[Date],tbl_daily[[#This Row],[Date]]),"")</f>
        <v>448.16440000000006</v>
      </c>
      <c r="R1022" s="2">
        <f>IFERROR(AVERAGEIFS(tbl_performance[Bench Press 1RM (lbs)],tbl_performance[Name],tbl_daily[[#This Row],[Name]],tbl_performance[Date],tbl_daily[[#This Row],[Date]]),"")</f>
        <v>236.49570000000003</v>
      </c>
      <c r="S1022" s="2">
        <f>IFERROR(AVERAGEIFS(tbl_performance[Jump Height (in)],tbl_performance[Name],tbl_daily[[#This Row],[Name]],tbl_performance[Date],tbl_daily[[#This Row],[Date]]),"")</f>
        <v>17.663540000000001</v>
      </c>
      <c r="T1022" s="2">
        <f>IFERROR(AVERAGEIFS(tbl_performance[Body Fat (%)],tbl_performance[Name],tbl_daily[[#This Row],[Name]],tbl_performance[Date],tbl_daily[[#This Row],[Date]]),"")</f>
        <v>14.185803199999999</v>
      </c>
      <c r="U1022">
        <f>IFERROR(IF(tbl_daily[[#This Row],[Name]]="","",1),"")</f>
        <v>1</v>
      </c>
      <c r="V1022" s="9">
        <f>IF(tbl_daily[[#This Row],[Injury Status]]="Full",1,IF(tbl_daily[[#This Row],[Injury Status]]="Limited",2,IF(tbl_daily[[#This Row],[Injury Status]]="Out",3,"")))</f>
        <v>1</v>
      </c>
    </row>
    <row r="1023" spans="1:22" ht="18" customHeight="1" x14ac:dyDescent="0.25">
      <c r="A1023" s="3">
        <v>43087</v>
      </c>
      <c r="B1023" t="s">
        <v>43</v>
      </c>
      <c r="C1023" t="s">
        <v>36</v>
      </c>
      <c r="D1023">
        <v>9</v>
      </c>
      <c r="E1023">
        <v>7</v>
      </c>
      <c r="F1023">
        <v>9</v>
      </c>
      <c r="G1023">
        <v>9</v>
      </c>
      <c r="H1023">
        <v>7</v>
      </c>
      <c r="I1023">
        <v>1</v>
      </c>
      <c r="J1023">
        <v>10</v>
      </c>
      <c r="K1023">
        <v>51</v>
      </c>
      <c r="L1023">
        <f>IFERROR(IF(OR(tbl_daily[[#This Row],[RPE]]="",tbl_daily[[#This Row],[Duration]]=""),"",tbl_daily[[#This Row],[RPE]]*tbl_daily[[#This Row],[Duration]]),"")</f>
        <v>510</v>
      </c>
      <c r="M10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23" t="str">
        <f>IFERROR(_xlfn.XLOOKUP(tbl_daily[[#This Row],[Name]],tbl_profile[Name],tbl_profile[Position]),"")</f>
        <v>Forward</v>
      </c>
      <c r="O1023">
        <f>IFERROR(IF(tbl_daily[[#This Row],[Injury Status]]="Out","",tbl_daily[[#This Row],[Duration]]),"")</f>
        <v>51</v>
      </c>
      <c r="P1023" t="str">
        <f>IFERROR(_xlfn.XLOOKUP(tbl_daily[[#This Row],[Name]],tbl_profile[Name],tbl_profile[Team]),"")</f>
        <v>New Legacy</v>
      </c>
      <c r="Q1023" s="2">
        <f>IFERROR(AVERAGEIFS(tbl_performance[TrapBar Deadlift 1RM (lbs)],tbl_performance[Name],tbl_daily[[#This Row],[Name]],tbl_performance[Date],tbl_daily[[#This Row],[Date]]),"")</f>
        <v>509.97660000000002</v>
      </c>
      <c r="R1023" s="2">
        <f>IFERROR(AVERAGEIFS(tbl_performance[Bench Press 1RM (lbs)],tbl_performance[Name],tbl_daily[[#This Row],[Name]],tbl_performance[Date],tbl_daily[[#This Row],[Date]]),"")</f>
        <v>281.23919999999998</v>
      </c>
      <c r="S1023" s="2">
        <f>IFERROR(AVERAGEIFS(tbl_performance[Jump Height (in)],tbl_performance[Name],tbl_daily[[#This Row],[Name]],tbl_performance[Date],tbl_daily[[#This Row],[Date]]),"")</f>
        <v>10.791600000000001</v>
      </c>
      <c r="T1023" s="2">
        <f>IFERROR(AVERAGEIFS(tbl_performance[Body Fat (%)],tbl_performance[Name],tbl_daily[[#This Row],[Name]],tbl_performance[Date],tbl_daily[[#This Row],[Date]]),"")</f>
        <v>7.8641279999999991</v>
      </c>
      <c r="U1023">
        <f>IFERROR(IF(tbl_daily[[#This Row],[Name]]="","",1),"")</f>
        <v>1</v>
      </c>
      <c r="V1023" s="9">
        <f>IF(tbl_daily[[#This Row],[Injury Status]]="Full",1,IF(tbl_daily[[#This Row],[Injury Status]]="Limited",2,IF(tbl_daily[[#This Row],[Injury Status]]="Out",3,"")))</f>
        <v>1</v>
      </c>
    </row>
    <row r="1024" spans="1:22" ht="18" customHeight="1" x14ac:dyDescent="0.25">
      <c r="A1024" s="3">
        <v>43087</v>
      </c>
      <c r="B1024" t="s">
        <v>46</v>
      </c>
      <c r="C1024" t="s">
        <v>36</v>
      </c>
      <c r="D1024">
        <v>7</v>
      </c>
      <c r="E1024">
        <v>10</v>
      </c>
      <c r="F1024">
        <v>7</v>
      </c>
      <c r="G1024">
        <v>8</v>
      </c>
      <c r="H1024">
        <v>7</v>
      </c>
      <c r="I1024">
        <v>1</v>
      </c>
      <c r="J1024">
        <v>8</v>
      </c>
      <c r="K1024">
        <v>51</v>
      </c>
      <c r="L1024">
        <f>IFERROR(IF(OR(tbl_daily[[#This Row],[RPE]]="",tbl_daily[[#This Row],[Duration]]=""),"",tbl_daily[[#This Row],[RPE]]*tbl_daily[[#This Row],[Duration]]),"")</f>
        <v>408</v>
      </c>
      <c r="M10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024" t="str">
        <f>IFERROR(_xlfn.XLOOKUP(tbl_daily[[#This Row],[Name]],tbl_profile[Name],tbl_profile[Position]),"")</f>
        <v>Forward</v>
      </c>
      <c r="O1024">
        <f>IFERROR(IF(tbl_daily[[#This Row],[Injury Status]]="Out","",tbl_daily[[#This Row],[Duration]]),"")</f>
        <v>51</v>
      </c>
      <c r="P1024" t="str">
        <f>IFERROR(_xlfn.XLOOKUP(tbl_daily[[#This Row],[Name]],tbl_profile[Name],tbl_profile[Team]),"")</f>
        <v>Toon Squad</v>
      </c>
      <c r="Q1024" s="2">
        <f>IFERROR(AVERAGEIFS(tbl_performance[TrapBar Deadlift 1RM (lbs)],tbl_performance[Name],tbl_daily[[#This Row],[Name]],tbl_performance[Date],tbl_daily[[#This Row],[Date]]),"")</f>
        <v>558.43642399999999</v>
      </c>
      <c r="R1024" s="2">
        <f>IFERROR(AVERAGEIFS(tbl_performance[Bench Press 1RM (lbs)],tbl_performance[Name],tbl_daily[[#This Row],[Name]],tbl_performance[Date],tbl_daily[[#This Row],[Date]]),"")</f>
        <v>287.38394999999997</v>
      </c>
      <c r="S1024" s="2">
        <f>IFERROR(AVERAGEIFS(tbl_performance[Jump Height (in)],tbl_performance[Name],tbl_daily[[#This Row],[Name]],tbl_performance[Date],tbl_daily[[#This Row],[Date]]),"")</f>
        <v>21.836303999999998</v>
      </c>
      <c r="T1024" s="2">
        <f>IFERROR(AVERAGEIFS(tbl_performance[Body Fat (%)],tbl_performance[Name],tbl_daily[[#This Row],[Name]],tbl_performance[Date],tbl_daily[[#This Row],[Date]]),"")</f>
        <v>7.1435112000000007</v>
      </c>
      <c r="U1024">
        <f>IFERROR(IF(tbl_daily[[#This Row],[Name]]="","",1),"")</f>
        <v>1</v>
      </c>
      <c r="V1024" s="9">
        <f>IF(tbl_daily[[#This Row],[Injury Status]]="Full",1,IF(tbl_daily[[#This Row],[Injury Status]]="Limited",2,IF(tbl_daily[[#This Row],[Injury Status]]="Out",3,"")))</f>
        <v>1</v>
      </c>
    </row>
    <row r="1025" spans="1:22" ht="18" customHeight="1" x14ac:dyDescent="0.25">
      <c r="A1025" s="3">
        <v>43087</v>
      </c>
      <c r="B1025" t="s">
        <v>49</v>
      </c>
      <c r="C1025" t="s">
        <v>36</v>
      </c>
      <c r="D1025">
        <v>7</v>
      </c>
      <c r="E1025">
        <v>9</v>
      </c>
      <c r="F1025">
        <v>8</v>
      </c>
      <c r="G1025">
        <v>8</v>
      </c>
      <c r="H1025">
        <v>9</v>
      </c>
      <c r="I1025">
        <v>1</v>
      </c>
      <c r="J1025">
        <v>7</v>
      </c>
      <c r="K1025">
        <v>51</v>
      </c>
      <c r="L1025">
        <f>IFERROR(IF(OR(tbl_daily[[#This Row],[RPE]]="",tbl_daily[[#This Row],[Duration]]=""),"",tbl_daily[[#This Row],[RPE]]*tbl_daily[[#This Row],[Duration]]),"")</f>
        <v>357</v>
      </c>
      <c r="M10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25" t="str">
        <f>IFERROR(_xlfn.XLOOKUP(tbl_daily[[#This Row],[Name]],tbl_profile[Name],tbl_profile[Position]),"")</f>
        <v>Guard</v>
      </c>
      <c r="O1025">
        <f>IFERROR(IF(tbl_daily[[#This Row],[Injury Status]]="Out","",tbl_daily[[#This Row],[Duration]]),"")</f>
        <v>51</v>
      </c>
      <c r="P1025" t="str">
        <f>IFERROR(_xlfn.XLOOKUP(tbl_daily[[#This Row],[Name]],tbl_profile[Name],tbl_profile[Team]),"")</f>
        <v>Toon Squad</v>
      </c>
      <c r="Q1025" s="2">
        <f>IFERROR(AVERAGEIFS(tbl_performance[TrapBar Deadlift 1RM (lbs)],tbl_performance[Name],tbl_daily[[#This Row],[Name]],tbl_performance[Date],tbl_daily[[#This Row],[Date]]),"")</f>
        <v>343.12857600000001</v>
      </c>
      <c r="R1025" s="2">
        <f>IFERROR(AVERAGEIFS(tbl_performance[Bench Press 1RM (lbs)],tbl_performance[Name],tbl_daily[[#This Row],[Name]],tbl_performance[Date],tbl_daily[[#This Row],[Date]]),"")</f>
        <v>229.05792000000002</v>
      </c>
      <c r="S1025" s="2">
        <f>IFERROR(AVERAGEIFS(tbl_performance[Jump Height (in)],tbl_performance[Name],tbl_daily[[#This Row],[Name]],tbl_performance[Date],tbl_daily[[#This Row],[Date]]),"")</f>
        <v>17.953530000000001</v>
      </c>
      <c r="T1025" s="2">
        <f>IFERROR(AVERAGEIFS(tbl_performance[Body Fat (%)],tbl_performance[Name],tbl_daily[[#This Row],[Name]],tbl_performance[Date],tbl_daily[[#This Row],[Date]]),"")</f>
        <v>10.853975999999999</v>
      </c>
      <c r="U1025">
        <f>IFERROR(IF(tbl_daily[[#This Row],[Name]]="","",1),"")</f>
        <v>1</v>
      </c>
      <c r="V1025" s="9">
        <f>IF(tbl_daily[[#This Row],[Injury Status]]="Full",1,IF(tbl_daily[[#This Row],[Injury Status]]="Limited",2,IF(tbl_daily[[#This Row],[Injury Status]]="Out",3,"")))</f>
        <v>1</v>
      </c>
    </row>
    <row r="1026" spans="1:22" ht="18" customHeight="1" x14ac:dyDescent="0.25">
      <c r="A1026" s="3">
        <v>43087</v>
      </c>
      <c r="B1026" t="s">
        <v>14</v>
      </c>
      <c r="C1026" t="s">
        <v>36</v>
      </c>
      <c r="D1026">
        <v>8</v>
      </c>
      <c r="E1026">
        <v>7</v>
      </c>
      <c r="F1026">
        <v>7</v>
      </c>
      <c r="G1026">
        <v>10</v>
      </c>
      <c r="H1026">
        <v>9</v>
      </c>
      <c r="I1026">
        <v>1</v>
      </c>
      <c r="J1026">
        <v>10</v>
      </c>
      <c r="K1026">
        <v>51</v>
      </c>
      <c r="L1026">
        <f>IFERROR(IF(OR(tbl_daily[[#This Row],[RPE]]="",tbl_daily[[#This Row],[Duration]]=""),"",tbl_daily[[#This Row],[RPE]]*tbl_daily[[#This Row],[Duration]]),"")</f>
        <v>510</v>
      </c>
      <c r="M10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26" t="str">
        <f>IFERROR(_xlfn.XLOOKUP(tbl_daily[[#This Row],[Name]],tbl_profile[Name],tbl_profile[Position]),"")</f>
        <v>Guard</v>
      </c>
      <c r="O1026">
        <f>IFERROR(IF(tbl_daily[[#This Row],[Injury Status]]="Out","",tbl_daily[[#This Row],[Duration]]),"")</f>
        <v>51</v>
      </c>
      <c r="P1026" t="str">
        <f>IFERROR(_xlfn.XLOOKUP(tbl_daily[[#This Row],[Name]],tbl_profile[Name],tbl_profile[Team]),"")</f>
        <v>New Legacy</v>
      </c>
      <c r="Q1026" s="2">
        <f>IFERROR(AVERAGEIFS(tbl_performance[TrapBar Deadlift 1RM (lbs)],tbl_performance[Name],tbl_daily[[#This Row],[Name]],tbl_performance[Date],tbl_daily[[#This Row],[Date]]),"")</f>
        <v>399.39899999999994</v>
      </c>
      <c r="R1026" s="2">
        <f>IFERROR(AVERAGEIFS(tbl_performance[Bench Press 1RM (lbs)],tbl_performance[Name],tbl_daily[[#This Row],[Name]],tbl_performance[Date],tbl_daily[[#This Row],[Date]]),"")</f>
        <v>227.7396</v>
      </c>
      <c r="S1026" s="2">
        <f>IFERROR(AVERAGEIFS(tbl_performance[Jump Height (in)],tbl_performance[Name],tbl_daily[[#This Row],[Name]],tbl_performance[Date],tbl_daily[[#This Row],[Date]]),"")</f>
        <v>41.00544</v>
      </c>
      <c r="T1026" s="2">
        <f>IFERROR(AVERAGEIFS(tbl_performance[Body Fat (%)],tbl_performance[Name],tbl_daily[[#This Row],[Name]],tbl_performance[Date],tbl_daily[[#This Row],[Date]]),"")</f>
        <v>24.945194999999998</v>
      </c>
      <c r="U1026">
        <f>IFERROR(IF(tbl_daily[[#This Row],[Name]]="","",1),"")</f>
        <v>1</v>
      </c>
      <c r="V1026" s="9">
        <f>IF(tbl_daily[[#This Row],[Injury Status]]="Full",1,IF(tbl_daily[[#This Row],[Injury Status]]="Limited",2,IF(tbl_daily[[#This Row],[Injury Status]]="Out",3,"")))</f>
        <v>1</v>
      </c>
    </row>
    <row r="1027" spans="1:22" ht="18" customHeight="1" x14ac:dyDescent="0.25">
      <c r="A1027" s="3">
        <v>43087</v>
      </c>
      <c r="B1027" t="s">
        <v>64</v>
      </c>
      <c r="C1027" t="s">
        <v>36</v>
      </c>
      <c r="D1027">
        <v>9</v>
      </c>
      <c r="E1027">
        <v>8</v>
      </c>
      <c r="F1027">
        <v>9</v>
      </c>
      <c r="G1027">
        <v>9</v>
      </c>
      <c r="H1027">
        <v>9</v>
      </c>
      <c r="I1027">
        <v>1</v>
      </c>
      <c r="J1027">
        <v>4</v>
      </c>
      <c r="K1027">
        <v>50</v>
      </c>
      <c r="L1027">
        <f>IFERROR(IF(OR(tbl_daily[[#This Row],[RPE]]="",tbl_daily[[#This Row],[Duration]]=""),"",tbl_daily[[#This Row],[RPE]]*tbl_daily[[#This Row],[Duration]]),"")</f>
        <v>200</v>
      </c>
      <c r="M10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27" t="str">
        <f>IFERROR(_xlfn.XLOOKUP(tbl_daily[[#This Row],[Name]],tbl_profile[Name],tbl_profile[Position]),"")</f>
        <v>Guard</v>
      </c>
      <c r="O1027">
        <f>IFERROR(IF(tbl_daily[[#This Row],[Injury Status]]="Out","",tbl_daily[[#This Row],[Duration]]),"")</f>
        <v>50</v>
      </c>
      <c r="P1027" t="str">
        <f>IFERROR(_xlfn.XLOOKUP(tbl_daily[[#This Row],[Name]],tbl_profile[Name],tbl_profile[Team]),"")</f>
        <v>New Legacy</v>
      </c>
      <c r="Q1027" s="2">
        <f>IFERROR(AVERAGEIFS(tbl_performance[TrapBar Deadlift 1RM (lbs)],tbl_performance[Name],tbl_daily[[#This Row],[Name]],tbl_performance[Date],tbl_daily[[#This Row],[Date]]),"")</f>
        <v>429.99105599999996</v>
      </c>
      <c r="R1027" s="2">
        <f>IFERROR(AVERAGEIFS(tbl_performance[Bench Press 1RM (lbs)],tbl_performance[Name],tbl_daily[[#This Row],[Name]],tbl_performance[Date],tbl_daily[[#This Row],[Date]]),"")</f>
        <v>292.82400000000001</v>
      </c>
      <c r="S1027" s="2">
        <f>IFERROR(AVERAGEIFS(tbl_performance[Jump Height (in)],tbl_performance[Name],tbl_daily[[#This Row],[Name]],tbl_performance[Date],tbl_daily[[#This Row],[Date]]),"")</f>
        <v>13.573560000000001</v>
      </c>
      <c r="T1027" s="2">
        <f>IFERROR(AVERAGEIFS(tbl_performance[Body Fat (%)],tbl_performance[Name],tbl_daily[[#This Row],[Name]],tbl_performance[Date],tbl_daily[[#This Row],[Date]]),"")</f>
        <v>9.8444320000000012</v>
      </c>
      <c r="U1027">
        <f>IFERROR(IF(tbl_daily[[#This Row],[Name]]="","",1),"")</f>
        <v>1</v>
      </c>
      <c r="V1027" s="9">
        <f>IF(tbl_daily[[#This Row],[Injury Status]]="Full",1,IF(tbl_daily[[#This Row],[Injury Status]]="Limited",2,IF(tbl_daily[[#This Row],[Injury Status]]="Out",3,"")))</f>
        <v>1</v>
      </c>
    </row>
    <row r="1028" spans="1:22" ht="18" customHeight="1" x14ac:dyDescent="0.25">
      <c r="A1028" s="3">
        <v>43087</v>
      </c>
      <c r="B1028" t="s">
        <v>48</v>
      </c>
      <c r="C1028" t="s">
        <v>36</v>
      </c>
      <c r="D1028">
        <v>8</v>
      </c>
      <c r="E1028">
        <v>7</v>
      </c>
      <c r="F1028">
        <v>7</v>
      </c>
      <c r="G1028">
        <v>10</v>
      </c>
      <c r="H1028">
        <v>9</v>
      </c>
      <c r="I1028">
        <v>1</v>
      </c>
      <c r="J1028">
        <v>6</v>
      </c>
      <c r="K1028">
        <v>50</v>
      </c>
      <c r="L1028">
        <f>IFERROR(IF(OR(tbl_daily[[#This Row],[RPE]]="",tbl_daily[[#This Row],[Duration]]=""),"",tbl_daily[[#This Row],[RPE]]*tbl_daily[[#This Row],[Duration]]),"")</f>
        <v>300</v>
      </c>
      <c r="M10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28" t="str">
        <f>IFERROR(_xlfn.XLOOKUP(tbl_daily[[#This Row],[Name]],tbl_profile[Name],tbl_profile[Position]),"")</f>
        <v>Guard</v>
      </c>
      <c r="O1028">
        <f>IFERROR(IF(tbl_daily[[#This Row],[Injury Status]]="Out","",tbl_daily[[#This Row],[Duration]]),"")</f>
        <v>50</v>
      </c>
      <c r="P1028" t="str">
        <f>IFERROR(_xlfn.XLOOKUP(tbl_daily[[#This Row],[Name]],tbl_profile[Name],tbl_profile[Team]),"")</f>
        <v>New Legacy</v>
      </c>
      <c r="Q1028" s="2">
        <f>IFERROR(AVERAGEIFS(tbl_performance[TrapBar Deadlift 1RM (lbs)],tbl_performance[Name],tbl_daily[[#This Row],[Name]],tbl_performance[Date],tbl_daily[[#This Row],[Date]]),"")</f>
        <v>368.68919999999997</v>
      </c>
      <c r="R1028" s="2">
        <f>IFERROR(AVERAGEIFS(tbl_performance[Bench Press 1RM (lbs)],tbl_performance[Name],tbl_daily[[#This Row],[Name]],tbl_performance[Date],tbl_daily[[#This Row],[Date]]),"")</f>
        <v>217.3689</v>
      </c>
      <c r="S1028" s="2">
        <f>IFERROR(AVERAGEIFS(tbl_performance[Jump Height (in)],tbl_performance[Name],tbl_daily[[#This Row],[Name]],tbl_performance[Date],tbl_daily[[#This Row],[Date]]),"")</f>
        <v>40.303871999999998</v>
      </c>
      <c r="T1028" s="2">
        <f>IFERROR(AVERAGEIFS(tbl_performance[Body Fat (%)],tbl_performance[Name],tbl_daily[[#This Row],[Name]],tbl_performance[Date],tbl_daily[[#This Row],[Date]]),"")</f>
        <v>13.901546999999999</v>
      </c>
      <c r="U1028">
        <f>IFERROR(IF(tbl_daily[[#This Row],[Name]]="","",1),"")</f>
        <v>1</v>
      </c>
      <c r="V1028" s="9">
        <f>IF(tbl_daily[[#This Row],[Injury Status]]="Full",1,IF(tbl_daily[[#This Row],[Injury Status]]="Limited",2,IF(tbl_daily[[#This Row],[Injury Status]]="Out",3,"")))</f>
        <v>1</v>
      </c>
    </row>
    <row r="1029" spans="1:22" ht="18" customHeight="1" x14ac:dyDescent="0.25">
      <c r="A1029" s="3">
        <v>43087</v>
      </c>
      <c r="B1029" t="s">
        <v>65</v>
      </c>
      <c r="C1029" t="s">
        <v>36</v>
      </c>
      <c r="D1029">
        <v>8</v>
      </c>
      <c r="E1029">
        <v>9</v>
      </c>
      <c r="F1029">
        <v>7</v>
      </c>
      <c r="G1029">
        <v>8</v>
      </c>
      <c r="H1029">
        <v>9</v>
      </c>
      <c r="I1029">
        <v>1</v>
      </c>
      <c r="J1029">
        <v>6</v>
      </c>
      <c r="K1029">
        <v>50</v>
      </c>
      <c r="L1029">
        <f>IFERROR(IF(OR(tbl_daily[[#This Row],[RPE]]="",tbl_daily[[#This Row],[Duration]]=""),"",tbl_daily[[#This Row],[RPE]]*tbl_daily[[#This Row],[Duration]]),"")</f>
        <v>300</v>
      </c>
      <c r="M10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29" t="str">
        <f>IFERROR(_xlfn.XLOOKUP(tbl_daily[[#This Row],[Name]],tbl_profile[Name],tbl_profile[Position]),"")</f>
        <v>Center</v>
      </c>
      <c r="O1029">
        <f>IFERROR(IF(tbl_daily[[#This Row],[Injury Status]]="Out","",tbl_daily[[#This Row],[Duration]]),"")</f>
        <v>50</v>
      </c>
      <c r="P1029" t="str">
        <f>IFERROR(_xlfn.XLOOKUP(tbl_daily[[#This Row],[Name]],tbl_profile[Name],tbl_profile[Team]),"")</f>
        <v>New Legacy</v>
      </c>
      <c r="Q1029" s="2">
        <f>IFERROR(AVERAGEIFS(tbl_performance[TrapBar Deadlift 1RM (lbs)],tbl_performance[Name],tbl_daily[[#This Row],[Name]],tbl_performance[Date],tbl_daily[[#This Row],[Date]]),"")</f>
        <v>355.11267000000004</v>
      </c>
      <c r="R1029" s="2">
        <f>IFERROR(AVERAGEIFS(tbl_performance[Bench Press 1RM (lbs)],tbl_performance[Name],tbl_daily[[#This Row],[Name]],tbl_performance[Date],tbl_daily[[#This Row],[Date]]),"")</f>
        <v>191.30099999999999</v>
      </c>
      <c r="S1029" s="2">
        <f>IFERROR(AVERAGEIFS(tbl_performance[Jump Height (in)],tbl_performance[Name],tbl_daily[[#This Row],[Name]],tbl_performance[Date],tbl_daily[[#This Row],[Date]]),"")</f>
        <v>23.201280000000004</v>
      </c>
      <c r="T1029" s="2">
        <f>IFERROR(AVERAGEIFS(tbl_performance[Body Fat (%)],tbl_performance[Name],tbl_daily[[#This Row],[Name]],tbl_performance[Date],tbl_daily[[#This Row],[Date]]),"")</f>
        <v>10.435391999999998</v>
      </c>
      <c r="U1029">
        <f>IFERROR(IF(tbl_daily[[#This Row],[Name]]="","",1),"")</f>
        <v>1</v>
      </c>
      <c r="V1029" s="9">
        <f>IF(tbl_daily[[#This Row],[Injury Status]]="Full",1,IF(tbl_daily[[#This Row],[Injury Status]]="Limited",2,IF(tbl_daily[[#This Row],[Injury Status]]="Out",3,"")))</f>
        <v>1</v>
      </c>
    </row>
    <row r="1030" spans="1:22" ht="18" customHeight="1" x14ac:dyDescent="0.25">
      <c r="A1030" s="3">
        <v>43087</v>
      </c>
      <c r="B1030" t="s">
        <v>63</v>
      </c>
      <c r="C1030" t="s">
        <v>36</v>
      </c>
      <c r="D1030">
        <v>10</v>
      </c>
      <c r="E1030">
        <v>9</v>
      </c>
      <c r="F1030">
        <v>10</v>
      </c>
      <c r="G1030">
        <v>8</v>
      </c>
      <c r="H1030">
        <v>10</v>
      </c>
      <c r="I1030">
        <v>1</v>
      </c>
      <c r="J1030">
        <v>5</v>
      </c>
      <c r="K1030">
        <v>50</v>
      </c>
      <c r="L1030">
        <f>IFERROR(IF(OR(tbl_daily[[#This Row],[RPE]]="",tbl_daily[[#This Row],[Duration]]=""),"",tbl_daily[[#This Row],[RPE]]*tbl_daily[[#This Row],[Duration]]),"")</f>
        <v>250</v>
      </c>
      <c r="M10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030" t="str">
        <f>IFERROR(_xlfn.XLOOKUP(tbl_daily[[#This Row],[Name]],tbl_profile[Name],tbl_profile[Position]),"")</f>
        <v>Center</v>
      </c>
      <c r="O1030">
        <f>IFERROR(IF(tbl_daily[[#This Row],[Injury Status]]="Out","",tbl_daily[[#This Row],[Duration]]),"")</f>
        <v>50</v>
      </c>
      <c r="P1030" t="str">
        <f>IFERROR(_xlfn.XLOOKUP(tbl_daily[[#This Row],[Name]],tbl_profile[Name],tbl_profile[Team]),"")</f>
        <v>New Legacy</v>
      </c>
      <c r="Q1030" s="2">
        <f>IFERROR(AVERAGEIFS(tbl_performance[TrapBar Deadlift 1RM (lbs)],tbl_performance[Name],tbl_daily[[#This Row],[Name]],tbl_performance[Date],tbl_daily[[#This Row],[Date]]),"")</f>
        <v>485.089</v>
      </c>
      <c r="R1030" s="2">
        <f>IFERROR(AVERAGEIFS(tbl_performance[Bench Press 1RM (lbs)],tbl_performance[Name],tbl_daily[[#This Row],[Name]],tbl_performance[Date],tbl_daily[[#This Row],[Date]]),"")</f>
        <v>224.77384799999999</v>
      </c>
      <c r="S1030" s="2">
        <f>IFERROR(AVERAGEIFS(tbl_performance[Jump Height (in)],tbl_performance[Name],tbl_daily[[#This Row],[Name]],tbl_performance[Date],tbl_daily[[#This Row],[Date]]),"")</f>
        <v>22.797349999999998</v>
      </c>
      <c r="T1030" s="2">
        <f>IFERROR(AVERAGEIFS(tbl_performance[Body Fat (%)],tbl_performance[Name],tbl_daily[[#This Row],[Name]],tbl_performance[Date],tbl_daily[[#This Row],[Date]]),"")</f>
        <v>8.2269600000000001</v>
      </c>
      <c r="U1030">
        <f>IFERROR(IF(tbl_daily[[#This Row],[Name]]="","",1),"")</f>
        <v>1</v>
      </c>
      <c r="V1030" s="9">
        <f>IF(tbl_daily[[#This Row],[Injury Status]]="Full",1,IF(tbl_daily[[#This Row],[Injury Status]]="Limited",2,IF(tbl_daily[[#This Row],[Injury Status]]="Out",3,"")))</f>
        <v>1</v>
      </c>
    </row>
    <row r="1031" spans="1:22" ht="18" customHeight="1" x14ac:dyDescent="0.25">
      <c r="A1031" s="3">
        <v>43087</v>
      </c>
      <c r="B1031" t="s">
        <v>62</v>
      </c>
      <c r="C1031" t="s">
        <v>36</v>
      </c>
      <c r="D1031">
        <v>7</v>
      </c>
      <c r="E1031">
        <v>8</v>
      </c>
      <c r="F1031">
        <v>9</v>
      </c>
      <c r="G1031">
        <v>10</v>
      </c>
      <c r="H1031">
        <v>10</v>
      </c>
      <c r="I1031">
        <v>1</v>
      </c>
      <c r="J1031">
        <v>4</v>
      </c>
      <c r="K1031">
        <v>50</v>
      </c>
      <c r="L1031">
        <f>IFERROR(IF(OR(tbl_daily[[#This Row],[RPE]]="",tbl_daily[[#This Row],[Duration]]=""),"",tbl_daily[[#This Row],[RPE]]*tbl_daily[[#This Row],[Duration]]),"")</f>
        <v>200</v>
      </c>
      <c r="M10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31" t="str">
        <f>IFERROR(_xlfn.XLOOKUP(tbl_daily[[#This Row],[Name]],tbl_profile[Name],tbl_profile[Position]),"")</f>
        <v>Center</v>
      </c>
      <c r="O1031">
        <f>IFERROR(IF(tbl_daily[[#This Row],[Injury Status]]="Out","",tbl_daily[[#This Row],[Duration]]),"")</f>
        <v>50</v>
      </c>
      <c r="P1031" t="str">
        <f>IFERROR(_xlfn.XLOOKUP(tbl_daily[[#This Row],[Name]],tbl_profile[Name],tbl_profile[Team]),"")</f>
        <v>Toon Squad</v>
      </c>
      <c r="Q1031" s="2">
        <f>IFERROR(AVERAGEIFS(tbl_performance[TrapBar Deadlift 1RM (lbs)],tbl_performance[Name],tbl_daily[[#This Row],[Name]],tbl_performance[Date],tbl_daily[[#This Row],[Date]]),"")</f>
        <v>495.45496000000003</v>
      </c>
      <c r="R1031" s="2">
        <f>IFERROR(AVERAGEIFS(tbl_performance[Bench Press 1RM (lbs)],tbl_performance[Name],tbl_daily[[#This Row],[Name]],tbl_performance[Date],tbl_daily[[#This Row],[Date]]),"")</f>
        <v>162.51378</v>
      </c>
      <c r="S1031" s="2">
        <f>IFERROR(AVERAGEIFS(tbl_performance[Jump Height (in)],tbl_performance[Name],tbl_daily[[#This Row],[Name]],tbl_performance[Date],tbl_daily[[#This Row],[Date]]),"")</f>
        <v>20.85858</v>
      </c>
      <c r="T1031" s="2">
        <f>IFERROR(AVERAGEIFS(tbl_performance[Body Fat (%)],tbl_performance[Name],tbl_daily[[#This Row],[Name]],tbl_performance[Date],tbl_daily[[#This Row],[Date]]),"")</f>
        <v>10.348128000000001</v>
      </c>
      <c r="U1031">
        <f>IFERROR(IF(tbl_daily[[#This Row],[Name]]="","",1),"")</f>
        <v>1</v>
      </c>
      <c r="V1031" s="9">
        <f>IF(tbl_daily[[#This Row],[Injury Status]]="Full",1,IF(tbl_daily[[#This Row],[Injury Status]]="Limited",2,IF(tbl_daily[[#This Row],[Injury Status]]="Out",3,"")))</f>
        <v>1</v>
      </c>
    </row>
    <row r="1032" spans="1:22" ht="18" customHeight="1" x14ac:dyDescent="0.25">
      <c r="A1032" s="3">
        <v>43087</v>
      </c>
      <c r="B1032" t="s">
        <v>146</v>
      </c>
      <c r="C1032" t="s">
        <v>36</v>
      </c>
      <c r="D1032">
        <v>10</v>
      </c>
      <c r="E1032">
        <v>9</v>
      </c>
      <c r="F1032">
        <v>7</v>
      </c>
      <c r="G1032">
        <v>10</v>
      </c>
      <c r="H1032">
        <v>8</v>
      </c>
      <c r="I1032">
        <v>1</v>
      </c>
      <c r="J1032">
        <v>5</v>
      </c>
      <c r="K1032">
        <v>50</v>
      </c>
      <c r="L1032">
        <f>IFERROR(IF(OR(tbl_daily[[#This Row],[RPE]]="",tbl_daily[[#This Row],[Duration]]=""),"",tbl_daily[[#This Row],[RPE]]*tbl_daily[[#This Row],[Duration]]),"")</f>
        <v>250</v>
      </c>
      <c r="M10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32" t="str">
        <f>IFERROR(_xlfn.XLOOKUP(tbl_daily[[#This Row],[Name]],tbl_profile[Name],tbl_profile[Position]),"")</f>
        <v>Forward</v>
      </c>
      <c r="O1032">
        <f>IFERROR(IF(tbl_daily[[#This Row],[Injury Status]]="Out","",tbl_daily[[#This Row],[Duration]]),"")</f>
        <v>50</v>
      </c>
      <c r="P1032" t="str">
        <f>IFERROR(_xlfn.XLOOKUP(tbl_daily[[#This Row],[Name]],tbl_profile[Name],tbl_profile[Team]),"")</f>
        <v>New Legacy</v>
      </c>
      <c r="Q1032" s="2">
        <f>IFERROR(AVERAGEIFS(tbl_performance[TrapBar Deadlift 1RM (lbs)],tbl_performance[Name],tbl_daily[[#This Row],[Name]],tbl_performance[Date],tbl_daily[[#This Row],[Date]]),"")</f>
        <v>710.24007599999993</v>
      </c>
      <c r="R1032" s="2">
        <f>IFERROR(AVERAGEIFS(tbl_performance[Bench Press 1RM (lbs)],tbl_performance[Name],tbl_daily[[#This Row],[Name]],tbl_performance[Date],tbl_daily[[#This Row],[Date]]),"")</f>
        <v>379.4076</v>
      </c>
      <c r="S1032" s="2">
        <f>IFERROR(AVERAGEIFS(tbl_performance[Jump Height (in)],tbl_performance[Name],tbl_daily[[#This Row],[Name]],tbl_performance[Date],tbl_daily[[#This Row],[Date]]),"")</f>
        <v>22.799700000000001</v>
      </c>
      <c r="T1032" s="2">
        <f>IFERROR(AVERAGEIFS(tbl_performance[Body Fat (%)],tbl_performance[Name],tbl_daily[[#This Row],[Name]],tbl_performance[Date],tbl_daily[[#This Row],[Date]]),"")</f>
        <v>7.4584136000000001</v>
      </c>
      <c r="U1032">
        <f>IFERROR(IF(tbl_daily[[#This Row],[Name]]="","",1),"")</f>
        <v>1</v>
      </c>
      <c r="V1032" s="9">
        <f>IF(tbl_daily[[#This Row],[Injury Status]]="Full",1,IF(tbl_daily[[#This Row],[Injury Status]]="Limited",2,IF(tbl_daily[[#This Row],[Injury Status]]="Out",3,"")))</f>
        <v>1</v>
      </c>
    </row>
    <row r="1033" spans="1:22" ht="18" customHeight="1" x14ac:dyDescent="0.25">
      <c r="A1033" s="3">
        <v>43087</v>
      </c>
      <c r="B1033" t="s">
        <v>52</v>
      </c>
      <c r="C1033" t="s">
        <v>36</v>
      </c>
      <c r="D1033">
        <v>8</v>
      </c>
      <c r="E1033">
        <v>10</v>
      </c>
      <c r="F1033">
        <v>8</v>
      </c>
      <c r="G1033">
        <v>7</v>
      </c>
      <c r="H1033">
        <v>8</v>
      </c>
      <c r="I1033">
        <v>1</v>
      </c>
      <c r="J1033">
        <v>6</v>
      </c>
      <c r="K1033">
        <v>50</v>
      </c>
      <c r="L1033">
        <f>IFERROR(IF(OR(tbl_daily[[#This Row],[RPE]]="",tbl_daily[[#This Row],[Duration]]=""),"",tbl_daily[[#This Row],[RPE]]*tbl_daily[[#This Row],[Duration]]),"")</f>
        <v>300</v>
      </c>
      <c r="M10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33" t="str">
        <f>IFERROR(_xlfn.XLOOKUP(tbl_daily[[#This Row],[Name]],tbl_profile[Name],tbl_profile[Position]),"")</f>
        <v>Forward</v>
      </c>
      <c r="O1033">
        <f>IFERROR(IF(tbl_daily[[#This Row],[Injury Status]]="Out","",tbl_daily[[#This Row],[Duration]]),"")</f>
        <v>50</v>
      </c>
      <c r="P1033" t="str">
        <f>IFERROR(_xlfn.XLOOKUP(tbl_daily[[#This Row],[Name]],tbl_profile[Name],tbl_profile[Team]),"")</f>
        <v>Toon Squad</v>
      </c>
      <c r="Q1033" s="2">
        <f>IFERROR(AVERAGEIFS(tbl_performance[TrapBar Deadlift 1RM (lbs)],tbl_performance[Name],tbl_daily[[#This Row],[Name]],tbl_performance[Date],tbl_daily[[#This Row],[Date]]),"")</f>
        <v>392.48627600000003</v>
      </c>
      <c r="R1033" s="2">
        <f>IFERROR(AVERAGEIFS(tbl_performance[Bench Press 1RM (lbs)],tbl_performance[Name],tbl_daily[[#This Row],[Name]],tbl_performance[Date],tbl_daily[[#This Row],[Date]]),"")</f>
        <v>107.5266</v>
      </c>
      <c r="S1033" s="2">
        <f>IFERROR(AVERAGEIFS(tbl_performance[Jump Height (in)],tbl_performance[Name],tbl_daily[[#This Row],[Name]],tbl_performance[Date],tbl_daily[[#This Row],[Date]]),"")</f>
        <v>14.223761999999999</v>
      </c>
      <c r="T1033" s="2">
        <f>IFERROR(AVERAGEIFS(tbl_performance[Body Fat (%)],tbl_performance[Name],tbl_daily[[#This Row],[Name]],tbl_performance[Date],tbl_daily[[#This Row],[Date]]),"")</f>
        <v>22.8559968</v>
      </c>
      <c r="U1033">
        <f>IFERROR(IF(tbl_daily[[#This Row],[Name]]="","",1),"")</f>
        <v>1</v>
      </c>
      <c r="V1033" s="9">
        <f>IF(tbl_daily[[#This Row],[Injury Status]]="Full",1,IF(tbl_daily[[#This Row],[Injury Status]]="Limited",2,IF(tbl_daily[[#This Row],[Injury Status]]="Out",3,"")))</f>
        <v>1</v>
      </c>
    </row>
    <row r="1034" spans="1:22" ht="18" customHeight="1" x14ac:dyDescent="0.25">
      <c r="A1034" s="3">
        <v>43087</v>
      </c>
      <c r="B1034" t="s">
        <v>57</v>
      </c>
      <c r="C1034" t="s">
        <v>36</v>
      </c>
      <c r="D1034">
        <v>10</v>
      </c>
      <c r="E1034">
        <v>8</v>
      </c>
      <c r="F1034">
        <v>10</v>
      </c>
      <c r="G1034">
        <v>7</v>
      </c>
      <c r="H1034">
        <v>7</v>
      </c>
      <c r="I1034">
        <v>1</v>
      </c>
      <c r="J1034">
        <v>5</v>
      </c>
      <c r="K1034">
        <v>50</v>
      </c>
      <c r="L1034">
        <f>IFERROR(IF(OR(tbl_daily[[#This Row],[RPE]]="",tbl_daily[[#This Row],[Duration]]=""),"",tbl_daily[[#This Row],[RPE]]*tbl_daily[[#This Row],[Duration]]),"")</f>
        <v>250</v>
      </c>
      <c r="M10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34" t="str">
        <f>IFERROR(_xlfn.XLOOKUP(tbl_daily[[#This Row],[Name]],tbl_profile[Name],tbl_profile[Position]),"")</f>
        <v>Guard</v>
      </c>
      <c r="O1034">
        <f>IFERROR(IF(tbl_daily[[#This Row],[Injury Status]]="Out","",tbl_daily[[#This Row],[Duration]]),"")</f>
        <v>50</v>
      </c>
      <c r="P1034" t="str">
        <f>IFERROR(_xlfn.XLOOKUP(tbl_daily[[#This Row],[Name]],tbl_profile[Name],tbl_profile[Team]),"")</f>
        <v>Toon Squad</v>
      </c>
      <c r="Q1034" s="2">
        <f>IFERROR(AVERAGEIFS(tbl_performance[TrapBar Deadlift 1RM (lbs)],tbl_performance[Name],tbl_daily[[#This Row],[Name]],tbl_performance[Date],tbl_daily[[#This Row],[Date]]),"")</f>
        <v>671.71500000000003</v>
      </c>
      <c r="R1034" s="2">
        <f>IFERROR(AVERAGEIFS(tbl_performance[Bench Press 1RM (lbs)],tbl_performance[Name],tbl_daily[[#This Row],[Name]],tbl_performance[Date],tbl_daily[[#This Row],[Date]]),"")</f>
        <v>155.56941599999999</v>
      </c>
      <c r="S1034" s="2">
        <f>IFERROR(AVERAGEIFS(tbl_performance[Jump Height (in)],tbl_performance[Name],tbl_daily[[#This Row],[Name]],tbl_performance[Date],tbl_daily[[#This Row],[Date]]),"")</f>
        <v>17.213280000000005</v>
      </c>
      <c r="T1034" s="2">
        <f>IFERROR(AVERAGEIFS(tbl_performance[Body Fat (%)],tbl_performance[Name],tbl_daily[[#This Row],[Name]],tbl_performance[Date],tbl_daily[[#This Row],[Date]]),"")</f>
        <v>10.120950000000001</v>
      </c>
      <c r="U1034">
        <f>IFERROR(IF(tbl_daily[[#This Row],[Name]]="","",1),"")</f>
        <v>1</v>
      </c>
      <c r="V1034" s="9">
        <f>IF(tbl_daily[[#This Row],[Injury Status]]="Full",1,IF(tbl_daily[[#This Row],[Injury Status]]="Limited",2,IF(tbl_daily[[#This Row],[Injury Status]]="Out",3,"")))</f>
        <v>1</v>
      </c>
    </row>
    <row r="1035" spans="1:22" ht="18" customHeight="1" x14ac:dyDescent="0.25">
      <c r="A1035" s="3">
        <v>43087</v>
      </c>
      <c r="B1035" t="s">
        <v>61</v>
      </c>
      <c r="C1035" t="s">
        <v>36</v>
      </c>
      <c r="D1035">
        <v>8</v>
      </c>
      <c r="E1035">
        <v>8</v>
      </c>
      <c r="F1035">
        <v>7</v>
      </c>
      <c r="G1035">
        <v>7</v>
      </c>
      <c r="H1035">
        <v>10</v>
      </c>
      <c r="I1035">
        <v>1</v>
      </c>
      <c r="J1035">
        <v>4</v>
      </c>
      <c r="K1035">
        <v>50</v>
      </c>
      <c r="L1035">
        <f>IFERROR(IF(OR(tbl_daily[[#This Row],[RPE]]="",tbl_daily[[#This Row],[Duration]]=""),"",tbl_daily[[#This Row],[RPE]]*tbl_daily[[#This Row],[Duration]]),"")</f>
        <v>200</v>
      </c>
      <c r="M10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035" t="str">
        <f>IFERROR(_xlfn.XLOOKUP(tbl_daily[[#This Row],[Name]],tbl_profile[Name],tbl_profile[Position]),"")</f>
        <v>Forward</v>
      </c>
      <c r="O1035">
        <f>IFERROR(IF(tbl_daily[[#This Row],[Injury Status]]="Out","",tbl_daily[[#This Row],[Duration]]),"")</f>
        <v>50</v>
      </c>
      <c r="P1035" t="str">
        <f>IFERROR(_xlfn.XLOOKUP(tbl_daily[[#This Row],[Name]],tbl_profile[Name],tbl_profile[Team]),"")</f>
        <v>Toon Squad</v>
      </c>
      <c r="Q1035" s="2">
        <f>IFERROR(AVERAGEIFS(tbl_performance[TrapBar Deadlift 1RM (lbs)],tbl_performance[Name],tbl_daily[[#This Row],[Name]],tbl_performance[Date],tbl_daily[[#This Row],[Date]]),"")</f>
        <v>499.338864</v>
      </c>
      <c r="R1035" s="2">
        <f>IFERROR(AVERAGEIFS(tbl_performance[Bench Press 1RM (lbs)],tbl_performance[Name],tbl_daily[[#This Row],[Name]],tbl_performance[Date],tbl_daily[[#This Row],[Date]]),"")</f>
        <v>222.42507300000003</v>
      </c>
      <c r="S1035" s="2">
        <f>IFERROR(AVERAGEIFS(tbl_performance[Jump Height (in)],tbl_performance[Name],tbl_daily[[#This Row],[Name]],tbl_performance[Date],tbl_daily[[#This Row],[Date]]),"")</f>
        <v>19.418894999999999</v>
      </c>
      <c r="T1035" s="2">
        <f>IFERROR(AVERAGEIFS(tbl_performance[Body Fat (%)],tbl_performance[Name],tbl_daily[[#This Row],[Name]],tbl_performance[Date],tbl_daily[[#This Row],[Date]]),"")</f>
        <v>15.5572</v>
      </c>
      <c r="U1035">
        <f>IFERROR(IF(tbl_daily[[#This Row],[Name]]="","",1),"")</f>
        <v>1</v>
      </c>
      <c r="V1035" s="9">
        <f>IF(tbl_daily[[#This Row],[Injury Status]]="Full",1,IF(tbl_daily[[#This Row],[Injury Status]]="Limited",2,IF(tbl_daily[[#This Row],[Injury Status]]="Out",3,"")))</f>
        <v>1</v>
      </c>
    </row>
    <row r="1036" spans="1:22" ht="18" customHeight="1" x14ac:dyDescent="0.25">
      <c r="A1036" s="3">
        <v>43087</v>
      </c>
      <c r="B1036" t="s">
        <v>40</v>
      </c>
      <c r="C1036" t="s">
        <v>36</v>
      </c>
      <c r="D1036">
        <v>8</v>
      </c>
      <c r="E1036">
        <v>10</v>
      </c>
      <c r="F1036">
        <v>9</v>
      </c>
      <c r="G1036">
        <v>7</v>
      </c>
      <c r="H1036">
        <v>10</v>
      </c>
      <c r="I1036">
        <v>1</v>
      </c>
      <c r="J1036">
        <v>6</v>
      </c>
      <c r="K1036">
        <v>50</v>
      </c>
      <c r="L1036">
        <f>IFERROR(IF(OR(tbl_daily[[#This Row],[RPE]]="",tbl_daily[[#This Row],[Duration]]=""),"",tbl_daily[[#This Row],[RPE]]*tbl_daily[[#This Row],[Duration]]),"")</f>
        <v>300</v>
      </c>
      <c r="M10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36" t="str">
        <f>IFERROR(_xlfn.XLOOKUP(tbl_daily[[#This Row],[Name]],tbl_profile[Name],tbl_profile[Position]),"")</f>
        <v>Guard</v>
      </c>
      <c r="O1036">
        <f>IFERROR(IF(tbl_daily[[#This Row],[Injury Status]]="Out","",tbl_daily[[#This Row],[Duration]]),"")</f>
        <v>50</v>
      </c>
      <c r="P1036" t="str">
        <f>IFERROR(_xlfn.XLOOKUP(tbl_daily[[#This Row],[Name]],tbl_profile[Name],tbl_profile[Team]),"")</f>
        <v>New Legacy</v>
      </c>
      <c r="Q1036" s="2">
        <f>IFERROR(AVERAGEIFS(tbl_performance[TrapBar Deadlift 1RM (lbs)],tbl_performance[Name],tbl_daily[[#This Row],[Name]],tbl_performance[Date],tbl_daily[[#This Row],[Date]]),"")</f>
        <v>370.14616999999998</v>
      </c>
      <c r="R1036" s="2">
        <f>IFERROR(AVERAGEIFS(tbl_performance[Bench Press 1RM (lbs)],tbl_performance[Name],tbl_daily[[#This Row],[Name]],tbl_performance[Date],tbl_daily[[#This Row],[Date]]),"")</f>
        <v>299.94184000000001</v>
      </c>
      <c r="S1036" s="2">
        <f>IFERROR(AVERAGEIFS(tbl_performance[Jump Height (in)],tbl_performance[Name],tbl_daily[[#This Row],[Name]],tbl_performance[Date],tbl_daily[[#This Row],[Date]]),"")</f>
        <v>22.113</v>
      </c>
      <c r="T1036" s="2">
        <f>IFERROR(AVERAGEIFS(tbl_performance[Body Fat (%)],tbl_performance[Name],tbl_daily[[#This Row],[Name]],tbl_performance[Date],tbl_daily[[#This Row],[Date]]),"")</f>
        <v>10.689210000000001</v>
      </c>
      <c r="U1036">
        <f>IFERROR(IF(tbl_daily[[#This Row],[Name]]="","",1),"")</f>
        <v>1</v>
      </c>
      <c r="V1036" s="9">
        <f>IF(tbl_daily[[#This Row],[Injury Status]]="Full",1,IF(tbl_daily[[#This Row],[Injury Status]]="Limited",2,IF(tbl_daily[[#This Row],[Injury Status]]="Out",3,"")))</f>
        <v>1</v>
      </c>
    </row>
    <row r="1037" spans="1:22" ht="18" customHeight="1" x14ac:dyDescent="0.25">
      <c r="A1037" s="6">
        <v>43088</v>
      </c>
      <c r="B1037" t="s">
        <v>45</v>
      </c>
      <c r="C1037" t="s">
        <v>36</v>
      </c>
      <c r="D1037">
        <v>10</v>
      </c>
      <c r="E1037">
        <v>10</v>
      </c>
      <c r="F1037">
        <v>8</v>
      </c>
      <c r="G1037">
        <v>10</v>
      </c>
      <c r="H1037">
        <v>8</v>
      </c>
      <c r="I1037">
        <v>1</v>
      </c>
      <c r="J1037">
        <v>6</v>
      </c>
      <c r="K1037">
        <v>50</v>
      </c>
      <c r="L1037">
        <f>IFERROR(IF(OR(tbl_daily[[#This Row],[RPE]]="",tbl_daily[[#This Row],[Duration]]=""),"",tbl_daily[[#This Row],[RPE]]*tbl_daily[[#This Row],[Duration]]),"")</f>
        <v>300</v>
      </c>
      <c r="M10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037" t="str">
        <f>IFERROR(_xlfn.XLOOKUP(tbl_daily[[#This Row],[Name]],tbl_profile[Name],tbl_profile[Position]),"")</f>
        <v>Forward</v>
      </c>
      <c r="O1037">
        <f>IFERROR(IF(tbl_daily[[#This Row],[Injury Status]]="Out","",tbl_daily[[#This Row],[Duration]]),"")</f>
        <v>50</v>
      </c>
      <c r="P1037" t="str">
        <f>IFERROR(_xlfn.XLOOKUP(tbl_daily[[#This Row],[Name]],tbl_profile[Name],tbl_profile[Team]),"")</f>
        <v>New Legacy</v>
      </c>
      <c r="Q1037" s="2" t="str">
        <f>IFERROR(AVERAGEIFS(tbl_performance[TrapBar Deadlift 1RM (lbs)],tbl_performance[Name],tbl_daily[[#This Row],[Name]],tbl_performance[Date],tbl_daily[[#This Row],[Date]]),"")</f>
        <v/>
      </c>
      <c r="R1037" s="2" t="str">
        <f>IFERROR(AVERAGEIFS(tbl_performance[Bench Press 1RM (lbs)],tbl_performance[Name],tbl_daily[[#This Row],[Name]],tbl_performance[Date],tbl_daily[[#This Row],[Date]]),"")</f>
        <v/>
      </c>
      <c r="S1037" s="2" t="str">
        <f>IFERROR(AVERAGEIFS(tbl_performance[Jump Height (in)],tbl_performance[Name],tbl_daily[[#This Row],[Name]],tbl_performance[Date],tbl_daily[[#This Row],[Date]]),"")</f>
        <v/>
      </c>
      <c r="T1037" s="2" t="str">
        <f>IFERROR(AVERAGEIFS(tbl_performance[Body Fat (%)],tbl_performance[Name],tbl_daily[[#This Row],[Name]],tbl_performance[Date],tbl_daily[[#This Row],[Date]]),"")</f>
        <v/>
      </c>
      <c r="U1037">
        <f>IFERROR(IF(tbl_daily[[#This Row],[Name]]="","",1),"")</f>
        <v>1</v>
      </c>
      <c r="V1037" s="9">
        <f>IF(tbl_daily[[#This Row],[Injury Status]]="Full",1,IF(tbl_daily[[#This Row],[Injury Status]]="Limited",2,IF(tbl_daily[[#This Row],[Injury Status]]="Out",3,"")))</f>
        <v>1</v>
      </c>
    </row>
    <row r="1038" spans="1:22" ht="18" customHeight="1" x14ac:dyDescent="0.25">
      <c r="A1038" s="3">
        <v>43088</v>
      </c>
      <c r="B1038" t="s">
        <v>47</v>
      </c>
      <c r="C1038" t="s">
        <v>36</v>
      </c>
      <c r="D1038">
        <v>8</v>
      </c>
      <c r="E1038">
        <v>8</v>
      </c>
      <c r="F1038">
        <v>9</v>
      </c>
      <c r="G1038">
        <v>10</v>
      </c>
      <c r="H1038">
        <v>10</v>
      </c>
      <c r="I1038">
        <v>1</v>
      </c>
      <c r="J1038">
        <v>6</v>
      </c>
      <c r="K1038">
        <v>50</v>
      </c>
      <c r="L1038">
        <f>IFERROR(IF(OR(tbl_daily[[#This Row],[RPE]]="",tbl_daily[[#This Row],[Duration]]=""),"",tbl_daily[[#This Row],[RPE]]*tbl_daily[[#This Row],[Duration]]),"")</f>
        <v>300</v>
      </c>
      <c r="M10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038" t="str">
        <f>IFERROR(_xlfn.XLOOKUP(tbl_daily[[#This Row],[Name]],tbl_profile[Name],tbl_profile[Position]),"")</f>
        <v>Forward</v>
      </c>
      <c r="O1038">
        <f>IFERROR(IF(tbl_daily[[#This Row],[Injury Status]]="Out","",tbl_daily[[#This Row],[Duration]]),"")</f>
        <v>50</v>
      </c>
      <c r="P1038" t="str">
        <f>IFERROR(_xlfn.XLOOKUP(tbl_daily[[#This Row],[Name]],tbl_profile[Name],tbl_profile[Team]),"")</f>
        <v>Toon Squad</v>
      </c>
      <c r="Q1038" s="2" t="str">
        <f>IFERROR(AVERAGEIFS(tbl_performance[TrapBar Deadlift 1RM (lbs)],tbl_performance[Name],tbl_daily[[#This Row],[Name]],tbl_performance[Date],tbl_daily[[#This Row],[Date]]),"")</f>
        <v/>
      </c>
      <c r="R1038" s="2" t="str">
        <f>IFERROR(AVERAGEIFS(tbl_performance[Bench Press 1RM (lbs)],tbl_performance[Name],tbl_daily[[#This Row],[Name]],tbl_performance[Date],tbl_daily[[#This Row],[Date]]),"")</f>
        <v/>
      </c>
      <c r="S1038" s="2" t="str">
        <f>IFERROR(AVERAGEIFS(tbl_performance[Jump Height (in)],tbl_performance[Name],tbl_daily[[#This Row],[Name]],tbl_performance[Date],tbl_daily[[#This Row],[Date]]),"")</f>
        <v/>
      </c>
      <c r="T1038" s="2" t="str">
        <f>IFERROR(AVERAGEIFS(tbl_performance[Body Fat (%)],tbl_performance[Name],tbl_daily[[#This Row],[Name]],tbl_performance[Date],tbl_daily[[#This Row],[Date]]),"")</f>
        <v/>
      </c>
      <c r="U1038">
        <f>IFERROR(IF(tbl_daily[[#This Row],[Name]]="","",1),"")</f>
        <v>1</v>
      </c>
      <c r="V1038" s="9">
        <f>IF(tbl_daily[[#This Row],[Injury Status]]="Full",1,IF(tbl_daily[[#This Row],[Injury Status]]="Limited",2,IF(tbl_daily[[#This Row],[Injury Status]]="Out",3,"")))</f>
        <v>1</v>
      </c>
    </row>
    <row r="1039" spans="1:22" ht="18" customHeight="1" x14ac:dyDescent="0.25">
      <c r="A1039" s="3">
        <v>43088</v>
      </c>
      <c r="B1039" t="s">
        <v>43</v>
      </c>
      <c r="C1039" t="s">
        <v>36</v>
      </c>
      <c r="D1039">
        <v>9</v>
      </c>
      <c r="E1039">
        <v>7</v>
      </c>
      <c r="F1039">
        <v>7</v>
      </c>
      <c r="G1039">
        <v>8</v>
      </c>
      <c r="H1039">
        <v>7</v>
      </c>
      <c r="I1039">
        <v>1</v>
      </c>
      <c r="J1039">
        <v>7</v>
      </c>
      <c r="K1039">
        <v>50</v>
      </c>
      <c r="L1039">
        <f>IFERROR(IF(OR(tbl_daily[[#This Row],[RPE]]="",tbl_daily[[#This Row],[Duration]]=""),"",tbl_daily[[#This Row],[RPE]]*tbl_daily[[#This Row],[Duration]]),"")</f>
        <v>350</v>
      </c>
      <c r="M10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1039" t="str">
        <f>IFERROR(_xlfn.XLOOKUP(tbl_daily[[#This Row],[Name]],tbl_profile[Name],tbl_profile[Position]),"")</f>
        <v>Forward</v>
      </c>
      <c r="O1039">
        <f>IFERROR(IF(tbl_daily[[#This Row],[Injury Status]]="Out","",tbl_daily[[#This Row],[Duration]]),"")</f>
        <v>50</v>
      </c>
      <c r="P1039" t="str">
        <f>IFERROR(_xlfn.XLOOKUP(tbl_daily[[#This Row],[Name]],tbl_profile[Name],tbl_profile[Team]),"")</f>
        <v>New Legacy</v>
      </c>
      <c r="Q1039" s="2" t="str">
        <f>IFERROR(AVERAGEIFS(tbl_performance[TrapBar Deadlift 1RM (lbs)],tbl_performance[Name],tbl_daily[[#This Row],[Name]],tbl_performance[Date],tbl_daily[[#This Row],[Date]]),"")</f>
        <v/>
      </c>
      <c r="R1039" s="2" t="str">
        <f>IFERROR(AVERAGEIFS(tbl_performance[Bench Press 1RM (lbs)],tbl_performance[Name],tbl_daily[[#This Row],[Name]],tbl_performance[Date],tbl_daily[[#This Row],[Date]]),"")</f>
        <v/>
      </c>
      <c r="S1039" s="2" t="str">
        <f>IFERROR(AVERAGEIFS(tbl_performance[Jump Height (in)],tbl_performance[Name],tbl_daily[[#This Row],[Name]],tbl_performance[Date],tbl_daily[[#This Row],[Date]]),"")</f>
        <v/>
      </c>
      <c r="T1039" s="2" t="str">
        <f>IFERROR(AVERAGEIFS(tbl_performance[Body Fat (%)],tbl_performance[Name],tbl_daily[[#This Row],[Name]],tbl_performance[Date],tbl_daily[[#This Row],[Date]]),"")</f>
        <v/>
      </c>
      <c r="U1039">
        <f>IFERROR(IF(tbl_daily[[#This Row],[Name]]="","",1),"")</f>
        <v>1</v>
      </c>
      <c r="V1039" s="9">
        <f>IF(tbl_daily[[#This Row],[Injury Status]]="Full",1,IF(tbl_daily[[#This Row],[Injury Status]]="Limited",2,IF(tbl_daily[[#This Row],[Injury Status]]="Out",3,"")))</f>
        <v>1</v>
      </c>
    </row>
    <row r="1040" spans="1:22" ht="18" customHeight="1" x14ac:dyDescent="0.25">
      <c r="A1040" s="3">
        <v>43088</v>
      </c>
      <c r="B1040" t="s">
        <v>46</v>
      </c>
      <c r="C1040" t="s">
        <v>36</v>
      </c>
      <c r="D1040">
        <v>9</v>
      </c>
      <c r="E1040">
        <v>10</v>
      </c>
      <c r="F1040">
        <v>9</v>
      </c>
      <c r="G1040">
        <v>7</v>
      </c>
      <c r="H1040">
        <v>7</v>
      </c>
      <c r="I1040">
        <v>1</v>
      </c>
      <c r="J1040">
        <v>5</v>
      </c>
      <c r="K1040">
        <v>50</v>
      </c>
      <c r="L1040">
        <f>IFERROR(IF(OR(tbl_daily[[#This Row],[RPE]]="",tbl_daily[[#This Row],[Duration]]=""),"",tbl_daily[[#This Row],[RPE]]*tbl_daily[[#This Row],[Duration]]),"")</f>
        <v>250</v>
      </c>
      <c r="M10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40" t="str">
        <f>IFERROR(_xlfn.XLOOKUP(tbl_daily[[#This Row],[Name]],tbl_profile[Name],tbl_profile[Position]),"")</f>
        <v>Forward</v>
      </c>
      <c r="O1040">
        <f>IFERROR(IF(tbl_daily[[#This Row],[Injury Status]]="Out","",tbl_daily[[#This Row],[Duration]]),"")</f>
        <v>50</v>
      </c>
      <c r="P1040" t="str">
        <f>IFERROR(_xlfn.XLOOKUP(tbl_daily[[#This Row],[Name]],tbl_profile[Name],tbl_profile[Team]),"")</f>
        <v>Toon Squad</v>
      </c>
      <c r="Q1040" s="2" t="str">
        <f>IFERROR(AVERAGEIFS(tbl_performance[TrapBar Deadlift 1RM (lbs)],tbl_performance[Name],tbl_daily[[#This Row],[Name]],tbl_performance[Date],tbl_daily[[#This Row],[Date]]),"")</f>
        <v/>
      </c>
      <c r="R1040" s="2" t="str">
        <f>IFERROR(AVERAGEIFS(tbl_performance[Bench Press 1RM (lbs)],tbl_performance[Name],tbl_daily[[#This Row],[Name]],tbl_performance[Date],tbl_daily[[#This Row],[Date]]),"")</f>
        <v/>
      </c>
      <c r="S1040" s="2" t="str">
        <f>IFERROR(AVERAGEIFS(tbl_performance[Jump Height (in)],tbl_performance[Name],tbl_daily[[#This Row],[Name]],tbl_performance[Date],tbl_daily[[#This Row],[Date]]),"")</f>
        <v/>
      </c>
      <c r="T1040" s="2" t="str">
        <f>IFERROR(AVERAGEIFS(tbl_performance[Body Fat (%)],tbl_performance[Name],tbl_daily[[#This Row],[Name]],tbl_performance[Date],tbl_daily[[#This Row],[Date]]),"")</f>
        <v/>
      </c>
      <c r="U1040">
        <f>IFERROR(IF(tbl_daily[[#This Row],[Name]]="","",1),"")</f>
        <v>1</v>
      </c>
      <c r="V1040" s="9">
        <f>IF(tbl_daily[[#This Row],[Injury Status]]="Full",1,IF(tbl_daily[[#This Row],[Injury Status]]="Limited",2,IF(tbl_daily[[#This Row],[Injury Status]]="Out",3,"")))</f>
        <v>1</v>
      </c>
    </row>
    <row r="1041" spans="1:22" ht="18" customHeight="1" x14ac:dyDescent="0.25">
      <c r="A1041" s="3">
        <v>43088</v>
      </c>
      <c r="B1041" t="s">
        <v>49</v>
      </c>
      <c r="C1041" t="s">
        <v>36</v>
      </c>
      <c r="D1041">
        <v>8</v>
      </c>
      <c r="E1041">
        <v>7</v>
      </c>
      <c r="F1041">
        <v>8</v>
      </c>
      <c r="G1041">
        <v>9</v>
      </c>
      <c r="H1041">
        <v>10</v>
      </c>
      <c r="I1041">
        <v>1</v>
      </c>
      <c r="J1041">
        <v>6</v>
      </c>
      <c r="K1041">
        <v>50</v>
      </c>
      <c r="L1041">
        <f>IFERROR(IF(OR(tbl_daily[[#This Row],[RPE]]="",tbl_daily[[#This Row],[Duration]]=""),"",tbl_daily[[#This Row],[RPE]]*tbl_daily[[#This Row],[Duration]]),"")</f>
        <v>300</v>
      </c>
      <c r="M10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41" t="str">
        <f>IFERROR(_xlfn.XLOOKUP(tbl_daily[[#This Row],[Name]],tbl_profile[Name],tbl_profile[Position]),"")</f>
        <v>Guard</v>
      </c>
      <c r="O1041">
        <f>IFERROR(IF(tbl_daily[[#This Row],[Injury Status]]="Out","",tbl_daily[[#This Row],[Duration]]),"")</f>
        <v>50</v>
      </c>
      <c r="P1041" t="str">
        <f>IFERROR(_xlfn.XLOOKUP(tbl_daily[[#This Row],[Name]],tbl_profile[Name],tbl_profile[Team]),"")</f>
        <v>Toon Squad</v>
      </c>
      <c r="Q1041" s="2" t="str">
        <f>IFERROR(AVERAGEIFS(tbl_performance[TrapBar Deadlift 1RM (lbs)],tbl_performance[Name],tbl_daily[[#This Row],[Name]],tbl_performance[Date],tbl_daily[[#This Row],[Date]]),"")</f>
        <v/>
      </c>
      <c r="R1041" s="2" t="str">
        <f>IFERROR(AVERAGEIFS(tbl_performance[Bench Press 1RM (lbs)],tbl_performance[Name],tbl_daily[[#This Row],[Name]],tbl_performance[Date],tbl_daily[[#This Row],[Date]]),"")</f>
        <v/>
      </c>
      <c r="S1041" s="2" t="str">
        <f>IFERROR(AVERAGEIFS(tbl_performance[Jump Height (in)],tbl_performance[Name],tbl_daily[[#This Row],[Name]],tbl_performance[Date],tbl_daily[[#This Row],[Date]]),"")</f>
        <v/>
      </c>
      <c r="T1041" s="2" t="str">
        <f>IFERROR(AVERAGEIFS(tbl_performance[Body Fat (%)],tbl_performance[Name],tbl_daily[[#This Row],[Name]],tbl_performance[Date],tbl_daily[[#This Row],[Date]]),"")</f>
        <v/>
      </c>
      <c r="U1041">
        <f>IFERROR(IF(tbl_daily[[#This Row],[Name]]="","",1),"")</f>
        <v>1</v>
      </c>
      <c r="V1041" s="9">
        <f>IF(tbl_daily[[#This Row],[Injury Status]]="Full",1,IF(tbl_daily[[#This Row],[Injury Status]]="Limited",2,IF(tbl_daily[[#This Row],[Injury Status]]="Out",3,"")))</f>
        <v>1</v>
      </c>
    </row>
    <row r="1042" spans="1:22" ht="18" customHeight="1" x14ac:dyDescent="0.25">
      <c r="A1042" s="3">
        <v>43088</v>
      </c>
      <c r="B1042" t="s">
        <v>14</v>
      </c>
      <c r="C1042" t="s">
        <v>36</v>
      </c>
      <c r="D1042">
        <v>9</v>
      </c>
      <c r="E1042">
        <v>9</v>
      </c>
      <c r="F1042">
        <v>10</v>
      </c>
      <c r="G1042">
        <v>7</v>
      </c>
      <c r="H1042">
        <v>9</v>
      </c>
      <c r="I1042">
        <v>1</v>
      </c>
      <c r="J1042">
        <v>4</v>
      </c>
      <c r="K1042">
        <v>50</v>
      </c>
      <c r="L1042">
        <f>IFERROR(IF(OR(tbl_daily[[#This Row],[RPE]]="",tbl_daily[[#This Row],[Duration]]=""),"",tbl_daily[[#This Row],[RPE]]*tbl_daily[[#This Row],[Duration]]),"")</f>
        <v>200</v>
      </c>
      <c r="M10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42" t="str">
        <f>IFERROR(_xlfn.XLOOKUP(tbl_daily[[#This Row],[Name]],tbl_profile[Name],tbl_profile[Position]),"")</f>
        <v>Guard</v>
      </c>
      <c r="O1042">
        <f>IFERROR(IF(tbl_daily[[#This Row],[Injury Status]]="Out","",tbl_daily[[#This Row],[Duration]]),"")</f>
        <v>50</v>
      </c>
      <c r="P1042" t="str">
        <f>IFERROR(_xlfn.XLOOKUP(tbl_daily[[#This Row],[Name]],tbl_profile[Name],tbl_profile[Team]),"")</f>
        <v>New Legacy</v>
      </c>
      <c r="Q1042" s="2" t="str">
        <f>IFERROR(AVERAGEIFS(tbl_performance[TrapBar Deadlift 1RM (lbs)],tbl_performance[Name],tbl_daily[[#This Row],[Name]],tbl_performance[Date],tbl_daily[[#This Row],[Date]]),"")</f>
        <v/>
      </c>
      <c r="R1042" s="2" t="str">
        <f>IFERROR(AVERAGEIFS(tbl_performance[Bench Press 1RM (lbs)],tbl_performance[Name],tbl_daily[[#This Row],[Name]],tbl_performance[Date],tbl_daily[[#This Row],[Date]]),"")</f>
        <v/>
      </c>
      <c r="S1042" s="2" t="str">
        <f>IFERROR(AVERAGEIFS(tbl_performance[Jump Height (in)],tbl_performance[Name],tbl_daily[[#This Row],[Name]],tbl_performance[Date],tbl_daily[[#This Row],[Date]]),"")</f>
        <v/>
      </c>
      <c r="T1042" s="2" t="str">
        <f>IFERROR(AVERAGEIFS(tbl_performance[Body Fat (%)],tbl_performance[Name],tbl_daily[[#This Row],[Name]],tbl_performance[Date],tbl_daily[[#This Row],[Date]]),"")</f>
        <v/>
      </c>
      <c r="U1042">
        <f>IFERROR(IF(tbl_daily[[#This Row],[Name]]="","",1),"")</f>
        <v>1</v>
      </c>
      <c r="V1042" s="9">
        <f>IF(tbl_daily[[#This Row],[Injury Status]]="Full",1,IF(tbl_daily[[#This Row],[Injury Status]]="Limited",2,IF(tbl_daily[[#This Row],[Injury Status]]="Out",3,"")))</f>
        <v>1</v>
      </c>
    </row>
    <row r="1043" spans="1:22" ht="18" customHeight="1" x14ac:dyDescent="0.25">
      <c r="A1043" s="3">
        <v>43088</v>
      </c>
      <c r="B1043" t="s">
        <v>64</v>
      </c>
      <c r="C1043" t="s">
        <v>36</v>
      </c>
      <c r="D1043">
        <v>8</v>
      </c>
      <c r="E1043">
        <v>8</v>
      </c>
      <c r="F1043">
        <v>9</v>
      </c>
      <c r="G1043">
        <v>7</v>
      </c>
      <c r="H1043">
        <v>9</v>
      </c>
      <c r="I1043">
        <v>1</v>
      </c>
      <c r="J1043">
        <v>5</v>
      </c>
      <c r="K1043">
        <v>50</v>
      </c>
      <c r="L1043">
        <f>IFERROR(IF(OR(tbl_daily[[#This Row],[RPE]]="",tbl_daily[[#This Row],[Duration]]=""),"",tbl_daily[[#This Row],[RPE]]*tbl_daily[[#This Row],[Duration]]),"")</f>
        <v>250</v>
      </c>
      <c r="M10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043" t="str">
        <f>IFERROR(_xlfn.XLOOKUP(tbl_daily[[#This Row],[Name]],tbl_profile[Name],tbl_profile[Position]),"")</f>
        <v>Guard</v>
      </c>
      <c r="O1043">
        <f>IFERROR(IF(tbl_daily[[#This Row],[Injury Status]]="Out","",tbl_daily[[#This Row],[Duration]]),"")</f>
        <v>50</v>
      </c>
      <c r="P1043" t="str">
        <f>IFERROR(_xlfn.XLOOKUP(tbl_daily[[#This Row],[Name]],tbl_profile[Name],tbl_profile[Team]),"")</f>
        <v>New Legacy</v>
      </c>
      <c r="Q1043" s="2" t="str">
        <f>IFERROR(AVERAGEIFS(tbl_performance[TrapBar Deadlift 1RM (lbs)],tbl_performance[Name],tbl_daily[[#This Row],[Name]],tbl_performance[Date],tbl_daily[[#This Row],[Date]]),"")</f>
        <v/>
      </c>
      <c r="R1043" s="2" t="str">
        <f>IFERROR(AVERAGEIFS(tbl_performance[Bench Press 1RM (lbs)],tbl_performance[Name],tbl_daily[[#This Row],[Name]],tbl_performance[Date],tbl_daily[[#This Row],[Date]]),"")</f>
        <v/>
      </c>
      <c r="S1043" s="2" t="str">
        <f>IFERROR(AVERAGEIFS(tbl_performance[Jump Height (in)],tbl_performance[Name],tbl_daily[[#This Row],[Name]],tbl_performance[Date],tbl_daily[[#This Row],[Date]]),"")</f>
        <v/>
      </c>
      <c r="T1043" s="2" t="str">
        <f>IFERROR(AVERAGEIFS(tbl_performance[Body Fat (%)],tbl_performance[Name],tbl_daily[[#This Row],[Name]],tbl_performance[Date],tbl_daily[[#This Row],[Date]]),"")</f>
        <v/>
      </c>
      <c r="U1043">
        <f>IFERROR(IF(tbl_daily[[#This Row],[Name]]="","",1),"")</f>
        <v>1</v>
      </c>
      <c r="V1043" s="9">
        <f>IF(tbl_daily[[#This Row],[Injury Status]]="Full",1,IF(tbl_daily[[#This Row],[Injury Status]]="Limited",2,IF(tbl_daily[[#This Row],[Injury Status]]="Out",3,"")))</f>
        <v>1</v>
      </c>
    </row>
    <row r="1044" spans="1:22" ht="18" customHeight="1" x14ac:dyDescent="0.25">
      <c r="A1044" s="3">
        <v>43088</v>
      </c>
      <c r="B1044" t="s">
        <v>48</v>
      </c>
      <c r="C1044" t="s">
        <v>36</v>
      </c>
      <c r="D1044">
        <v>7</v>
      </c>
      <c r="E1044">
        <v>10</v>
      </c>
      <c r="F1044">
        <v>8</v>
      </c>
      <c r="G1044">
        <v>7</v>
      </c>
      <c r="H1044">
        <v>10</v>
      </c>
      <c r="I1044">
        <v>1</v>
      </c>
      <c r="J1044">
        <v>4</v>
      </c>
      <c r="K1044">
        <v>50</v>
      </c>
      <c r="L1044">
        <f>IFERROR(IF(OR(tbl_daily[[#This Row],[RPE]]="",tbl_daily[[#This Row],[Duration]]=""),"",tbl_daily[[#This Row],[RPE]]*tbl_daily[[#This Row],[Duration]]),"")</f>
        <v>200</v>
      </c>
      <c r="M10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44" t="str">
        <f>IFERROR(_xlfn.XLOOKUP(tbl_daily[[#This Row],[Name]],tbl_profile[Name],tbl_profile[Position]),"")</f>
        <v>Guard</v>
      </c>
      <c r="O1044">
        <f>IFERROR(IF(tbl_daily[[#This Row],[Injury Status]]="Out","",tbl_daily[[#This Row],[Duration]]),"")</f>
        <v>50</v>
      </c>
      <c r="P1044" t="str">
        <f>IFERROR(_xlfn.XLOOKUP(tbl_daily[[#This Row],[Name]],tbl_profile[Name],tbl_profile[Team]),"")</f>
        <v>New Legacy</v>
      </c>
      <c r="Q1044" s="2" t="str">
        <f>IFERROR(AVERAGEIFS(tbl_performance[TrapBar Deadlift 1RM (lbs)],tbl_performance[Name],tbl_daily[[#This Row],[Name]],tbl_performance[Date],tbl_daily[[#This Row],[Date]]),"")</f>
        <v/>
      </c>
      <c r="R1044" s="2" t="str">
        <f>IFERROR(AVERAGEIFS(tbl_performance[Bench Press 1RM (lbs)],tbl_performance[Name],tbl_daily[[#This Row],[Name]],tbl_performance[Date],tbl_daily[[#This Row],[Date]]),"")</f>
        <v/>
      </c>
      <c r="S1044" s="2" t="str">
        <f>IFERROR(AVERAGEIFS(tbl_performance[Jump Height (in)],tbl_performance[Name],tbl_daily[[#This Row],[Name]],tbl_performance[Date],tbl_daily[[#This Row],[Date]]),"")</f>
        <v/>
      </c>
      <c r="T1044" s="2" t="str">
        <f>IFERROR(AVERAGEIFS(tbl_performance[Body Fat (%)],tbl_performance[Name],tbl_daily[[#This Row],[Name]],tbl_performance[Date],tbl_daily[[#This Row],[Date]]),"")</f>
        <v/>
      </c>
      <c r="U1044">
        <f>IFERROR(IF(tbl_daily[[#This Row],[Name]]="","",1),"")</f>
        <v>1</v>
      </c>
      <c r="V1044" s="9">
        <f>IF(tbl_daily[[#This Row],[Injury Status]]="Full",1,IF(tbl_daily[[#This Row],[Injury Status]]="Limited",2,IF(tbl_daily[[#This Row],[Injury Status]]="Out",3,"")))</f>
        <v>1</v>
      </c>
    </row>
    <row r="1045" spans="1:22" ht="18" customHeight="1" x14ac:dyDescent="0.25">
      <c r="A1045" s="3">
        <v>43088</v>
      </c>
      <c r="B1045" t="s">
        <v>65</v>
      </c>
      <c r="C1045" t="s">
        <v>36</v>
      </c>
      <c r="D1045">
        <v>10</v>
      </c>
      <c r="E1045">
        <v>8</v>
      </c>
      <c r="F1045">
        <v>9</v>
      </c>
      <c r="G1045">
        <v>10</v>
      </c>
      <c r="H1045">
        <v>7</v>
      </c>
      <c r="I1045">
        <v>1</v>
      </c>
      <c r="J1045">
        <v>8</v>
      </c>
      <c r="K1045">
        <v>105</v>
      </c>
      <c r="L1045">
        <f>IFERROR(IF(OR(tbl_daily[[#This Row],[RPE]]="",tbl_daily[[#This Row],[Duration]]=""),"",tbl_daily[[#This Row],[RPE]]*tbl_daily[[#This Row],[Duration]]),"")</f>
        <v>840</v>
      </c>
      <c r="M10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45" t="str">
        <f>IFERROR(_xlfn.XLOOKUP(tbl_daily[[#This Row],[Name]],tbl_profile[Name],tbl_profile[Position]),"")</f>
        <v>Center</v>
      </c>
      <c r="O1045">
        <f>IFERROR(IF(tbl_daily[[#This Row],[Injury Status]]="Out","",tbl_daily[[#This Row],[Duration]]),"")</f>
        <v>105</v>
      </c>
      <c r="P1045" t="str">
        <f>IFERROR(_xlfn.XLOOKUP(tbl_daily[[#This Row],[Name]],tbl_profile[Name],tbl_profile[Team]),"")</f>
        <v>New Legacy</v>
      </c>
      <c r="Q1045" s="2" t="str">
        <f>IFERROR(AVERAGEIFS(tbl_performance[TrapBar Deadlift 1RM (lbs)],tbl_performance[Name],tbl_daily[[#This Row],[Name]],tbl_performance[Date],tbl_daily[[#This Row],[Date]]),"")</f>
        <v/>
      </c>
      <c r="R1045" s="2" t="str">
        <f>IFERROR(AVERAGEIFS(tbl_performance[Bench Press 1RM (lbs)],tbl_performance[Name],tbl_daily[[#This Row],[Name]],tbl_performance[Date],tbl_daily[[#This Row],[Date]]),"")</f>
        <v/>
      </c>
      <c r="S1045" s="2" t="str">
        <f>IFERROR(AVERAGEIFS(tbl_performance[Jump Height (in)],tbl_performance[Name],tbl_daily[[#This Row],[Name]],tbl_performance[Date],tbl_daily[[#This Row],[Date]]),"")</f>
        <v/>
      </c>
      <c r="T1045" s="2" t="str">
        <f>IFERROR(AVERAGEIFS(tbl_performance[Body Fat (%)],tbl_performance[Name],tbl_daily[[#This Row],[Name]],tbl_performance[Date],tbl_daily[[#This Row],[Date]]),"")</f>
        <v/>
      </c>
      <c r="U1045">
        <f>IFERROR(IF(tbl_daily[[#This Row],[Name]]="","",1),"")</f>
        <v>1</v>
      </c>
      <c r="V1045" s="9">
        <f>IF(tbl_daily[[#This Row],[Injury Status]]="Full",1,IF(tbl_daily[[#This Row],[Injury Status]]="Limited",2,IF(tbl_daily[[#This Row],[Injury Status]]="Out",3,"")))</f>
        <v>1</v>
      </c>
    </row>
    <row r="1046" spans="1:22" ht="18" customHeight="1" x14ac:dyDescent="0.25">
      <c r="A1046" s="3">
        <v>43088</v>
      </c>
      <c r="B1046" t="s">
        <v>62</v>
      </c>
      <c r="C1046" t="s">
        <v>36</v>
      </c>
      <c r="D1046">
        <v>10</v>
      </c>
      <c r="E1046">
        <v>7</v>
      </c>
      <c r="F1046">
        <v>8</v>
      </c>
      <c r="G1046">
        <v>9</v>
      </c>
      <c r="H1046">
        <v>8</v>
      </c>
      <c r="I1046">
        <v>1</v>
      </c>
      <c r="J1046">
        <v>8</v>
      </c>
      <c r="K1046">
        <v>105</v>
      </c>
      <c r="L1046">
        <f>IFERROR(IF(OR(tbl_daily[[#This Row],[RPE]]="",tbl_daily[[#This Row],[Duration]]=""),"",tbl_daily[[#This Row],[RPE]]*tbl_daily[[#This Row],[Duration]]),"")</f>
        <v>840</v>
      </c>
      <c r="M10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46" t="str">
        <f>IFERROR(_xlfn.XLOOKUP(tbl_daily[[#This Row],[Name]],tbl_profile[Name],tbl_profile[Position]),"")</f>
        <v>Center</v>
      </c>
      <c r="O1046">
        <f>IFERROR(IF(tbl_daily[[#This Row],[Injury Status]]="Out","",tbl_daily[[#This Row],[Duration]]),"")</f>
        <v>105</v>
      </c>
      <c r="P1046" t="str">
        <f>IFERROR(_xlfn.XLOOKUP(tbl_daily[[#This Row],[Name]],tbl_profile[Name],tbl_profile[Team]),"")</f>
        <v>Toon Squad</v>
      </c>
      <c r="Q1046" s="2" t="str">
        <f>IFERROR(AVERAGEIFS(tbl_performance[TrapBar Deadlift 1RM (lbs)],tbl_performance[Name],tbl_daily[[#This Row],[Name]],tbl_performance[Date],tbl_daily[[#This Row],[Date]]),"")</f>
        <v/>
      </c>
      <c r="R1046" s="2" t="str">
        <f>IFERROR(AVERAGEIFS(tbl_performance[Bench Press 1RM (lbs)],tbl_performance[Name],tbl_daily[[#This Row],[Name]],tbl_performance[Date],tbl_daily[[#This Row],[Date]]),"")</f>
        <v/>
      </c>
      <c r="S1046" s="2" t="str">
        <f>IFERROR(AVERAGEIFS(tbl_performance[Jump Height (in)],tbl_performance[Name],tbl_daily[[#This Row],[Name]],tbl_performance[Date],tbl_daily[[#This Row],[Date]]),"")</f>
        <v/>
      </c>
      <c r="T1046" s="2" t="str">
        <f>IFERROR(AVERAGEIFS(tbl_performance[Body Fat (%)],tbl_performance[Name],tbl_daily[[#This Row],[Name]],tbl_performance[Date],tbl_daily[[#This Row],[Date]]),"")</f>
        <v/>
      </c>
      <c r="U1046">
        <f>IFERROR(IF(tbl_daily[[#This Row],[Name]]="","",1),"")</f>
        <v>1</v>
      </c>
      <c r="V1046" s="9">
        <f>IF(tbl_daily[[#This Row],[Injury Status]]="Full",1,IF(tbl_daily[[#This Row],[Injury Status]]="Limited",2,IF(tbl_daily[[#This Row],[Injury Status]]="Out",3,"")))</f>
        <v>1</v>
      </c>
    </row>
    <row r="1047" spans="1:22" ht="18" customHeight="1" x14ac:dyDescent="0.25">
      <c r="A1047" s="3">
        <v>43088</v>
      </c>
      <c r="B1047" t="s">
        <v>146</v>
      </c>
      <c r="C1047" t="s">
        <v>36</v>
      </c>
      <c r="D1047">
        <v>9</v>
      </c>
      <c r="E1047">
        <v>10</v>
      </c>
      <c r="F1047">
        <v>9</v>
      </c>
      <c r="G1047">
        <v>8</v>
      </c>
      <c r="H1047">
        <v>9</v>
      </c>
      <c r="I1047">
        <v>1</v>
      </c>
      <c r="J1047">
        <v>10</v>
      </c>
      <c r="K1047">
        <v>105</v>
      </c>
      <c r="L1047">
        <f>IFERROR(IF(OR(tbl_daily[[#This Row],[RPE]]="",tbl_daily[[#This Row],[Duration]]=""),"",tbl_daily[[#This Row],[RPE]]*tbl_daily[[#This Row],[Duration]]),"")</f>
        <v>1050</v>
      </c>
      <c r="M10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047" t="str">
        <f>IFERROR(_xlfn.XLOOKUP(tbl_daily[[#This Row],[Name]],tbl_profile[Name],tbl_profile[Position]),"")</f>
        <v>Forward</v>
      </c>
      <c r="O1047">
        <f>IFERROR(IF(tbl_daily[[#This Row],[Injury Status]]="Out","",tbl_daily[[#This Row],[Duration]]),"")</f>
        <v>105</v>
      </c>
      <c r="P1047" t="str">
        <f>IFERROR(_xlfn.XLOOKUP(tbl_daily[[#This Row],[Name]],tbl_profile[Name],tbl_profile[Team]),"")</f>
        <v>New Legacy</v>
      </c>
      <c r="Q1047" s="2" t="str">
        <f>IFERROR(AVERAGEIFS(tbl_performance[TrapBar Deadlift 1RM (lbs)],tbl_performance[Name],tbl_daily[[#This Row],[Name]],tbl_performance[Date],tbl_daily[[#This Row],[Date]]),"")</f>
        <v/>
      </c>
      <c r="R1047" s="2" t="str">
        <f>IFERROR(AVERAGEIFS(tbl_performance[Bench Press 1RM (lbs)],tbl_performance[Name],tbl_daily[[#This Row],[Name]],tbl_performance[Date],tbl_daily[[#This Row],[Date]]),"")</f>
        <v/>
      </c>
      <c r="S1047" s="2" t="str">
        <f>IFERROR(AVERAGEIFS(tbl_performance[Jump Height (in)],tbl_performance[Name],tbl_daily[[#This Row],[Name]],tbl_performance[Date],tbl_daily[[#This Row],[Date]]),"")</f>
        <v/>
      </c>
      <c r="T1047" s="2" t="str">
        <f>IFERROR(AVERAGEIFS(tbl_performance[Body Fat (%)],tbl_performance[Name],tbl_daily[[#This Row],[Name]],tbl_performance[Date],tbl_daily[[#This Row],[Date]]),"")</f>
        <v/>
      </c>
      <c r="U1047">
        <f>IFERROR(IF(tbl_daily[[#This Row],[Name]]="","",1),"")</f>
        <v>1</v>
      </c>
      <c r="V1047" s="9">
        <f>IF(tbl_daily[[#This Row],[Injury Status]]="Full",1,IF(tbl_daily[[#This Row],[Injury Status]]="Limited",2,IF(tbl_daily[[#This Row],[Injury Status]]="Out",3,"")))</f>
        <v>1</v>
      </c>
    </row>
    <row r="1048" spans="1:22" ht="18" customHeight="1" x14ac:dyDescent="0.25">
      <c r="A1048" s="3">
        <v>43088</v>
      </c>
      <c r="B1048" t="s">
        <v>52</v>
      </c>
      <c r="C1048" t="s">
        <v>36</v>
      </c>
      <c r="D1048">
        <v>9</v>
      </c>
      <c r="E1048">
        <v>8</v>
      </c>
      <c r="F1048">
        <v>10</v>
      </c>
      <c r="G1048">
        <v>8</v>
      </c>
      <c r="H1048">
        <v>10</v>
      </c>
      <c r="I1048">
        <v>1</v>
      </c>
      <c r="J1048">
        <v>9</v>
      </c>
      <c r="K1048">
        <v>105</v>
      </c>
      <c r="L1048">
        <f>IFERROR(IF(OR(tbl_daily[[#This Row],[RPE]]="",tbl_daily[[#This Row],[Duration]]=""),"",tbl_daily[[#This Row],[RPE]]*tbl_daily[[#This Row],[Duration]]),"")</f>
        <v>945</v>
      </c>
      <c r="M10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048" t="str">
        <f>IFERROR(_xlfn.XLOOKUP(tbl_daily[[#This Row],[Name]],tbl_profile[Name],tbl_profile[Position]),"")</f>
        <v>Forward</v>
      </c>
      <c r="O1048">
        <f>IFERROR(IF(tbl_daily[[#This Row],[Injury Status]]="Out","",tbl_daily[[#This Row],[Duration]]),"")</f>
        <v>105</v>
      </c>
      <c r="P1048" t="str">
        <f>IFERROR(_xlfn.XLOOKUP(tbl_daily[[#This Row],[Name]],tbl_profile[Name],tbl_profile[Team]),"")</f>
        <v>Toon Squad</v>
      </c>
      <c r="Q1048" s="2" t="str">
        <f>IFERROR(AVERAGEIFS(tbl_performance[TrapBar Deadlift 1RM (lbs)],tbl_performance[Name],tbl_daily[[#This Row],[Name]],tbl_performance[Date],tbl_daily[[#This Row],[Date]]),"")</f>
        <v/>
      </c>
      <c r="R1048" s="2" t="str">
        <f>IFERROR(AVERAGEIFS(tbl_performance[Bench Press 1RM (lbs)],tbl_performance[Name],tbl_daily[[#This Row],[Name]],tbl_performance[Date],tbl_daily[[#This Row],[Date]]),"")</f>
        <v/>
      </c>
      <c r="S1048" s="2" t="str">
        <f>IFERROR(AVERAGEIFS(tbl_performance[Jump Height (in)],tbl_performance[Name],tbl_daily[[#This Row],[Name]],tbl_performance[Date],tbl_daily[[#This Row],[Date]]),"")</f>
        <v/>
      </c>
      <c r="T1048" s="2" t="str">
        <f>IFERROR(AVERAGEIFS(tbl_performance[Body Fat (%)],tbl_performance[Name],tbl_daily[[#This Row],[Name]],tbl_performance[Date],tbl_daily[[#This Row],[Date]]),"")</f>
        <v/>
      </c>
      <c r="U1048">
        <f>IFERROR(IF(tbl_daily[[#This Row],[Name]]="","",1),"")</f>
        <v>1</v>
      </c>
      <c r="V1048" s="9">
        <f>IF(tbl_daily[[#This Row],[Injury Status]]="Full",1,IF(tbl_daily[[#This Row],[Injury Status]]="Limited",2,IF(tbl_daily[[#This Row],[Injury Status]]="Out",3,"")))</f>
        <v>1</v>
      </c>
    </row>
    <row r="1049" spans="1:22" ht="18" customHeight="1" x14ac:dyDescent="0.25">
      <c r="A1049" s="3">
        <v>43088</v>
      </c>
      <c r="B1049" t="s">
        <v>57</v>
      </c>
      <c r="C1049" t="s">
        <v>36</v>
      </c>
      <c r="D1049">
        <v>8</v>
      </c>
      <c r="E1049">
        <v>10</v>
      </c>
      <c r="F1049">
        <v>9</v>
      </c>
      <c r="G1049">
        <v>7</v>
      </c>
      <c r="H1049">
        <v>10</v>
      </c>
      <c r="I1049">
        <v>1</v>
      </c>
      <c r="J1049">
        <v>10</v>
      </c>
      <c r="K1049">
        <v>105</v>
      </c>
      <c r="L1049">
        <f>IFERROR(IF(OR(tbl_daily[[#This Row],[RPE]]="",tbl_daily[[#This Row],[Duration]]=""),"",tbl_daily[[#This Row],[RPE]]*tbl_daily[[#This Row],[Duration]]),"")</f>
        <v>1050</v>
      </c>
      <c r="M10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049" t="str">
        <f>IFERROR(_xlfn.XLOOKUP(tbl_daily[[#This Row],[Name]],tbl_profile[Name],tbl_profile[Position]),"")</f>
        <v>Guard</v>
      </c>
      <c r="O1049">
        <f>IFERROR(IF(tbl_daily[[#This Row],[Injury Status]]="Out","",tbl_daily[[#This Row],[Duration]]),"")</f>
        <v>105</v>
      </c>
      <c r="P1049" t="str">
        <f>IFERROR(_xlfn.XLOOKUP(tbl_daily[[#This Row],[Name]],tbl_profile[Name],tbl_profile[Team]),"")</f>
        <v>Toon Squad</v>
      </c>
      <c r="Q1049" s="2" t="str">
        <f>IFERROR(AVERAGEIFS(tbl_performance[TrapBar Deadlift 1RM (lbs)],tbl_performance[Name],tbl_daily[[#This Row],[Name]],tbl_performance[Date],tbl_daily[[#This Row],[Date]]),"")</f>
        <v/>
      </c>
      <c r="R1049" s="2" t="str">
        <f>IFERROR(AVERAGEIFS(tbl_performance[Bench Press 1RM (lbs)],tbl_performance[Name],tbl_daily[[#This Row],[Name]],tbl_performance[Date],tbl_daily[[#This Row],[Date]]),"")</f>
        <v/>
      </c>
      <c r="S1049" s="2" t="str">
        <f>IFERROR(AVERAGEIFS(tbl_performance[Jump Height (in)],tbl_performance[Name],tbl_daily[[#This Row],[Name]],tbl_performance[Date],tbl_daily[[#This Row],[Date]]),"")</f>
        <v/>
      </c>
      <c r="T1049" s="2" t="str">
        <f>IFERROR(AVERAGEIFS(tbl_performance[Body Fat (%)],tbl_performance[Name],tbl_daily[[#This Row],[Name]],tbl_performance[Date],tbl_daily[[#This Row],[Date]]),"")</f>
        <v/>
      </c>
      <c r="U1049">
        <f>IFERROR(IF(tbl_daily[[#This Row],[Name]]="","",1),"")</f>
        <v>1</v>
      </c>
      <c r="V1049" s="9">
        <f>IF(tbl_daily[[#This Row],[Injury Status]]="Full",1,IF(tbl_daily[[#This Row],[Injury Status]]="Limited",2,IF(tbl_daily[[#This Row],[Injury Status]]="Out",3,"")))</f>
        <v>1</v>
      </c>
    </row>
    <row r="1050" spans="1:22" ht="18" customHeight="1" x14ac:dyDescent="0.25">
      <c r="A1050" s="3">
        <v>43088</v>
      </c>
      <c r="B1050" t="s">
        <v>61</v>
      </c>
      <c r="C1050" t="s">
        <v>36</v>
      </c>
      <c r="D1050">
        <v>7</v>
      </c>
      <c r="E1050">
        <v>9</v>
      </c>
      <c r="F1050">
        <v>10</v>
      </c>
      <c r="G1050">
        <v>7</v>
      </c>
      <c r="H1050">
        <v>9</v>
      </c>
      <c r="I1050">
        <v>1</v>
      </c>
      <c r="J1050">
        <v>7</v>
      </c>
      <c r="K1050">
        <v>105</v>
      </c>
      <c r="L1050">
        <f>IFERROR(IF(OR(tbl_daily[[#This Row],[RPE]]="",tbl_daily[[#This Row],[Duration]]=""),"",tbl_daily[[#This Row],[RPE]]*tbl_daily[[#This Row],[Duration]]),"")</f>
        <v>735</v>
      </c>
      <c r="M10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50" t="str">
        <f>IFERROR(_xlfn.XLOOKUP(tbl_daily[[#This Row],[Name]],tbl_profile[Name],tbl_profile[Position]),"")</f>
        <v>Forward</v>
      </c>
      <c r="O1050">
        <f>IFERROR(IF(tbl_daily[[#This Row],[Injury Status]]="Out","",tbl_daily[[#This Row],[Duration]]),"")</f>
        <v>105</v>
      </c>
      <c r="P1050" t="str">
        <f>IFERROR(_xlfn.XLOOKUP(tbl_daily[[#This Row],[Name]],tbl_profile[Name],tbl_profile[Team]),"")</f>
        <v>Toon Squad</v>
      </c>
      <c r="Q1050" s="2" t="str">
        <f>IFERROR(AVERAGEIFS(tbl_performance[TrapBar Deadlift 1RM (lbs)],tbl_performance[Name],tbl_daily[[#This Row],[Name]],tbl_performance[Date],tbl_daily[[#This Row],[Date]]),"")</f>
        <v/>
      </c>
      <c r="R1050" s="2" t="str">
        <f>IFERROR(AVERAGEIFS(tbl_performance[Bench Press 1RM (lbs)],tbl_performance[Name],tbl_daily[[#This Row],[Name]],tbl_performance[Date],tbl_daily[[#This Row],[Date]]),"")</f>
        <v/>
      </c>
      <c r="S1050" s="2" t="str">
        <f>IFERROR(AVERAGEIFS(tbl_performance[Jump Height (in)],tbl_performance[Name],tbl_daily[[#This Row],[Name]],tbl_performance[Date],tbl_daily[[#This Row],[Date]]),"")</f>
        <v/>
      </c>
      <c r="T1050" s="2" t="str">
        <f>IFERROR(AVERAGEIFS(tbl_performance[Body Fat (%)],tbl_performance[Name],tbl_daily[[#This Row],[Name]],tbl_performance[Date],tbl_daily[[#This Row],[Date]]),"")</f>
        <v/>
      </c>
      <c r="U1050">
        <f>IFERROR(IF(tbl_daily[[#This Row],[Name]]="","",1),"")</f>
        <v>1</v>
      </c>
      <c r="V1050" s="9">
        <f>IF(tbl_daily[[#This Row],[Injury Status]]="Full",1,IF(tbl_daily[[#This Row],[Injury Status]]="Limited",2,IF(tbl_daily[[#This Row],[Injury Status]]="Out",3,"")))</f>
        <v>1</v>
      </c>
    </row>
    <row r="1051" spans="1:22" ht="18" customHeight="1" x14ac:dyDescent="0.25">
      <c r="A1051" s="3">
        <v>43088</v>
      </c>
      <c r="B1051" t="s">
        <v>55</v>
      </c>
      <c r="C1051" t="s">
        <v>36</v>
      </c>
      <c r="D1051">
        <v>10</v>
      </c>
      <c r="E1051">
        <v>8</v>
      </c>
      <c r="F1051">
        <v>8</v>
      </c>
      <c r="G1051">
        <v>10</v>
      </c>
      <c r="H1051">
        <v>10</v>
      </c>
      <c r="I1051">
        <v>1</v>
      </c>
      <c r="J1051">
        <v>7</v>
      </c>
      <c r="K1051">
        <v>105</v>
      </c>
      <c r="L1051">
        <f>IFERROR(IF(OR(tbl_daily[[#This Row],[RPE]]="",tbl_daily[[#This Row],[Duration]]=""),"",tbl_daily[[#This Row],[RPE]]*tbl_daily[[#This Row],[Duration]]),"")</f>
        <v>735</v>
      </c>
      <c r="M10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051" t="str">
        <f>IFERROR(_xlfn.XLOOKUP(tbl_daily[[#This Row],[Name]],tbl_profile[Name],tbl_profile[Position]),"")</f>
        <v>Guard</v>
      </c>
      <c r="O1051">
        <f>IFERROR(IF(tbl_daily[[#This Row],[Injury Status]]="Out","",tbl_daily[[#This Row],[Duration]]),"")</f>
        <v>105</v>
      </c>
      <c r="P1051" t="str">
        <f>IFERROR(_xlfn.XLOOKUP(tbl_daily[[#This Row],[Name]],tbl_profile[Name],tbl_profile[Team]),"")</f>
        <v>Toon Squad</v>
      </c>
      <c r="Q1051" s="2" t="str">
        <f>IFERROR(AVERAGEIFS(tbl_performance[TrapBar Deadlift 1RM (lbs)],tbl_performance[Name],tbl_daily[[#This Row],[Name]],tbl_performance[Date],tbl_daily[[#This Row],[Date]]),"")</f>
        <v/>
      </c>
      <c r="R1051" s="2" t="str">
        <f>IFERROR(AVERAGEIFS(tbl_performance[Bench Press 1RM (lbs)],tbl_performance[Name],tbl_daily[[#This Row],[Name]],tbl_performance[Date],tbl_daily[[#This Row],[Date]]),"")</f>
        <v/>
      </c>
      <c r="S1051" s="2" t="str">
        <f>IFERROR(AVERAGEIFS(tbl_performance[Jump Height (in)],tbl_performance[Name],tbl_daily[[#This Row],[Name]],tbl_performance[Date],tbl_daily[[#This Row],[Date]]),"")</f>
        <v/>
      </c>
      <c r="T1051" s="2" t="str">
        <f>IFERROR(AVERAGEIFS(tbl_performance[Body Fat (%)],tbl_performance[Name],tbl_daily[[#This Row],[Name]],tbl_performance[Date],tbl_daily[[#This Row],[Date]]),"")</f>
        <v/>
      </c>
      <c r="U1051">
        <f>IFERROR(IF(tbl_daily[[#This Row],[Name]]="","",1),"")</f>
        <v>1</v>
      </c>
      <c r="V1051" s="9">
        <f>IF(tbl_daily[[#This Row],[Injury Status]]="Full",1,IF(tbl_daily[[#This Row],[Injury Status]]="Limited",2,IF(tbl_daily[[#This Row],[Injury Status]]="Out",3,"")))</f>
        <v>1</v>
      </c>
    </row>
    <row r="1052" spans="1:22" ht="18" customHeight="1" x14ac:dyDescent="0.25">
      <c r="A1052" s="3">
        <v>43088</v>
      </c>
      <c r="B1052" t="s">
        <v>40</v>
      </c>
      <c r="C1052" t="s">
        <v>36</v>
      </c>
      <c r="D1052">
        <v>9</v>
      </c>
      <c r="E1052">
        <v>7</v>
      </c>
      <c r="F1052">
        <v>10</v>
      </c>
      <c r="G1052">
        <v>8</v>
      </c>
      <c r="H1052">
        <v>9</v>
      </c>
      <c r="I1052">
        <v>1</v>
      </c>
      <c r="J1052">
        <v>8</v>
      </c>
      <c r="K1052">
        <v>105</v>
      </c>
      <c r="L1052">
        <f>IFERROR(IF(OR(tbl_daily[[#This Row],[RPE]]="",tbl_daily[[#This Row],[Duration]]=""),"",tbl_daily[[#This Row],[RPE]]*tbl_daily[[#This Row],[Duration]]),"")</f>
        <v>840</v>
      </c>
      <c r="M10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052" t="str">
        <f>IFERROR(_xlfn.XLOOKUP(tbl_daily[[#This Row],[Name]],tbl_profile[Name],tbl_profile[Position]),"")</f>
        <v>Guard</v>
      </c>
      <c r="O1052">
        <f>IFERROR(IF(tbl_daily[[#This Row],[Injury Status]]="Out","",tbl_daily[[#This Row],[Duration]]),"")</f>
        <v>105</v>
      </c>
      <c r="P1052" t="str">
        <f>IFERROR(_xlfn.XLOOKUP(tbl_daily[[#This Row],[Name]],tbl_profile[Name],tbl_profile[Team]),"")</f>
        <v>New Legacy</v>
      </c>
      <c r="Q1052" s="2" t="str">
        <f>IFERROR(AVERAGEIFS(tbl_performance[TrapBar Deadlift 1RM (lbs)],tbl_performance[Name],tbl_daily[[#This Row],[Name]],tbl_performance[Date],tbl_daily[[#This Row],[Date]]),"")</f>
        <v/>
      </c>
      <c r="R1052" s="2" t="str">
        <f>IFERROR(AVERAGEIFS(tbl_performance[Bench Press 1RM (lbs)],tbl_performance[Name],tbl_daily[[#This Row],[Name]],tbl_performance[Date],tbl_daily[[#This Row],[Date]]),"")</f>
        <v/>
      </c>
      <c r="S1052" s="2" t="str">
        <f>IFERROR(AVERAGEIFS(tbl_performance[Jump Height (in)],tbl_performance[Name],tbl_daily[[#This Row],[Name]],tbl_performance[Date],tbl_daily[[#This Row],[Date]]),"")</f>
        <v/>
      </c>
      <c r="T1052" s="2" t="str">
        <f>IFERROR(AVERAGEIFS(tbl_performance[Body Fat (%)],tbl_performance[Name],tbl_daily[[#This Row],[Name]],tbl_performance[Date],tbl_daily[[#This Row],[Date]]),"")</f>
        <v/>
      </c>
      <c r="U1052">
        <f>IFERROR(IF(tbl_daily[[#This Row],[Name]]="","",1),"")</f>
        <v>1</v>
      </c>
      <c r="V1052" s="9">
        <f>IF(tbl_daily[[#This Row],[Injury Status]]="Full",1,IF(tbl_daily[[#This Row],[Injury Status]]="Limited",2,IF(tbl_daily[[#This Row],[Injury Status]]="Out",3,"")))</f>
        <v>1</v>
      </c>
    </row>
    <row r="1053" spans="1:22" ht="18" customHeight="1" x14ac:dyDescent="0.25">
      <c r="A1053" s="6">
        <v>43089</v>
      </c>
      <c r="B1053" t="s">
        <v>45</v>
      </c>
      <c r="C1053" t="s">
        <v>36</v>
      </c>
      <c r="D1053">
        <v>8</v>
      </c>
      <c r="E1053">
        <v>7</v>
      </c>
      <c r="F1053">
        <v>8</v>
      </c>
      <c r="G1053">
        <v>8</v>
      </c>
      <c r="H1053">
        <v>7</v>
      </c>
      <c r="I1053">
        <v>1</v>
      </c>
      <c r="J1053">
        <v>10</v>
      </c>
      <c r="K1053">
        <v>105</v>
      </c>
      <c r="L1053">
        <f>IFERROR(IF(OR(tbl_daily[[#This Row],[RPE]]="",tbl_daily[[#This Row],[Duration]]=""),"",tbl_daily[[#This Row],[RPE]]*tbl_daily[[#This Row],[Duration]]),"")</f>
        <v>1050</v>
      </c>
      <c r="M10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1053" t="str">
        <f>IFERROR(_xlfn.XLOOKUP(tbl_daily[[#This Row],[Name]],tbl_profile[Name],tbl_profile[Position]),"")</f>
        <v>Forward</v>
      </c>
      <c r="O1053">
        <f>IFERROR(IF(tbl_daily[[#This Row],[Injury Status]]="Out","",tbl_daily[[#This Row],[Duration]]),"")</f>
        <v>105</v>
      </c>
      <c r="P1053" t="str">
        <f>IFERROR(_xlfn.XLOOKUP(tbl_daily[[#This Row],[Name]],tbl_profile[Name],tbl_profile[Team]),"")</f>
        <v>New Legacy</v>
      </c>
      <c r="Q1053" s="2" t="str">
        <f>IFERROR(AVERAGEIFS(tbl_performance[TrapBar Deadlift 1RM (lbs)],tbl_performance[Name],tbl_daily[[#This Row],[Name]],tbl_performance[Date],tbl_daily[[#This Row],[Date]]),"")</f>
        <v/>
      </c>
      <c r="R1053" s="2" t="str">
        <f>IFERROR(AVERAGEIFS(tbl_performance[Bench Press 1RM (lbs)],tbl_performance[Name],tbl_daily[[#This Row],[Name]],tbl_performance[Date],tbl_daily[[#This Row],[Date]]),"")</f>
        <v/>
      </c>
      <c r="S1053" s="2" t="str">
        <f>IFERROR(AVERAGEIFS(tbl_performance[Jump Height (in)],tbl_performance[Name],tbl_daily[[#This Row],[Name]],tbl_performance[Date],tbl_daily[[#This Row],[Date]]),"")</f>
        <v/>
      </c>
      <c r="T1053" s="2" t="str">
        <f>IFERROR(AVERAGEIFS(tbl_performance[Body Fat (%)],tbl_performance[Name],tbl_daily[[#This Row],[Name]],tbl_performance[Date],tbl_daily[[#This Row],[Date]]),"")</f>
        <v/>
      </c>
      <c r="U1053">
        <f>IFERROR(IF(tbl_daily[[#This Row],[Name]]="","",1),"")</f>
        <v>1</v>
      </c>
      <c r="V1053" s="9">
        <f>IF(tbl_daily[[#This Row],[Injury Status]]="Full",1,IF(tbl_daily[[#This Row],[Injury Status]]="Limited",2,IF(tbl_daily[[#This Row],[Injury Status]]="Out",3,"")))</f>
        <v>1</v>
      </c>
    </row>
    <row r="1054" spans="1:22" ht="18" customHeight="1" x14ac:dyDescent="0.25">
      <c r="A1054" s="3">
        <v>43089</v>
      </c>
      <c r="B1054" t="s">
        <v>47</v>
      </c>
      <c r="C1054" t="s">
        <v>36</v>
      </c>
      <c r="D1054">
        <v>7</v>
      </c>
      <c r="E1054">
        <v>8</v>
      </c>
      <c r="F1054">
        <v>8</v>
      </c>
      <c r="G1054">
        <v>8</v>
      </c>
      <c r="H1054">
        <v>9</v>
      </c>
      <c r="I1054">
        <v>1</v>
      </c>
      <c r="J1054">
        <v>8</v>
      </c>
      <c r="K1054">
        <v>105</v>
      </c>
      <c r="L1054">
        <f>IFERROR(IF(OR(tbl_daily[[#This Row],[RPE]]="",tbl_daily[[#This Row],[Duration]]=""),"",tbl_daily[[#This Row],[RPE]]*tbl_daily[[#This Row],[Duration]]),"")</f>
        <v>840</v>
      </c>
      <c r="M10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054" t="str">
        <f>IFERROR(_xlfn.XLOOKUP(tbl_daily[[#This Row],[Name]],tbl_profile[Name],tbl_profile[Position]),"")</f>
        <v>Forward</v>
      </c>
      <c r="O1054">
        <f>IFERROR(IF(tbl_daily[[#This Row],[Injury Status]]="Out","",tbl_daily[[#This Row],[Duration]]),"")</f>
        <v>105</v>
      </c>
      <c r="P1054" t="str">
        <f>IFERROR(_xlfn.XLOOKUP(tbl_daily[[#This Row],[Name]],tbl_profile[Name],tbl_profile[Team]),"")</f>
        <v>Toon Squad</v>
      </c>
      <c r="Q1054" s="2" t="str">
        <f>IFERROR(AVERAGEIFS(tbl_performance[TrapBar Deadlift 1RM (lbs)],tbl_performance[Name],tbl_daily[[#This Row],[Name]],tbl_performance[Date],tbl_daily[[#This Row],[Date]]),"")</f>
        <v/>
      </c>
      <c r="R1054" s="2" t="str">
        <f>IFERROR(AVERAGEIFS(tbl_performance[Bench Press 1RM (lbs)],tbl_performance[Name],tbl_daily[[#This Row],[Name]],tbl_performance[Date],tbl_daily[[#This Row],[Date]]),"")</f>
        <v/>
      </c>
      <c r="S1054" s="2" t="str">
        <f>IFERROR(AVERAGEIFS(tbl_performance[Jump Height (in)],tbl_performance[Name],tbl_daily[[#This Row],[Name]],tbl_performance[Date],tbl_daily[[#This Row],[Date]]),"")</f>
        <v/>
      </c>
      <c r="T1054" s="2" t="str">
        <f>IFERROR(AVERAGEIFS(tbl_performance[Body Fat (%)],tbl_performance[Name],tbl_daily[[#This Row],[Name]],tbl_performance[Date],tbl_daily[[#This Row],[Date]]),"")</f>
        <v/>
      </c>
      <c r="U1054">
        <f>IFERROR(IF(tbl_daily[[#This Row],[Name]]="","",1),"")</f>
        <v>1</v>
      </c>
      <c r="V1054" s="9">
        <f>IF(tbl_daily[[#This Row],[Injury Status]]="Full",1,IF(tbl_daily[[#This Row],[Injury Status]]="Limited",2,IF(tbl_daily[[#This Row],[Injury Status]]="Out",3,"")))</f>
        <v>1</v>
      </c>
    </row>
    <row r="1055" spans="1:22" ht="18" customHeight="1" x14ac:dyDescent="0.25">
      <c r="A1055" s="3">
        <v>43089</v>
      </c>
      <c r="B1055" t="s">
        <v>43</v>
      </c>
      <c r="C1055" t="s">
        <v>36</v>
      </c>
      <c r="D1055">
        <v>8</v>
      </c>
      <c r="E1055">
        <v>7</v>
      </c>
      <c r="F1055">
        <v>8</v>
      </c>
      <c r="G1055">
        <v>9</v>
      </c>
      <c r="H1055">
        <v>8</v>
      </c>
      <c r="I1055">
        <v>1</v>
      </c>
      <c r="J1055">
        <v>10</v>
      </c>
      <c r="K1055">
        <v>105</v>
      </c>
      <c r="L1055">
        <f>IFERROR(IF(OR(tbl_daily[[#This Row],[RPE]]="",tbl_daily[[#This Row],[Duration]]=""),"",tbl_daily[[#This Row],[RPE]]*tbl_daily[[#This Row],[Duration]]),"")</f>
        <v>1050</v>
      </c>
      <c r="M10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055" t="str">
        <f>IFERROR(_xlfn.XLOOKUP(tbl_daily[[#This Row],[Name]],tbl_profile[Name],tbl_profile[Position]),"")</f>
        <v>Forward</v>
      </c>
      <c r="O1055">
        <f>IFERROR(IF(tbl_daily[[#This Row],[Injury Status]]="Out","",tbl_daily[[#This Row],[Duration]]),"")</f>
        <v>105</v>
      </c>
      <c r="P1055" t="str">
        <f>IFERROR(_xlfn.XLOOKUP(tbl_daily[[#This Row],[Name]],tbl_profile[Name],tbl_profile[Team]),"")</f>
        <v>New Legacy</v>
      </c>
      <c r="Q1055" s="2" t="str">
        <f>IFERROR(AVERAGEIFS(tbl_performance[TrapBar Deadlift 1RM (lbs)],tbl_performance[Name],tbl_daily[[#This Row],[Name]],tbl_performance[Date],tbl_daily[[#This Row],[Date]]),"")</f>
        <v/>
      </c>
      <c r="R1055" s="2" t="str">
        <f>IFERROR(AVERAGEIFS(tbl_performance[Bench Press 1RM (lbs)],tbl_performance[Name],tbl_daily[[#This Row],[Name]],tbl_performance[Date],tbl_daily[[#This Row],[Date]]),"")</f>
        <v/>
      </c>
      <c r="S1055" s="2" t="str">
        <f>IFERROR(AVERAGEIFS(tbl_performance[Jump Height (in)],tbl_performance[Name],tbl_daily[[#This Row],[Name]],tbl_performance[Date],tbl_daily[[#This Row],[Date]]),"")</f>
        <v/>
      </c>
      <c r="T1055" s="2" t="str">
        <f>IFERROR(AVERAGEIFS(tbl_performance[Body Fat (%)],tbl_performance[Name],tbl_daily[[#This Row],[Name]],tbl_performance[Date],tbl_daily[[#This Row],[Date]]),"")</f>
        <v/>
      </c>
      <c r="U1055">
        <f>IFERROR(IF(tbl_daily[[#This Row],[Name]]="","",1),"")</f>
        <v>1</v>
      </c>
      <c r="V1055" s="9">
        <f>IF(tbl_daily[[#This Row],[Injury Status]]="Full",1,IF(tbl_daily[[#This Row],[Injury Status]]="Limited",2,IF(tbl_daily[[#This Row],[Injury Status]]="Out",3,"")))</f>
        <v>1</v>
      </c>
    </row>
    <row r="1056" spans="1:22" ht="18" customHeight="1" x14ac:dyDescent="0.25">
      <c r="A1056" s="3">
        <v>43089</v>
      </c>
      <c r="B1056" t="s">
        <v>46</v>
      </c>
      <c r="C1056" t="s">
        <v>38</v>
      </c>
      <c r="D1056">
        <v>9</v>
      </c>
      <c r="E1056">
        <v>10</v>
      </c>
      <c r="F1056">
        <v>10</v>
      </c>
      <c r="G1056">
        <v>10</v>
      </c>
      <c r="H1056">
        <v>9</v>
      </c>
      <c r="I1056">
        <v>1</v>
      </c>
      <c r="J1056">
        <v>7</v>
      </c>
      <c r="K1056">
        <v>105</v>
      </c>
      <c r="L1056">
        <f>IFERROR(IF(OR(tbl_daily[[#This Row],[RPE]]="",tbl_daily[[#This Row],[Duration]]=""),"",tbl_daily[[#This Row],[RPE]]*tbl_daily[[#This Row],[Duration]]),"")</f>
        <v>735</v>
      </c>
      <c r="M10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48</v>
      </c>
      <c r="N1056" t="str">
        <f>IFERROR(_xlfn.XLOOKUP(tbl_daily[[#This Row],[Name]],tbl_profile[Name],tbl_profile[Position]),"")</f>
        <v>Forward</v>
      </c>
      <c r="O1056">
        <f>IFERROR(IF(tbl_daily[[#This Row],[Injury Status]]="Out","",tbl_daily[[#This Row],[Duration]]),"")</f>
        <v>105</v>
      </c>
      <c r="P1056" t="str">
        <f>IFERROR(_xlfn.XLOOKUP(tbl_daily[[#This Row],[Name]],tbl_profile[Name],tbl_profile[Team]),"")</f>
        <v>Toon Squad</v>
      </c>
      <c r="Q1056" s="2" t="str">
        <f>IFERROR(AVERAGEIFS(tbl_performance[TrapBar Deadlift 1RM (lbs)],tbl_performance[Name],tbl_daily[[#This Row],[Name]],tbl_performance[Date],tbl_daily[[#This Row],[Date]]),"")</f>
        <v/>
      </c>
      <c r="R1056" s="2" t="str">
        <f>IFERROR(AVERAGEIFS(tbl_performance[Bench Press 1RM (lbs)],tbl_performance[Name],tbl_daily[[#This Row],[Name]],tbl_performance[Date],tbl_daily[[#This Row],[Date]]),"")</f>
        <v/>
      </c>
      <c r="S1056" s="2" t="str">
        <f>IFERROR(AVERAGEIFS(tbl_performance[Jump Height (in)],tbl_performance[Name],tbl_daily[[#This Row],[Name]],tbl_performance[Date],tbl_daily[[#This Row],[Date]]),"")</f>
        <v/>
      </c>
      <c r="T1056" s="2" t="str">
        <f>IFERROR(AVERAGEIFS(tbl_performance[Body Fat (%)],tbl_performance[Name],tbl_daily[[#This Row],[Name]],tbl_performance[Date],tbl_daily[[#This Row],[Date]]),"")</f>
        <v/>
      </c>
      <c r="U1056">
        <f>IFERROR(IF(tbl_daily[[#This Row],[Name]]="","",1),"")</f>
        <v>1</v>
      </c>
      <c r="V1056" s="9">
        <f>IF(tbl_daily[[#This Row],[Injury Status]]="Full",1,IF(tbl_daily[[#This Row],[Injury Status]]="Limited",2,IF(tbl_daily[[#This Row],[Injury Status]]="Out",3,"")))</f>
        <v>2</v>
      </c>
    </row>
    <row r="1057" spans="1:22" ht="18" customHeight="1" x14ac:dyDescent="0.25">
      <c r="A1057" s="3">
        <v>43089</v>
      </c>
      <c r="B1057" t="s">
        <v>49</v>
      </c>
      <c r="C1057" t="s">
        <v>36</v>
      </c>
      <c r="D1057">
        <v>7</v>
      </c>
      <c r="E1057">
        <v>9</v>
      </c>
      <c r="F1057">
        <v>7</v>
      </c>
      <c r="G1057">
        <v>7</v>
      </c>
      <c r="H1057">
        <v>8</v>
      </c>
      <c r="I1057">
        <v>1</v>
      </c>
      <c r="J1057">
        <v>7</v>
      </c>
      <c r="K1057">
        <v>105</v>
      </c>
      <c r="L1057">
        <f>IFERROR(IF(OR(tbl_daily[[#This Row],[RPE]]="",tbl_daily[[#This Row],[Duration]]=""),"",tbl_daily[[#This Row],[RPE]]*tbl_daily[[#This Row],[Duration]]),"")</f>
        <v>735</v>
      </c>
      <c r="M10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1057" t="str">
        <f>IFERROR(_xlfn.XLOOKUP(tbl_daily[[#This Row],[Name]],tbl_profile[Name],tbl_profile[Position]),"")</f>
        <v>Guard</v>
      </c>
      <c r="O1057">
        <f>IFERROR(IF(tbl_daily[[#This Row],[Injury Status]]="Out","",tbl_daily[[#This Row],[Duration]]),"")</f>
        <v>105</v>
      </c>
      <c r="P1057" t="str">
        <f>IFERROR(_xlfn.XLOOKUP(tbl_daily[[#This Row],[Name]],tbl_profile[Name],tbl_profile[Team]),"")</f>
        <v>Toon Squad</v>
      </c>
      <c r="Q1057" s="2" t="str">
        <f>IFERROR(AVERAGEIFS(tbl_performance[TrapBar Deadlift 1RM (lbs)],tbl_performance[Name],tbl_daily[[#This Row],[Name]],tbl_performance[Date],tbl_daily[[#This Row],[Date]]),"")</f>
        <v/>
      </c>
      <c r="R1057" s="2" t="str">
        <f>IFERROR(AVERAGEIFS(tbl_performance[Bench Press 1RM (lbs)],tbl_performance[Name],tbl_daily[[#This Row],[Name]],tbl_performance[Date],tbl_daily[[#This Row],[Date]]),"")</f>
        <v/>
      </c>
      <c r="S1057" s="2" t="str">
        <f>IFERROR(AVERAGEIFS(tbl_performance[Jump Height (in)],tbl_performance[Name],tbl_daily[[#This Row],[Name]],tbl_performance[Date],tbl_daily[[#This Row],[Date]]),"")</f>
        <v/>
      </c>
      <c r="T1057" s="2" t="str">
        <f>IFERROR(AVERAGEIFS(tbl_performance[Body Fat (%)],tbl_performance[Name],tbl_daily[[#This Row],[Name]],tbl_performance[Date],tbl_daily[[#This Row],[Date]]),"")</f>
        <v/>
      </c>
      <c r="U1057">
        <f>IFERROR(IF(tbl_daily[[#This Row],[Name]]="","",1),"")</f>
        <v>1</v>
      </c>
      <c r="V1057" s="9">
        <f>IF(tbl_daily[[#This Row],[Injury Status]]="Full",1,IF(tbl_daily[[#This Row],[Injury Status]]="Limited",2,IF(tbl_daily[[#This Row],[Injury Status]]="Out",3,"")))</f>
        <v>1</v>
      </c>
    </row>
    <row r="1058" spans="1:22" ht="18" customHeight="1" x14ac:dyDescent="0.25">
      <c r="A1058" s="3">
        <v>43089</v>
      </c>
      <c r="B1058" t="s">
        <v>14</v>
      </c>
      <c r="C1058" t="s">
        <v>36</v>
      </c>
      <c r="D1058">
        <v>10</v>
      </c>
      <c r="E1058">
        <v>10</v>
      </c>
      <c r="F1058">
        <v>9</v>
      </c>
      <c r="G1058">
        <v>10</v>
      </c>
      <c r="H1058">
        <v>10</v>
      </c>
      <c r="I1058">
        <v>1</v>
      </c>
      <c r="J1058">
        <v>8</v>
      </c>
      <c r="K1058">
        <v>105</v>
      </c>
      <c r="L1058">
        <f>IFERROR(IF(OR(tbl_daily[[#This Row],[RPE]]="",tbl_daily[[#This Row],[Duration]]=""),"",tbl_daily[[#This Row],[RPE]]*tbl_daily[[#This Row],[Duration]]),"")</f>
        <v>840</v>
      </c>
      <c r="M10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49</v>
      </c>
      <c r="N1058" t="str">
        <f>IFERROR(_xlfn.XLOOKUP(tbl_daily[[#This Row],[Name]],tbl_profile[Name],tbl_profile[Position]),"")</f>
        <v>Guard</v>
      </c>
      <c r="O1058">
        <f>IFERROR(IF(tbl_daily[[#This Row],[Injury Status]]="Out","",tbl_daily[[#This Row],[Duration]]),"")</f>
        <v>105</v>
      </c>
      <c r="P1058" t="str">
        <f>IFERROR(_xlfn.XLOOKUP(tbl_daily[[#This Row],[Name]],tbl_profile[Name],tbl_profile[Team]),"")</f>
        <v>New Legacy</v>
      </c>
      <c r="Q1058" s="2" t="str">
        <f>IFERROR(AVERAGEIFS(tbl_performance[TrapBar Deadlift 1RM (lbs)],tbl_performance[Name],tbl_daily[[#This Row],[Name]],tbl_performance[Date],tbl_daily[[#This Row],[Date]]),"")</f>
        <v/>
      </c>
      <c r="R1058" s="2" t="str">
        <f>IFERROR(AVERAGEIFS(tbl_performance[Bench Press 1RM (lbs)],tbl_performance[Name],tbl_daily[[#This Row],[Name]],tbl_performance[Date],tbl_daily[[#This Row],[Date]]),"")</f>
        <v/>
      </c>
      <c r="S1058" s="2" t="str">
        <f>IFERROR(AVERAGEIFS(tbl_performance[Jump Height (in)],tbl_performance[Name],tbl_daily[[#This Row],[Name]],tbl_performance[Date],tbl_daily[[#This Row],[Date]]),"")</f>
        <v/>
      </c>
      <c r="T1058" s="2" t="str">
        <f>IFERROR(AVERAGEIFS(tbl_performance[Body Fat (%)],tbl_performance[Name],tbl_daily[[#This Row],[Name]],tbl_performance[Date],tbl_daily[[#This Row],[Date]]),"")</f>
        <v/>
      </c>
      <c r="U1058">
        <f>IFERROR(IF(tbl_daily[[#This Row],[Name]]="","",1),"")</f>
        <v>1</v>
      </c>
      <c r="V1058" s="9">
        <f>IF(tbl_daily[[#This Row],[Injury Status]]="Full",1,IF(tbl_daily[[#This Row],[Injury Status]]="Limited",2,IF(tbl_daily[[#This Row],[Injury Status]]="Out",3,"")))</f>
        <v>1</v>
      </c>
    </row>
    <row r="1059" spans="1:22" ht="18" customHeight="1" x14ac:dyDescent="0.25">
      <c r="A1059" s="3">
        <v>43089</v>
      </c>
      <c r="B1059" t="s">
        <v>64</v>
      </c>
      <c r="C1059" t="s">
        <v>36</v>
      </c>
      <c r="D1059">
        <v>10</v>
      </c>
      <c r="E1059">
        <v>9</v>
      </c>
      <c r="F1059">
        <v>7</v>
      </c>
      <c r="G1059">
        <v>7</v>
      </c>
      <c r="H1059">
        <v>7</v>
      </c>
      <c r="I1059">
        <v>1</v>
      </c>
      <c r="J1059">
        <v>10</v>
      </c>
      <c r="K1059">
        <v>105</v>
      </c>
      <c r="L1059">
        <f>IFERROR(IF(OR(tbl_daily[[#This Row],[RPE]]="",tbl_daily[[#This Row],[Duration]]=""),"",tbl_daily[[#This Row],[RPE]]*tbl_daily[[#This Row],[Duration]]),"")</f>
        <v>1050</v>
      </c>
      <c r="M10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059" t="str">
        <f>IFERROR(_xlfn.XLOOKUP(tbl_daily[[#This Row],[Name]],tbl_profile[Name],tbl_profile[Position]),"")</f>
        <v>Guard</v>
      </c>
      <c r="O1059">
        <f>IFERROR(IF(tbl_daily[[#This Row],[Injury Status]]="Out","",tbl_daily[[#This Row],[Duration]]),"")</f>
        <v>105</v>
      </c>
      <c r="P1059" t="str">
        <f>IFERROR(_xlfn.XLOOKUP(tbl_daily[[#This Row],[Name]],tbl_profile[Name],tbl_profile[Team]),"")</f>
        <v>New Legacy</v>
      </c>
      <c r="Q1059" s="2" t="str">
        <f>IFERROR(AVERAGEIFS(tbl_performance[TrapBar Deadlift 1RM (lbs)],tbl_performance[Name],tbl_daily[[#This Row],[Name]],tbl_performance[Date],tbl_daily[[#This Row],[Date]]),"")</f>
        <v/>
      </c>
      <c r="R1059" s="2" t="str">
        <f>IFERROR(AVERAGEIFS(tbl_performance[Bench Press 1RM (lbs)],tbl_performance[Name],tbl_daily[[#This Row],[Name]],tbl_performance[Date],tbl_daily[[#This Row],[Date]]),"")</f>
        <v/>
      </c>
      <c r="S1059" s="2" t="str">
        <f>IFERROR(AVERAGEIFS(tbl_performance[Jump Height (in)],tbl_performance[Name],tbl_daily[[#This Row],[Name]],tbl_performance[Date],tbl_daily[[#This Row],[Date]]),"")</f>
        <v/>
      </c>
      <c r="T1059" s="2" t="str">
        <f>IFERROR(AVERAGEIFS(tbl_performance[Body Fat (%)],tbl_performance[Name],tbl_daily[[#This Row],[Name]],tbl_performance[Date],tbl_daily[[#This Row],[Date]]),"")</f>
        <v/>
      </c>
      <c r="U1059">
        <f>IFERROR(IF(tbl_daily[[#This Row],[Name]]="","",1),"")</f>
        <v>1</v>
      </c>
      <c r="V1059" s="9">
        <f>IF(tbl_daily[[#This Row],[Injury Status]]="Full",1,IF(tbl_daily[[#This Row],[Injury Status]]="Limited",2,IF(tbl_daily[[#This Row],[Injury Status]]="Out",3,"")))</f>
        <v>1</v>
      </c>
    </row>
    <row r="1060" spans="1:22" ht="18" customHeight="1" x14ac:dyDescent="0.25">
      <c r="A1060" s="3">
        <v>43089</v>
      </c>
      <c r="B1060" t="s">
        <v>48</v>
      </c>
      <c r="C1060" t="s">
        <v>36</v>
      </c>
      <c r="D1060">
        <v>7</v>
      </c>
      <c r="E1060">
        <v>10</v>
      </c>
      <c r="F1060">
        <v>9</v>
      </c>
      <c r="G1060">
        <v>7</v>
      </c>
      <c r="H1060">
        <v>10</v>
      </c>
      <c r="I1060">
        <v>1</v>
      </c>
      <c r="J1060">
        <v>9</v>
      </c>
      <c r="K1060">
        <v>105</v>
      </c>
      <c r="L1060">
        <f>IFERROR(IF(OR(tbl_daily[[#This Row],[RPE]]="",tbl_daily[[#This Row],[Duration]]=""),"",tbl_daily[[#This Row],[RPE]]*tbl_daily[[#This Row],[Duration]]),"")</f>
        <v>945</v>
      </c>
      <c r="M10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060" t="str">
        <f>IFERROR(_xlfn.XLOOKUP(tbl_daily[[#This Row],[Name]],tbl_profile[Name],tbl_profile[Position]),"")</f>
        <v>Guard</v>
      </c>
      <c r="O1060">
        <f>IFERROR(IF(tbl_daily[[#This Row],[Injury Status]]="Out","",tbl_daily[[#This Row],[Duration]]),"")</f>
        <v>105</v>
      </c>
      <c r="P1060" t="str">
        <f>IFERROR(_xlfn.XLOOKUP(tbl_daily[[#This Row],[Name]],tbl_profile[Name],tbl_profile[Team]),"")</f>
        <v>New Legacy</v>
      </c>
      <c r="Q1060" s="2" t="str">
        <f>IFERROR(AVERAGEIFS(tbl_performance[TrapBar Deadlift 1RM (lbs)],tbl_performance[Name],tbl_daily[[#This Row],[Name]],tbl_performance[Date],tbl_daily[[#This Row],[Date]]),"")</f>
        <v/>
      </c>
      <c r="R1060" s="2" t="str">
        <f>IFERROR(AVERAGEIFS(tbl_performance[Bench Press 1RM (lbs)],tbl_performance[Name],tbl_daily[[#This Row],[Name]],tbl_performance[Date],tbl_daily[[#This Row],[Date]]),"")</f>
        <v/>
      </c>
      <c r="S1060" s="2" t="str">
        <f>IFERROR(AVERAGEIFS(tbl_performance[Jump Height (in)],tbl_performance[Name],tbl_daily[[#This Row],[Name]],tbl_performance[Date],tbl_daily[[#This Row],[Date]]),"")</f>
        <v/>
      </c>
      <c r="T1060" s="2" t="str">
        <f>IFERROR(AVERAGEIFS(tbl_performance[Body Fat (%)],tbl_performance[Name],tbl_daily[[#This Row],[Name]],tbl_performance[Date],tbl_daily[[#This Row],[Date]]),"")</f>
        <v/>
      </c>
      <c r="U1060">
        <f>IFERROR(IF(tbl_daily[[#This Row],[Name]]="","",1),"")</f>
        <v>1</v>
      </c>
      <c r="V1060" s="9">
        <f>IF(tbl_daily[[#This Row],[Injury Status]]="Full",1,IF(tbl_daily[[#This Row],[Injury Status]]="Limited",2,IF(tbl_daily[[#This Row],[Injury Status]]="Out",3,"")))</f>
        <v>1</v>
      </c>
    </row>
    <row r="1061" spans="1:22" ht="18" customHeight="1" x14ac:dyDescent="0.25">
      <c r="A1061" s="3">
        <v>43089</v>
      </c>
      <c r="B1061" t="s">
        <v>63</v>
      </c>
      <c r="C1061" t="s">
        <v>36</v>
      </c>
      <c r="D1061">
        <v>10</v>
      </c>
      <c r="E1061">
        <v>10</v>
      </c>
      <c r="F1061">
        <v>7</v>
      </c>
      <c r="G1061">
        <v>10</v>
      </c>
      <c r="H1061">
        <v>10</v>
      </c>
      <c r="I1061">
        <v>1</v>
      </c>
      <c r="J1061">
        <v>9</v>
      </c>
      <c r="K1061">
        <v>105</v>
      </c>
      <c r="L1061">
        <f>IFERROR(IF(OR(tbl_daily[[#This Row],[RPE]]="",tbl_daily[[#This Row],[Duration]]=""),"",tbl_daily[[#This Row],[RPE]]*tbl_daily[[#This Row],[Duration]]),"")</f>
        <v>945</v>
      </c>
      <c r="M10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061" t="str">
        <f>IFERROR(_xlfn.XLOOKUP(tbl_daily[[#This Row],[Name]],tbl_profile[Name],tbl_profile[Position]),"")</f>
        <v>Center</v>
      </c>
      <c r="O1061">
        <f>IFERROR(IF(tbl_daily[[#This Row],[Injury Status]]="Out","",tbl_daily[[#This Row],[Duration]]),"")</f>
        <v>105</v>
      </c>
      <c r="P1061" t="str">
        <f>IFERROR(_xlfn.XLOOKUP(tbl_daily[[#This Row],[Name]],tbl_profile[Name],tbl_profile[Team]),"")</f>
        <v>New Legacy</v>
      </c>
      <c r="Q1061" s="2" t="str">
        <f>IFERROR(AVERAGEIFS(tbl_performance[TrapBar Deadlift 1RM (lbs)],tbl_performance[Name],tbl_daily[[#This Row],[Name]],tbl_performance[Date],tbl_daily[[#This Row],[Date]]),"")</f>
        <v/>
      </c>
      <c r="R1061" s="2" t="str">
        <f>IFERROR(AVERAGEIFS(tbl_performance[Bench Press 1RM (lbs)],tbl_performance[Name],tbl_daily[[#This Row],[Name]],tbl_performance[Date],tbl_daily[[#This Row],[Date]]),"")</f>
        <v/>
      </c>
      <c r="S1061" s="2" t="str">
        <f>IFERROR(AVERAGEIFS(tbl_performance[Jump Height (in)],tbl_performance[Name],tbl_daily[[#This Row],[Name]],tbl_performance[Date],tbl_daily[[#This Row],[Date]]),"")</f>
        <v/>
      </c>
      <c r="T1061" s="2" t="str">
        <f>IFERROR(AVERAGEIFS(tbl_performance[Body Fat (%)],tbl_performance[Name],tbl_daily[[#This Row],[Name]],tbl_performance[Date],tbl_daily[[#This Row],[Date]]),"")</f>
        <v/>
      </c>
      <c r="U1061">
        <f>IFERROR(IF(tbl_daily[[#This Row],[Name]]="","",1),"")</f>
        <v>1</v>
      </c>
      <c r="V1061" s="9">
        <f>IF(tbl_daily[[#This Row],[Injury Status]]="Full",1,IF(tbl_daily[[#This Row],[Injury Status]]="Limited",2,IF(tbl_daily[[#This Row],[Injury Status]]="Out",3,"")))</f>
        <v>1</v>
      </c>
    </row>
    <row r="1062" spans="1:22" ht="18" customHeight="1" x14ac:dyDescent="0.25">
      <c r="A1062" s="3">
        <v>43089</v>
      </c>
      <c r="B1062" t="s">
        <v>62</v>
      </c>
      <c r="C1062" t="s">
        <v>36</v>
      </c>
      <c r="D1062">
        <v>9</v>
      </c>
      <c r="E1062">
        <v>7</v>
      </c>
      <c r="F1062">
        <v>8</v>
      </c>
      <c r="G1062">
        <v>9</v>
      </c>
      <c r="H1062">
        <v>9</v>
      </c>
      <c r="I1062">
        <v>1</v>
      </c>
      <c r="J1062">
        <v>10</v>
      </c>
      <c r="K1062">
        <v>105</v>
      </c>
      <c r="L1062">
        <f>IFERROR(IF(OR(tbl_daily[[#This Row],[RPE]]="",tbl_daily[[#This Row],[Duration]]=""),"",tbl_daily[[#This Row],[RPE]]*tbl_daily[[#This Row],[Duration]]),"")</f>
        <v>1050</v>
      </c>
      <c r="M10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062" t="str">
        <f>IFERROR(_xlfn.XLOOKUP(tbl_daily[[#This Row],[Name]],tbl_profile[Name],tbl_profile[Position]),"")</f>
        <v>Center</v>
      </c>
      <c r="O1062">
        <f>IFERROR(IF(tbl_daily[[#This Row],[Injury Status]]="Out","",tbl_daily[[#This Row],[Duration]]),"")</f>
        <v>105</v>
      </c>
      <c r="P1062" t="str">
        <f>IFERROR(_xlfn.XLOOKUP(tbl_daily[[#This Row],[Name]],tbl_profile[Name],tbl_profile[Team]),"")</f>
        <v>Toon Squad</v>
      </c>
      <c r="Q1062" s="2" t="str">
        <f>IFERROR(AVERAGEIFS(tbl_performance[TrapBar Deadlift 1RM (lbs)],tbl_performance[Name],tbl_daily[[#This Row],[Name]],tbl_performance[Date],tbl_daily[[#This Row],[Date]]),"")</f>
        <v/>
      </c>
      <c r="R1062" s="2" t="str">
        <f>IFERROR(AVERAGEIFS(tbl_performance[Bench Press 1RM (lbs)],tbl_performance[Name],tbl_daily[[#This Row],[Name]],tbl_performance[Date],tbl_daily[[#This Row],[Date]]),"")</f>
        <v/>
      </c>
      <c r="S1062" s="2" t="str">
        <f>IFERROR(AVERAGEIFS(tbl_performance[Jump Height (in)],tbl_performance[Name],tbl_daily[[#This Row],[Name]],tbl_performance[Date],tbl_daily[[#This Row],[Date]]),"")</f>
        <v/>
      </c>
      <c r="T1062" s="2" t="str">
        <f>IFERROR(AVERAGEIFS(tbl_performance[Body Fat (%)],tbl_performance[Name],tbl_daily[[#This Row],[Name]],tbl_performance[Date],tbl_daily[[#This Row],[Date]]),"")</f>
        <v/>
      </c>
      <c r="U1062">
        <f>IFERROR(IF(tbl_daily[[#This Row],[Name]]="","",1),"")</f>
        <v>1</v>
      </c>
      <c r="V1062" s="9">
        <f>IF(tbl_daily[[#This Row],[Injury Status]]="Full",1,IF(tbl_daily[[#This Row],[Injury Status]]="Limited",2,IF(tbl_daily[[#This Row],[Injury Status]]="Out",3,"")))</f>
        <v>1</v>
      </c>
    </row>
    <row r="1063" spans="1:22" ht="18" customHeight="1" x14ac:dyDescent="0.25">
      <c r="A1063" s="3">
        <v>43089</v>
      </c>
      <c r="B1063" t="s">
        <v>146</v>
      </c>
      <c r="C1063" t="s">
        <v>36</v>
      </c>
      <c r="D1063">
        <v>6</v>
      </c>
      <c r="E1063">
        <v>5</v>
      </c>
      <c r="F1063">
        <v>7</v>
      </c>
      <c r="G1063">
        <v>7</v>
      </c>
      <c r="H1063">
        <v>7</v>
      </c>
      <c r="I1063">
        <v>0</v>
      </c>
      <c r="J1063">
        <v>0</v>
      </c>
      <c r="K1063" t="s">
        <v>39</v>
      </c>
      <c r="L1063" t="str">
        <f>IFERROR(IF(OR(tbl_daily[[#This Row],[RPE]]="",tbl_daily[[#This Row],[Duration]]=""),"",tbl_daily[[#This Row],[RPE]]*tbl_daily[[#This Row],[Duration]]),"")</f>
        <v/>
      </c>
      <c r="M10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32</v>
      </c>
      <c r="N1063" t="str">
        <f>IFERROR(_xlfn.XLOOKUP(tbl_daily[[#This Row],[Name]],tbl_profile[Name],tbl_profile[Position]),"")</f>
        <v>Forward</v>
      </c>
      <c r="O1063" t="str">
        <f>IFERROR(IF(tbl_daily[[#This Row],[Injury Status]]="Out","",tbl_daily[[#This Row],[Duration]]),"")</f>
        <v/>
      </c>
      <c r="P1063" t="str">
        <f>IFERROR(_xlfn.XLOOKUP(tbl_daily[[#This Row],[Name]],tbl_profile[Name],tbl_profile[Team]),"")</f>
        <v>New Legacy</v>
      </c>
      <c r="Q1063" s="2" t="str">
        <f>IFERROR(AVERAGEIFS(tbl_performance[TrapBar Deadlift 1RM (lbs)],tbl_performance[Name],tbl_daily[[#This Row],[Name]],tbl_performance[Date],tbl_daily[[#This Row],[Date]]),"")</f>
        <v/>
      </c>
      <c r="R1063" s="2" t="str">
        <f>IFERROR(AVERAGEIFS(tbl_performance[Bench Press 1RM (lbs)],tbl_performance[Name],tbl_daily[[#This Row],[Name]],tbl_performance[Date],tbl_daily[[#This Row],[Date]]),"")</f>
        <v/>
      </c>
      <c r="S1063" s="2" t="str">
        <f>IFERROR(AVERAGEIFS(tbl_performance[Jump Height (in)],tbl_performance[Name],tbl_daily[[#This Row],[Name]],tbl_performance[Date],tbl_daily[[#This Row],[Date]]),"")</f>
        <v/>
      </c>
      <c r="T1063" s="2" t="str">
        <f>IFERROR(AVERAGEIFS(tbl_performance[Body Fat (%)],tbl_performance[Name],tbl_daily[[#This Row],[Name]],tbl_performance[Date],tbl_daily[[#This Row],[Date]]),"")</f>
        <v/>
      </c>
      <c r="U1063">
        <f>IFERROR(IF(tbl_daily[[#This Row],[Name]]="","",1),"")</f>
        <v>1</v>
      </c>
      <c r="V1063" s="9">
        <f>IF(tbl_daily[[#This Row],[Injury Status]]="Full",1,IF(tbl_daily[[#This Row],[Injury Status]]="Limited",2,IF(tbl_daily[[#This Row],[Injury Status]]="Out",3,"")))</f>
        <v>1</v>
      </c>
    </row>
    <row r="1064" spans="1:22" ht="18" customHeight="1" x14ac:dyDescent="0.25">
      <c r="A1064" s="3">
        <v>43089</v>
      </c>
      <c r="B1064" t="s">
        <v>52</v>
      </c>
      <c r="C1064" t="s">
        <v>36</v>
      </c>
      <c r="D1064">
        <v>6</v>
      </c>
      <c r="E1064">
        <v>6</v>
      </c>
      <c r="F1064">
        <v>6</v>
      </c>
      <c r="G1064">
        <v>4</v>
      </c>
      <c r="H1064">
        <v>7</v>
      </c>
      <c r="I1064">
        <v>0</v>
      </c>
      <c r="J1064">
        <v>0</v>
      </c>
      <c r="K1064" t="s">
        <v>39</v>
      </c>
      <c r="L1064" t="str">
        <f>IFERROR(IF(OR(tbl_daily[[#This Row],[RPE]]="",tbl_daily[[#This Row],[Duration]]=""),"",tbl_daily[[#This Row],[RPE]]*tbl_daily[[#This Row],[Duration]]),"")</f>
        <v/>
      </c>
      <c r="M10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064" t="str">
        <f>IFERROR(_xlfn.XLOOKUP(tbl_daily[[#This Row],[Name]],tbl_profile[Name],tbl_profile[Position]),"")</f>
        <v>Forward</v>
      </c>
      <c r="O1064" t="str">
        <f>IFERROR(IF(tbl_daily[[#This Row],[Injury Status]]="Out","",tbl_daily[[#This Row],[Duration]]),"")</f>
        <v/>
      </c>
      <c r="P1064" t="str">
        <f>IFERROR(_xlfn.XLOOKUP(tbl_daily[[#This Row],[Name]],tbl_profile[Name],tbl_profile[Team]),"")</f>
        <v>Toon Squad</v>
      </c>
      <c r="Q1064" s="2" t="str">
        <f>IFERROR(AVERAGEIFS(tbl_performance[TrapBar Deadlift 1RM (lbs)],tbl_performance[Name],tbl_daily[[#This Row],[Name]],tbl_performance[Date],tbl_daily[[#This Row],[Date]]),"")</f>
        <v/>
      </c>
      <c r="R1064" s="2" t="str">
        <f>IFERROR(AVERAGEIFS(tbl_performance[Bench Press 1RM (lbs)],tbl_performance[Name],tbl_daily[[#This Row],[Name]],tbl_performance[Date],tbl_daily[[#This Row],[Date]]),"")</f>
        <v/>
      </c>
      <c r="S1064" s="2" t="str">
        <f>IFERROR(AVERAGEIFS(tbl_performance[Jump Height (in)],tbl_performance[Name],tbl_daily[[#This Row],[Name]],tbl_performance[Date],tbl_daily[[#This Row],[Date]]),"")</f>
        <v/>
      </c>
      <c r="T1064" s="2" t="str">
        <f>IFERROR(AVERAGEIFS(tbl_performance[Body Fat (%)],tbl_performance[Name],tbl_daily[[#This Row],[Name]],tbl_performance[Date],tbl_daily[[#This Row],[Date]]),"")</f>
        <v/>
      </c>
      <c r="U1064">
        <f>IFERROR(IF(tbl_daily[[#This Row],[Name]]="","",1),"")</f>
        <v>1</v>
      </c>
      <c r="V1064" s="9">
        <f>IF(tbl_daily[[#This Row],[Injury Status]]="Full",1,IF(tbl_daily[[#This Row],[Injury Status]]="Limited",2,IF(tbl_daily[[#This Row],[Injury Status]]="Out",3,"")))</f>
        <v>1</v>
      </c>
    </row>
    <row r="1065" spans="1:22" ht="18" customHeight="1" x14ac:dyDescent="0.25">
      <c r="A1065" s="3">
        <v>43089</v>
      </c>
      <c r="B1065" t="s">
        <v>57</v>
      </c>
      <c r="C1065" t="s">
        <v>36</v>
      </c>
      <c r="D1065">
        <v>5</v>
      </c>
      <c r="E1065">
        <v>4</v>
      </c>
      <c r="F1065">
        <v>6</v>
      </c>
      <c r="G1065">
        <v>6</v>
      </c>
      <c r="H1065">
        <v>5</v>
      </c>
      <c r="I1065">
        <v>0</v>
      </c>
      <c r="J1065">
        <v>0</v>
      </c>
      <c r="K1065" t="s">
        <v>39</v>
      </c>
      <c r="L1065" t="str">
        <f>IFERROR(IF(OR(tbl_daily[[#This Row],[RPE]]="",tbl_daily[[#This Row],[Duration]]=""),"",tbl_daily[[#This Row],[RPE]]*tbl_daily[[#This Row],[Duration]]),"")</f>
        <v/>
      </c>
      <c r="M10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65" t="str">
        <f>IFERROR(_xlfn.XLOOKUP(tbl_daily[[#This Row],[Name]],tbl_profile[Name],tbl_profile[Position]),"")</f>
        <v>Guard</v>
      </c>
      <c r="O1065" t="str">
        <f>IFERROR(IF(tbl_daily[[#This Row],[Injury Status]]="Out","",tbl_daily[[#This Row],[Duration]]),"")</f>
        <v/>
      </c>
      <c r="P1065" t="str">
        <f>IFERROR(_xlfn.XLOOKUP(tbl_daily[[#This Row],[Name]],tbl_profile[Name],tbl_profile[Team]),"")</f>
        <v>Toon Squad</v>
      </c>
      <c r="Q1065" s="2" t="str">
        <f>IFERROR(AVERAGEIFS(tbl_performance[TrapBar Deadlift 1RM (lbs)],tbl_performance[Name],tbl_daily[[#This Row],[Name]],tbl_performance[Date],tbl_daily[[#This Row],[Date]]),"")</f>
        <v/>
      </c>
      <c r="R1065" s="2" t="str">
        <f>IFERROR(AVERAGEIFS(tbl_performance[Bench Press 1RM (lbs)],tbl_performance[Name],tbl_daily[[#This Row],[Name]],tbl_performance[Date],tbl_daily[[#This Row],[Date]]),"")</f>
        <v/>
      </c>
      <c r="S1065" s="2" t="str">
        <f>IFERROR(AVERAGEIFS(tbl_performance[Jump Height (in)],tbl_performance[Name],tbl_daily[[#This Row],[Name]],tbl_performance[Date],tbl_daily[[#This Row],[Date]]),"")</f>
        <v/>
      </c>
      <c r="T1065" s="2" t="str">
        <f>IFERROR(AVERAGEIFS(tbl_performance[Body Fat (%)],tbl_performance[Name],tbl_daily[[#This Row],[Name]],tbl_performance[Date],tbl_daily[[#This Row],[Date]]),"")</f>
        <v/>
      </c>
      <c r="U1065">
        <f>IFERROR(IF(tbl_daily[[#This Row],[Name]]="","",1),"")</f>
        <v>1</v>
      </c>
      <c r="V1065" s="9">
        <f>IF(tbl_daily[[#This Row],[Injury Status]]="Full",1,IF(tbl_daily[[#This Row],[Injury Status]]="Limited",2,IF(tbl_daily[[#This Row],[Injury Status]]="Out",3,"")))</f>
        <v>1</v>
      </c>
    </row>
    <row r="1066" spans="1:22" ht="18" customHeight="1" x14ac:dyDescent="0.25">
      <c r="A1066" s="3">
        <v>43089</v>
      </c>
      <c r="B1066" t="s">
        <v>59</v>
      </c>
      <c r="C1066" t="s">
        <v>36</v>
      </c>
      <c r="D1066">
        <v>7</v>
      </c>
      <c r="E1066">
        <v>4</v>
      </c>
      <c r="F1066">
        <v>7</v>
      </c>
      <c r="G1066">
        <v>5</v>
      </c>
      <c r="H1066">
        <v>4</v>
      </c>
      <c r="I1066">
        <v>0</v>
      </c>
      <c r="J1066">
        <v>0</v>
      </c>
      <c r="K1066" t="s">
        <v>39</v>
      </c>
      <c r="L1066" t="str">
        <f>IFERROR(IF(OR(tbl_daily[[#This Row],[RPE]]="",tbl_daily[[#This Row],[Duration]]=""),"",tbl_daily[[#This Row],[RPE]]*tbl_daily[[#This Row],[Duration]]),"")</f>
        <v/>
      </c>
      <c r="M10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066" t="str">
        <f>IFERROR(_xlfn.XLOOKUP(tbl_daily[[#This Row],[Name]],tbl_profile[Name],tbl_profile[Position]),"")</f>
        <v>Forward</v>
      </c>
      <c r="O1066" t="str">
        <f>IFERROR(IF(tbl_daily[[#This Row],[Injury Status]]="Out","",tbl_daily[[#This Row],[Duration]]),"")</f>
        <v/>
      </c>
      <c r="P1066" t="str">
        <f>IFERROR(_xlfn.XLOOKUP(tbl_daily[[#This Row],[Name]],tbl_profile[Name],tbl_profile[Team]),"")</f>
        <v>Toon Squad</v>
      </c>
      <c r="Q1066" s="2" t="str">
        <f>IFERROR(AVERAGEIFS(tbl_performance[TrapBar Deadlift 1RM (lbs)],tbl_performance[Name],tbl_daily[[#This Row],[Name]],tbl_performance[Date],tbl_daily[[#This Row],[Date]]),"")</f>
        <v/>
      </c>
      <c r="R1066" s="2" t="str">
        <f>IFERROR(AVERAGEIFS(tbl_performance[Bench Press 1RM (lbs)],tbl_performance[Name],tbl_daily[[#This Row],[Name]],tbl_performance[Date],tbl_daily[[#This Row],[Date]]),"")</f>
        <v/>
      </c>
      <c r="S1066" s="2" t="str">
        <f>IFERROR(AVERAGEIFS(tbl_performance[Jump Height (in)],tbl_performance[Name],tbl_daily[[#This Row],[Name]],tbl_performance[Date],tbl_daily[[#This Row],[Date]]),"")</f>
        <v/>
      </c>
      <c r="T1066" s="2" t="str">
        <f>IFERROR(AVERAGEIFS(tbl_performance[Body Fat (%)],tbl_performance[Name],tbl_daily[[#This Row],[Name]],tbl_performance[Date],tbl_daily[[#This Row],[Date]]),"")</f>
        <v/>
      </c>
      <c r="U1066">
        <f>IFERROR(IF(tbl_daily[[#This Row],[Name]]="","",1),"")</f>
        <v>1</v>
      </c>
      <c r="V1066" s="9">
        <f>IF(tbl_daily[[#This Row],[Injury Status]]="Full",1,IF(tbl_daily[[#This Row],[Injury Status]]="Limited",2,IF(tbl_daily[[#This Row],[Injury Status]]="Out",3,"")))</f>
        <v>1</v>
      </c>
    </row>
    <row r="1067" spans="1:22" ht="18" customHeight="1" x14ac:dyDescent="0.25">
      <c r="A1067" s="3">
        <v>43089</v>
      </c>
      <c r="B1067" t="s">
        <v>61</v>
      </c>
      <c r="C1067" t="s">
        <v>36</v>
      </c>
      <c r="D1067">
        <v>7</v>
      </c>
      <c r="E1067">
        <v>6</v>
      </c>
      <c r="F1067">
        <v>4</v>
      </c>
      <c r="G1067">
        <v>6</v>
      </c>
      <c r="H1067">
        <v>5</v>
      </c>
      <c r="I1067">
        <v>0</v>
      </c>
      <c r="J1067">
        <v>0</v>
      </c>
      <c r="K1067" t="s">
        <v>39</v>
      </c>
      <c r="L1067" t="str">
        <f>IFERROR(IF(OR(tbl_daily[[#This Row],[RPE]]="",tbl_daily[[#This Row],[Duration]]=""),"",tbl_daily[[#This Row],[RPE]]*tbl_daily[[#This Row],[Duration]]),"")</f>
        <v/>
      </c>
      <c r="M10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067" t="str">
        <f>IFERROR(_xlfn.XLOOKUP(tbl_daily[[#This Row],[Name]],tbl_profile[Name],tbl_profile[Position]),"")</f>
        <v>Forward</v>
      </c>
      <c r="O1067" t="str">
        <f>IFERROR(IF(tbl_daily[[#This Row],[Injury Status]]="Out","",tbl_daily[[#This Row],[Duration]]),"")</f>
        <v/>
      </c>
      <c r="P1067" t="str">
        <f>IFERROR(_xlfn.XLOOKUP(tbl_daily[[#This Row],[Name]],tbl_profile[Name],tbl_profile[Team]),"")</f>
        <v>Toon Squad</v>
      </c>
      <c r="Q1067" s="2" t="str">
        <f>IFERROR(AVERAGEIFS(tbl_performance[TrapBar Deadlift 1RM (lbs)],tbl_performance[Name],tbl_daily[[#This Row],[Name]],tbl_performance[Date],tbl_daily[[#This Row],[Date]]),"")</f>
        <v/>
      </c>
      <c r="R1067" s="2" t="str">
        <f>IFERROR(AVERAGEIFS(tbl_performance[Bench Press 1RM (lbs)],tbl_performance[Name],tbl_daily[[#This Row],[Name]],tbl_performance[Date],tbl_daily[[#This Row],[Date]]),"")</f>
        <v/>
      </c>
      <c r="S1067" s="2" t="str">
        <f>IFERROR(AVERAGEIFS(tbl_performance[Jump Height (in)],tbl_performance[Name],tbl_daily[[#This Row],[Name]],tbl_performance[Date],tbl_daily[[#This Row],[Date]]),"")</f>
        <v/>
      </c>
      <c r="T1067" s="2" t="str">
        <f>IFERROR(AVERAGEIFS(tbl_performance[Body Fat (%)],tbl_performance[Name],tbl_daily[[#This Row],[Name]],tbl_performance[Date],tbl_daily[[#This Row],[Date]]),"")</f>
        <v/>
      </c>
      <c r="U1067">
        <f>IFERROR(IF(tbl_daily[[#This Row],[Name]]="","",1),"")</f>
        <v>1</v>
      </c>
      <c r="V1067" s="9">
        <f>IF(tbl_daily[[#This Row],[Injury Status]]="Full",1,IF(tbl_daily[[#This Row],[Injury Status]]="Limited",2,IF(tbl_daily[[#This Row],[Injury Status]]="Out",3,"")))</f>
        <v>1</v>
      </c>
    </row>
    <row r="1068" spans="1:22" ht="18" customHeight="1" x14ac:dyDescent="0.25">
      <c r="A1068" s="3">
        <v>43089</v>
      </c>
      <c r="B1068" t="s">
        <v>55</v>
      </c>
      <c r="C1068" t="s">
        <v>36</v>
      </c>
      <c r="D1068">
        <v>4</v>
      </c>
      <c r="E1068">
        <v>7</v>
      </c>
      <c r="F1068">
        <v>5</v>
      </c>
      <c r="G1068">
        <v>4</v>
      </c>
      <c r="H1068">
        <v>4</v>
      </c>
      <c r="I1068">
        <v>0</v>
      </c>
      <c r="J1068">
        <v>0</v>
      </c>
      <c r="K1068" t="s">
        <v>39</v>
      </c>
      <c r="L1068" t="str">
        <f>IFERROR(IF(OR(tbl_daily[[#This Row],[RPE]]="",tbl_daily[[#This Row],[Duration]]=""),"",tbl_daily[[#This Row],[RPE]]*tbl_daily[[#This Row],[Duration]]),"")</f>
        <v/>
      </c>
      <c r="M10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1068" t="str">
        <f>IFERROR(_xlfn.XLOOKUP(tbl_daily[[#This Row],[Name]],tbl_profile[Name],tbl_profile[Position]),"")</f>
        <v>Guard</v>
      </c>
      <c r="O1068" t="str">
        <f>IFERROR(IF(tbl_daily[[#This Row],[Injury Status]]="Out","",tbl_daily[[#This Row],[Duration]]),"")</f>
        <v/>
      </c>
      <c r="P1068" t="str">
        <f>IFERROR(_xlfn.XLOOKUP(tbl_daily[[#This Row],[Name]],tbl_profile[Name],tbl_profile[Team]),"")</f>
        <v>Toon Squad</v>
      </c>
      <c r="Q1068" s="2" t="str">
        <f>IFERROR(AVERAGEIFS(tbl_performance[TrapBar Deadlift 1RM (lbs)],tbl_performance[Name],tbl_daily[[#This Row],[Name]],tbl_performance[Date],tbl_daily[[#This Row],[Date]]),"")</f>
        <v/>
      </c>
      <c r="R1068" s="2" t="str">
        <f>IFERROR(AVERAGEIFS(tbl_performance[Bench Press 1RM (lbs)],tbl_performance[Name],tbl_daily[[#This Row],[Name]],tbl_performance[Date],tbl_daily[[#This Row],[Date]]),"")</f>
        <v/>
      </c>
      <c r="S1068" s="2" t="str">
        <f>IFERROR(AVERAGEIFS(tbl_performance[Jump Height (in)],tbl_performance[Name],tbl_daily[[#This Row],[Name]],tbl_performance[Date],tbl_daily[[#This Row],[Date]]),"")</f>
        <v/>
      </c>
      <c r="T1068" s="2" t="str">
        <f>IFERROR(AVERAGEIFS(tbl_performance[Body Fat (%)],tbl_performance[Name],tbl_daily[[#This Row],[Name]],tbl_performance[Date],tbl_daily[[#This Row],[Date]]),"")</f>
        <v/>
      </c>
      <c r="U1068">
        <f>IFERROR(IF(tbl_daily[[#This Row],[Name]]="","",1),"")</f>
        <v>1</v>
      </c>
      <c r="V1068" s="9">
        <f>IF(tbl_daily[[#This Row],[Injury Status]]="Full",1,IF(tbl_daily[[#This Row],[Injury Status]]="Limited",2,IF(tbl_daily[[#This Row],[Injury Status]]="Out",3,"")))</f>
        <v>1</v>
      </c>
    </row>
    <row r="1069" spans="1:22" ht="18" customHeight="1" x14ac:dyDescent="0.25">
      <c r="A1069" s="3">
        <v>43089</v>
      </c>
      <c r="B1069" t="s">
        <v>40</v>
      </c>
      <c r="C1069" t="s">
        <v>36</v>
      </c>
      <c r="D1069">
        <v>4</v>
      </c>
      <c r="E1069">
        <v>7</v>
      </c>
      <c r="F1069">
        <v>4</v>
      </c>
      <c r="G1069">
        <v>6</v>
      </c>
      <c r="H1069">
        <v>5</v>
      </c>
      <c r="I1069">
        <v>0</v>
      </c>
      <c r="J1069">
        <v>0</v>
      </c>
      <c r="K1069" t="s">
        <v>39</v>
      </c>
      <c r="L1069" t="str">
        <f>IFERROR(IF(OR(tbl_daily[[#This Row],[RPE]]="",tbl_daily[[#This Row],[Duration]]=""),"",tbl_daily[[#This Row],[RPE]]*tbl_daily[[#This Row],[Duration]]),"")</f>
        <v/>
      </c>
      <c r="M10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69" t="str">
        <f>IFERROR(_xlfn.XLOOKUP(tbl_daily[[#This Row],[Name]],tbl_profile[Name],tbl_profile[Position]),"")</f>
        <v>Guard</v>
      </c>
      <c r="O1069" t="str">
        <f>IFERROR(IF(tbl_daily[[#This Row],[Injury Status]]="Out","",tbl_daily[[#This Row],[Duration]]),"")</f>
        <v/>
      </c>
      <c r="P1069" t="str">
        <f>IFERROR(_xlfn.XLOOKUP(tbl_daily[[#This Row],[Name]],tbl_profile[Name],tbl_profile[Team]),"")</f>
        <v>New Legacy</v>
      </c>
      <c r="Q1069" s="2" t="str">
        <f>IFERROR(AVERAGEIFS(tbl_performance[TrapBar Deadlift 1RM (lbs)],tbl_performance[Name],tbl_daily[[#This Row],[Name]],tbl_performance[Date],tbl_daily[[#This Row],[Date]]),"")</f>
        <v/>
      </c>
      <c r="R1069" s="2" t="str">
        <f>IFERROR(AVERAGEIFS(tbl_performance[Bench Press 1RM (lbs)],tbl_performance[Name],tbl_daily[[#This Row],[Name]],tbl_performance[Date],tbl_daily[[#This Row],[Date]]),"")</f>
        <v/>
      </c>
      <c r="S1069" s="2" t="str">
        <f>IFERROR(AVERAGEIFS(tbl_performance[Jump Height (in)],tbl_performance[Name],tbl_daily[[#This Row],[Name]],tbl_performance[Date],tbl_daily[[#This Row],[Date]]),"")</f>
        <v/>
      </c>
      <c r="T1069" s="2" t="str">
        <f>IFERROR(AVERAGEIFS(tbl_performance[Body Fat (%)],tbl_performance[Name],tbl_daily[[#This Row],[Name]],tbl_performance[Date],tbl_daily[[#This Row],[Date]]),"")</f>
        <v/>
      </c>
      <c r="U1069">
        <f>IFERROR(IF(tbl_daily[[#This Row],[Name]]="","",1),"")</f>
        <v>1</v>
      </c>
      <c r="V1069" s="9">
        <f>IF(tbl_daily[[#This Row],[Injury Status]]="Full",1,IF(tbl_daily[[#This Row],[Injury Status]]="Limited",2,IF(tbl_daily[[#This Row],[Injury Status]]="Out",3,"")))</f>
        <v>1</v>
      </c>
    </row>
    <row r="1070" spans="1:22" ht="18" customHeight="1" x14ac:dyDescent="0.25">
      <c r="A1070" s="6">
        <v>43090</v>
      </c>
      <c r="B1070" t="s">
        <v>45</v>
      </c>
      <c r="C1070" t="s">
        <v>36</v>
      </c>
      <c r="D1070">
        <v>6</v>
      </c>
      <c r="E1070">
        <v>5</v>
      </c>
      <c r="F1070">
        <v>4</v>
      </c>
      <c r="G1070">
        <v>4</v>
      </c>
      <c r="H1070">
        <v>4</v>
      </c>
      <c r="I1070">
        <v>0</v>
      </c>
      <c r="J1070">
        <v>0</v>
      </c>
      <c r="K1070" t="s">
        <v>39</v>
      </c>
      <c r="L1070" t="str">
        <f>IFERROR(IF(OR(tbl_daily[[#This Row],[RPE]]="",tbl_daily[[#This Row],[Duration]]=""),"",tbl_daily[[#This Row],[RPE]]*tbl_daily[[#This Row],[Duration]]),"")</f>
        <v/>
      </c>
      <c r="M10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070" t="str">
        <f>IFERROR(_xlfn.XLOOKUP(tbl_daily[[#This Row],[Name]],tbl_profile[Name],tbl_profile[Position]),"")</f>
        <v>Forward</v>
      </c>
      <c r="O1070" t="str">
        <f>IFERROR(IF(tbl_daily[[#This Row],[Injury Status]]="Out","",tbl_daily[[#This Row],[Duration]]),"")</f>
        <v/>
      </c>
      <c r="P1070" t="str">
        <f>IFERROR(_xlfn.XLOOKUP(tbl_daily[[#This Row],[Name]],tbl_profile[Name],tbl_profile[Team]),"")</f>
        <v>New Legacy</v>
      </c>
      <c r="Q1070" s="2" t="str">
        <f>IFERROR(AVERAGEIFS(tbl_performance[TrapBar Deadlift 1RM (lbs)],tbl_performance[Name],tbl_daily[[#This Row],[Name]],tbl_performance[Date],tbl_daily[[#This Row],[Date]]),"")</f>
        <v/>
      </c>
      <c r="R1070" s="2" t="str">
        <f>IFERROR(AVERAGEIFS(tbl_performance[Bench Press 1RM (lbs)],tbl_performance[Name],tbl_daily[[#This Row],[Name]],tbl_performance[Date],tbl_daily[[#This Row],[Date]]),"")</f>
        <v/>
      </c>
      <c r="S1070" s="2" t="str">
        <f>IFERROR(AVERAGEIFS(tbl_performance[Jump Height (in)],tbl_performance[Name],tbl_daily[[#This Row],[Name]],tbl_performance[Date],tbl_daily[[#This Row],[Date]]),"")</f>
        <v/>
      </c>
      <c r="T1070" s="2" t="str">
        <f>IFERROR(AVERAGEIFS(tbl_performance[Body Fat (%)],tbl_performance[Name],tbl_daily[[#This Row],[Name]],tbl_performance[Date],tbl_daily[[#This Row],[Date]]),"")</f>
        <v/>
      </c>
      <c r="U1070">
        <f>IFERROR(IF(tbl_daily[[#This Row],[Name]]="","",1),"")</f>
        <v>1</v>
      </c>
      <c r="V1070" s="9">
        <f>IF(tbl_daily[[#This Row],[Injury Status]]="Full",1,IF(tbl_daily[[#This Row],[Injury Status]]="Limited",2,IF(tbl_daily[[#This Row],[Injury Status]]="Out",3,"")))</f>
        <v>1</v>
      </c>
    </row>
    <row r="1071" spans="1:22" ht="18" customHeight="1" x14ac:dyDescent="0.25">
      <c r="A1071" s="3">
        <v>43090</v>
      </c>
      <c r="B1071" t="s">
        <v>47</v>
      </c>
      <c r="C1071" t="s">
        <v>36</v>
      </c>
      <c r="D1071">
        <v>7</v>
      </c>
      <c r="E1071">
        <v>7</v>
      </c>
      <c r="F1071">
        <v>5</v>
      </c>
      <c r="G1071">
        <v>4</v>
      </c>
      <c r="H1071">
        <v>4</v>
      </c>
      <c r="I1071">
        <v>0</v>
      </c>
      <c r="J1071">
        <v>0</v>
      </c>
      <c r="K1071" t="s">
        <v>39</v>
      </c>
      <c r="L1071" t="str">
        <f>IFERROR(IF(OR(tbl_daily[[#This Row],[RPE]]="",tbl_daily[[#This Row],[Duration]]=""),"",tbl_daily[[#This Row],[RPE]]*tbl_daily[[#This Row],[Duration]]),"")</f>
        <v/>
      </c>
      <c r="M10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071" t="str">
        <f>IFERROR(_xlfn.XLOOKUP(tbl_daily[[#This Row],[Name]],tbl_profile[Name],tbl_profile[Position]),"")</f>
        <v>Forward</v>
      </c>
      <c r="O1071" t="str">
        <f>IFERROR(IF(tbl_daily[[#This Row],[Injury Status]]="Out","",tbl_daily[[#This Row],[Duration]]),"")</f>
        <v/>
      </c>
      <c r="P1071" t="str">
        <f>IFERROR(_xlfn.XLOOKUP(tbl_daily[[#This Row],[Name]],tbl_profile[Name],tbl_profile[Team]),"")</f>
        <v>Toon Squad</v>
      </c>
      <c r="Q1071" s="2" t="str">
        <f>IFERROR(AVERAGEIFS(tbl_performance[TrapBar Deadlift 1RM (lbs)],tbl_performance[Name],tbl_daily[[#This Row],[Name]],tbl_performance[Date],tbl_daily[[#This Row],[Date]]),"")</f>
        <v/>
      </c>
      <c r="R1071" s="2" t="str">
        <f>IFERROR(AVERAGEIFS(tbl_performance[Bench Press 1RM (lbs)],tbl_performance[Name],tbl_daily[[#This Row],[Name]],tbl_performance[Date],tbl_daily[[#This Row],[Date]]),"")</f>
        <v/>
      </c>
      <c r="S1071" s="2" t="str">
        <f>IFERROR(AVERAGEIFS(tbl_performance[Jump Height (in)],tbl_performance[Name],tbl_daily[[#This Row],[Name]],tbl_performance[Date],tbl_daily[[#This Row],[Date]]),"")</f>
        <v/>
      </c>
      <c r="T1071" s="2" t="str">
        <f>IFERROR(AVERAGEIFS(tbl_performance[Body Fat (%)],tbl_performance[Name],tbl_daily[[#This Row],[Name]],tbl_performance[Date],tbl_daily[[#This Row],[Date]]),"")</f>
        <v/>
      </c>
      <c r="U1071">
        <f>IFERROR(IF(tbl_daily[[#This Row],[Name]]="","",1),"")</f>
        <v>1</v>
      </c>
      <c r="V1071" s="9">
        <f>IF(tbl_daily[[#This Row],[Injury Status]]="Full",1,IF(tbl_daily[[#This Row],[Injury Status]]="Limited",2,IF(tbl_daily[[#This Row],[Injury Status]]="Out",3,"")))</f>
        <v>1</v>
      </c>
    </row>
    <row r="1072" spans="1:22" ht="18" customHeight="1" x14ac:dyDescent="0.25">
      <c r="A1072" s="3">
        <v>43090</v>
      </c>
      <c r="B1072" t="s">
        <v>43</v>
      </c>
      <c r="C1072" t="s">
        <v>36</v>
      </c>
      <c r="D1072">
        <v>6</v>
      </c>
      <c r="E1072">
        <v>5</v>
      </c>
      <c r="F1072">
        <v>4</v>
      </c>
      <c r="G1072">
        <v>6</v>
      </c>
      <c r="H1072">
        <v>5</v>
      </c>
      <c r="I1072">
        <v>0</v>
      </c>
      <c r="J1072">
        <v>0</v>
      </c>
      <c r="K1072" t="s">
        <v>39</v>
      </c>
      <c r="L1072" t="str">
        <f>IFERROR(IF(OR(tbl_daily[[#This Row],[RPE]]="",tbl_daily[[#This Row],[Duration]]=""),"",tbl_daily[[#This Row],[RPE]]*tbl_daily[[#This Row],[Duration]]),"")</f>
        <v/>
      </c>
      <c r="M10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72" t="str">
        <f>IFERROR(_xlfn.XLOOKUP(tbl_daily[[#This Row],[Name]],tbl_profile[Name],tbl_profile[Position]),"")</f>
        <v>Forward</v>
      </c>
      <c r="O1072" t="str">
        <f>IFERROR(IF(tbl_daily[[#This Row],[Injury Status]]="Out","",tbl_daily[[#This Row],[Duration]]),"")</f>
        <v/>
      </c>
      <c r="P1072" t="str">
        <f>IFERROR(_xlfn.XLOOKUP(tbl_daily[[#This Row],[Name]],tbl_profile[Name],tbl_profile[Team]),"")</f>
        <v>New Legacy</v>
      </c>
      <c r="Q1072" s="2" t="str">
        <f>IFERROR(AVERAGEIFS(tbl_performance[TrapBar Deadlift 1RM (lbs)],tbl_performance[Name],tbl_daily[[#This Row],[Name]],tbl_performance[Date],tbl_daily[[#This Row],[Date]]),"")</f>
        <v/>
      </c>
      <c r="R1072" s="2" t="str">
        <f>IFERROR(AVERAGEIFS(tbl_performance[Bench Press 1RM (lbs)],tbl_performance[Name],tbl_daily[[#This Row],[Name]],tbl_performance[Date],tbl_daily[[#This Row],[Date]]),"")</f>
        <v/>
      </c>
      <c r="S1072" s="2" t="str">
        <f>IFERROR(AVERAGEIFS(tbl_performance[Jump Height (in)],tbl_performance[Name],tbl_daily[[#This Row],[Name]],tbl_performance[Date],tbl_daily[[#This Row],[Date]]),"")</f>
        <v/>
      </c>
      <c r="T1072" s="2" t="str">
        <f>IFERROR(AVERAGEIFS(tbl_performance[Body Fat (%)],tbl_performance[Name],tbl_daily[[#This Row],[Name]],tbl_performance[Date],tbl_daily[[#This Row],[Date]]),"")</f>
        <v/>
      </c>
      <c r="U1072">
        <f>IFERROR(IF(tbl_daily[[#This Row],[Name]]="","",1),"")</f>
        <v>1</v>
      </c>
      <c r="V1072" s="9">
        <f>IF(tbl_daily[[#This Row],[Injury Status]]="Full",1,IF(tbl_daily[[#This Row],[Injury Status]]="Limited",2,IF(tbl_daily[[#This Row],[Injury Status]]="Out",3,"")))</f>
        <v>1</v>
      </c>
    </row>
    <row r="1073" spans="1:22" ht="18" customHeight="1" x14ac:dyDescent="0.25">
      <c r="A1073" s="3">
        <v>43090</v>
      </c>
      <c r="B1073" t="s">
        <v>46</v>
      </c>
      <c r="C1073" t="s">
        <v>36</v>
      </c>
      <c r="D1073">
        <v>5</v>
      </c>
      <c r="E1073">
        <v>7</v>
      </c>
      <c r="F1073">
        <v>6</v>
      </c>
      <c r="G1073">
        <v>5</v>
      </c>
      <c r="H1073">
        <v>7</v>
      </c>
      <c r="I1073">
        <v>0</v>
      </c>
      <c r="J1073">
        <v>0</v>
      </c>
      <c r="K1073" t="s">
        <v>39</v>
      </c>
      <c r="L1073" t="str">
        <f>IFERROR(IF(OR(tbl_daily[[#This Row],[RPE]]="",tbl_daily[[#This Row],[Duration]]=""),"",tbl_daily[[#This Row],[RPE]]*tbl_daily[[#This Row],[Duration]]),"")</f>
        <v/>
      </c>
      <c r="M10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073" t="str">
        <f>IFERROR(_xlfn.XLOOKUP(tbl_daily[[#This Row],[Name]],tbl_profile[Name],tbl_profile[Position]),"")</f>
        <v>Forward</v>
      </c>
      <c r="O1073" t="str">
        <f>IFERROR(IF(tbl_daily[[#This Row],[Injury Status]]="Out","",tbl_daily[[#This Row],[Duration]]),"")</f>
        <v/>
      </c>
      <c r="P1073" t="str">
        <f>IFERROR(_xlfn.XLOOKUP(tbl_daily[[#This Row],[Name]],tbl_profile[Name],tbl_profile[Team]),"")</f>
        <v>Toon Squad</v>
      </c>
      <c r="Q1073" s="2" t="str">
        <f>IFERROR(AVERAGEIFS(tbl_performance[TrapBar Deadlift 1RM (lbs)],tbl_performance[Name],tbl_daily[[#This Row],[Name]],tbl_performance[Date],tbl_daily[[#This Row],[Date]]),"")</f>
        <v/>
      </c>
      <c r="R1073" s="2" t="str">
        <f>IFERROR(AVERAGEIFS(tbl_performance[Bench Press 1RM (lbs)],tbl_performance[Name],tbl_daily[[#This Row],[Name]],tbl_performance[Date],tbl_daily[[#This Row],[Date]]),"")</f>
        <v/>
      </c>
      <c r="S1073" s="2" t="str">
        <f>IFERROR(AVERAGEIFS(tbl_performance[Jump Height (in)],tbl_performance[Name],tbl_daily[[#This Row],[Name]],tbl_performance[Date],tbl_daily[[#This Row],[Date]]),"")</f>
        <v/>
      </c>
      <c r="T1073" s="2" t="str">
        <f>IFERROR(AVERAGEIFS(tbl_performance[Body Fat (%)],tbl_performance[Name],tbl_daily[[#This Row],[Name]],tbl_performance[Date],tbl_daily[[#This Row],[Date]]),"")</f>
        <v/>
      </c>
      <c r="U1073">
        <f>IFERROR(IF(tbl_daily[[#This Row],[Name]]="","",1),"")</f>
        <v>1</v>
      </c>
      <c r="V1073" s="9">
        <f>IF(tbl_daily[[#This Row],[Injury Status]]="Full",1,IF(tbl_daily[[#This Row],[Injury Status]]="Limited",2,IF(tbl_daily[[#This Row],[Injury Status]]="Out",3,"")))</f>
        <v>1</v>
      </c>
    </row>
    <row r="1074" spans="1:22" ht="18" customHeight="1" x14ac:dyDescent="0.25">
      <c r="A1074" s="3">
        <v>43090</v>
      </c>
      <c r="B1074" t="s">
        <v>49</v>
      </c>
      <c r="C1074" t="s">
        <v>36</v>
      </c>
      <c r="D1074">
        <v>7</v>
      </c>
      <c r="E1074">
        <v>4</v>
      </c>
      <c r="F1074">
        <v>4</v>
      </c>
      <c r="G1074">
        <v>4</v>
      </c>
      <c r="H1074">
        <v>4</v>
      </c>
      <c r="I1074">
        <v>0</v>
      </c>
      <c r="J1074">
        <v>0</v>
      </c>
      <c r="K1074" t="s">
        <v>39</v>
      </c>
      <c r="L1074" t="str">
        <f>IFERROR(IF(OR(tbl_daily[[#This Row],[RPE]]="",tbl_daily[[#This Row],[Duration]]=""),"",tbl_daily[[#This Row],[RPE]]*tbl_daily[[#This Row],[Duration]]),"")</f>
        <v/>
      </c>
      <c r="M10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074" t="str">
        <f>IFERROR(_xlfn.XLOOKUP(tbl_daily[[#This Row],[Name]],tbl_profile[Name],tbl_profile[Position]),"")</f>
        <v>Guard</v>
      </c>
      <c r="O1074" t="str">
        <f>IFERROR(IF(tbl_daily[[#This Row],[Injury Status]]="Out","",tbl_daily[[#This Row],[Duration]]),"")</f>
        <v/>
      </c>
      <c r="P1074" t="str">
        <f>IFERROR(_xlfn.XLOOKUP(tbl_daily[[#This Row],[Name]],tbl_profile[Name],tbl_profile[Team]),"")</f>
        <v>Toon Squad</v>
      </c>
      <c r="Q1074" s="2" t="str">
        <f>IFERROR(AVERAGEIFS(tbl_performance[TrapBar Deadlift 1RM (lbs)],tbl_performance[Name],tbl_daily[[#This Row],[Name]],tbl_performance[Date],tbl_daily[[#This Row],[Date]]),"")</f>
        <v/>
      </c>
      <c r="R1074" s="2" t="str">
        <f>IFERROR(AVERAGEIFS(tbl_performance[Bench Press 1RM (lbs)],tbl_performance[Name],tbl_daily[[#This Row],[Name]],tbl_performance[Date],tbl_daily[[#This Row],[Date]]),"")</f>
        <v/>
      </c>
      <c r="S1074" s="2" t="str">
        <f>IFERROR(AVERAGEIFS(tbl_performance[Jump Height (in)],tbl_performance[Name],tbl_daily[[#This Row],[Name]],tbl_performance[Date],tbl_daily[[#This Row],[Date]]),"")</f>
        <v/>
      </c>
      <c r="T1074" s="2" t="str">
        <f>IFERROR(AVERAGEIFS(tbl_performance[Body Fat (%)],tbl_performance[Name],tbl_daily[[#This Row],[Name]],tbl_performance[Date],tbl_daily[[#This Row],[Date]]),"")</f>
        <v/>
      </c>
      <c r="U1074">
        <f>IFERROR(IF(tbl_daily[[#This Row],[Name]]="","",1),"")</f>
        <v>1</v>
      </c>
      <c r="V1074" s="9">
        <f>IF(tbl_daily[[#This Row],[Injury Status]]="Full",1,IF(tbl_daily[[#This Row],[Injury Status]]="Limited",2,IF(tbl_daily[[#This Row],[Injury Status]]="Out",3,"")))</f>
        <v>1</v>
      </c>
    </row>
    <row r="1075" spans="1:22" ht="18" customHeight="1" x14ac:dyDescent="0.25">
      <c r="A1075" s="3">
        <v>43090</v>
      </c>
      <c r="B1075" t="s">
        <v>14</v>
      </c>
      <c r="C1075" t="s">
        <v>36</v>
      </c>
      <c r="D1075">
        <v>5</v>
      </c>
      <c r="E1075">
        <v>5</v>
      </c>
      <c r="F1075">
        <v>7</v>
      </c>
      <c r="G1075">
        <v>6</v>
      </c>
      <c r="H1075">
        <v>4</v>
      </c>
      <c r="I1075">
        <v>0</v>
      </c>
      <c r="J1075">
        <v>0</v>
      </c>
      <c r="K1075" t="s">
        <v>39</v>
      </c>
      <c r="L1075" t="str">
        <f>IFERROR(IF(OR(tbl_daily[[#This Row],[RPE]]="",tbl_daily[[#This Row],[Duration]]=""),"",tbl_daily[[#This Row],[RPE]]*tbl_daily[[#This Row],[Duration]]),"")</f>
        <v/>
      </c>
      <c r="M10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075" t="str">
        <f>IFERROR(_xlfn.XLOOKUP(tbl_daily[[#This Row],[Name]],tbl_profile[Name],tbl_profile[Position]),"")</f>
        <v>Guard</v>
      </c>
      <c r="O1075" t="str">
        <f>IFERROR(IF(tbl_daily[[#This Row],[Injury Status]]="Out","",tbl_daily[[#This Row],[Duration]]),"")</f>
        <v/>
      </c>
      <c r="P1075" t="str">
        <f>IFERROR(_xlfn.XLOOKUP(tbl_daily[[#This Row],[Name]],tbl_profile[Name],tbl_profile[Team]),"")</f>
        <v>New Legacy</v>
      </c>
      <c r="Q1075" s="2" t="str">
        <f>IFERROR(AVERAGEIFS(tbl_performance[TrapBar Deadlift 1RM (lbs)],tbl_performance[Name],tbl_daily[[#This Row],[Name]],tbl_performance[Date],tbl_daily[[#This Row],[Date]]),"")</f>
        <v/>
      </c>
      <c r="R1075" s="2" t="str">
        <f>IFERROR(AVERAGEIFS(tbl_performance[Bench Press 1RM (lbs)],tbl_performance[Name],tbl_daily[[#This Row],[Name]],tbl_performance[Date],tbl_daily[[#This Row],[Date]]),"")</f>
        <v/>
      </c>
      <c r="S1075" s="2" t="str">
        <f>IFERROR(AVERAGEIFS(tbl_performance[Jump Height (in)],tbl_performance[Name],tbl_daily[[#This Row],[Name]],tbl_performance[Date],tbl_daily[[#This Row],[Date]]),"")</f>
        <v/>
      </c>
      <c r="T1075" s="2" t="str">
        <f>IFERROR(AVERAGEIFS(tbl_performance[Body Fat (%)],tbl_performance[Name],tbl_daily[[#This Row],[Name]],tbl_performance[Date],tbl_daily[[#This Row],[Date]]),"")</f>
        <v/>
      </c>
      <c r="U1075">
        <f>IFERROR(IF(tbl_daily[[#This Row],[Name]]="","",1),"")</f>
        <v>1</v>
      </c>
      <c r="V1075" s="9">
        <f>IF(tbl_daily[[#This Row],[Injury Status]]="Full",1,IF(tbl_daily[[#This Row],[Injury Status]]="Limited",2,IF(tbl_daily[[#This Row],[Injury Status]]="Out",3,"")))</f>
        <v>1</v>
      </c>
    </row>
    <row r="1076" spans="1:22" ht="18" customHeight="1" x14ac:dyDescent="0.25">
      <c r="A1076" s="3">
        <v>43090</v>
      </c>
      <c r="B1076" t="s">
        <v>64</v>
      </c>
      <c r="C1076" t="s">
        <v>36</v>
      </c>
      <c r="D1076">
        <v>6</v>
      </c>
      <c r="E1076">
        <v>4</v>
      </c>
      <c r="F1076">
        <v>4</v>
      </c>
      <c r="G1076">
        <v>5</v>
      </c>
      <c r="H1076">
        <v>7</v>
      </c>
      <c r="I1076">
        <v>0</v>
      </c>
      <c r="J1076">
        <v>0</v>
      </c>
      <c r="K1076" t="s">
        <v>39</v>
      </c>
      <c r="L1076" t="str">
        <f>IFERROR(IF(OR(tbl_daily[[#This Row],[RPE]]="",tbl_daily[[#This Row],[Duration]]=""),"",tbl_daily[[#This Row],[RPE]]*tbl_daily[[#This Row],[Duration]]),"")</f>
        <v/>
      </c>
      <c r="M10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76" t="str">
        <f>IFERROR(_xlfn.XLOOKUP(tbl_daily[[#This Row],[Name]],tbl_profile[Name],tbl_profile[Position]),"")</f>
        <v>Guard</v>
      </c>
      <c r="O1076" t="str">
        <f>IFERROR(IF(tbl_daily[[#This Row],[Injury Status]]="Out","",tbl_daily[[#This Row],[Duration]]),"")</f>
        <v/>
      </c>
      <c r="P1076" t="str">
        <f>IFERROR(_xlfn.XLOOKUP(tbl_daily[[#This Row],[Name]],tbl_profile[Name],tbl_profile[Team]),"")</f>
        <v>New Legacy</v>
      </c>
      <c r="Q1076" s="2" t="str">
        <f>IFERROR(AVERAGEIFS(tbl_performance[TrapBar Deadlift 1RM (lbs)],tbl_performance[Name],tbl_daily[[#This Row],[Name]],tbl_performance[Date],tbl_daily[[#This Row],[Date]]),"")</f>
        <v/>
      </c>
      <c r="R1076" s="2" t="str">
        <f>IFERROR(AVERAGEIFS(tbl_performance[Bench Press 1RM (lbs)],tbl_performance[Name],tbl_daily[[#This Row],[Name]],tbl_performance[Date],tbl_daily[[#This Row],[Date]]),"")</f>
        <v/>
      </c>
      <c r="S1076" s="2" t="str">
        <f>IFERROR(AVERAGEIFS(tbl_performance[Jump Height (in)],tbl_performance[Name],tbl_daily[[#This Row],[Name]],tbl_performance[Date],tbl_daily[[#This Row],[Date]]),"")</f>
        <v/>
      </c>
      <c r="T1076" s="2" t="str">
        <f>IFERROR(AVERAGEIFS(tbl_performance[Body Fat (%)],tbl_performance[Name],tbl_daily[[#This Row],[Name]],tbl_performance[Date],tbl_daily[[#This Row],[Date]]),"")</f>
        <v/>
      </c>
      <c r="U1076">
        <f>IFERROR(IF(tbl_daily[[#This Row],[Name]]="","",1),"")</f>
        <v>1</v>
      </c>
      <c r="V1076" s="9">
        <f>IF(tbl_daily[[#This Row],[Injury Status]]="Full",1,IF(tbl_daily[[#This Row],[Injury Status]]="Limited",2,IF(tbl_daily[[#This Row],[Injury Status]]="Out",3,"")))</f>
        <v>1</v>
      </c>
    </row>
    <row r="1077" spans="1:22" ht="18" customHeight="1" x14ac:dyDescent="0.25">
      <c r="A1077" s="3">
        <v>43090</v>
      </c>
      <c r="B1077" t="s">
        <v>48</v>
      </c>
      <c r="C1077" t="s">
        <v>36</v>
      </c>
      <c r="D1077">
        <v>5</v>
      </c>
      <c r="E1077">
        <v>7</v>
      </c>
      <c r="F1077">
        <v>4</v>
      </c>
      <c r="G1077">
        <v>5</v>
      </c>
      <c r="H1077">
        <v>5</v>
      </c>
      <c r="I1077">
        <v>0</v>
      </c>
      <c r="J1077">
        <v>0</v>
      </c>
      <c r="K1077" t="s">
        <v>39</v>
      </c>
      <c r="L1077" t="str">
        <f>IFERROR(IF(OR(tbl_daily[[#This Row],[RPE]]="",tbl_daily[[#This Row],[Duration]]=""),"",tbl_daily[[#This Row],[RPE]]*tbl_daily[[#This Row],[Duration]]),"")</f>
        <v/>
      </c>
      <c r="M10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77" t="str">
        <f>IFERROR(_xlfn.XLOOKUP(tbl_daily[[#This Row],[Name]],tbl_profile[Name],tbl_profile[Position]),"")</f>
        <v>Guard</v>
      </c>
      <c r="O1077" t="str">
        <f>IFERROR(IF(tbl_daily[[#This Row],[Injury Status]]="Out","",tbl_daily[[#This Row],[Duration]]),"")</f>
        <v/>
      </c>
      <c r="P1077" t="str">
        <f>IFERROR(_xlfn.XLOOKUP(tbl_daily[[#This Row],[Name]],tbl_profile[Name],tbl_profile[Team]),"")</f>
        <v>New Legacy</v>
      </c>
      <c r="Q1077" s="2" t="str">
        <f>IFERROR(AVERAGEIFS(tbl_performance[TrapBar Deadlift 1RM (lbs)],tbl_performance[Name],tbl_daily[[#This Row],[Name]],tbl_performance[Date],tbl_daily[[#This Row],[Date]]),"")</f>
        <v/>
      </c>
      <c r="R1077" s="2" t="str">
        <f>IFERROR(AVERAGEIFS(tbl_performance[Bench Press 1RM (lbs)],tbl_performance[Name],tbl_daily[[#This Row],[Name]],tbl_performance[Date],tbl_daily[[#This Row],[Date]]),"")</f>
        <v/>
      </c>
      <c r="S1077" s="2" t="str">
        <f>IFERROR(AVERAGEIFS(tbl_performance[Jump Height (in)],tbl_performance[Name],tbl_daily[[#This Row],[Name]],tbl_performance[Date],tbl_daily[[#This Row],[Date]]),"")</f>
        <v/>
      </c>
      <c r="T1077" s="2" t="str">
        <f>IFERROR(AVERAGEIFS(tbl_performance[Body Fat (%)],tbl_performance[Name],tbl_daily[[#This Row],[Name]],tbl_performance[Date],tbl_daily[[#This Row],[Date]]),"")</f>
        <v/>
      </c>
      <c r="U1077">
        <f>IFERROR(IF(tbl_daily[[#This Row],[Name]]="","",1),"")</f>
        <v>1</v>
      </c>
      <c r="V1077" s="9">
        <f>IF(tbl_daily[[#This Row],[Injury Status]]="Full",1,IF(tbl_daily[[#This Row],[Injury Status]]="Limited",2,IF(tbl_daily[[#This Row],[Injury Status]]="Out",3,"")))</f>
        <v>1</v>
      </c>
    </row>
    <row r="1078" spans="1:22" ht="18" customHeight="1" x14ac:dyDescent="0.25">
      <c r="A1078" s="3">
        <v>43090</v>
      </c>
      <c r="B1078" t="s">
        <v>65</v>
      </c>
      <c r="C1078" t="s">
        <v>36</v>
      </c>
      <c r="D1078">
        <v>7</v>
      </c>
      <c r="E1078">
        <v>5</v>
      </c>
      <c r="F1078">
        <v>5</v>
      </c>
      <c r="G1078">
        <v>5</v>
      </c>
      <c r="H1078">
        <v>7</v>
      </c>
      <c r="I1078">
        <v>0</v>
      </c>
      <c r="J1078">
        <v>0</v>
      </c>
      <c r="K1078" t="s">
        <v>39</v>
      </c>
      <c r="L1078" t="str">
        <f>IFERROR(IF(OR(tbl_daily[[#This Row],[RPE]]="",tbl_daily[[#This Row],[Duration]]=""),"",tbl_daily[[#This Row],[RPE]]*tbl_daily[[#This Row],[Duration]]),"")</f>
        <v/>
      </c>
      <c r="M10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29</v>
      </c>
      <c r="N1078" t="str">
        <f>IFERROR(_xlfn.XLOOKUP(tbl_daily[[#This Row],[Name]],tbl_profile[Name],tbl_profile[Position]),"")</f>
        <v>Center</v>
      </c>
      <c r="O1078" t="str">
        <f>IFERROR(IF(tbl_daily[[#This Row],[Injury Status]]="Out","",tbl_daily[[#This Row],[Duration]]),"")</f>
        <v/>
      </c>
      <c r="P1078" t="str">
        <f>IFERROR(_xlfn.XLOOKUP(tbl_daily[[#This Row],[Name]],tbl_profile[Name],tbl_profile[Team]),"")</f>
        <v>New Legacy</v>
      </c>
      <c r="Q1078" s="2" t="str">
        <f>IFERROR(AVERAGEIFS(tbl_performance[TrapBar Deadlift 1RM (lbs)],tbl_performance[Name],tbl_daily[[#This Row],[Name]],tbl_performance[Date],tbl_daily[[#This Row],[Date]]),"")</f>
        <v/>
      </c>
      <c r="R1078" s="2" t="str">
        <f>IFERROR(AVERAGEIFS(tbl_performance[Bench Press 1RM (lbs)],tbl_performance[Name],tbl_daily[[#This Row],[Name]],tbl_performance[Date],tbl_daily[[#This Row],[Date]]),"")</f>
        <v/>
      </c>
      <c r="S1078" s="2" t="str">
        <f>IFERROR(AVERAGEIFS(tbl_performance[Jump Height (in)],tbl_performance[Name],tbl_daily[[#This Row],[Name]],tbl_performance[Date],tbl_daily[[#This Row],[Date]]),"")</f>
        <v/>
      </c>
      <c r="T1078" s="2" t="str">
        <f>IFERROR(AVERAGEIFS(tbl_performance[Body Fat (%)],tbl_performance[Name],tbl_daily[[#This Row],[Name]],tbl_performance[Date],tbl_daily[[#This Row],[Date]]),"")</f>
        <v/>
      </c>
      <c r="U1078">
        <f>IFERROR(IF(tbl_daily[[#This Row],[Name]]="","",1),"")</f>
        <v>1</v>
      </c>
      <c r="V1078" s="9">
        <f>IF(tbl_daily[[#This Row],[Injury Status]]="Full",1,IF(tbl_daily[[#This Row],[Injury Status]]="Limited",2,IF(tbl_daily[[#This Row],[Injury Status]]="Out",3,"")))</f>
        <v>1</v>
      </c>
    </row>
    <row r="1079" spans="1:22" ht="18" customHeight="1" x14ac:dyDescent="0.25">
      <c r="A1079" s="3">
        <v>43090</v>
      </c>
      <c r="B1079" t="s">
        <v>63</v>
      </c>
      <c r="C1079" t="s">
        <v>36</v>
      </c>
      <c r="D1079">
        <v>6</v>
      </c>
      <c r="E1079">
        <v>6</v>
      </c>
      <c r="F1079">
        <v>4</v>
      </c>
      <c r="G1079">
        <v>6</v>
      </c>
      <c r="H1079">
        <v>5</v>
      </c>
      <c r="I1079">
        <v>0</v>
      </c>
      <c r="J1079">
        <v>0</v>
      </c>
      <c r="K1079" t="s">
        <v>39</v>
      </c>
      <c r="L1079" t="str">
        <f>IFERROR(IF(OR(tbl_daily[[#This Row],[RPE]]="",tbl_daily[[#This Row],[Duration]]=""),"",tbl_daily[[#This Row],[RPE]]*tbl_daily[[#This Row],[Duration]]),"")</f>
        <v/>
      </c>
      <c r="M10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079" t="str">
        <f>IFERROR(_xlfn.XLOOKUP(tbl_daily[[#This Row],[Name]],tbl_profile[Name],tbl_profile[Position]),"")</f>
        <v>Center</v>
      </c>
      <c r="O1079" t="str">
        <f>IFERROR(IF(tbl_daily[[#This Row],[Injury Status]]="Out","",tbl_daily[[#This Row],[Duration]]),"")</f>
        <v/>
      </c>
      <c r="P1079" t="str">
        <f>IFERROR(_xlfn.XLOOKUP(tbl_daily[[#This Row],[Name]],tbl_profile[Name],tbl_profile[Team]),"")</f>
        <v>New Legacy</v>
      </c>
      <c r="Q1079" s="2" t="str">
        <f>IFERROR(AVERAGEIFS(tbl_performance[TrapBar Deadlift 1RM (lbs)],tbl_performance[Name],tbl_daily[[#This Row],[Name]],tbl_performance[Date],tbl_daily[[#This Row],[Date]]),"")</f>
        <v/>
      </c>
      <c r="R1079" s="2" t="str">
        <f>IFERROR(AVERAGEIFS(tbl_performance[Bench Press 1RM (lbs)],tbl_performance[Name],tbl_daily[[#This Row],[Name]],tbl_performance[Date],tbl_daily[[#This Row],[Date]]),"")</f>
        <v/>
      </c>
      <c r="S1079" s="2" t="str">
        <f>IFERROR(AVERAGEIFS(tbl_performance[Jump Height (in)],tbl_performance[Name],tbl_daily[[#This Row],[Name]],tbl_performance[Date],tbl_daily[[#This Row],[Date]]),"")</f>
        <v/>
      </c>
      <c r="T1079" s="2" t="str">
        <f>IFERROR(AVERAGEIFS(tbl_performance[Body Fat (%)],tbl_performance[Name],tbl_daily[[#This Row],[Name]],tbl_performance[Date],tbl_daily[[#This Row],[Date]]),"")</f>
        <v/>
      </c>
      <c r="U1079">
        <f>IFERROR(IF(tbl_daily[[#This Row],[Name]]="","",1),"")</f>
        <v>1</v>
      </c>
      <c r="V1079" s="9">
        <f>IF(tbl_daily[[#This Row],[Injury Status]]="Full",1,IF(tbl_daily[[#This Row],[Injury Status]]="Limited",2,IF(tbl_daily[[#This Row],[Injury Status]]="Out",3,"")))</f>
        <v>1</v>
      </c>
    </row>
    <row r="1080" spans="1:22" ht="18" customHeight="1" x14ac:dyDescent="0.25">
      <c r="A1080" s="3">
        <v>43090</v>
      </c>
      <c r="B1080" t="s">
        <v>62</v>
      </c>
      <c r="C1080" t="s">
        <v>36</v>
      </c>
      <c r="D1080">
        <v>5</v>
      </c>
      <c r="E1080">
        <v>7</v>
      </c>
      <c r="F1080">
        <v>4</v>
      </c>
      <c r="G1080">
        <v>5</v>
      </c>
      <c r="H1080">
        <v>5</v>
      </c>
      <c r="I1080">
        <v>0</v>
      </c>
      <c r="J1080">
        <v>0</v>
      </c>
      <c r="K1080" t="s">
        <v>39</v>
      </c>
      <c r="L1080" t="str">
        <f>IFERROR(IF(OR(tbl_daily[[#This Row],[RPE]]="",tbl_daily[[#This Row],[Duration]]=""),"",tbl_daily[[#This Row],[RPE]]*tbl_daily[[#This Row],[Duration]]),"")</f>
        <v/>
      </c>
      <c r="M10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80" t="str">
        <f>IFERROR(_xlfn.XLOOKUP(tbl_daily[[#This Row],[Name]],tbl_profile[Name],tbl_profile[Position]),"")</f>
        <v>Center</v>
      </c>
      <c r="O1080" t="str">
        <f>IFERROR(IF(tbl_daily[[#This Row],[Injury Status]]="Out","",tbl_daily[[#This Row],[Duration]]),"")</f>
        <v/>
      </c>
      <c r="P1080" t="str">
        <f>IFERROR(_xlfn.XLOOKUP(tbl_daily[[#This Row],[Name]],tbl_profile[Name],tbl_profile[Team]),"")</f>
        <v>Toon Squad</v>
      </c>
      <c r="Q1080" s="2" t="str">
        <f>IFERROR(AVERAGEIFS(tbl_performance[TrapBar Deadlift 1RM (lbs)],tbl_performance[Name],tbl_daily[[#This Row],[Name]],tbl_performance[Date],tbl_daily[[#This Row],[Date]]),"")</f>
        <v/>
      </c>
      <c r="R1080" s="2" t="str">
        <f>IFERROR(AVERAGEIFS(tbl_performance[Bench Press 1RM (lbs)],tbl_performance[Name],tbl_daily[[#This Row],[Name]],tbl_performance[Date],tbl_daily[[#This Row],[Date]]),"")</f>
        <v/>
      </c>
      <c r="S1080" s="2" t="str">
        <f>IFERROR(AVERAGEIFS(tbl_performance[Jump Height (in)],tbl_performance[Name],tbl_daily[[#This Row],[Name]],tbl_performance[Date],tbl_daily[[#This Row],[Date]]),"")</f>
        <v/>
      </c>
      <c r="T1080" s="2" t="str">
        <f>IFERROR(AVERAGEIFS(tbl_performance[Body Fat (%)],tbl_performance[Name],tbl_daily[[#This Row],[Name]],tbl_performance[Date],tbl_daily[[#This Row],[Date]]),"")</f>
        <v/>
      </c>
      <c r="U1080">
        <f>IFERROR(IF(tbl_daily[[#This Row],[Name]]="","",1),"")</f>
        <v>1</v>
      </c>
      <c r="V1080" s="9">
        <f>IF(tbl_daily[[#This Row],[Injury Status]]="Full",1,IF(tbl_daily[[#This Row],[Injury Status]]="Limited",2,IF(tbl_daily[[#This Row],[Injury Status]]="Out",3,"")))</f>
        <v>1</v>
      </c>
    </row>
    <row r="1081" spans="1:22" ht="18" customHeight="1" x14ac:dyDescent="0.25">
      <c r="A1081" s="3">
        <v>43090</v>
      </c>
      <c r="B1081" t="s">
        <v>146</v>
      </c>
      <c r="C1081" t="s">
        <v>38</v>
      </c>
      <c r="D1081">
        <v>5</v>
      </c>
      <c r="E1081">
        <v>3</v>
      </c>
      <c r="F1081">
        <v>5</v>
      </c>
      <c r="G1081">
        <v>4</v>
      </c>
      <c r="H1081">
        <v>4</v>
      </c>
      <c r="I1081">
        <v>1</v>
      </c>
      <c r="J1081">
        <v>6</v>
      </c>
      <c r="K1081">
        <v>90</v>
      </c>
      <c r="L1081">
        <f>IFERROR(IF(OR(tbl_daily[[#This Row],[RPE]]="",tbl_daily[[#This Row],[Duration]]=""),"",tbl_daily[[#This Row],[RPE]]*tbl_daily[[#This Row],[Duration]]),"")</f>
        <v>540</v>
      </c>
      <c r="M10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21</v>
      </c>
      <c r="N1081" t="str">
        <f>IFERROR(_xlfn.XLOOKUP(tbl_daily[[#This Row],[Name]],tbl_profile[Name],tbl_profile[Position]),"")</f>
        <v>Forward</v>
      </c>
      <c r="O1081">
        <f>IFERROR(IF(tbl_daily[[#This Row],[Injury Status]]="Out","",tbl_daily[[#This Row],[Duration]]),"")</f>
        <v>90</v>
      </c>
      <c r="P1081" t="str">
        <f>IFERROR(_xlfn.XLOOKUP(tbl_daily[[#This Row],[Name]],tbl_profile[Name],tbl_profile[Team]),"")</f>
        <v>New Legacy</v>
      </c>
      <c r="Q1081" s="2" t="str">
        <f>IFERROR(AVERAGEIFS(tbl_performance[TrapBar Deadlift 1RM (lbs)],tbl_performance[Name],tbl_daily[[#This Row],[Name]],tbl_performance[Date],tbl_daily[[#This Row],[Date]]),"")</f>
        <v/>
      </c>
      <c r="R1081" s="2" t="str">
        <f>IFERROR(AVERAGEIFS(tbl_performance[Bench Press 1RM (lbs)],tbl_performance[Name],tbl_daily[[#This Row],[Name]],tbl_performance[Date],tbl_daily[[#This Row],[Date]]),"")</f>
        <v/>
      </c>
      <c r="S1081" s="2" t="str">
        <f>IFERROR(AVERAGEIFS(tbl_performance[Jump Height (in)],tbl_performance[Name],tbl_daily[[#This Row],[Name]],tbl_performance[Date],tbl_daily[[#This Row],[Date]]),"")</f>
        <v/>
      </c>
      <c r="T1081" s="2" t="str">
        <f>IFERROR(AVERAGEIFS(tbl_performance[Body Fat (%)],tbl_performance[Name],tbl_daily[[#This Row],[Name]],tbl_performance[Date],tbl_daily[[#This Row],[Date]]),"")</f>
        <v/>
      </c>
      <c r="U1081">
        <f>IFERROR(IF(tbl_daily[[#This Row],[Name]]="","",1),"")</f>
        <v>1</v>
      </c>
      <c r="V1081" s="9">
        <f>IF(tbl_daily[[#This Row],[Injury Status]]="Full",1,IF(tbl_daily[[#This Row],[Injury Status]]="Limited",2,IF(tbl_daily[[#This Row],[Injury Status]]="Out",3,"")))</f>
        <v>2</v>
      </c>
    </row>
    <row r="1082" spans="1:22" ht="18" customHeight="1" x14ac:dyDescent="0.25">
      <c r="A1082" s="3">
        <v>43090</v>
      </c>
      <c r="B1082" t="s">
        <v>52</v>
      </c>
      <c r="C1082" t="s">
        <v>36</v>
      </c>
      <c r="D1082">
        <v>6</v>
      </c>
      <c r="E1082">
        <v>5</v>
      </c>
      <c r="F1082">
        <v>4</v>
      </c>
      <c r="G1082">
        <v>4</v>
      </c>
      <c r="H1082">
        <v>5</v>
      </c>
      <c r="I1082">
        <v>1</v>
      </c>
      <c r="J1082">
        <v>10</v>
      </c>
      <c r="K1082">
        <v>90</v>
      </c>
      <c r="L1082">
        <f>IFERROR(IF(OR(tbl_daily[[#This Row],[RPE]]="",tbl_daily[[#This Row],[Duration]]=""),"",tbl_daily[[#This Row],[RPE]]*tbl_daily[[#This Row],[Duration]]),"")</f>
        <v>900</v>
      </c>
      <c r="M10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24</v>
      </c>
      <c r="N1082" t="str">
        <f>IFERROR(_xlfn.XLOOKUP(tbl_daily[[#This Row],[Name]],tbl_profile[Name],tbl_profile[Position]),"")</f>
        <v>Forward</v>
      </c>
      <c r="O1082">
        <f>IFERROR(IF(tbl_daily[[#This Row],[Injury Status]]="Out","",tbl_daily[[#This Row],[Duration]]),"")</f>
        <v>90</v>
      </c>
      <c r="P1082" t="str">
        <f>IFERROR(_xlfn.XLOOKUP(tbl_daily[[#This Row],[Name]],tbl_profile[Name],tbl_profile[Team]),"")</f>
        <v>Toon Squad</v>
      </c>
      <c r="Q1082" s="2" t="str">
        <f>IFERROR(AVERAGEIFS(tbl_performance[TrapBar Deadlift 1RM (lbs)],tbl_performance[Name],tbl_daily[[#This Row],[Name]],tbl_performance[Date],tbl_daily[[#This Row],[Date]]),"")</f>
        <v/>
      </c>
      <c r="R1082" s="2" t="str">
        <f>IFERROR(AVERAGEIFS(tbl_performance[Bench Press 1RM (lbs)],tbl_performance[Name],tbl_daily[[#This Row],[Name]],tbl_performance[Date],tbl_daily[[#This Row],[Date]]),"")</f>
        <v/>
      </c>
      <c r="S1082" s="2" t="str">
        <f>IFERROR(AVERAGEIFS(tbl_performance[Jump Height (in)],tbl_performance[Name],tbl_daily[[#This Row],[Name]],tbl_performance[Date],tbl_daily[[#This Row],[Date]]),"")</f>
        <v/>
      </c>
      <c r="T1082" s="2" t="str">
        <f>IFERROR(AVERAGEIFS(tbl_performance[Body Fat (%)],tbl_performance[Name],tbl_daily[[#This Row],[Name]],tbl_performance[Date],tbl_daily[[#This Row],[Date]]),"")</f>
        <v/>
      </c>
      <c r="U1082">
        <f>IFERROR(IF(tbl_daily[[#This Row],[Name]]="","",1),"")</f>
        <v>1</v>
      </c>
      <c r="V1082" s="9">
        <f>IF(tbl_daily[[#This Row],[Injury Status]]="Full",1,IF(tbl_daily[[#This Row],[Injury Status]]="Limited",2,IF(tbl_daily[[#This Row],[Injury Status]]="Out",3,"")))</f>
        <v>1</v>
      </c>
    </row>
    <row r="1083" spans="1:22" ht="18" customHeight="1" x14ac:dyDescent="0.25">
      <c r="A1083" s="3">
        <v>43090</v>
      </c>
      <c r="B1083" t="s">
        <v>57</v>
      </c>
      <c r="C1083" t="s">
        <v>36</v>
      </c>
      <c r="D1083">
        <v>5</v>
      </c>
      <c r="E1083">
        <v>7</v>
      </c>
      <c r="F1083">
        <v>6</v>
      </c>
      <c r="G1083">
        <v>7</v>
      </c>
      <c r="H1083">
        <v>7</v>
      </c>
      <c r="I1083">
        <v>1</v>
      </c>
      <c r="J1083">
        <v>10</v>
      </c>
      <c r="K1083">
        <v>90</v>
      </c>
      <c r="L1083">
        <f>IFERROR(IF(OR(tbl_daily[[#This Row],[RPE]]="",tbl_daily[[#This Row],[Duration]]=""),"",tbl_daily[[#This Row],[RPE]]*tbl_daily[[#This Row],[Duration]]),"")</f>
        <v>900</v>
      </c>
      <c r="M10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32</v>
      </c>
      <c r="N1083" t="str">
        <f>IFERROR(_xlfn.XLOOKUP(tbl_daily[[#This Row],[Name]],tbl_profile[Name],tbl_profile[Position]),"")</f>
        <v>Guard</v>
      </c>
      <c r="O1083">
        <f>IFERROR(IF(tbl_daily[[#This Row],[Injury Status]]="Out","",tbl_daily[[#This Row],[Duration]]),"")</f>
        <v>90</v>
      </c>
      <c r="P1083" t="str">
        <f>IFERROR(_xlfn.XLOOKUP(tbl_daily[[#This Row],[Name]],tbl_profile[Name],tbl_profile[Team]),"")</f>
        <v>Toon Squad</v>
      </c>
      <c r="Q1083" s="2" t="str">
        <f>IFERROR(AVERAGEIFS(tbl_performance[TrapBar Deadlift 1RM (lbs)],tbl_performance[Name],tbl_daily[[#This Row],[Name]],tbl_performance[Date],tbl_daily[[#This Row],[Date]]),"")</f>
        <v/>
      </c>
      <c r="R1083" s="2" t="str">
        <f>IFERROR(AVERAGEIFS(tbl_performance[Bench Press 1RM (lbs)],tbl_performance[Name],tbl_daily[[#This Row],[Name]],tbl_performance[Date],tbl_daily[[#This Row],[Date]]),"")</f>
        <v/>
      </c>
      <c r="S1083" s="2" t="str">
        <f>IFERROR(AVERAGEIFS(tbl_performance[Jump Height (in)],tbl_performance[Name],tbl_daily[[#This Row],[Name]],tbl_performance[Date],tbl_daily[[#This Row],[Date]]),"")</f>
        <v/>
      </c>
      <c r="T1083" s="2" t="str">
        <f>IFERROR(AVERAGEIFS(tbl_performance[Body Fat (%)],tbl_performance[Name],tbl_daily[[#This Row],[Name]],tbl_performance[Date],tbl_daily[[#This Row],[Date]]),"")</f>
        <v/>
      </c>
      <c r="U1083">
        <f>IFERROR(IF(tbl_daily[[#This Row],[Name]]="","",1),"")</f>
        <v>1</v>
      </c>
      <c r="V1083" s="9">
        <f>IF(tbl_daily[[#This Row],[Injury Status]]="Full",1,IF(tbl_daily[[#This Row],[Injury Status]]="Limited",2,IF(tbl_daily[[#This Row],[Injury Status]]="Out",3,"")))</f>
        <v>1</v>
      </c>
    </row>
    <row r="1084" spans="1:22" ht="18" customHeight="1" x14ac:dyDescent="0.25">
      <c r="A1084" s="3">
        <v>43090</v>
      </c>
      <c r="B1084" t="s">
        <v>59</v>
      </c>
      <c r="C1084" t="s">
        <v>36</v>
      </c>
      <c r="D1084">
        <v>5</v>
      </c>
      <c r="E1084">
        <v>6</v>
      </c>
      <c r="F1084">
        <v>4</v>
      </c>
      <c r="G1084">
        <v>4</v>
      </c>
      <c r="H1084">
        <v>4</v>
      </c>
      <c r="I1084">
        <v>1</v>
      </c>
      <c r="J1084">
        <v>10</v>
      </c>
      <c r="K1084">
        <v>90</v>
      </c>
      <c r="L1084">
        <f>IFERROR(IF(OR(tbl_daily[[#This Row],[RPE]]="",tbl_daily[[#This Row],[Duration]]=""),"",tbl_daily[[#This Row],[RPE]]*tbl_daily[[#This Row],[Duration]]),"")</f>
        <v>900</v>
      </c>
      <c r="M10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084" t="str">
        <f>IFERROR(_xlfn.XLOOKUP(tbl_daily[[#This Row],[Name]],tbl_profile[Name],tbl_profile[Position]),"")</f>
        <v>Forward</v>
      </c>
      <c r="O1084">
        <f>IFERROR(IF(tbl_daily[[#This Row],[Injury Status]]="Out","",tbl_daily[[#This Row],[Duration]]),"")</f>
        <v>90</v>
      </c>
      <c r="P1084" t="str">
        <f>IFERROR(_xlfn.XLOOKUP(tbl_daily[[#This Row],[Name]],tbl_profile[Name],tbl_profile[Team]),"")</f>
        <v>Toon Squad</v>
      </c>
      <c r="Q1084" s="2" t="str">
        <f>IFERROR(AVERAGEIFS(tbl_performance[TrapBar Deadlift 1RM (lbs)],tbl_performance[Name],tbl_daily[[#This Row],[Name]],tbl_performance[Date],tbl_daily[[#This Row],[Date]]),"")</f>
        <v/>
      </c>
      <c r="R1084" s="2" t="str">
        <f>IFERROR(AVERAGEIFS(tbl_performance[Bench Press 1RM (lbs)],tbl_performance[Name],tbl_daily[[#This Row],[Name]],tbl_performance[Date],tbl_daily[[#This Row],[Date]]),"")</f>
        <v/>
      </c>
      <c r="S1084" s="2" t="str">
        <f>IFERROR(AVERAGEIFS(tbl_performance[Jump Height (in)],tbl_performance[Name],tbl_daily[[#This Row],[Name]],tbl_performance[Date],tbl_daily[[#This Row],[Date]]),"")</f>
        <v/>
      </c>
      <c r="T1084" s="2" t="str">
        <f>IFERROR(AVERAGEIFS(tbl_performance[Body Fat (%)],tbl_performance[Name],tbl_daily[[#This Row],[Name]],tbl_performance[Date],tbl_daily[[#This Row],[Date]]),"")</f>
        <v/>
      </c>
      <c r="U1084">
        <f>IFERROR(IF(tbl_daily[[#This Row],[Name]]="","",1),"")</f>
        <v>1</v>
      </c>
      <c r="V1084" s="9">
        <f>IF(tbl_daily[[#This Row],[Injury Status]]="Full",1,IF(tbl_daily[[#This Row],[Injury Status]]="Limited",2,IF(tbl_daily[[#This Row],[Injury Status]]="Out",3,"")))</f>
        <v>1</v>
      </c>
    </row>
    <row r="1085" spans="1:22" ht="18" customHeight="1" x14ac:dyDescent="0.25">
      <c r="A1085" s="3">
        <v>43090</v>
      </c>
      <c r="B1085" t="s">
        <v>61</v>
      </c>
      <c r="C1085" t="s">
        <v>36</v>
      </c>
      <c r="D1085">
        <v>5</v>
      </c>
      <c r="E1085">
        <v>4</v>
      </c>
      <c r="F1085">
        <v>7</v>
      </c>
      <c r="G1085">
        <v>7</v>
      </c>
      <c r="H1085">
        <v>5</v>
      </c>
      <c r="I1085">
        <v>1</v>
      </c>
      <c r="J1085">
        <v>9</v>
      </c>
      <c r="K1085">
        <v>90</v>
      </c>
      <c r="L1085">
        <f>IFERROR(IF(OR(tbl_daily[[#This Row],[RPE]]="",tbl_daily[[#This Row],[Duration]]=""),"",tbl_daily[[#This Row],[RPE]]*tbl_daily[[#This Row],[Duration]]),"")</f>
        <v>810</v>
      </c>
      <c r="M10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085" t="str">
        <f>IFERROR(_xlfn.XLOOKUP(tbl_daily[[#This Row],[Name]],tbl_profile[Name],tbl_profile[Position]),"")</f>
        <v>Forward</v>
      </c>
      <c r="O1085">
        <f>IFERROR(IF(tbl_daily[[#This Row],[Injury Status]]="Out","",tbl_daily[[#This Row],[Duration]]),"")</f>
        <v>90</v>
      </c>
      <c r="P1085" t="str">
        <f>IFERROR(_xlfn.XLOOKUP(tbl_daily[[#This Row],[Name]],tbl_profile[Name],tbl_profile[Team]),"")</f>
        <v>Toon Squad</v>
      </c>
      <c r="Q1085" s="2" t="str">
        <f>IFERROR(AVERAGEIFS(tbl_performance[TrapBar Deadlift 1RM (lbs)],tbl_performance[Name],tbl_daily[[#This Row],[Name]],tbl_performance[Date],tbl_daily[[#This Row],[Date]]),"")</f>
        <v/>
      </c>
      <c r="R1085" s="2" t="str">
        <f>IFERROR(AVERAGEIFS(tbl_performance[Bench Press 1RM (lbs)],tbl_performance[Name],tbl_daily[[#This Row],[Name]],tbl_performance[Date],tbl_daily[[#This Row],[Date]]),"")</f>
        <v/>
      </c>
      <c r="S1085" s="2" t="str">
        <f>IFERROR(AVERAGEIFS(tbl_performance[Jump Height (in)],tbl_performance[Name],tbl_daily[[#This Row],[Name]],tbl_performance[Date],tbl_daily[[#This Row],[Date]]),"")</f>
        <v/>
      </c>
      <c r="T1085" s="2" t="str">
        <f>IFERROR(AVERAGEIFS(tbl_performance[Body Fat (%)],tbl_performance[Name],tbl_daily[[#This Row],[Name]],tbl_performance[Date],tbl_daily[[#This Row],[Date]]),"")</f>
        <v/>
      </c>
      <c r="U1085">
        <f>IFERROR(IF(tbl_daily[[#This Row],[Name]]="","",1),"")</f>
        <v>1</v>
      </c>
      <c r="V1085" s="9">
        <f>IF(tbl_daily[[#This Row],[Injury Status]]="Full",1,IF(tbl_daily[[#This Row],[Injury Status]]="Limited",2,IF(tbl_daily[[#This Row],[Injury Status]]="Out",3,"")))</f>
        <v>1</v>
      </c>
    </row>
    <row r="1086" spans="1:22" ht="18" customHeight="1" x14ac:dyDescent="0.25">
      <c r="A1086" s="3">
        <v>43090</v>
      </c>
      <c r="B1086" t="s">
        <v>55</v>
      </c>
      <c r="C1086" t="s">
        <v>36</v>
      </c>
      <c r="D1086">
        <v>5</v>
      </c>
      <c r="E1086">
        <v>5</v>
      </c>
      <c r="F1086">
        <v>5</v>
      </c>
      <c r="G1086">
        <v>5</v>
      </c>
      <c r="H1086">
        <v>5</v>
      </c>
      <c r="I1086">
        <v>1</v>
      </c>
      <c r="J1086">
        <v>7</v>
      </c>
      <c r="K1086">
        <v>90</v>
      </c>
      <c r="L1086">
        <f>IFERROR(IF(OR(tbl_daily[[#This Row],[RPE]]="",tbl_daily[[#This Row],[Duration]]=""),"",tbl_daily[[#This Row],[RPE]]*tbl_daily[[#This Row],[Duration]]),"")</f>
        <v>630</v>
      </c>
      <c r="M10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1086" t="str">
        <f>IFERROR(_xlfn.XLOOKUP(tbl_daily[[#This Row],[Name]],tbl_profile[Name],tbl_profile[Position]),"")</f>
        <v>Guard</v>
      </c>
      <c r="O1086">
        <f>IFERROR(IF(tbl_daily[[#This Row],[Injury Status]]="Out","",tbl_daily[[#This Row],[Duration]]),"")</f>
        <v>90</v>
      </c>
      <c r="P1086" t="str">
        <f>IFERROR(_xlfn.XLOOKUP(tbl_daily[[#This Row],[Name]],tbl_profile[Name],tbl_profile[Team]),"")</f>
        <v>Toon Squad</v>
      </c>
      <c r="Q1086" s="2" t="str">
        <f>IFERROR(AVERAGEIFS(tbl_performance[TrapBar Deadlift 1RM (lbs)],tbl_performance[Name],tbl_daily[[#This Row],[Name]],tbl_performance[Date],tbl_daily[[#This Row],[Date]]),"")</f>
        <v/>
      </c>
      <c r="R1086" s="2" t="str">
        <f>IFERROR(AVERAGEIFS(tbl_performance[Bench Press 1RM (lbs)],tbl_performance[Name],tbl_daily[[#This Row],[Name]],tbl_performance[Date],tbl_daily[[#This Row],[Date]]),"")</f>
        <v/>
      </c>
      <c r="S1086" s="2" t="str">
        <f>IFERROR(AVERAGEIFS(tbl_performance[Jump Height (in)],tbl_performance[Name],tbl_daily[[#This Row],[Name]],tbl_performance[Date],tbl_daily[[#This Row],[Date]]),"")</f>
        <v/>
      </c>
      <c r="T1086" s="2" t="str">
        <f>IFERROR(AVERAGEIFS(tbl_performance[Body Fat (%)],tbl_performance[Name],tbl_daily[[#This Row],[Name]],tbl_performance[Date],tbl_daily[[#This Row],[Date]]),"")</f>
        <v/>
      </c>
      <c r="U1086">
        <f>IFERROR(IF(tbl_daily[[#This Row],[Name]]="","",1),"")</f>
        <v>1</v>
      </c>
      <c r="V1086" s="9">
        <f>IF(tbl_daily[[#This Row],[Injury Status]]="Full",1,IF(tbl_daily[[#This Row],[Injury Status]]="Limited",2,IF(tbl_daily[[#This Row],[Injury Status]]="Out",3,"")))</f>
        <v>1</v>
      </c>
    </row>
    <row r="1087" spans="1:22" ht="18" customHeight="1" x14ac:dyDescent="0.25">
      <c r="A1087" s="3">
        <v>43090</v>
      </c>
      <c r="B1087" t="s">
        <v>40</v>
      </c>
      <c r="C1087" t="s">
        <v>36</v>
      </c>
      <c r="D1087">
        <v>4</v>
      </c>
      <c r="E1087">
        <v>4</v>
      </c>
      <c r="F1087">
        <v>7</v>
      </c>
      <c r="G1087">
        <v>6</v>
      </c>
      <c r="H1087">
        <v>4</v>
      </c>
      <c r="I1087">
        <v>1</v>
      </c>
      <c r="J1087">
        <v>7</v>
      </c>
      <c r="K1087">
        <v>90</v>
      </c>
      <c r="L1087">
        <f>IFERROR(IF(OR(tbl_daily[[#This Row],[RPE]]="",tbl_daily[[#This Row],[Duration]]=""),"",tbl_daily[[#This Row],[RPE]]*tbl_daily[[#This Row],[Duration]]),"")</f>
        <v>630</v>
      </c>
      <c r="M10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1087" t="str">
        <f>IFERROR(_xlfn.XLOOKUP(tbl_daily[[#This Row],[Name]],tbl_profile[Name],tbl_profile[Position]),"")</f>
        <v>Guard</v>
      </c>
      <c r="O1087">
        <f>IFERROR(IF(tbl_daily[[#This Row],[Injury Status]]="Out","",tbl_daily[[#This Row],[Duration]]),"")</f>
        <v>90</v>
      </c>
      <c r="P1087" t="str">
        <f>IFERROR(_xlfn.XLOOKUP(tbl_daily[[#This Row],[Name]],tbl_profile[Name],tbl_profile[Team]),"")</f>
        <v>New Legacy</v>
      </c>
      <c r="Q1087" s="2" t="str">
        <f>IFERROR(AVERAGEIFS(tbl_performance[TrapBar Deadlift 1RM (lbs)],tbl_performance[Name],tbl_daily[[#This Row],[Name]],tbl_performance[Date],tbl_daily[[#This Row],[Date]]),"")</f>
        <v/>
      </c>
      <c r="R1087" s="2" t="str">
        <f>IFERROR(AVERAGEIFS(tbl_performance[Bench Press 1RM (lbs)],tbl_performance[Name],tbl_daily[[#This Row],[Name]],tbl_performance[Date],tbl_daily[[#This Row],[Date]]),"")</f>
        <v/>
      </c>
      <c r="S1087" s="2" t="str">
        <f>IFERROR(AVERAGEIFS(tbl_performance[Jump Height (in)],tbl_performance[Name],tbl_daily[[#This Row],[Name]],tbl_performance[Date],tbl_daily[[#This Row],[Date]]),"")</f>
        <v/>
      </c>
      <c r="T1087" s="2" t="str">
        <f>IFERROR(AVERAGEIFS(tbl_performance[Body Fat (%)],tbl_performance[Name],tbl_daily[[#This Row],[Name]],tbl_performance[Date],tbl_daily[[#This Row],[Date]]),"")</f>
        <v/>
      </c>
      <c r="U1087">
        <f>IFERROR(IF(tbl_daily[[#This Row],[Name]]="","",1),"")</f>
        <v>1</v>
      </c>
      <c r="V1087" s="9">
        <f>IF(tbl_daily[[#This Row],[Injury Status]]="Full",1,IF(tbl_daily[[#This Row],[Injury Status]]="Limited",2,IF(tbl_daily[[#This Row],[Injury Status]]="Out",3,"")))</f>
        <v>1</v>
      </c>
    </row>
    <row r="1088" spans="1:22" ht="18" customHeight="1" x14ac:dyDescent="0.25">
      <c r="A1088" s="6">
        <v>43091</v>
      </c>
      <c r="B1088" t="s">
        <v>45</v>
      </c>
      <c r="C1088" t="s">
        <v>36</v>
      </c>
      <c r="D1088">
        <v>5</v>
      </c>
      <c r="E1088">
        <v>6</v>
      </c>
      <c r="F1088">
        <v>5</v>
      </c>
      <c r="G1088">
        <v>5</v>
      </c>
      <c r="H1088">
        <v>7</v>
      </c>
      <c r="I1088">
        <v>1</v>
      </c>
      <c r="J1088">
        <v>8</v>
      </c>
      <c r="K1088">
        <v>90</v>
      </c>
      <c r="L1088">
        <f>IFERROR(IF(OR(tbl_daily[[#This Row],[RPE]]="",tbl_daily[[#This Row],[Duration]]=""),"",tbl_daily[[#This Row],[RPE]]*tbl_daily[[#This Row],[Duration]]),"")</f>
        <v>720</v>
      </c>
      <c r="M10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28</v>
      </c>
      <c r="N1088" t="str">
        <f>IFERROR(_xlfn.XLOOKUP(tbl_daily[[#This Row],[Name]],tbl_profile[Name],tbl_profile[Position]),"")</f>
        <v>Forward</v>
      </c>
      <c r="O1088">
        <f>IFERROR(IF(tbl_daily[[#This Row],[Injury Status]]="Out","",tbl_daily[[#This Row],[Duration]]),"")</f>
        <v>90</v>
      </c>
      <c r="P1088" t="str">
        <f>IFERROR(_xlfn.XLOOKUP(tbl_daily[[#This Row],[Name]],tbl_profile[Name],tbl_profile[Team]),"")</f>
        <v>New Legacy</v>
      </c>
      <c r="Q1088" s="2" t="str">
        <f>IFERROR(AVERAGEIFS(tbl_performance[TrapBar Deadlift 1RM (lbs)],tbl_performance[Name],tbl_daily[[#This Row],[Name]],tbl_performance[Date],tbl_daily[[#This Row],[Date]]),"")</f>
        <v/>
      </c>
      <c r="R1088" s="2" t="str">
        <f>IFERROR(AVERAGEIFS(tbl_performance[Bench Press 1RM (lbs)],tbl_performance[Name],tbl_daily[[#This Row],[Name]],tbl_performance[Date],tbl_daily[[#This Row],[Date]]),"")</f>
        <v/>
      </c>
      <c r="S1088" s="2" t="str">
        <f>IFERROR(AVERAGEIFS(tbl_performance[Jump Height (in)],tbl_performance[Name],tbl_daily[[#This Row],[Name]],tbl_performance[Date],tbl_daily[[#This Row],[Date]]),"")</f>
        <v/>
      </c>
      <c r="T1088" s="2" t="str">
        <f>IFERROR(AVERAGEIFS(tbl_performance[Body Fat (%)],tbl_performance[Name],tbl_daily[[#This Row],[Name]],tbl_performance[Date],tbl_daily[[#This Row],[Date]]),"")</f>
        <v/>
      </c>
      <c r="U1088">
        <f>IFERROR(IF(tbl_daily[[#This Row],[Name]]="","",1),"")</f>
        <v>1</v>
      </c>
      <c r="V1088" s="9">
        <f>IF(tbl_daily[[#This Row],[Injury Status]]="Full",1,IF(tbl_daily[[#This Row],[Injury Status]]="Limited",2,IF(tbl_daily[[#This Row],[Injury Status]]="Out",3,"")))</f>
        <v>1</v>
      </c>
    </row>
    <row r="1089" spans="1:22" ht="18" customHeight="1" x14ac:dyDescent="0.25">
      <c r="A1089" s="3">
        <v>43091</v>
      </c>
      <c r="B1089" t="s">
        <v>47</v>
      </c>
      <c r="C1089" t="s">
        <v>36</v>
      </c>
      <c r="D1089">
        <v>6</v>
      </c>
      <c r="E1089">
        <v>6</v>
      </c>
      <c r="F1089">
        <v>6</v>
      </c>
      <c r="G1089">
        <v>4</v>
      </c>
      <c r="H1089">
        <v>4</v>
      </c>
      <c r="I1089">
        <v>1</v>
      </c>
      <c r="J1089">
        <v>7</v>
      </c>
      <c r="K1089">
        <v>90</v>
      </c>
      <c r="L1089">
        <f>IFERROR(IF(OR(tbl_daily[[#This Row],[RPE]]="",tbl_daily[[#This Row],[Duration]]=""),"",tbl_daily[[#This Row],[RPE]]*tbl_daily[[#This Row],[Duration]]),"")</f>
        <v>630</v>
      </c>
      <c r="M108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89" t="str">
        <f>IFERROR(_xlfn.XLOOKUP(tbl_daily[[#This Row],[Name]],tbl_profile[Name],tbl_profile[Position]),"")</f>
        <v>Forward</v>
      </c>
      <c r="O1089">
        <f>IFERROR(IF(tbl_daily[[#This Row],[Injury Status]]="Out","",tbl_daily[[#This Row],[Duration]]),"")</f>
        <v>90</v>
      </c>
      <c r="P1089" t="str">
        <f>IFERROR(_xlfn.XLOOKUP(tbl_daily[[#This Row],[Name]],tbl_profile[Name],tbl_profile[Team]),"")</f>
        <v>Toon Squad</v>
      </c>
      <c r="Q1089" s="2" t="str">
        <f>IFERROR(AVERAGEIFS(tbl_performance[TrapBar Deadlift 1RM (lbs)],tbl_performance[Name],tbl_daily[[#This Row],[Name]],tbl_performance[Date],tbl_daily[[#This Row],[Date]]),"")</f>
        <v/>
      </c>
      <c r="R1089" s="2" t="str">
        <f>IFERROR(AVERAGEIFS(tbl_performance[Bench Press 1RM (lbs)],tbl_performance[Name],tbl_daily[[#This Row],[Name]],tbl_performance[Date],tbl_daily[[#This Row],[Date]]),"")</f>
        <v/>
      </c>
      <c r="S1089" s="2" t="str">
        <f>IFERROR(AVERAGEIFS(tbl_performance[Jump Height (in)],tbl_performance[Name],tbl_daily[[#This Row],[Name]],tbl_performance[Date],tbl_daily[[#This Row],[Date]]),"")</f>
        <v/>
      </c>
      <c r="T1089" s="2" t="str">
        <f>IFERROR(AVERAGEIFS(tbl_performance[Body Fat (%)],tbl_performance[Name],tbl_daily[[#This Row],[Name]],tbl_performance[Date],tbl_daily[[#This Row],[Date]]),"")</f>
        <v/>
      </c>
      <c r="U1089">
        <f>IFERROR(IF(tbl_daily[[#This Row],[Name]]="","",1),"")</f>
        <v>1</v>
      </c>
      <c r="V1089" s="9">
        <f>IF(tbl_daily[[#This Row],[Injury Status]]="Full",1,IF(tbl_daily[[#This Row],[Injury Status]]="Limited",2,IF(tbl_daily[[#This Row],[Injury Status]]="Out",3,"")))</f>
        <v>1</v>
      </c>
    </row>
    <row r="1090" spans="1:22" ht="18" customHeight="1" x14ac:dyDescent="0.25">
      <c r="A1090" s="3">
        <v>43091</v>
      </c>
      <c r="B1090" t="s">
        <v>43</v>
      </c>
      <c r="C1090" t="s">
        <v>36</v>
      </c>
      <c r="D1090">
        <v>4</v>
      </c>
      <c r="E1090">
        <v>7</v>
      </c>
      <c r="F1090">
        <v>4</v>
      </c>
      <c r="G1090">
        <v>4</v>
      </c>
      <c r="H1090">
        <v>7</v>
      </c>
      <c r="I1090">
        <v>1</v>
      </c>
      <c r="J1090">
        <v>10</v>
      </c>
      <c r="K1090">
        <v>90</v>
      </c>
      <c r="L1090">
        <f>IFERROR(IF(OR(tbl_daily[[#This Row],[RPE]]="",tbl_daily[[#This Row],[Duration]]=""),"",tbl_daily[[#This Row],[RPE]]*tbl_daily[[#This Row],[Duration]]),"")</f>
        <v>900</v>
      </c>
      <c r="M109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26</v>
      </c>
      <c r="N1090" t="str">
        <f>IFERROR(_xlfn.XLOOKUP(tbl_daily[[#This Row],[Name]],tbl_profile[Name],tbl_profile[Position]),"")</f>
        <v>Forward</v>
      </c>
      <c r="O1090">
        <f>IFERROR(IF(tbl_daily[[#This Row],[Injury Status]]="Out","",tbl_daily[[#This Row],[Duration]]),"")</f>
        <v>90</v>
      </c>
      <c r="P1090" t="str">
        <f>IFERROR(_xlfn.XLOOKUP(tbl_daily[[#This Row],[Name]],tbl_profile[Name],tbl_profile[Team]),"")</f>
        <v>New Legacy</v>
      </c>
      <c r="Q1090" s="2" t="str">
        <f>IFERROR(AVERAGEIFS(tbl_performance[TrapBar Deadlift 1RM (lbs)],tbl_performance[Name],tbl_daily[[#This Row],[Name]],tbl_performance[Date],tbl_daily[[#This Row],[Date]]),"")</f>
        <v/>
      </c>
      <c r="R1090" s="2" t="str">
        <f>IFERROR(AVERAGEIFS(tbl_performance[Bench Press 1RM (lbs)],tbl_performance[Name],tbl_daily[[#This Row],[Name]],tbl_performance[Date],tbl_daily[[#This Row],[Date]]),"")</f>
        <v/>
      </c>
      <c r="S1090" s="2" t="str">
        <f>IFERROR(AVERAGEIFS(tbl_performance[Jump Height (in)],tbl_performance[Name],tbl_daily[[#This Row],[Name]],tbl_performance[Date],tbl_daily[[#This Row],[Date]]),"")</f>
        <v/>
      </c>
      <c r="T1090" s="2" t="str">
        <f>IFERROR(AVERAGEIFS(tbl_performance[Body Fat (%)],tbl_performance[Name],tbl_daily[[#This Row],[Name]],tbl_performance[Date],tbl_daily[[#This Row],[Date]]),"")</f>
        <v/>
      </c>
      <c r="U1090">
        <f>IFERROR(IF(tbl_daily[[#This Row],[Name]]="","",1),"")</f>
        <v>1</v>
      </c>
      <c r="V1090" s="9">
        <f>IF(tbl_daily[[#This Row],[Injury Status]]="Full",1,IF(tbl_daily[[#This Row],[Injury Status]]="Limited",2,IF(tbl_daily[[#This Row],[Injury Status]]="Out",3,"")))</f>
        <v>1</v>
      </c>
    </row>
    <row r="1091" spans="1:22" ht="18" customHeight="1" x14ac:dyDescent="0.25">
      <c r="A1091" s="3">
        <v>43091</v>
      </c>
      <c r="B1091" t="s">
        <v>46</v>
      </c>
      <c r="C1091" t="s">
        <v>38</v>
      </c>
      <c r="D1091">
        <v>3</v>
      </c>
      <c r="E1091">
        <v>4</v>
      </c>
      <c r="F1091">
        <v>3</v>
      </c>
      <c r="G1091">
        <v>6</v>
      </c>
      <c r="H1091">
        <v>5</v>
      </c>
      <c r="I1091">
        <v>1</v>
      </c>
      <c r="J1091">
        <v>10</v>
      </c>
      <c r="K1091">
        <v>90</v>
      </c>
      <c r="L1091">
        <f>IFERROR(IF(OR(tbl_daily[[#This Row],[RPE]]="",tbl_daily[[#This Row],[Duration]]=""),"",tbl_daily[[#This Row],[RPE]]*tbl_daily[[#This Row],[Duration]]),"")</f>
        <v>900</v>
      </c>
      <c r="M109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21</v>
      </c>
      <c r="N1091" t="str">
        <f>IFERROR(_xlfn.XLOOKUP(tbl_daily[[#This Row],[Name]],tbl_profile[Name],tbl_profile[Position]),"")</f>
        <v>Forward</v>
      </c>
      <c r="O1091">
        <f>IFERROR(IF(tbl_daily[[#This Row],[Injury Status]]="Out","",tbl_daily[[#This Row],[Duration]]),"")</f>
        <v>90</v>
      </c>
      <c r="P1091" t="str">
        <f>IFERROR(_xlfn.XLOOKUP(tbl_daily[[#This Row],[Name]],tbl_profile[Name],tbl_profile[Team]),"")</f>
        <v>Toon Squad</v>
      </c>
      <c r="Q1091" s="2" t="str">
        <f>IFERROR(AVERAGEIFS(tbl_performance[TrapBar Deadlift 1RM (lbs)],tbl_performance[Name],tbl_daily[[#This Row],[Name]],tbl_performance[Date],tbl_daily[[#This Row],[Date]]),"")</f>
        <v/>
      </c>
      <c r="R1091" s="2" t="str">
        <f>IFERROR(AVERAGEIFS(tbl_performance[Bench Press 1RM (lbs)],tbl_performance[Name],tbl_daily[[#This Row],[Name]],tbl_performance[Date],tbl_daily[[#This Row],[Date]]),"")</f>
        <v/>
      </c>
      <c r="S1091" s="2" t="str">
        <f>IFERROR(AVERAGEIFS(tbl_performance[Jump Height (in)],tbl_performance[Name],tbl_daily[[#This Row],[Name]],tbl_performance[Date],tbl_daily[[#This Row],[Date]]),"")</f>
        <v/>
      </c>
      <c r="T1091" s="2" t="str">
        <f>IFERROR(AVERAGEIFS(tbl_performance[Body Fat (%)],tbl_performance[Name],tbl_daily[[#This Row],[Name]],tbl_performance[Date],tbl_daily[[#This Row],[Date]]),"")</f>
        <v/>
      </c>
      <c r="U1091">
        <f>IFERROR(IF(tbl_daily[[#This Row],[Name]]="","",1),"")</f>
        <v>1</v>
      </c>
      <c r="V1091" s="9">
        <f>IF(tbl_daily[[#This Row],[Injury Status]]="Full",1,IF(tbl_daily[[#This Row],[Injury Status]]="Limited",2,IF(tbl_daily[[#This Row],[Injury Status]]="Out",3,"")))</f>
        <v>2</v>
      </c>
    </row>
    <row r="1092" spans="1:22" ht="18" customHeight="1" x14ac:dyDescent="0.25">
      <c r="A1092" s="3">
        <v>43091</v>
      </c>
      <c r="B1092" t="s">
        <v>49</v>
      </c>
      <c r="C1092" t="s">
        <v>36</v>
      </c>
      <c r="D1092">
        <v>4</v>
      </c>
      <c r="E1092">
        <v>5</v>
      </c>
      <c r="F1092">
        <v>5</v>
      </c>
      <c r="G1092">
        <v>7</v>
      </c>
      <c r="H1092">
        <v>4</v>
      </c>
      <c r="I1092">
        <v>1</v>
      </c>
      <c r="J1092">
        <v>8</v>
      </c>
      <c r="K1092">
        <v>90</v>
      </c>
      <c r="L1092">
        <f>IFERROR(IF(OR(tbl_daily[[#This Row],[RPE]]="",tbl_daily[[#This Row],[Duration]]=""),"",tbl_daily[[#This Row],[RPE]]*tbl_daily[[#This Row],[Duration]]),"")</f>
        <v>720</v>
      </c>
      <c r="M109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25</v>
      </c>
      <c r="N1092" t="str">
        <f>IFERROR(_xlfn.XLOOKUP(tbl_daily[[#This Row],[Name]],tbl_profile[Name],tbl_profile[Position]),"")</f>
        <v>Guard</v>
      </c>
      <c r="O1092">
        <f>IFERROR(IF(tbl_daily[[#This Row],[Injury Status]]="Out","",tbl_daily[[#This Row],[Duration]]),"")</f>
        <v>90</v>
      </c>
      <c r="P1092" t="str">
        <f>IFERROR(_xlfn.XLOOKUP(tbl_daily[[#This Row],[Name]],tbl_profile[Name],tbl_profile[Team]),"")</f>
        <v>Toon Squad</v>
      </c>
      <c r="Q1092" s="2" t="str">
        <f>IFERROR(AVERAGEIFS(tbl_performance[TrapBar Deadlift 1RM (lbs)],tbl_performance[Name],tbl_daily[[#This Row],[Name]],tbl_performance[Date],tbl_daily[[#This Row],[Date]]),"")</f>
        <v/>
      </c>
      <c r="R1092" s="2" t="str">
        <f>IFERROR(AVERAGEIFS(tbl_performance[Bench Press 1RM (lbs)],tbl_performance[Name],tbl_daily[[#This Row],[Name]],tbl_performance[Date],tbl_daily[[#This Row],[Date]]),"")</f>
        <v/>
      </c>
      <c r="S1092" s="2" t="str">
        <f>IFERROR(AVERAGEIFS(tbl_performance[Jump Height (in)],tbl_performance[Name],tbl_daily[[#This Row],[Name]],tbl_performance[Date],tbl_daily[[#This Row],[Date]]),"")</f>
        <v/>
      </c>
      <c r="T1092" s="2" t="str">
        <f>IFERROR(AVERAGEIFS(tbl_performance[Body Fat (%)],tbl_performance[Name],tbl_daily[[#This Row],[Name]],tbl_performance[Date],tbl_daily[[#This Row],[Date]]),"")</f>
        <v/>
      </c>
      <c r="U1092">
        <f>IFERROR(IF(tbl_daily[[#This Row],[Name]]="","",1),"")</f>
        <v>1</v>
      </c>
      <c r="V1092" s="9">
        <f>IF(tbl_daily[[#This Row],[Injury Status]]="Full",1,IF(tbl_daily[[#This Row],[Injury Status]]="Limited",2,IF(tbl_daily[[#This Row],[Injury Status]]="Out",3,"")))</f>
        <v>1</v>
      </c>
    </row>
    <row r="1093" spans="1:22" ht="18" customHeight="1" x14ac:dyDescent="0.25">
      <c r="A1093" s="3">
        <v>43091</v>
      </c>
      <c r="B1093" t="s">
        <v>14</v>
      </c>
      <c r="C1093" t="s">
        <v>36</v>
      </c>
      <c r="D1093">
        <v>6</v>
      </c>
      <c r="E1093">
        <v>5</v>
      </c>
      <c r="F1093">
        <v>6</v>
      </c>
      <c r="G1093">
        <v>6</v>
      </c>
      <c r="H1093">
        <v>4</v>
      </c>
      <c r="I1093">
        <v>1</v>
      </c>
      <c r="J1093">
        <v>7</v>
      </c>
      <c r="K1093">
        <v>90</v>
      </c>
      <c r="L1093">
        <f>IFERROR(IF(OR(tbl_daily[[#This Row],[RPE]]="",tbl_daily[[#This Row],[Duration]]=""),"",tbl_daily[[#This Row],[RPE]]*tbl_daily[[#This Row],[Duration]]),"")</f>
        <v>630</v>
      </c>
      <c r="M109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093" t="str">
        <f>IFERROR(_xlfn.XLOOKUP(tbl_daily[[#This Row],[Name]],tbl_profile[Name],tbl_profile[Position]),"")</f>
        <v>Guard</v>
      </c>
      <c r="O1093">
        <f>IFERROR(IF(tbl_daily[[#This Row],[Injury Status]]="Out","",tbl_daily[[#This Row],[Duration]]),"")</f>
        <v>90</v>
      </c>
      <c r="P1093" t="str">
        <f>IFERROR(_xlfn.XLOOKUP(tbl_daily[[#This Row],[Name]],tbl_profile[Name],tbl_profile[Team]),"")</f>
        <v>New Legacy</v>
      </c>
      <c r="Q1093" s="2" t="str">
        <f>IFERROR(AVERAGEIFS(tbl_performance[TrapBar Deadlift 1RM (lbs)],tbl_performance[Name],tbl_daily[[#This Row],[Name]],tbl_performance[Date],tbl_daily[[#This Row],[Date]]),"")</f>
        <v/>
      </c>
      <c r="R1093" s="2" t="str">
        <f>IFERROR(AVERAGEIFS(tbl_performance[Bench Press 1RM (lbs)],tbl_performance[Name],tbl_daily[[#This Row],[Name]],tbl_performance[Date],tbl_daily[[#This Row],[Date]]),"")</f>
        <v/>
      </c>
      <c r="S1093" s="2" t="str">
        <f>IFERROR(AVERAGEIFS(tbl_performance[Jump Height (in)],tbl_performance[Name],tbl_daily[[#This Row],[Name]],tbl_performance[Date],tbl_daily[[#This Row],[Date]]),"")</f>
        <v/>
      </c>
      <c r="T1093" s="2" t="str">
        <f>IFERROR(AVERAGEIFS(tbl_performance[Body Fat (%)],tbl_performance[Name],tbl_daily[[#This Row],[Name]],tbl_performance[Date],tbl_daily[[#This Row],[Date]]),"")</f>
        <v/>
      </c>
      <c r="U1093">
        <f>IFERROR(IF(tbl_daily[[#This Row],[Name]]="","",1),"")</f>
        <v>1</v>
      </c>
      <c r="V1093" s="9">
        <f>IF(tbl_daily[[#This Row],[Injury Status]]="Full",1,IF(tbl_daily[[#This Row],[Injury Status]]="Limited",2,IF(tbl_daily[[#This Row],[Injury Status]]="Out",3,"")))</f>
        <v>1</v>
      </c>
    </row>
    <row r="1094" spans="1:22" ht="18" customHeight="1" x14ac:dyDescent="0.25">
      <c r="A1094" s="3">
        <v>43091</v>
      </c>
      <c r="B1094" t="s">
        <v>64</v>
      </c>
      <c r="C1094" t="s">
        <v>36</v>
      </c>
      <c r="D1094">
        <v>5</v>
      </c>
      <c r="E1094">
        <v>7</v>
      </c>
      <c r="F1094">
        <v>7</v>
      </c>
      <c r="G1094">
        <v>4</v>
      </c>
      <c r="H1094">
        <v>7</v>
      </c>
      <c r="I1094">
        <v>1</v>
      </c>
      <c r="J1094">
        <v>7</v>
      </c>
      <c r="K1094">
        <v>90</v>
      </c>
      <c r="L1094">
        <f>IFERROR(IF(OR(tbl_daily[[#This Row],[RPE]]="",tbl_daily[[#This Row],[Duration]]=""),"",tbl_daily[[#This Row],[RPE]]*tbl_daily[[#This Row],[Duration]]),"")</f>
        <v>630</v>
      </c>
      <c r="M109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094" t="str">
        <f>IFERROR(_xlfn.XLOOKUP(tbl_daily[[#This Row],[Name]],tbl_profile[Name],tbl_profile[Position]),"")</f>
        <v>Guard</v>
      </c>
      <c r="O1094">
        <f>IFERROR(IF(tbl_daily[[#This Row],[Injury Status]]="Out","",tbl_daily[[#This Row],[Duration]]),"")</f>
        <v>90</v>
      </c>
      <c r="P1094" t="str">
        <f>IFERROR(_xlfn.XLOOKUP(tbl_daily[[#This Row],[Name]],tbl_profile[Name],tbl_profile[Team]),"")</f>
        <v>New Legacy</v>
      </c>
      <c r="Q1094" s="2" t="str">
        <f>IFERROR(AVERAGEIFS(tbl_performance[TrapBar Deadlift 1RM (lbs)],tbl_performance[Name],tbl_daily[[#This Row],[Name]],tbl_performance[Date],tbl_daily[[#This Row],[Date]]),"")</f>
        <v/>
      </c>
      <c r="R1094" s="2" t="str">
        <f>IFERROR(AVERAGEIFS(tbl_performance[Bench Press 1RM (lbs)],tbl_performance[Name],tbl_daily[[#This Row],[Name]],tbl_performance[Date],tbl_daily[[#This Row],[Date]]),"")</f>
        <v/>
      </c>
      <c r="S1094" s="2" t="str">
        <f>IFERROR(AVERAGEIFS(tbl_performance[Jump Height (in)],tbl_performance[Name],tbl_daily[[#This Row],[Name]],tbl_performance[Date],tbl_daily[[#This Row],[Date]]),"")</f>
        <v/>
      </c>
      <c r="T1094" s="2" t="str">
        <f>IFERROR(AVERAGEIFS(tbl_performance[Body Fat (%)],tbl_performance[Name],tbl_daily[[#This Row],[Name]],tbl_performance[Date],tbl_daily[[#This Row],[Date]]),"")</f>
        <v/>
      </c>
      <c r="U1094">
        <f>IFERROR(IF(tbl_daily[[#This Row],[Name]]="","",1),"")</f>
        <v>1</v>
      </c>
      <c r="V1094" s="9">
        <f>IF(tbl_daily[[#This Row],[Injury Status]]="Full",1,IF(tbl_daily[[#This Row],[Injury Status]]="Limited",2,IF(tbl_daily[[#This Row],[Injury Status]]="Out",3,"")))</f>
        <v>1</v>
      </c>
    </row>
    <row r="1095" spans="1:22" ht="18" customHeight="1" x14ac:dyDescent="0.25">
      <c r="A1095" s="3">
        <v>43091</v>
      </c>
      <c r="B1095" t="s">
        <v>48</v>
      </c>
      <c r="C1095" t="s">
        <v>36</v>
      </c>
      <c r="D1095">
        <v>7</v>
      </c>
      <c r="E1095">
        <v>6</v>
      </c>
      <c r="F1095">
        <v>6</v>
      </c>
      <c r="G1095">
        <v>5</v>
      </c>
      <c r="H1095">
        <v>6</v>
      </c>
      <c r="I1095">
        <v>1</v>
      </c>
      <c r="J1095">
        <v>10</v>
      </c>
      <c r="K1095">
        <v>90</v>
      </c>
      <c r="L1095">
        <f>IFERROR(IF(OR(tbl_daily[[#This Row],[RPE]]="",tbl_daily[[#This Row],[Duration]]=""),"",tbl_daily[[#This Row],[RPE]]*tbl_daily[[#This Row],[Duration]]),"")</f>
        <v>900</v>
      </c>
      <c r="M109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095" t="str">
        <f>IFERROR(_xlfn.XLOOKUP(tbl_daily[[#This Row],[Name]],tbl_profile[Name],tbl_profile[Position]),"")</f>
        <v>Guard</v>
      </c>
      <c r="O1095">
        <f>IFERROR(IF(tbl_daily[[#This Row],[Injury Status]]="Out","",tbl_daily[[#This Row],[Duration]]),"")</f>
        <v>90</v>
      </c>
      <c r="P1095" t="str">
        <f>IFERROR(_xlfn.XLOOKUP(tbl_daily[[#This Row],[Name]],tbl_profile[Name],tbl_profile[Team]),"")</f>
        <v>New Legacy</v>
      </c>
      <c r="Q1095" s="2" t="str">
        <f>IFERROR(AVERAGEIFS(tbl_performance[TrapBar Deadlift 1RM (lbs)],tbl_performance[Name],tbl_daily[[#This Row],[Name]],tbl_performance[Date],tbl_daily[[#This Row],[Date]]),"")</f>
        <v/>
      </c>
      <c r="R1095" s="2" t="str">
        <f>IFERROR(AVERAGEIFS(tbl_performance[Bench Press 1RM (lbs)],tbl_performance[Name],tbl_daily[[#This Row],[Name]],tbl_performance[Date],tbl_daily[[#This Row],[Date]]),"")</f>
        <v/>
      </c>
      <c r="S1095" s="2" t="str">
        <f>IFERROR(AVERAGEIFS(tbl_performance[Jump Height (in)],tbl_performance[Name],tbl_daily[[#This Row],[Name]],tbl_performance[Date],tbl_daily[[#This Row],[Date]]),"")</f>
        <v/>
      </c>
      <c r="T1095" s="2" t="str">
        <f>IFERROR(AVERAGEIFS(tbl_performance[Body Fat (%)],tbl_performance[Name],tbl_daily[[#This Row],[Name]],tbl_performance[Date],tbl_daily[[#This Row],[Date]]),"")</f>
        <v/>
      </c>
      <c r="U1095">
        <f>IFERROR(IF(tbl_daily[[#This Row],[Name]]="","",1),"")</f>
        <v>1</v>
      </c>
      <c r="V1095" s="9">
        <f>IF(tbl_daily[[#This Row],[Injury Status]]="Full",1,IF(tbl_daily[[#This Row],[Injury Status]]="Limited",2,IF(tbl_daily[[#This Row],[Injury Status]]="Out",3,"")))</f>
        <v>1</v>
      </c>
    </row>
    <row r="1096" spans="1:22" ht="18" customHeight="1" x14ac:dyDescent="0.25">
      <c r="A1096" s="3">
        <v>43091</v>
      </c>
      <c r="B1096" t="s">
        <v>65</v>
      </c>
      <c r="C1096" t="s">
        <v>37</v>
      </c>
      <c r="D1096">
        <v>6</v>
      </c>
      <c r="E1096">
        <v>8</v>
      </c>
      <c r="F1096">
        <v>2</v>
      </c>
      <c r="G1096">
        <v>2</v>
      </c>
      <c r="H1096">
        <v>5</v>
      </c>
      <c r="I1096">
        <v>0</v>
      </c>
      <c r="J1096">
        <v>0</v>
      </c>
      <c r="K1096">
        <v>90</v>
      </c>
      <c r="L1096">
        <f>IFERROR(IF(OR(tbl_daily[[#This Row],[RPE]]="",tbl_daily[[#This Row],[Duration]]=""),"",tbl_daily[[#This Row],[RPE]]*tbl_daily[[#This Row],[Duration]]),"")</f>
        <v>0</v>
      </c>
      <c r="M109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23</v>
      </c>
      <c r="N1096" t="str">
        <f>IFERROR(_xlfn.XLOOKUP(tbl_daily[[#This Row],[Name]],tbl_profile[Name],tbl_profile[Position]),"")</f>
        <v>Center</v>
      </c>
      <c r="O1096" t="str">
        <f>IFERROR(IF(tbl_daily[[#This Row],[Injury Status]]="Out","",tbl_daily[[#This Row],[Duration]]),"")</f>
        <v/>
      </c>
      <c r="P1096" t="str">
        <f>IFERROR(_xlfn.XLOOKUP(tbl_daily[[#This Row],[Name]],tbl_profile[Name],tbl_profile[Team]),"")</f>
        <v>New Legacy</v>
      </c>
      <c r="Q1096" s="2" t="str">
        <f>IFERROR(AVERAGEIFS(tbl_performance[TrapBar Deadlift 1RM (lbs)],tbl_performance[Name],tbl_daily[[#This Row],[Name]],tbl_performance[Date],tbl_daily[[#This Row],[Date]]),"")</f>
        <v/>
      </c>
      <c r="R1096" s="2" t="str">
        <f>IFERROR(AVERAGEIFS(tbl_performance[Bench Press 1RM (lbs)],tbl_performance[Name],tbl_daily[[#This Row],[Name]],tbl_performance[Date],tbl_daily[[#This Row],[Date]]),"")</f>
        <v/>
      </c>
      <c r="S1096" s="2" t="str">
        <f>IFERROR(AVERAGEIFS(tbl_performance[Jump Height (in)],tbl_performance[Name],tbl_daily[[#This Row],[Name]],tbl_performance[Date],tbl_daily[[#This Row],[Date]]),"")</f>
        <v/>
      </c>
      <c r="T1096" s="2" t="str">
        <f>IFERROR(AVERAGEIFS(tbl_performance[Body Fat (%)],tbl_performance[Name],tbl_daily[[#This Row],[Name]],tbl_performance[Date],tbl_daily[[#This Row],[Date]]),"")</f>
        <v/>
      </c>
      <c r="U1096">
        <f>IFERROR(IF(tbl_daily[[#This Row],[Name]]="","",1),"")</f>
        <v>1</v>
      </c>
      <c r="V1096" s="9">
        <f>IF(tbl_daily[[#This Row],[Injury Status]]="Full",1,IF(tbl_daily[[#This Row],[Injury Status]]="Limited",2,IF(tbl_daily[[#This Row],[Injury Status]]="Out",3,"")))</f>
        <v>3</v>
      </c>
    </row>
    <row r="1097" spans="1:22" ht="18" customHeight="1" x14ac:dyDescent="0.25">
      <c r="A1097" s="3">
        <v>43091</v>
      </c>
      <c r="B1097" t="s">
        <v>63</v>
      </c>
      <c r="C1097" t="s">
        <v>36</v>
      </c>
      <c r="D1097">
        <v>7</v>
      </c>
      <c r="E1097">
        <v>6</v>
      </c>
      <c r="F1097">
        <v>6</v>
      </c>
      <c r="G1097">
        <v>4</v>
      </c>
      <c r="H1097">
        <v>7</v>
      </c>
      <c r="I1097">
        <v>1</v>
      </c>
      <c r="J1097">
        <v>9</v>
      </c>
      <c r="K1097">
        <v>90</v>
      </c>
      <c r="L1097">
        <f>IFERROR(IF(OR(tbl_daily[[#This Row],[RPE]]="",tbl_daily[[#This Row],[Duration]]=""),"",tbl_daily[[#This Row],[RPE]]*tbl_daily[[#This Row],[Duration]]),"")</f>
        <v>810</v>
      </c>
      <c r="M109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30</v>
      </c>
      <c r="N1097" t="str">
        <f>IFERROR(_xlfn.XLOOKUP(tbl_daily[[#This Row],[Name]],tbl_profile[Name],tbl_profile[Position]),"")</f>
        <v>Center</v>
      </c>
      <c r="O1097">
        <f>IFERROR(IF(tbl_daily[[#This Row],[Injury Status]]="Out","",tbl_daily[[#This Row],[Duration]]),"")</f>
        <v>90</v>
      </c>
      <c r="P1097" t="str">
        <f>IFERROR(_xlfn.XLOOKUP(tbl_daily[[#This Row],[Name]],tbl_profile[Name],tbl_profile[Team]),"")</f>
        <v>New Legacy</v>
      </c>
      <c r="Q1097" s="2" t="str">
        <f>IFERROR(AVERAGEIFS(tbl_performance[TrapBar Deadlift 1RM (lbs)],tbl_performance[Name],tbl_daily[[#This Row],[Name]],tbl_performance[Date],tbl_daily[[#This Row],[Date]]),"")</f>
        <v/>
      </c>
      <c r="R1097" s="2" t="str">
        <f>IFERROR(AVERAGEIFS(tbl_performance[Bench Press 1RM (lbs)],tbl_performance[Name],tbl_daily[[#This Row],[Name]],tbl_performance[Date],tbl_daily[[#This Row],[Date]]),"")</f>
        <v/>
      </c>
      <c r="S1097" s="2" t="str">
        <f>IFERROR(AVERAGEIFS(tbl_performance[Jump Height (in)],tbl_performance[Name],tbl_daily[[#This Row],[Name]],tbl_performance[Date],tbl_daily[[#This Row],[Date]]),"")</f>
        <v/>
      </c>
      <c r="T1097" s="2" t="str">
        <f>IFERROR(AVERAGEIFS(tbl_performance[Body Fat (%)],tbl_performance[Name],tbl_daily[[#This Row],[Name]],tbl_performance[Date],tbl_daily[[#This Row],[Date]]),"")</f>
        <v/>
      </c>
      <c r="U1097">
        <f>IFERROR(IF(tbl_daily[[#This Row],[Name]]="","",1),"")</f>
        <v>1</v>
      </c>
      <c r="V1097" s="9">
        <f>IF(tbl_daily[[#This Row],[Injury Status]]="Full",1,IF(tbl_daily[[#This Row],[Injury Status]]="Limited",2,IF(tbl_daily[[#This Row],[Injury Status]]="Out",3,"")))</f>
        <v>1</v>
      </c>
    </row>
    <row r="1098" spans="1:22" ht="18" customHeight="1" x14ac:dyDescent="0.25">
      <c r="A1098" s="3">
        <v>43091</v>
      </c>
      <c r="B1098" t="s">
        <v>62</v>
      </c>
      <c r="C1098" t="s">
        <v>36</v>
      </c>
      <c r="D1098">
        <v>4</v>
      </c>
      <c r="E1098">
        <v>7</v>
      </c>
      <c r="F1098">
        <v>6</v>
      </c>
      <c r="G1098">
        <v>5</v>
      </c>
      <c r="H1098">
        <v>5</v>
      </c>
      <c r="I1098">
        <v>1</v>
      </c>
      <c r="J1098">
        <v>7</v>
      </c>
      <c r="K1098">
        <v>90</v>
      </c>
      <c r="L1098">
        <f>IFERROR(IF(OR(tbl_daily[[#This Row],[RPE]]="",tbl_daily[[#This Row],[Duration]]=""),"",tbl_daily[[#This Row],[RPE]]*tbl_daily[[#This Row],[Duration]]),"")</f>
        <v>630</v>
      </c>
      <c r="M109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27</v>
      </c>
      <c r="N1098" t="str">
        <f>IFERROR(_xlfn.XLOOKUP(tbl_daily[[#This Row],[Name]],tbl_profile[Name],tbl_profile[Position]),"")</f>
        <v>Center</v>
      </c>
      <c r="O1098">
        <f>IFERROR(IF(tbl_daily[[#This Row],[Injury Status]]="Out","",tbl_daily[[#This Row],[Duration]]),"")</f>
        <v>90</v>
      </c>
      <c r="P1098" t="str">
        <f>IFERROR(_xlfn.XLOOKUP(tbl_daily[[#This Row],[Name]],tbl_profile[Name],tbl_profile[Team]),"")</f>
        <v>Toon Squad</v>
      </c>
      <c r="Q1098" s="2" t="str">
        <f>IFERROR(AVERAGEIFS(tbl_performance[TrapBar Deadlift 1RM (lbs)],tbl_performance[Name],tbl_daily[[#This Row],[Name]],tbl_performance[Date],tbl_daily[[#This Row],[Date]]),"")</f>
        <v/>
      </c>
      <c r="R1098" s="2" t="str">
        <f>IFERROR(AVERAGEIFS(tbl_performance[Bench Press 1RM (lbs)],tbl_performance[Name],tbl_daily[[#This Row],[Name]],tbl_performance[Date],tbl_daily[[#This Row],[Date]]),"")</f>
        <v/>
      </c>
      <c r="S1098" s="2" t="str">
        <f>IFERROR(AVERAGEIFS(tbl_performance[Jump Height (in)],tbl_performance[Name],tbl_daily[[#This Row],[Name]],tbl_performance[Date],tbl_daily[[#This Row],[Date]]),"")</f>
        <v/>
      </c>
      <c r="T1098" s="2" t="str">
        <f>IFERROR(AVERAGEIFS(tbl_performance[Body Fat (%)],tbl_performance[Name],tbl_daily[[#This Row],[Name]],tbl_performance[Date],tbl_daily[[#This Row],[Date]]),"")</f>
        <v/>
      </c>
      <c r="U1098">
        <f>IFERROR(IF(tbl_daily[[#This Row],[Name]]="","",1),"")</f>
        <v>1</v>
      </c>
      <c r="V1098" s="9">
        <f>IF(tbl_daily[[#This Row],[Injury Status]]="Full",1,IF(tbl_daily[[#This Row],[Injury Status]]="Limited",2,IF(tbl_daily[[#This Row],[Injury Status]]="Out",3,"")))</f>
        <v>1</v>
      </c>
    </row>
    <row r="1099" spans="1:22" ht="18" customHeight="1" x14ac:dyDescent="0.25">
      <c r="A1099" s="3">
        <v>43091</v>
      </c>
      <c r="B1099" t="s">
        <v>52</v>
      </c>
      <c r="C1099" t="s">
        <v>36</v>
      </c>
      <c r="D1099">
        <v>4</v>
      </c>
      <c r="E1099">
        <v>3</v>
      </c>
      <c r="F1099">
        <v>1</v>
      </c>
      <c r="G1099">
        <v>2</v>
      </c>
      <c r="H1099">
        <v>1</v>
      </c>
      <c r="I1099">
        <v>1</v>
      </c>
      <c r="J1099">
        <v>2</v>
      </c>
      <c r="K1099">
        <v>106</v>
      </c>
      <c r="L1099">
        <f>IFERROR(IF(OR(tbl_daily[[#This Row],[RPE]]="",tbl_daily[[#This Row],[Duration]]=""),"",tbl_daily[[#This Row],[RPE]]*tbl_daily[[#This Row],[Duration]]),"")</f>
        <v>212</v>
      </c>
      <c r="M109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11</v>
      </c>
      <c r="N1099" t="str">
        <f>IFERROR(_xlfn.XLOOKUP(tbl_daily[[#This Row],[Name]],tbl_profile[Name],tbl_profile[Position]),"")</f>
        <v>Forward</v>
      </c>
      <c r="O1099">
        <f>IFERROR(IF(tbl_daily[[#This Row],[Injury Status]]="Out","",tbl_daily[[#This Row],[Duration]]),"")</f>
        <v>106</v>
      </c>
      <c r="P1099" t="str">
        <f>IFERROR(_xlfn.XLOOKUP(tbl_daily[[#This Row],[Name]],tbl_profile[Name],tbl_profile[Team]),"")</f>
        <v>Toon Squad</v>
      </c>
      <c r="Q1099" s="2" t="str">
        <f>IFERROR(AVERAGEIFS(tbl_performance[TrapBar Deadlift 1RM (lbs)],tbl_performance[Name],tbl_daily[[#This Row],[Name]],tbl_performance[Date],tbl_daily[[#This Row],[Date]]),"")</f>
        <v/>
      </c>
      <c r="R1099" s="2" t="str">
        <f>IFERROR(AVERAGEIFS(tbl_performance[Bench Press 1RM (lbs)],tbl_performance[Name],tbl_daily[[#This Row],[Name]],tbl_performance[Date],tbl_daily[[#This Row],[Date]]),"")</f>
        <v/>
      </c>
      <c r="S1099" s="2" t="str">
        <f>IFERROR(AVERAGEIFS(tbl_performance[Jump Height (in)],tbl_performance[Name],tbl_daily[[#This Row],[Name]],tbl_performance[Date],tbl_daily[[#This Row],[Date]]),"")</f>
        <v/>
      </c>
      <c r="T1099" s="2" t="str">
        <f>IFERROR(AVERAGEIFS(tbl_performance[Body Fat (%)],tbl_performance[Name],tbl_daily[[#This Row],[Name]],tbl_performance[Date],tbl_daily[[#This Row],[Date]]),"")</f>
        <v/>
      </c>
      <c r="U1099">
        <f>IFERROR(IF(tbl_daily[[#This Row],[Name]]="","",1),"")</f>
        <v>1</v>
      </c>
      <c r="V1099" s="9">
        <f>IF(tbl_daily[[#This Row],[Injury Status]]="Full",1,IF(tbl_daily[[#This Row],[Injury Status]]="Limited",2,IF(tbl_daily[[#This Row],[Injury Status]]="Out",3,"")))</f>
        <v>1</v>
      </c>
    </row>
    <row r="1100" spans="1:22" ht="18" customHeight="1" x14ac:dyDescent="0.25">
      <c r="A1100" s="3">
        <v>43091</v>
      </c>
      <c r="B1100" t="s">
        <v>57</v>
      </c>
      <c r="C1100" t="s">
        <v>36</v>
      </c>
      <c r="D1100">
        <v>3</v>
      </c>
      <c r="E1100">
        <v>4</v>
      </c>
      <c r="F1100">
        <v>3</v>
      </c>
      <c r="G1100">
        <v>4</v>
      </c>
      <c r="H1100">
        <v>4</v>
      </c>
      <c r="I1100">
        <v>1</v>
      </c>
      <c r="J1100">
        <v>2</v>
      </c>
      <c r="K1100">
        <v>106</v>
      </c>
      <c r="L1100">
        <f>IFERROR(IF(OR(tbl_daily[[#This Row],[RPE]]="",tbl_daily[[#This Row],[Duration]]=""),"",tbl_daily[[#This Row],[RPE]]*tbl_daily[[#This Row],[Duration]]),"")</f>
        <v>212</v>
      </c>
      <c r="M110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1100" t="str">
        <f>IFERROR(_xlfn.XLOOKUP(tbl_daily[[#This Row],[Name]],tbl_profile[Name],tbl_profile[Position]),"")</f>
        <v>Guard</v>
      </c>
      <c r="O1100">
        <f>IFERROR(IF(tbl_daily[[#This Row],[Injury Status]]="Out","",tbl_daily[[#This Row],[Duration]]),"")</f>
        <v>106</v>
      </c>
      <c r="P1100" t="str">
        <f>IFERROR(_xlfn.XLOOKUP(tbl_daily[[#This Row],[Name]],tbl_profile[Name],tbl_profile[Team]),"")</f>
        <v>Toon Squad</v>
      </c>
      <c r="Q1100" s="2" t="str">
        <f>IFERROR(AVERAGEIFS(tbl_performance[TrapBar Deadlift 1RM (lbs)],tbl_performance[Name],tbl_daily[[#This Row],[Name]],tbl_performance[Date],tbl_daily[[#This Row],[Date]]),"")</f>
        <v/>
      </c>
      <c r="R1100" s="2" t="str">
        <f>IFERROR(AVERAGEIFS(tbl_performance[Bench Press 1RM (lbs)],tbl_performance[Name],tbl_daily[[#This Row],[Name]],tbl_performance[Date],tbl_daily[[#This Row],[Date]]),"")</f>
        <v/>
      </c>
      <c r="S1100" s="2" t="str">
        <f>IFERROR(AVERAGEIFS(tbl_performance[Jump Height (in)],tbl_performance[Name],tbl_daily[[#This Row],[Name]],tbl_performance[Date],tbl_daily[[#This Row],[Date]]),"")</f>
        <v/>
      </c>
      <c r="T1100" s="2" t="str">
        <f>IFERROR(AVERAGEIFS(tbl_performance[Body Fat (%)],tbl_performance[Name],tbl_daily[[#This Row],[Name]],tbl_performance[Date],tbl_daily[[#This Row],[Date]]),"")</f>
        <v/>
      </c>
      <c r="U1100">
        <f>IFERROR(IF(tbl_daily[[#This Row],[Name]]="","",1),"")</f>
        <v>1</v>
      </c>
      <c r="V1100" s="9">
        <f>IF(tbl_daily[[#This Row],[Injury Status]]="Full",1,IF(tbl_daily[[#This Row],[Injury Status]]="Limited",2,IF(tbl_daily[[#This Row],[Injury Status]]="Out",3,"")))</f>
        <v>1</v>
      </c>
    </row>
    <row r="1101" spans="1:22" ht="18" customHeight="1" x14ac:dyDescent="0.25">
      <c r="A1101" s="3">
        <v>43091</v>
      </c>
      <c r="B1101" t="s">
        <v>59</v>
      </c>
      <c r="C1101" t="s">
        <v>36</v>
      </c>
      <c r="D1101">
        <v>1</v>
      </c>
      <c r="E1101">
        <v>3</v>
      </c>
      <c r="F1101">
        <v>1</v>
      </c>
      <c r="G1101">
        <v>1</v>
      </c>
      <c r="H1101">
        <v>1</v>
      </c>
      <c r="I1101">
        <v>1</v>
      </c>
      <c r="J1101">
        <v>3</v>
      </c>
      <c r="K1101">
        <v>106</v>
      </c>
      <c r="L1101">
        <f>IFERROR(IF(OR(tbl_daily[[#This Row],[RPE]]="",tbl_daily[[#This Row],[Duration]]=""),"",tbl_daily[[#This Row],[RPE]]*tbl_daily[[#This Row],[Duration]]),"")</f>
        <v>318</v>
      </c>
      <c r="M110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7</v>
      </c>
      <c r="N1101" t="str">
        <f>IFERROR(_xlfn.XLOOKUP(tbl_daily[[#This Row],[Name]],tbl_profile[Name],tbl_profile[Position]),"")</f>
        <v>Forward</v>
      </c>
      <c r="O1101">
        <f>IFERROR(IF(tbl_daily[[#This Row],[Injury Status]]="Out","",tbl_daily[[#This Row],[Duration]]),"")</f>
        <v>106</v>
      </c>
      <c r="P1101" t="str">
        <f>IFERROR(_xlfn.XLOOKUP(tbl_daily[[#This Row],[Name]],tbl_profile[Name],tbl_profile[Team]),"")</f>
        <v>Toon Squad</v>
      </c>
      <c r="Q1101" s="2" t="str">
        <f>IFERROR(AVERAGEIFS(tbl_performance[TrapBar Deadlift 1RM (lbs)],tbl_performance[Name],tbl_daily[[#This Row],[Name]],tbl_performance[Date],tbl_daily[[#This Row],[Date]]),"")</f>
        <v/>
      </c>
      <c r="R1101" s="2" t="str">
        <f>IFERROR(AVERAGEIFS(tbl_performance[Bench Press 1RM (lbs)],tbl_performance[Name],tbl_daily[[#This Row],[Name]],tbl_performance[Date],tbl_daily[[#This Row],[Date]]),"")</f>
        <v/>
      </c>
      <c r="S1101" s="2" t="str">
        <f>IFERROR(AVERAGEIFS(tbl_performance[Jump Height (in)],tbl_performance[Name],tbl_daily[[#This Row],[Name]],tbl_performance[Date],tbl_daily[[#This Row],[Date]]),"")</f>
        <v/>
      </c>
      <c r="T1101" s="2" t="str">
        <f>IFERROR(AVERAGEIFS(tbl_performance[Body Fat (%)],tbl_performance[Name],tbl_daily[[#This Row],[Name]],tbl_performance[Date],tbl_daily[[#This Row],[Date]]),"")</f>
        <v/>
      </c>
      <c r="U1101">
        <f>IFERROR(IF(tbl_daily[[#This Row],[Name]]="","",1),"")</f>
        <v>1</v>
      </c>
      <c r="V1101" s="9">
        <f>IF(tbl_daily[[#This Row],[Injury Status]]="Full",1,IF(tbl_daily[[#This Row],[Injury Status]]="Limited",2,IF(tbl_daily[[#This Row],[Injury Status]]="Out",3,"")))</f>
        <v>1</v>
      </c>
    </row>
    <row r="1102" spans="1:22" ht="18" customHeight="1" x14ac:dyDescent="0.25">
      <c r="A1102" s="3">
        <v>43091</v>
      </c>
      <c r="B1102" t="s">
        <v>55</v>
      </c>
      <c r="C1102" t="s">
        <v>36</v>
      </c>
      <c r="D1102">
        <v>2</v>
      </c>
      <c r="E1102">
        <v>3</v>
      </c>
      <c r="F1102">
        <v>3</v>
      </c>
      <c r="G1102">
        <v>3</v>
      </c>
      <c r="H1102">
        <v>1</v>
      </c>
      <c r="I1102">
        <v>1</v>
      </c>
      <c r="J1102">
        <v>3</v>
      </c>
      <c r="K1102">
        <v>106</v>
      </c>
      <c r="L1102">
        <f>IFERROR(IF(OR(tbl_daily[[#This Row],[RPE]]="",tbl_daily[[#This Row],[Duration]]=""),"",tbl_daily[[#This Row],[RPE]]*tbl_daily[[#This Row],[Duration]]),"")</f>
        <v>318</v>
      </c>
      <c r="M110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1102" t="str">
        <f>IFERROR(_xlfn.XLOOKUP(tbl_daily[[#This Row],[Name]],tbl_profile[Name],tbl_profile[Position]),"")</f>
        <v>Guard</v>
      </c>
      <c r="O1102">
        <f>IFERROR(IF(tbl_daily[[#This Row],[Injury Status]]="Out","",tbl_daily[[#This Row],[Duration]]),"")</f>
        <v>106</v>
      </c>
      <c r="P1102" t="str">
        <f>IFERROR(_xlfn.XLOOKUP(tbl_daily[[#This Row],[Name]],tbl_profile[Name],tbl_profile[Team]),"")</f>
        <v>Toon Squad</v>
      </c>
      <c r="Q1102" s="2" t="str">
        <f>IFERROR(AVERAGEIFS(tbl_performance[TrapBar Deadlift 1RM (lbs)],tbl_performance[Name],tbl_daily[[#This Row],[Name]],tbl_performance[Date],tbl_daily[[#This Row],[Date]]),"")</f>
        <v/>
      </c>
      <c r="R1102" s="2" t="str">
        <f>IFERROR(AVERAGEIFS(tbl_performance[Bench Press 1RM (lbs)],tbl_performance[Name],tbl_daily[[#This Row],[Name]],tbl_performance[Date],tbl_daily[[#This Row],[Date]]),"")</f>
        <v/>
      </c>
      <c r="S1102" s="2" t="str">
        <f>IFERROR(AVERAGEIFS(tbl_performance[Jump Height (in)],tbl_performance[Name],tbl_daily[[#This Row],[Name]],tbl_performance[Date],tbl_daily[[#This Row],[Date]]),"")</f>
        <v/>
      </c>
      <c r="T1102" s="2" t="str">
        <f>IFERROR(AVERAGEIFS(tbl_performance[Body Fat (%)],tbl_performance[Name],tbl_daily[[#This Row],[Name]],tbl_performance[Date],tbl_daily[[#This Row],[Date]]),"")</f>
        <v/>
      </c>
      <c r="U1102">
        <f>IFERROR(IF(tbl_daily[[#This Row],[Name]]="","",1),"")</f>
        <v>1</v>
      </c>
      <c r="V1102" s="9">
        <f>IF(tbl_daily[[#This Row],[Injury Status]]="Full",1,IF(tbl_daily[[#This Row],[Injury Status]]="Limited",2,IF(tbl_daily[[#This Row],[Injury Status]]="Out",3,"")))</f>
        <v>1</v>
      </c>
    </row>
    <row r="1103" spans="1:22" ht="18" customHeight="1" x14ac:dyDescent="0.25">
      <c r="A1103" s="3">
        <v>43091</v>
      </c>
      <c r="B1103" t="s">
        <v>40</v>
      </c>
      <c r="C1103" t="s">
        <v>36</v>
      </c>
      <c r="D1103">
        <v>4</v>
      </c>
      <c r="E1103">
        <v>3</v>
      </c>
      <c r="F1103">
        <v>3</v>
      </c>
      <c r="G1103">
        <v>2</v>
      </c>
      <c r="H1103">
        <v>4</v>
      </c>
      <c r="I1103">
        <v>1</v>
      </c>
      <c r="J1103">
        <v>3</v>
      </c>
      <c r="K1103">
        <v>106</v>
      </c>
      <c r="L1103">
        <f>IFERROR(IF(OR(tbl_daily[[#This Row],[RPE]]="",tbl_daily[[#This Row],[Duration]]=""),"",tbl_daily[[#This Row],[RPE]]*tbl_daily[[#This Row],[Duration]]),"")</f>
        <v>318</v>
      </c>
      <c r="M110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16</v>
      </c>
      <c r="N1103" t="str">
        <f>IFERROR(_xlfn.XLOOKUP(tbl_daily[[#This Row],[Name]],tbl_profile[Name],tbl_profile[Position]),"")</f>
        <v>Guard</v>
      </c>
      <c r="O1103">
        <f>IFERROR(IF(tbl_daily[[#This Row],[Injury Status]]="Out","",tbl_daily[[#This Row],[Duration]]),"")</f>
        <v>106</v>
      </c>
      <c r="P1103" t="str">
        <f>IFERROR(_xlfn.XLOOKUP(tbl_daily[[#This Row],[Name]],tbl_profile[Name],tbl_profile[Team]),"")</f>
        <v>New Legacy</v>
      </c>
      <c r="Q1103" s="2" t="str">
        <f>IFERROR(AVERAGEIFS(tbl_performance[TrapBar Deadlift 1RM (lbs)],tbl_performance[Name],tbl_daily[[#This Row],[Name]],tbl_performance[Date],tbl_daily[[#This Row],[Date]]),"")</f>
        <v/>
      </c>
      <c r="R1103" s="2" t="str">
        <f>IFERROR(AVERAGEIFS(tbl_performance[Bench Press 1RM (lbs)],tbl_performance[Name],tbl_daily[[#This Row],[Name]],tbl_performance[Date],tbl_daily[[#This Row],[Date]]),"")</f>
        <v/>
      </c>
      <c r="S1103" s="2" t="str">
        <f>IFERROR(AVERAGEIFS(tbl_performance[Jump Height (in)],tbl_performance[Name],tbl_daily[[#This Row],[Name]],tbl_performance[Date],tbl_daily[[#This Row],[Date]]),"")</f>
        <v/>
      </c>
      <c r="T1103" s="2" t="str">
        <f>IFERROR(AVERAGEIFS(tbl_performance[Body Fat (%)],tbl_performance[Name],tbl_daily[[#This Row],[Name]],tbl_performance[Date],tbl_daily[[#This Row],[Date]]),"")</f>
        <v/>
      </c>
      <c r="U1103">
        <f>IFERROR(IF(tbl_daily[[#This Row],[Name]]="","",1),"")</f>
        <v>1</v>
      </c>
      <c r="V1103" s="9">
        <f>IF(tbl_daily[[#This Row],[Injury Status]]="Full",1,IF(tbl_daily[[#This Row],[Injury Status]]="Limited",2,IF(tbl_daily[[#This Row],[Injury Status]]="Out",3,"")))</f>
        <v>1</v>
      </c>
    </row>
    <row r="1104" spans="1:22" ht="18" customHeight="1" x14ac:dyDescent="0.25">
      <c r="A1104" s="6">
        <v>43028</v>
      </c>
      <c r="B1104" t="s">
        <v>45</v>
      </c>
      <c r="C1104" t="s">
        <v>36</v>
      </c>
      <c r="D1104">
        <v>4</v>
      </c>
      <c r="E1104">
        <v>4</v>
      </c>
      <c r="F1104">
        <v>2</v>
      </c>
      <c r="G1104">
        <v>2</v>
      </c>
      <c r="H1104">
        <v>3</v>
      </c>
      <c r="I1104">
        <v>1</v>
      </c>
      <c r="J1104">
        <v>3</v>
      </c>
      <c r="K1104">
        <v>106</v>
      </c>
      <c r="L1104">
        <f>IFERROR(IF(OR(tbl_daily[[#This Row],[RPE]]="",tbl_daily[[#This Row],[Duration]]=""),"",tbl_daily[[#This Row],[RPE]]*tbl_daily[[#This Row],[Duration]]),"")</f>
        <v>318</v>
      </c>
      <c r="M110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15</v>
      </c>
      <c r="N1104" t="str">
        <f>IFERROR(_xlfn.XLOOKUP(tbl_daily[[#This Row],[Name]],tbl_profile[Name],tbl_profile[Position]),"")</f>
        <v>Forward</v>
      </c>
      <c r="O1104">
        <f>IFERROR(IF(tbl_daily[[#This Row],[Injury Status]]="Out","",tbl_daily[[#This Row],[Duration]]),"")</f>
        <v>106</v>
      </c>
      <c r="P1104" t="str">
        <f>IFERROR(_xlfn.XLOOKUP(tbl_daily[[#This Row],[Name]],tbl_profile[Name],tbl_profile[Team]),"")</f>
        <v>New Legacy</v>
      </c>
      <c r="Q1104" s="2" t="str">
        <f>IFERROR(AVERAGEIFS(tbl_performance[TrapBar Deadlift 1RM (lbs)],tbl_performance[Name],tbl_daily[[#This Row],[Name]],tbl_performance[Date],tbl_daily[[#This Row],[Date]]),"")</f>
        <v/>
      </c>
      <c r="R1104" s="2" t="str">
        <f>IFERROR(AVERAGEIFS(tbl_performance[Bench Press 1RM (lbs)],tbl_performance[Name],tbl_daily[[#This Row],[Name]],tbl_performance[Date],tbl_daily[[#This Row],[Date]]),"")</f>
        <v/>
      </c>
      <c r="S1104" s="2" t="str">
        <f>IFERROR(AVERAGEIFS(tbl_performance[Jump Height (in)],tbl_performance[Name],tbl_daily[[#This Row],[Name]],tbl_performance[Date],tbl_daily[[#This Row],[Date]]),"")</f>
        <v/>
      </c>
      <c r="T1104" s="2">
        <f>IFERROR(AVERAGEIFS(tbl_performance[Body Fat (%)],tbl_performance[Name],tbl_daily[[#This Row],[Name]],tbl_performance[Date],tbl_daily[[#This Row],[Date]]),"")</f>
        <v>20.399999999999999</v>
      </c>
      <c r="U1104">
        <f>IFERROR(IF(tbl_daily[[#This Row],[Name]]="","",1),"")</f>
        <v>1</v>
      </c>
      <c r="V1104" s="9">
        <f>IF(tbl_daily[[#This Row],[Injury Status]]="Full",1,IF(tbl_daily[[#This Row],[Injury Status]]="Limited",2,IF(tbl_daily[[#This Row],[Injury Status]]="Out",3,"")))</f>
        <v>1</v>
      </c>
    </row>
    <row r="1105" spans="1:22" ht="18" customHeight="1" x14ac:dyDescent="0.25">
      <c r="A1105" s="3">
        <v>43029</v>
      </c>
      <c r="B1105" t="s">
        <v>47</v>
      </c>
      <c r="C1105" t="s">
        <v>36</v>
      </c>
      <c r="D1105">
        <v>2</v>
      </c>
      <c r="E1105">
        <v>4</v>
      </c>
      <c r="F1105">
        <v>2</v>
      </c>
      <c r="G1105">
        <v>4</v>
      </c>
      <c r="H1105">
        <v>1</v>
      </c>
      <c r="I1105">
        <v>1</v>
      </c>
      <c r="J1105">
        <v>3</v>
      </c>
      <c r="K1105">
        <v>106</v>
      </c>
      <c r="L1105">
        <f>IFERROR(IF(OR(tbl_daily[[#This Row],[RPE]]="",tbl_daily[[#This Row],[Duration]]=""),"",tbl_daily[[#This Row],[RPE]]*tbl_daily[[#This Row],[Duration]]),"")</f>
        <v>318</v>
      </c>
      <c r="M110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105" t="str">
        <f>IFERROR(_xlfn.XLOOKUP(tbl_daily[[#This Row],[Name]],tbl_profile[Name],tbl_profile[Position]),"")</f>
        <v>Forward</v>
      </c>
      <c r="O1105">
        <f>IFERROR(IF(tbl_daily[[#This Row],[Injury Status]]="Out","",tbl_daily[[#This Row],[Duration]]),"")</f>
        <v>106</v>
      </c>
      <c r="P1105" t="str">
        <f>IFERROR(_xlfn.XLOOKUP(tbl_daily[[#This Row],[Name]],tbl_profile[Name],tbl_profile[Team]),"")</f>
        <v>Toon Squad</v>
      </c>
      <c r="Q1105" s="2" t="str">
        <f>IFERROR(AVERAGEIFS(tbl_performance[TrapBar Deadlift 1RM (lbs)],tbl_performance[Name],tbl_daily[[#This Row],[Name]],tbl_performance[Date],tbl_daily[[#This Row],[Date]]),"")</f>
        <v/>
      </c>
      <c r="R1105" s="2" t="str">
        <f>IFERROR(AVERAGEIFS(tbl_performance[Bench Press 1RM (lbs)],tbl_performance[Name],tbl_daily[[#This Row],[Name]],tbl_performance[Date],tbl_daily[[#This Row],[Date]]),"")</f>
        <v/>
      </c>
      <c r="S1105" s="2" t="str">
        <f>IFERROR(AVERAGEIFS(tbl_performance[Jump Height (in)],tbl_performance[Name],tbl_daily[[#This Row],[Name]],tbl_performance[Date],tbl_daily[[#This Row],[Date]]),"")</f>
        <v/>
      </c>
      <c r="T1105" s="2" t="str">
        <f>IFERROR(AVERAGEIFS(tbl_performance[Body Fat (%)],tbl_performance[Name],tbl_daily[[#This Row],[Name]],tbl_performance[Date],tbl_daily[[#This Row],[Date]]),"")</f>
        <v/>
      </c>
      <c r="U1105">
        <f>IFERROR(IF(tbl_daily[[#This Row],[Name]]="","",1),"")</f>
        <v>1</v>
      </c>
      <c r="V1105" s="9">
        <f>IF(tbl_daily[[#This Row],[Injury Status]]="Full",1,IF(tbl_daily[[#This Row],[Injury Status]]="Limited",2,IF(tbl_daily[[#This Row],[Injury Status]]="Out",3,"")))</f>
        <v>1</v>
      </c>
    </row>
    <row r="1106" spans="1:22" ht="18" customHeight="1" x14ac:dyDescent="0.25">
      <c r="A1106" s="3">
        <v>43033</v>
      </c>
      <c r="B1106" t="s">
        <v>61</v>
      </c>
      <c r="C1106" t="s">
        <v>36</v>
      </c>
      <c r="D1106">
        <v>3</v>
      </c>
      <c r="E1106">
        <v>3</v>
      </c>
      <c r="F1106">
        <v>1</v>
      </c>
      <c r="G1106">
        <v>1</v>
      </c>
      <c r="H1106">
        <v>1</v>
      </c>
      <c r="I1106">
        <v>1</v>
      </c>
      <c r="J1106">
        <v>4</v>
      </c>
      <c r="K1106">
        <v>106</v>
      </c>
      <c r="L1106">
        <f>IFERROR(IF(OR(tbl_daily[[#This Row],[RPE]]="",tbl_daily[[#This Row],[Duration]]=""),"",tbl_daily[[#This Row],[RPE]]*tbl_daily[[#This Row],[Duration]]),"")</f>
        <v>424</v>
      </c>
      <c r="M110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9</v>
      </c>
      <c r="N1106" t="str">
        <f>IFERROR(_xlfn.XLOOKUP(tbl_daily[[#This Row],[Name]],tbl_profile[Name],tbl_profile[Position]),"")</f>
        <v>Forward</v>
      </c>
      <c r="O1106">
        <f>IFERROR(IF(tbl_daily[[#This Row],[Injury Status]]="Out","",tbl_daily[[#This Row],[Duration]]),"")</f>
        <v>106</v>
      </c>
      <c r="P1106" t="str">
        <f>IFERROR(_xlfn.XLOOKUP(tbl_daily[[#This Row],[Name]],tbl_profile[Name],tbl_profile[Team]),"")</f>
        <v>Toon Squad</v>
      </c>
      <c r="Q1106" s="2" t="str">
        <f>IFERROR(AVERAGEIFS(tbl_performance[TrapBar Deadlift 1RM (lbs)],tbl_performance[Name],tbl_daily[[#This Row],[Name]],tbl_performance[Date],tbl_daily[[#This Row],[Date]]),"")</f>
        <v/>
      </c>
      <c r="R1106" s="2" t="str">
        <f>IFERROR(AVERAGEIFS(tbl_performance[Bench Press 1RM (lbs)],tbl_performance[Name],tbl_daily[[#This Row],[Name]],tbl_performance[Date],tbl_daily[[#This Row],[Date]]),"")</f>
        <v/>
      </c>
      <c r="S1106" s="2" t="str">
        <f>IFERROR(AVERAGEIFS(tbl_performance[Jump Height (in)],tbl_performance[Name],tbl_daily[[#This Row],[Name]],tbl_performance[Date],tbl_daily[[#This Row],[Date]]),"")</f>
        <v/>
      </c>
      <c r="T1106" s="2" t="str">
        <f>IFERROR(AVERAGEIFS(tbl_performance[Body Fat (%)],tbl_performance[Name],tbl_daily[[#This Row],[Name]],tbl_performance[Date],tbl_daily[[#This Row],[Date]]),"")</f>
        <v/>
      </c>
      <c r="U1106">
        <f>IFERROR(IF(tbl_daily[[#This Row],[Name]]="","",1),"")</f>
        <v>1</v>
      </c>
      <c r="V1106" s="9">
        <f>IF(tbl_daily[[#This Row],[Injury Status]]="Full",1,IF(tbl_daily[[#This Row],[Injury Status]]="Limited",2,IF(tbl_daily[[#This Row],[Injury Status]]="Out",3,"")))</f>
        <v>1</v>
      </c>
    </row>
    <row r="1107" spans="1:22" ht="18" customHeight="1" x14ac:dyDescent="0.25">
      <c r="A1107" s="3">
        <v>43035</v>
      </c>
      <c r="B1107" t="s">
        <v>63</v>
      </c>
      <c r="C1107" t="s">
        <v>36</v>
      </c>
      <c r="D1107">
        <v>2</v>
      </c>
      <c r="E1107">
        <v>3</v>
      </c>
      <c r="F1107">
        <v>2</v>
      </c>
      <c r="G1107">
        <v>4</v>
      </c>
      <c r="H1107">
        <v>2</v>
      </c>
      <c r="I1107">
        <v>1</v>
      </c>
      <c r="J1107">
        <v>4</v>
      </c>
      <c r="K1107">
        <v>106</v>
      </c>
      <c r="L1107">
        <f>IFERROR(IF(OR(tbl_daily[[#This Row],[RPE]]="",tbl_daily[[#This Row],[Duration]]=""),"",tbl_daily[[#This Row],[RPE]]*tbl_daily[[#This Row],[Duration]]),"")</f>
        <v>424</v>
      </c>
      <c r="M110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107" t="str">
        <f>IFERROR(_xlfn.XLOOKUP(tbl_daily[[#This Row],[Name]],tbl_profile[Name],tbl_profile[Position]),"")</f>
        <v>Center</v>
      </c>
      <c r="O1107">
        <f>IFERROR(IF(tbl_daily[[#This Row],[Injury Status]]="Out","",tbl_daily[[#This Row],[Duration]]),"")</f>
        <v>106</v>
      </c>
      <c r="P1107" t="str">
        <f>IFERROR(_xlfn.XLOOKUP(tbl_daily[[#This Row],[Name]],tbl_profile[Name],tbl_profile[Team]),"")</f>
        <v>New Legacy</v>
      </c>
      <c r="Q1107" s="2" t="str">
        <f>IFERROR(AVERAGEIFS(tbl_performance[TrapBar Deadlift 1RM (lbs)],tbl_performance[Name],tbl_daily[[#This Row],[Name]],tbl_performance[Date],tbl_daily[[#This Row],[Date]]),"")</f>
        <v/>
      </c>
      <c r="R1107" s="2" t="str">
        <f>IFERROR(AVERAGEIFS(tbl_performance[Bench Press 1RM (lbs)],tbl_performance[Name],tbl_daily[[#This Row],[Name]],tbl_performance[Date],tbl_daily[[#This Row],[Date]]),"")</f>
        <v/>
      </c>
      <c r="S1107" s="2" t="str">
        <f>IFERROR(AVERAGEIFS(tbl_performance[Jump Height (in)],tbl_performance[Name],tbl_daily[[#This Row],[Name]],tbl_performance[Date],tbl_daily[[#This Row],[Date]]),"")</f>
        <v/>
      </c>
      <c r="T1107" s="2" t="str">
        <f>IFERROR(AVERAGEIFS(tbl_performance[Body Fat (%)],tbl_performance[Name],tbl_daily[[#This Row],[Name]],tbl_performance[Date],tbl_daily[[#This Row],[Date]]),"")</f>
        <v/>
      </c>
      <c r="U1107">
        <f>IFERROR(IF(tbl_daily[[#This Row],[Name]]="","",1),"")</f>
        <v>1</v>
      </c>
      <c r="V1107" s="9">
        <f>IF(tbl_daily[[#This Row],[Injury Status]]="Full",1,IF(tbl_daily[[#This Row],[Injury Status]]="Limited",2,IF(tbl_daily[[#This Row],[Injury Status]]="Out",3,"")))</f>
        <v>1</v>
      </c>
    </row>
    <row r="1108" spans="1:22" ht="18" customHeight="1" x14ac:dyDescent="0.25">
      <c r="A1108" s="3">
        <v>43036</v>
      </c>
      <c r="B1108" t="s">
        <v>46</v>
      </c>
      <c r="C1108" t="s">
        <v>36</v>
      </c>
      <c r="D1108">
        <v>4</v>
      </c>
      <c r="E1108">
        <v>2</v>
      </c>
      <c r="F1108">
        <v>3</v>
      </c>
      <c r="G1108">
        <v>1</v>
      </c>
      <c r="H1108">
        <v>3</v>
      </c>
      <c r="I1108">
        <v>1</v>
      </c>
      <c r="J1108">
        <v>1</v>
      </c>
      <c r="K1108">
        <v>106</v>
      </c>
      <c r="L1108">
        <f>IFERROR(IF(OR(tbl_daily[[#This Row],[RPE]]="",tbl_daily[[#This Row],[Duration]]=""),"",tbl_daily[[#This Row],[RPE]]*tbl_daily[[#This Row],[Duration]]),"")</f>
        <v>106</v>
      </c>
      <c r="M110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13</v>
      </c>
      <c r="N1108" t="str">
        <f>IFERROR(_xlfn.XLOOKUP(tbl_daily[[#This Row],[Name]],tbl_profile[Name],tbl_profile[Position]),"")</f>
        <v>Forward</v>
      </c>
      <c r="O1108">
        <f>IFERROR(IF(tbl_daily[[#This Row],[Injury Status]]="Out","",tbl_daily[[#This Row],[Duration]]),"")</f>
        <v>106</v>
      </c>
      <c r="P1108" t="str">
        <f>IFERROR(_xlfn.XLOOKUP(tbl_daily[[#This Row],[Name]],tbl_profile[Name],tbl_profile[Team]),"")</f>
        <v>Toon Squad</v>
      </c>
      <c r="Q1108" s="2" t="str">
        <f>IFERROR(AVERAGEIFS(tbl_performance[TrapBar Deadlift 1RM (lbs)],tbl_performance[Name],tbl_daily[[#This Row],[Name]],tbl_performance[Date],tbl_daily[[#This Row],[Date]]),"")</f>
        <v/>
      </c>
      <c r="R1108" s="2" t="str">
        <f>IFERROR(AVERAGEIFS(tbl_performance[Bench Press 1RM (lbs)],tbl_performance[Name],tbl_daily[[#This Row],[Name]],tbl_performance[Date],tbl_daily[[#This Row],[Date]]),"")</f>
        <v/>
      </c>
      <c r="S1108" s="2" t="str">
        <f>IFERROR(AVERAGEIFS(tbl_performance[Jump Height (in)],tbl_performance[Name],tbl_daily[[#This Row],[Name]],tbl_performance[Date],tbl_daily[[#This Row],[Date]]),"")</f>
        <v/>
      </c>
      <c r="T1108" s="2" t="str">
        <f>IFERROR(AVERAGEIFS(tbl_performance[Body Fat (%)],tbl_performance[Name],tbl_daily[[#This Row],[Name]],tbl_performance[Date],tbl_daily[[#This Row],[Date]]),"")</f>
        <v/>
      </c>
      <c r="U1108">
        <f>IFERROR(IF(tbl_daily[[#This Row],[Name]]="","",1),"")</f>
        <v>1</v>
      </c>
      <c r="V1108" s="9">
        <f>IF(tbl_daily[[#This Row],[Injury Status]]="Full",1,IF(tbl_daily[[#This Row],[Injury Status]]="Limited",2,IF(tbl_daily[[#This Row],[Injury Status]]="Out",3,"")))</f>
        <v>1</v>
      </c>
    </row>
    <row r="1109" spans="1:22" ht="18" customHeight="1" x14ac:dyDescent="0.25">
      <c r="A1109" s="3">
        <v>43036</v>
      </c>
      <c r="B1109" t="s">
        <v>48</v>
      </c>
      <c r="C1109" t="s">
        <v>36</v>
      </c>
      <c r="D1109">
        <v>4</v>
      </c>
      <c r="E1109">
        <v>4</v>
      </c>
      <c r="F1109">
        <v>4</v>
      </c>
      <c r="G1109">
        <v>4</v>
      </c>
      <c r="H1109">
        <v>4</v>
      </c>
      <c r="I1109">
        <v>1</v>
      </c>
      <c r="J1109">
        <v>2</v>
      </c>
      <c r="K1109">
        <v>106</v>
      </c>
      <c r="L1109">
        <f>IFERROR(IF(OR(tbl_daily[[#This Row],[RPE]]="",tbl_daily[[#This Row],[Duration]]=""),"",tbl_daily[[#This Row],[RPE]]*tbl_daily[[#This Row],[Duration]]),"")</f>
        <v>212</v>
      </c>
      <c r="M110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20</v>
      </c>
      <c r="N1109" t="str">
        <f>IFERROR(_xlfn.XLOOKUP(tbl_daily[[#This Row],[Name]],tbl_profile[Name],tbl_profile[Position]),"")</f>
        <v>Guard</v>
      </c>
      <c r="O1109">
        <f>IFERROR(IF(tbl_daily[[#This Row],[Injury Status]]="Out","",tbl_daily[[#This Row],[Duration]]),"")</f>
        <v>106</v>
      </c>
      <c r="P1109" t="str">
        <f>IFERROR(_xlfn.XLOOKUP(tbl_daily[[#This Row],[Name]],tbl_profile[Name],tbl_profile[Team]),"")</f>
        <v>New Legacy</v>
      </c>
      <c r="Q1109" s="2" t="str">
        <f>IFERROR(AVERAGEIFS(tbl_performance[TrapBar Deadlift 1RM (lbs)],tbl_performance[Name],tbl_daily[[#This Row],[Name]],tbl_performance[Date],tbl_daily[[#This Row],[Date]]),"")</f>
        <v/>
      </c>
      <c r="R1109" s="2" t="str">
        <f>IFERROR(AVERAGEIFS(tbl_performance[Bench Press 1RM (lbs)],tbl_performance[Name],tbl_daily[[#This Row],[Name]],tbl_performance[Date],tbl_daily[[#This Row],[Date]]),"")</f>
        <v/>
      </c>
      <c r="S1109" s="2" t="str">
        <f>IFERROR(AVERAGEIFS(tbl_performance[Jump Height (in)],tbl_performance[Name],tbl_daily[[#This Row],[Name]],tbl_performance[Date],tbl_daily[[#This Row],[Date]]),"")</f>
        <v/>
      </c>
      <c r="T1109" s="2" t="str">
        <f>IFERROR(AVERAGEIFS(tbl_performance[Body Fat (%)],tbl_performance[Name],tbl_daily[[#This Row],[Name]],tbl_performance[Date],tbl_daily[[#This Row],[Date]]),"")</f>
        <v/>
      </c>
      <c r="U1109">
        <f>IFERROR(IF(tbl_daily[[#This Row],[Name]]="","",1),"")</f>
        <v>1</v>
      </c>
      <c r="V1109" s="9">
        <f>IF(tbl_daily[[#This Row],[Injury Status]]="Full",1,IF(tbl_daily[[#This Row],[Injury Status]]="Limited",2,IF(tbl_daily[[#This Row],[Injury Status]]="Out",3,"")))</f>
        <v>1</v>
      </c>
    </row>
    <row r="1110" spans="1:22" ht="18" customHeight="1" x14ac:dyDescent="0.25">
      <c r="A1110" s="3">
        <v>43036</v>
      </c>
      <c r="B1110" t="s">
        <v>57</v>
      </c>
      <c r="C1110" t="s">
        <v>36</v>
      </c>
      <c r="D1110">
        <v>3</v>
      </c>
      <c r="E1110">
        <v>2</v>
      </c>
      <c r="F1110">
        <v>1</v>
      </c>
      <c r="G1110">
        <v>2</v>
      </c>
      <c r="H1110">
        <v>2</v>
      </c>
      <c r="I1110">
        <v>1</v>
      </c>
      <c r="J1110">
        <v>1</v>
      </c>
      <c r="K1110">
        <v>106</v>
      </c>
      <c r="L1110">
        <f>IFERROR(IF(OR(tbl_daily[[#This Row],[RPE]]="",tbl_daily[[#This Row],[Duration]]=""),"",tbl_daily[[#This Row],[RPE]]*tbl_daily[[#This Row],[Duration]]),"")</f>
        <v>106</v>
      </c>
      <c r="M111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110" t="str">
        <f>IFERROR(_xlfn.XLOOKUP(tbl_daily[[#This Row],[Name]],tbl_profile[Name],tbl_profile[Position]),"")</f>
        <v>Guard</v>
      </c>
      <c r="O1110">
        <f>IFERROR(IF(tbl_daily[[#This Row],[Injury Status]]="Out","",tbl_daily[[#This Row],[Duration]]),"")</f>
        <v>106</v>
      </c>
      <c r="P1110" t="str">
        <f>IFERROR(_xlfn.XLOOKUP(tbl_daily[[#This Row],[Name]],tbl_profile[Name],tbl_profile[Team]),"")</f>
        <v>Toon Squad</v>
      </c>
      <c r="Q1110" s="2" t="str">
        <f>IFERROR(AVERAGEIFS(tbl_performance[TrapBar Deadlift 1RM (lbs)],tbl_performance[Name],tbl_daily[[#This Row],[Name]],tbl_performance[Date],tbl_daily[[#This Row],[Date]]),"")</f>
        <v/>
      </c>
      <c r="R1110" s="2" t="str">
        <f>IFERROR(AVERAGEIFS(tbl_performance[Bench Press 1RM (lbs)],tbl_performance[Name],tbl_daily[[#This Row],[Name]],tbl_performance[Date],tbl_daily[[#This Row],[Date]]),"")</f>
        <v/>
      </c>
      <c r="S1110" s="2" t="str">
        <f>IFERROR(AVERAGEIFS(tbl_performance[Jump Height (in)],tbl_performance[Name],tbl_daily[[#This Row],[Name]],tbl_performance[Date],tbl_daily[[#This Row],[Date]]),"")</f>
        <v/>
      </c>
      <c r="T1110" s="2" t="str">
        <f>IFERROR(AVERAGEIFS(tbl_performance[Body Fat (%)],tbl_performance[Name],tbl_daily[[#This Row],[Name]],tbl_performance[Date],tbl_daily[[#This Row],[Date]]),"")</f>
        <v/>
      </c>
      <c r="U1110">
        <f>IFERROR(IF(tbl_daily[[#This Row],[Name]]="","",1),"")</f>
        <v>1</v>
      </c>
      <c r="V1110" s="9">
        <f>IF(tbl_daily[[#This Row],[Injury Status]]="Full",1,IF(tbl_daily[[#This Row],[Injury Status]]="Limited",2,IF(tbl_daily[[#This Row],[Injury Status]]="Out",3,"")))</f>
        <v>1</v>
      </c>
    </row>
    <row r="1111" spans="1:22" ht="18" customHeight="1" x14ac:dyDescent="0.25">
      <c r="A1111" s="3">
        <v>43037</v>
      </c>
      <c r="B1111" t="s">
        <v>48</v>
      </c>
      <c r="C1111" t="s">
        <v>36</v>
      </c>
      <c r="D1111">
        <v>4</v>
      </c>
      <c r="E1111">
        <v>2</v>
      </c>
      <c r="F1111">
        <v>2</v>
      </c>
      <c r="G1111">
        <v>3</v>
      </c>
      <c r="H1111">
        <v>1</v>
      </c>
      <c r="I1111">
        <v>1</v>
      </c>
      <c r="J1111">
        <v>2</v>
      </c>
      <c r="K1111">
        <v>106</v>
      </c>
      <c r="L1111">
        <f>IFERROR(IF(OR(tbl_daily[[#This Row],[RPE]]="",tbl_daily[[#This Row],[Duration]]=""),"",tbl_daily[[#This Row],[RPE]]*tbl_daily[[#This Row],[Duration]]),"")</f>
        <v>212</v>
      </c>
      <c r="M111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1111" t="str">
        <f>IFERROR(_xlfn.XLOOKUP(tbl_daily[[#This Row],[Name]],tbl_profile[Name],tbl_profile[Position]),"")</f>
        <v>Guard</v>
      </c>
      <c r="O1111">
        <f>IFERROR(IF(tbl_daily[[#This Row],[Injury Status]]="Out","",tbl_daily[[#This Row],[Duration]]),"")</f>
        <v>106</v>
      </c>
      <c r="P1111" t="str">
        <f>IFERROR(_xlfn.XLOOKUP(tbl_daily[[#This Row],[Name]],tbl_profile[Name],tbl_profile[Team]),"")</f>
        <v>New Legacy</v>
      </c>
      <c r="Q1111" s="2" t="str">
        <f>IFERROR(AVERAGEIFS(tbl_performance[TrapBar Deadlift 1RM (lbs)],tbl_performance[Name],tbl_daily[[#This Row],[Name]],tbl_performance[Date],tbl_daily[[#This Row],[Date]]),"")</f>
        <v/>
      </c>
      <c r="R1111" s="2" t="str">
        <f>IFERROR(AVERAGEIFS(tbl_performance[Bench Press 1RM (lbs)],tbl_performance[Name],tbl_daily[[#This Row],[Name]],tbl_performance[Date],tbl_daily[[#This Row],[Date]]),"")</f>
        <v/>
      </c>
      <c r="S1111" s="2" t="str">
        <f>IFERROR(AVERAGEIFS(tbl_performance[Jump Height (in)],tbl_performance[Name],tbl_daily[[#This Row],[Name]],tbl_performance[Date],tbl_daily[[#This Row],[Date]]),"")</f>
        <v/>
      </c>
      <c r="T1111" s="2" t="str">
        <f>IFERROR(AVERAGEIFS(tbl_performance[Body Fat (%)],tbl_performance[Name],tbl_daily[[#This Row],[Name]],tbl_performance[Date],tbl_daily[[#This Row],[Date]]),"")</f>
        <v/>
      </c>
      <c r="U1111">
        <f>IFERROR(IF(tbl_daily[[#This Row],[Name]]="","",1),"")</f>
        <v>1</v>
      </c>
      <c r="V1111" s="9">
        <f>IF(tbl_daily[[#This Row],[Injury Status]]="Full",1,IF(tbl_daily[[#This Row],[Injury Status]]="Limited",2,IF(tbl_daily[[#This Row],[Injury Status]]="Out",3,"")))</f>
        <v>1</v>
      </c>
    </row>
    <row r="1112" spans="1:22" ht="18" customHeight="1" x14ac:dyDescent="0.25">
      <c r="A1112" s="3">
        <v>43037</v>
      </c>
      <c r="B1112" t="s">
        <v>57</v>
      </c>
      <c r="C1112" t="s">
        <v>36</v>
      </c>
      <c r="D1112">
        <v>3</v>
      </c>
      <c r="E1112">
        <v>3</v>
      </c>
      <c r="F1112">
        <v>4</v>
      </c>
      <c r="G1112">
        <v>4</v>
      </c>
      <c r="H1112">
        <v>4</v>
      </c>
      <c r="I1112">
        <v>1</v>
      </c>
      <c r="J1112">
        <v>4</v>
      </c>
      <c r="K1112">
        <v>106</v>
      </c>
      <c r="L1112">
        <f>IFERROR(IF(OR(tbl_daily[[#This Row],[RPE]]="",tbl_daily[[#This Row],[Duration]]=""),"",tbl_daily[[#This Row],[RPE]]*tbl_daily[[#This Row],[Duration]]),"")</f>
        <v>424</v>
      </c>
      <c r="M111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18</v>
      </c>
      <c r="N1112" t="str">
        <f>IFERROR(_xlfn.XLOOKUP(tbl_daily[[#This Row],[Name]],tbl_profile[Name],tbl_profile[Position]),"")</f>
        <v>Guard</v>
      </c>
      <c r="O1112">
        <f>IFERROR(IF(tbl_daily[[#This Row],[Injury Status]]="Out","",tbl_daily[[#This Row],[Duration]]),"")</f>
        <v>106</v>
      </c>
      <c r="P1112" t="str">
        <f>IFERROR(_xlfn.XLOOKUP(tbl_daily[[#This Row],[Name]],tbl_profile[Name],tbl_profile[Team]),"")</f>
        <v>Toon Squad</v>
      </c>
      <c r="Q1112" s="2" t="str">
        <f>IFERROR(AVERAGEIFS(tbl_performance[TrapBar Deadlift 1RM (lbs)],tbl_performance[Name],tbl_daily[[#This Row],[Name]],tbl_performance[Date],tbl_daily[[#This Row],[Date]]),"")</f>
        <v/>
      </c>
      <c r="R1112" s="2" t="str">
        <f>IFERROR(AVERAGEIFS(tbl_performance[Bench Press 1RM (lbs)],tbl_performance[Name],tbl_daily[[#This Row],[Name]],tbl_performance[Date],tbl_daily[[#This Row],[Date]]),"")</f>
        <v/>
      </c>
      <c r="S1112" s="2" t="str">
        <f>IFERROR(AVERAGEIFS(tbl_performance[Jump Height (in)],tbl_performance[Name],tbl_daily[[#This Row],[Name]],tbl_performance[Date],tbl_daily[[#This Row],[Date]]),"")</f>
        <v/>
      </c>
      <c r="T1112" s="2" t="str">
        <f>IFERROR(AVERAGEIFS(tbl_performance[Body Fat (%)],tbl_performance[Name],tbl_daily[[#This Row],[Name]],tbl_performance[Date],tbl_daily[[#This Row],[Date]]),"")</f>
        <v/>
      </c>
      <c r="U1112">
        <f>IFERROR(IF(tbl_daily[[#This Row],[Name]]="","",1),"")</f>
        <v>1</v>
      </c>
      <c r="V1112" s="9">
        <f>IF(tbl_daily[[#This Row],[Injury Status]]="Full",1,IF(tbl_daily[[#This Row],[Injury Status]]="Limited",2,IF(tbl_daily[[#This Row],[Injury Status]]="Out",3,"")))</f>
        <v>1</v>
      </c>
    </row>
    <row r="1113" spans="1:22" ht="18" customHeight="1" x14ac:dyDescent="0.25">
      <c r="A1113" s="3">
        <v>43038</v>
      </c>
      <c r="B1113" t="s">
        <v>57</v>
      </c>
      <c r="C1113" t="s">
        <v>38</v>
      </c>
      <c r="D1113">
        <v>3</v>
      </c>
      <c r="E1113">
        <v>1</v>
      </c>
      <c r="F1113">
        <v>2</v>
      </c>
      <c r="G1113">
        <v>1</v>
      </c>
      <c r="H1113">
        <v>3</v>
      </c>
      <c r="I1113">
        <v>1</v>
      </c>
      <c r="J1113">
        <v>1</v>
      </c>
      <c r="K1113">
        <v>106</v>
      </c>
      <c r="L1113">
        <f>IFERROR(IF(OR(tbl_daily[[#This Row],[RPE]]="",tbl_daily[[#This Row],[Duration]]=""),"",tbl_daily[[#This Row],[RPE]]*tbl_daily[[#This Row],[Duration]]),"")</f>
        <v>106</v>
      </c>
      <c r="M111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113" t="str">
        <f>IFERROR(_xlfn.XLOOKUP(tbl_daily[[#This Row],[Name]],tbl_profile[Name],tbl_profile[Position]),"")</f>
        <v>Guard</v>
      </c>
      <c r="O1113">
        <f>IFERROR(IF(tbl_daily[[#This Row],[Injury Status]]="Out","",tbl_daily[[#This Row],[Duration]]),"")</f>
        <v>106</v>
      </c>
      <c r="P1113" t="str">
        <f>IFERROR(_xlfn.XLOOKUP(tbl_daily[[#This Row],[Name]],tbl_profile[Name],tbl_profile[Team]),"")</f>
        <v>Toon Squad</v>
      </c>
      <c r="Q1113" s="2" t="str">
        <f>IFERROR(AVERAGEIFS(tbl_performance[TrapBar Deadlift 1RM (lbs)],tbl_performance[Name],tbl_daily[[#This Row],[Name]],tbl_performance[Date],tbl_daily[[#This Row],[Date]]),"")</f>
        <v/>
      </c>
      <c r="R1113" s="2" t="str">
        <f>IFERROR(AVERAGEIFS(tbl_performance[Bench Press 1RM (lbs)],tbl_performance[Name],tbl_daily[[#This Row],[Name]],tbl_performance[Date],tbl_daily[[#This Row],[Date]]),"")</f>
        <v/>
      </c>
      <c r="S1113" s="2" t="str">
        <f>IFERROR(AVERAGEIFS(tbl_performance[Jump Height (in)],tbl_performance[Name],tbl_daily[[#This Row],[Name]],tbl_performance[Date],tbl_daily[[#This Row],[Date]]),"")</f>
        <v/>
      </c>
      <c r="T1113" s="2" t="str">
        <f>IFERROR(AVERAGEIFS(tbl_performance[Body Fat (%)],tbl_performance[Name],tbl_daily[[#This Row],[Name]],tbl_performance[Date],tbl_daily[[#This Row],[Date]]),"")</f>
        <v/>
      </c>
      <c r="U1113">
        <f>IFERROR(IF(tbl_daily[[#This Row],[Name]]="","",1),"")</f>
        <v>1</v>
      </c>
      <c r="V1113" s="9">
        <f>IF(tbl_daily[[#This Row],[Injury Status]]="Full",1,IF(tbl_daily[[#This Row],[Injury Status]]="Limited",2,IF(tbl_daily[[#This Row],[Injury Status]]="Out",3,"")))</f>
        <v>2</v>
      </c>
    </row>
    <row r="1114" spans="1:22" ht="18" customHeight="1" x14ac:dyDescent="0.25">
      <c r="A1114" s="3">
        <v>43038</v>
      </c>
      <c r="B1114" t="s">
        <v>61</v>
      </c>
      <c r="C1114" t="s">
        <v>36</v>
      </c>
      <c r="D1114">
        <v>2</v>
      </c>
      <c r="E1114">
        <v>2</v>
      </c>
      <c r="F1114">
        <v>1</v>
      </c>
      <c r="G1114">
        <v>3</v>
      </c>
      <c r="H1114">
        <v>4</v>
      </c>
      <c r="I1114">
        <v>1</v>
      </c>
      <c r="J1114">
        <v>4</v>
      </c>
      <c r="K1114">
        <v>106</v>
      </c>
      <c r="L1114">
        <f>IFERROR(IF(OR(tbl_daily[[#This Row],[RPE]]="",tbl_daily[[#This Row],[Duration]]=""),"",tbl_daily[[#This Row],[RPE]]*tbl_daily[[#This Row],[Duration]]),"")</f>
        <v>424</v>
      </c>
      <c r="M111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1114" t="str">
        <f>IFERROR(_xlfn.XLOOKUP(tbl_daily[[#This Row],[Name]],tbl_profile[Name],tbl_profile[Position]),"")</f>
        <v>Forward</v>
      </c>
      <c r="O1114">
        <f>IFERROR(IF(tbl_daily[[#This Row],[Injury Status]]="Out","",tbl_daily[[#This Row],[Duration]]),"")</f>
        <v>106</v>
      </c>
      <c r="P1114" t="str">
        <f>IFERROR(_xlfn.XLOOKUP(tbl_daily[[#This Row],[Name]],tbl_profile[Name],tbl_profile[Team]),"")</f>
        <v>Toon Squad</v>
      </c>
      <c r="Q1114" s="2" t="str">
        <f>IFERROR(AVERAGEIFS(tbl_performance[TrapBar Deadlift 1RM (lbs)],tbl_performance[Name],tbl_daily[[#This Row],[Name]],tbl_performance[Date],tbl_daily[[#This Row],[Date]]),"")</f>
        <v/>
      </c>
      <c r="R1114" s="2" t="str">
        <f>IFERROR(AVERAGEIFS(tbl_performance[Bench Press 1RM (lbs)],tbl_performance[Name],tbl_daily[[#This Row],[Name]],tbl_performance[Date],tbl_daily[[#This Row],[Date]]),"")</f>
        <v/>
      </c>
      <c r="S1114" s="2" t="str">
        <f>IFERROR(AVERAGEIFS(tbl_performance[Jump Height (in)],tbl_performance[Name],tbl_daily[[#This Row],[Name]],tbl_performance[Date],tbl_daily[[#This Row],[Date]]),"")</f>
        <v/>
      </c>
      <c r="T1114" s="2" t="str">
        <f>IFERROR(AVERAGEIFS(tbl_performance[Body Fat (%)],tbl_performance[Name],tbl_daily[[#This Row],[Name]],tbl_performance[Date],tbl_daily[[#This Row],[Date]]),"")</f>
        <v/>
      </c>
      <c r="U1114">
        <f>IFERROR(IF(tbl_daily[[#This Row],[Name]]="","",1),"")</f>
        <v>1</v>
      </c>
      <c r="V1114" s="9">
        <f>IF(tbl_daily[[#This Row],[Injury Status]]="Full",1,IF(tbl_daily[[#This Row],[Injury Status]]="Limited",2,IF(tbl_daily[[#This Row],[Injury Status]]="Out",3,"")))</f>
        <v>1</v>
      </c>
    </row>
    <row r="1115" spans="1:22" ht="18" customHeight="1" x14ac:dyDescent="0.25">
      <c r="A1115" s="3">
        <v>43039</v>
      </c>
      <c r="B1115" t="s">
        <v>65</v>
      </c>
      <c r="C1115" t="s">
        <v>38</v>
      </c>
      <c r="D1115">
        <v>2</v>
      </c>
      <c r="E1115">
        <v>2</v>
      </c>
      <c r="F1115">
        <v>3</v>
      </c>
      <c r="G1115">
        <v>1</v>
      </c>
      <c r="H1115">
        <v>2</v>
      </c>
      <c r="I1115">
        <v>1</v>
      </c>
      <c r="J1115">
        <v>2</v>
      </c>
      <c r="K1115">
        <v>106</v>
      </c>
      <c r="L1115">
        <f>IFERROR(IF(OR(tbl_daily[[#This Row],[RPE]]="",tbl_daily[[#This Row],[Duration]]=""),"",tbl_daily[[#This Row],[RPE]]*tbl_daily[[#This Row],[Duration]]),"")</f>
        <v>212</v>
      </c>
      <c r="M111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10</v>
      </c>
      <c r="N1115" t="str">
        <f>IFERROR(_xlfn.XLOOKUP(tbl_daily[[#This Row],[Name]],tbl_profile[Name],tbl_profile[Position]),"")</f>
        <v>Center</v>
      </c>
      <c r="O1115">
        <f>IFERROR(IF(tbl_daily[[#This Row],[Injury Status]]="Out","",tbl_daily[[#This Row],[Duration]]),"")</f>
        <v>106</v>
      </c>
      <c r="P1115" t="str">
        <f>IFERROR(_xlfn.XLOOKUP(tbl_daily[[#This Row],[Name]],tbl_profile[Name],tbl_profile[Team]),"")</f>
        <v>New Legacy</v>
      </c>
      <c r="Q1115" s="2" t="str">
        <f>IFERROR(AVERAGEIFS(tbl_performance[TrapBar Deadlift 1RM (lbs)],tbl_performance[Name],tbl_daily[[#This Row],[Name]],tbl_performance[Date],tbl_daily[[#This Row],[Date]]),"")</f>
        <v/>
      </c>
      <c r="R1115" s="2" t="str">
        <f>IFERROR(AVERAGEIFS(tbl_performance[Bench Press 1RM (lbs)],tbl_performance[Name],tbl_daily[[#This Row],[Name]],tbl_performance[Date],tbl_daily[[#This Row],[Date]]),"")</f>
        <v/>
      </c>
      <c r="S1115" s="2" t="str">
        <f>IFERROR(AVERAGEIFS(tbl_performance[Jump Height (in)],tbl_performance[Name],tbl_daily[[#This Row],[Name]],tbl_performance[Date],tbl_daily[[#This Row],[Date]]),"")</f>
        <v/>
      </c>
      <c r="T1115" s="2" t="str">
        <f>IFERROR(AVERAGEIFS(tbl_performance[Body Fat (%)],tbl_performance[Name],tbl_daily[[#This Row],[Name]],tbl_performance[Date],tbl_daily[[#This Row],[Date]]),"")</f>
        <v/>
      </c>
      <c r="U1115">
        <f>IFERROR(IF(tbl_daily[[#This Row],[Name]]="","",1),"")</f>
        <v>1</v>
      </c>
      <c r="V1115" s="9">
        <f>IF(tbl_daily[[#This Row],[Injury Status]]="Full",1,IF(tbl_daily[[#This Row],[Injury Status]]="Limited",2,IF(tbl_daily[[#This Row],[Injury Status]]="Out",3,"")))</f>
        <v>2</v>
      </c>
    </row>
    <row r="1116" spans="1:22" ht="18" customHeight="1" x14ac:dyDescent="0.25">
      <c r="A1116" s="3">
        <v>43039</v>
      </c>
      <c r="B1116" t="s">
        <v>146</v>
      </c>
      <c r="C1116" t="s">
        <v>36</v>
      </c>
      <c r="D1116">
        <v>2</v>
      </c>
      <c r="E1116">
        <v>2</v>
      </c>
      <c r="F1116">
        <v>2</v>
      </c>
      <c r="G1116">
        <v>3</v>
      </c>
      <c r="H1116">
        <v>3</v>
      </c>
      <c r="I1116">
        <v>1</v>
      </c>
      <c r="J1116">
        <v>3</v>
      </c>
      <c r="K1116">
        <v>106</v>
      </c>
      <c r="L1116">
        <f>IFERROR(IF(OR(tbl_daily[[#This Row],[RPE]]="",tbl_daily[[#This Row],[Duration]]=""),"",tbl_daily[[#This Row],[RPE]]*tbl_daily[[#This Row],[Duration]]),"")</f>
        <v>318</v>
      </c>
      <c r="M111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12</v>
      </c>
      <c r="N1116" t="str">
        <f>IFERROR(_xlfn.XLOOKUP(tbl_daily[[#This Row],[Name]],tbl_profile[Name],tbl_profile[Position]),"")</f>
        <v>Forward</v>
      </c>
      <c r="O1116">
        <f>IFERROR(IF(tbl_daily[[#This Row],[Injury Status]]="Out","",tbl_daily[[#This Row],[Duration]]),"")</f>
        <v>106</v>
      </c>
      <c r="P1116" t="str">
        <f>IFERROR(_xlfn.XLOOKUP(tbl_daily[[#This Row],[Name]],tbl_profile[Name],tbl_profile[Team]),"")</f>
        <v>New Legacy</v>
      </c>
      <c r="Q1116" s="2" t="str">
        <f>IFERROR(AVERAGEIFS(tbl_performance[TrapBar Deadlift 1RM (lbs)],tbl_performance[Name],tbl_daily[[#This Row],[Name]],tbl_performance[Date],tbl_daily[[#This Row],[Date]]),"")</f>
        <v/>
      </c>
      <c r="R1116" s="2" t="str">
        <f>IFERROR(AVERAGEIFS(tbl_performance[Bench Press 1RM (lbs)],tbl_performance[Name],tbl_daily[[#This Row],[Name]],tbl_performance[Date],tbl_daily[[#This Row],[Date]]),"")</f>
        <v/>
      </c>
      <c r="S1116" s="2" t="str">
        <f>IFERROR(AVERAGEIFS(tbl_performance[Jump Height (in)],tbl_performance[Name],tbl_daily[[#This Row],[Name]],tbl_performance[Date],tbl_daily[[#This Row],[Date]]),"")</f>
        <v/>
      </c>
      <c r="T1116" s="2" t="str">
        <f>IFERROR(AVERAGEIFS(tbl_performance[Body Fat (%)],tbl_performance[Name],tbl_daily[[#This Row],[Name]],tbl_performance[Date],tbl_daily[[#This Row],[Date]]),"")</f>
        <v/>
      </c>
      <c r="U1116">
        <f>IFERROR(IF(tbl_daily[[#This Row],[Name]]="","",1),"")</f>
        <v>1</v>
      </c>
      <c r="V1116" s="9">
        <f>IF(tbl_daily[[#This Row],[Injury Status]]="Full",1,IF(tbl_daily[[#This Row],[Injury Status]]="Limited",2,IF(tbl_daily[[#This Row],[Injury Status]]="Out",3,"")))</f>
        <v>1</v>
      </c>
    </row>
    <row r="1117" spans="1:22" ht="18" customHeight="1" x14ac:dyDescent="0.25">
      <c r="A1117" s="3">
        <v>43039</v>
      </c>
      <c r="B1117" t="s">
        <v>61</v>
      </c>
      <c r="C1117" t="s">
        <v>36</v>
      </c>
      <c r="D1117">
        <v>7</v>
      </c>
      <c r="E1117">
        <v>7</v>
      </c>
      <c r="F1117">
        <v>10</v>
      </c>
      <c r="G1117">
        <v>10</v>
      </c>
      <c r="H1117">
        <v>9</v>
      </c>
      <c r="I1117">
        <v>1</v>
      </c>
      <c r="J1117">
        <v>6</v>
      </c>
      <c r="K1117">
        <v>57</v>
      </c>
      <c r="L1117">
        <f>IFERROR(IF(OR(tbl_daily[[#This Row],[RPE]]="",tbl_daily[[#This Row],[Duration]]=""),"",tbl_daily[[#This Row],[RPE]]*tbl_daily[[#This Row],[Duration]]),"")</f>
        <v>342</v>
      </c>
      <c r="M111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117" t="str">
        <f>IFERROR(_xlfn.XLOOKUP(tbl_daily[[#This Row],[Name]],tbl_profile[Name],tbl_profile[Position]),"")</f>
        <v>Forward</v>
      </c>
      <c r="O1117">
        <f>IFERROR(IF(tbl_daily[[#This Row],[Injury Status]]="Out","",tbl_daily[[#This Row],[Duration]]),"")</f>
        <v>57</v>
      </c>
      <c r="P1117" t="str">
        <f>IFERROR(_xlfn.XLOOKUP(tbl_daily[[#This Row],[Name]],tbl_profile[Name],tbl_profile[Team]),"")</f>
        <v>Toon Squad</v>
      </c>
      <c r="Q1117" s="2" t="str">
        <f>IFERROR(AVERAGEIFS(tbl_performance[TrapBar Deadlift 1RM (lbs)],tbl_performance[Name],tbl_daily[[#This Row],[Name]],tbl_performance[Date],tbl_daily[[#This Row],[Date]]),"")</f>
        <v/>
      </c>
      <c r="R1117" s="2" t="str">
        <f>IFERROR(AVERAGEIFS(tbl_performance[Bench Press 1RM (lbs)],tbl_performance[Name],tbl_daily[[#This Row],[Name]],tbl_performance[Date],tbl_daily[[#This Row],[Date]]),"")</f>
        <v/>
      </c>
      <c r="S1117" s="2" t="str">
        <f>IFERROR(AVERAGEIFS(tbl_performance[Jump Height (in)],tbl_performance[Name],tbl_daily[[#This Row],[Name]],tbl_performance[Date],tbl_daily[[#This Row],[Date]]),"")</f>
        <v/>
      </c>
      <c r="T1117" s="2" t="str">
        <f>IFERROR(AVERAGEIFS(tbl_performance[Body Fat (%)],tbl_performance[Name],tbl_daily[[#This Row],[Name]],tbl_performance[Date],tbl_daily[[#This Row],[Date]]),"")</f>
        <v/>
      </c>
      <c r="U1117">
        <f>IFERROR(IF(tbl_daily[[#This Row],[Name]]="","",1),"")</f>
        <v>1</v>
      </c>
      <c r="V1117" s="9">
        <f>IF(tbl_daily[[#This Row],[Injury Status]]="Full",1,IF(tbl_daily[[#This Row],[Injury Status]]="Limited",2,IF(tbl_daily[[#This Row],[Injury Status]]="Out",3,"")))</f>
        <v>1</v>
      </c>
    </row>
    <row r="1118" spans="1:22" ht="18" customHeight="1" x14ac:dyDescent="0.25">
      <c r="A1118" s="3">
        <v>43041</v>
      </c>
      <c r="B1118" t="s">
        <v>48</v>
      </c>
      <c r="C1118" t="s">
        <v>36</v>
      </c>
      <c r="D1118">
        <v>7</v>
      </c>
      <c r="E1118">
        <v>9</v>
      </c>
      <c r="F1118">
        <v>8</v>
      </c>
      <c r="G1118">
        <v>10</v>
      </c>
      <c r="H1118">
        <v>9</v>
      </c>
      <c r="I1118">
        <v>1</v>
      </c>
      <c r="J1118">
        <v>5</v>
      </c>
      <c r="K1118">
        <v>57</v>
      </c>
      <c r="L1118">
        <f>IFERROR(IF(OR(tbl_daily[[#This Row],[RPE]]="",tbl_daily[[#This Row],[Duration]]=""),"",tbl_daily[[#This Row],[RPE]]*tbl_daily[[#This Row],[Duration]]),"")</f>
        <v>285</v>
      </c>
      <c r="M111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118" t="str">
        <f>IFERROR(_xlfn.XLOOKUP(tbl_daily[[#This Row],[Name]],tbl_profile[Name],tbl_profile[Position]),"")</f>
        <v>Guard</v>
      </c>
      <c r="O1118">
        <f>IFERROR(IF(tbl_daily[[#This Row],[Injury Status]]="Out","",tbl_daily[[#This Row],[Duration]]),"")</f>
        <v>57</v>
      </c>
      <c r="P1118" t="str">
        <f>IFERROR(_xlfn.XLOOKUP(tbl_daily[[#This Row],[Name]],tbl_profile[Name],tbl_profile[Team]),"")</f>
        <v>New Legacy</v>
      </c>
      <c r="Q1118" s="2" t="str">
        <f>IFERROR(AVERAGEIFS(tbl_performance[TrapBar Deadlift 1RM (lbs)],tbl_performance[Name],tbl_daily[[#This Row],[Name]],tbl_performance[Date],tbl_daily[[#This Row],[Date]]),"")</f>
        <v/>
      </c>
      <c r="R1118" s="2" t="str">
        <f>IFERROR(AVERAGEIFS(tbl_performance[Bench Press 1RM (lbs)],tbl_performance[Name],tbl_daily[[#This Row],[Name]],tbl_performance[Date],tbl_daily[[#This Row],[Date]]),"")</f>
        <v/>
      </c>
      <c r="S1118" s="2" t="str">
        <f>IFERROR(AVERAGEIFS(tbl_performance[Jump Height (in)],tbl_performance[Name],tbl_daily[[#This Row],[Name]],tbl_performance[Date],tbl_daily[[#This Row],[Date]]),"")</f>
        <v/>
      </c>
      <c r="T1118" s="2" t="str">
        <f>IFERROR(AVERAGEIFS(tbl_performance[Body Fat (%)],tbl_performance[Name],tbl_daily[[#This Row],[Name]],tbl_performance[Date],tbl_daily[[#This Row],[Date]]),"")</f>
        <v/>
      </c>
      <c r="U1118">
        <f>IFERROR(IF(tbl_daily[[#This Row],[Name]]="","",1),"")</f>
        <v>1</v>
      </c>
      <c r="V1118" s="9">
        <f>IF(tbl_daily[[#This Row],[Injury Status]]="Full",1,IF(tbl_daily[[#This Row],[Injury Status]]="Limited",2,IF(tbl_daily[[#This Row],[Injury Status]]="Out",3,"")))</f>
        <v>1</v>
      </c>
    </row>
    <row r="1119" spans="1:22" ht="18" customHeight="1" x14ac:dyDescent="0.25">
      <c r="A1119" s="3">
        <v>43041</v>
      </c>
      <c r="B1119" t="s">
        <v>40</v>
      </c>
      <c r="C1119" t="s">
        <v>36</v>
      </c>
      <c r="D1119">
        <v>8</v>
      </c>
      <c r="E1119">
        <v>7</v>
      </c>
      <c r="F1119">
        <v>10</v>
      </c>
      <c r="G1119">
        <v>10</v>
      </c>
      <c r="H1119">
        <v>10</v>
      </c>
      <c r="I1119">
        <v>1</v>
      </c>
      <c r="J1119">
        <v>4</v>
      </c>
      <c r="K1119">
        <v>57</v>
      </c>
      <c r="L1119">
        <f>IFERROR(IF(OR(tbl_daily[[#This Row],[RPE]]="",tbl_daily[[#This Row],[Duration]]=""),"",tbl_daily[[#This Row],[RPE]]*tbl_daily[[#This Row],[Duration]]),"")</f>
        <v>228</v>
      </c>
      <c r="M111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19" t="str">
        <f>IFERROR(_xlfn.XLOOKUP(tbl_daily[[#This Row],[Name]],tbl_profile[Name],tbl_profile[Position]),"")</f>
        <v>Guard</v>
      </c>
      <c r="O1119">
        <f>IFERROR(IF(tbl_daily[[#This Row],[Injury Status]]="Out","",tbl_daily[[#This Row],[Duration]]),"")</f>
        <v>57</v>
      </c>
      <c r="P1119" t="str">
        <f>IFERROR(_xlfn.XLOOKUP(tbl_daily[[#This Row],[Name]],tbl_profile[Name],tbl_profile[Team]),"")</f>
        <v>New Legacy</v>
      </c>
      <c r="Q1119" s="2" t="str">
        <f>IFERROR(AVERAGEIFS(tbl_performance[TrapBar Deadlift 1RM (lbs)],tbl_performance[Name],tbl_daily[[#This Row],[Name]],tbl_performance[Date],tbl_daily[[#This Row],[Date]]),"")</f>
        <v/>
      </c>
      <c r="R1119" s="2" t="str">
        <f>IFERROR(AVERAGEIFS(tbl_performance[Bench Press 1RM (lbs)],tbl_performance[Name],tbl_daily[[#This Row],[Name]],tbl_performance[Date],tbl_daily[[#This Row],[Date]]),"")</f>
        <v/>
      </c>
      <c r="S1119" s="2" t="str">
        <f>IFERROR(AVERAGEIFS(tbl_performance[Jump Height (in)],tbl_performance[Name],tbl_daily[[#This Row],[Name]],tbl_performance[Date],tbl_daily[[#This Row],[Date]]),"")</f>
        <v/>
      </c>
      <c r="T1119" s="2" t="str">
        <f>IFERROR(AVERAGEIFS(tbl_performance[Body Fat (%)],tbl_performance[Name],tbl_daily[[#This Row],[Name]],tbl_performance[Date],tbl_daily[[#This Row],[Date]]),"")</f>
        <v/>
      </c>
      <c r="U1119">
        <f>IFERROR(IF(tbl_daily[[#This Row],[Name]]="","",1),"")</f>
        <v>1</v>
      </c>
      <c r="V1119" s="9">
        <f>IF(tbl_daily[[#This Row],[Injury Status]]="Full",1,IF(tbl_daily[[#This Row],[Injury Status]]="Limited",2,IF(tbl_daily[[#This Row],[Injury Status]]="Out",3,"")))</f>
        <v>1</v>
      </c>
    </row>
    <row r="1120" spans="1:22" ht="18" customHeight="1" x14ac:dyDescent="0.25">
      <c r="A1120" s="3">
        <v>43042</v>
      </c>
      <c r="B1120" t="s">
        <v>43</v>
      </c>
      <c r="C1120" t="s">
        <v>36</v>
      </c>
      <c r="D1120">
        <v>10</v>
      </c>
      <c r="E1120">
        <v>9</v>
      </c>
      <c r="F1120">
        <v>7</v>
      </c>
      <c r="G1120">
        <v>7</v>
      </c>
      <c r="H1120">
        <v>9</v>
      </c>
      <c r="I1120">
        <v>1</v>
      </c>
      <c r="J1120">
        <v>5</v>
      </c>
      <c r="K1120">
        <v>57</v>
      </c>
      <c r="L1120">
        <f>IFERROR(IF(OR(tbl_daily[[#This Row],[RPE]]="",tbl_daily[[#This Row],[Duration]]=""),"",tbl_daily[[#This Row],[RPE]]*tbl_daily[[#This Row],[Duration]]),"")</f>
        <v>285</v>
      </c>
      <c r="M112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120" t="str">
        <f>IFERROR(_xlfn.XLOOKUP(tbl_daily[[#This Row],[Name]],tbl_profile[Name],tbl_profile[Position]),"")</f>
        <v>Forward</v>
      </c>
      <c r="O1120">
        <f>IFERROR(IF(tbl_daily[[#This Row],[Injury Status]]="Out","",tbl_daily[[#This Row],[Duration]]),"")</f>
        <v>57</v>
      </c>
      <c r="P1120" t="str">
        <f>IFERROR(_xlfn.XLOOKUP(tbl_daily[[#This Row],[Name]],tbl_profile[Name],tbl_profile[Team]),"")</f>
        <v>New Legacy</v>
      </c>
      <c r="Q1120" s="2" t="str">
        <f>IFERROR(AVERAGEIFS(tbl_performance[TrapBar Deadlift 1RM (lbs)],tbl_performance[Name],tbl_daily[[#This Row],[Name]],tbl_performance[Date],tbl_daily[[#This Row],[Date]]),"")</f>
        <v/>
      </c>
      <c r="R1120" s="2" t="str">
        <f>IFERROR(AVERAGEIFS(tbl_performance[Bench Press 1RM (lbs)],tbl_performance[Name],tbl_daily[[#This Row],[Name]],tbl_performance[Date],tbl_daily[[#This Row],[Date]]),"")</f>
        <v/>
      </c>
      <c r="S1120" s="2" t="str">
        <f>IFERROR(AVERAGEIFS(tbl_performance[Jump Height (in)],tbl_performance[Name],tbl_daily[[#This Row],[Name]],tbl_performance[Date],tbl_daily[[#This Row],[Date]]),"")</f>
        <v/>
      </c>
      <c r="T1120" s="2" t="str">
        <f>IFERROR(AVERAGEIFS(tbl_performance[Body Fat (%)],tbl_performance[Name],tbl_daily[[#This Row],[Name]],tbl_performance[Date],tbl_daily[[#This Row],[Date]]),"")</f>
        <v/>
      </c>
      <c r="U1120">
        <f>IFERROR(IF(tbl_daily[[#This Row],[Name]]="","",1),"")</f>
        <v>1</v>
      </c>
      <c r="V1120" s="9">
        <f>IF(tbl_daily[[#This Row],[Injury Status]]="Full",1,IF(tbl_daily[[#This Row],[Injury Status]]="Limited",2,IF(tbl_daily[[#This Row],[Injury Status]]="Out",3,"")))</f>
        <v>1</v>
      </c>
    </row>
    <row r="1121" spans="1:22" ht="18" customHeight="1" x14ac:dyDescent="0.25">
      <c r="A1121" s="3">
        <v>43043</v>
      </c>
      <c r="B1121" t="s">
        <v>43</v>
      </c>
      <c r="C1121" t="s">
        <v>36</v>
      </c>
      <c r="D1121">
        <v>7</v>
      </c>
      <c r="E1121">
        <v>9</v>
      </c>
      <c r="F1121">
        <v>10</v>
      </c>
      <c r="G1121">
        <v>9</v>
      </c>
      <c r="H1121">
        <v>9</v>
      </c>
      <c r="I1121">
        <v>1</v>
      </c>
      <c r="J1121">
        <v>7</v>
      </c>
      <c r="K1121">
        <v>57</v>
      </c>
      <c r="L1121">
        <f>IFERROR(IF(OR(tbl_daily[[#This Row],[RPE]]="",tbl_daily[[#This Row],[Duration]]=""),"",tbl_daily[[#This Row],[RPE]]*tbl_daily[[#This Row],[Duration]]),"")</f>
        <v>399</v>
      </c>
      <c r="M112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21" t="str">
        <f>IFERROR(_xlfn.XLOOKUP(tbl_daily[[#This Row],[Name]],tbl_profile[Name],tbl_profile[Position]),"")</f>
        <v>Forward</v>
      </c>
      <c r="O1121">
        <f>IFERROR(IF(tbl_daily[[#This Row],[Injury Status]]="Out","",tbl_daily[[#This Row],[Duration]]),"")</f>
        <v>57</v>
      </c>
      <c r="P1121" t="str">
        <f>IFERROR(_xlfn.XLOOKUP(tbl_daily[[#This Row],[Name]],tbl_profile[Name],tbl_profile[Team]),"")</f>
        <v>New Legacy</v>
      </c>
      <c r="Q1121" s="2" t="str">
        <f>IFERROR(AVERAGEIFS(tbl_performance[TrapBar Deadlift 1RM (lbs)],tbl_performance[Name],tbl_daily[[#This Row],[Name]],tbl_performance[Date],tbl_daily[[#This Row],[Date]]),"")</f>
        <v/>
      </c>
      <c r="R1121" s="2" t="str">
        <f>IFERROR(AVERAGEIFS(tbl_performance[Bench Press 1RM (lbs)],tbl_performance[Name],tbl_daily[[#This Row],[Name]],tbl_performance[Date],tbl_daily[[#This Row],[Date]]),"")</f>
        <v/>
      </c>
      <c r="S1121" s="2" t="str">
        <f>IFERROR(AVERAGEIFS(tbl_performance[Jump Height (in)],tbl_performance[Name],tbl_daily[[#This Row],[Name]],tbl_performance[Date],tbl_daily[[#This Row],[Date]]),"")</f>
        <v/>
      </c>
      <c r="T1121" s="2" t="str">
        <f>IFERROR(AVERAGEIFS(tbl_performance[Body Fat (%)],tbl_performance[Name],tbl_daily[[#This Row],[Name]],tbl_performance[Date],tbl_daily[[#This Row],[Date]]),"")</f>
        <v/>
      </c>
      <c r="U1121">
        <f>IFERROR(IF(tbl_daily[[#This Row],[Name]]="","",1),"")</f>
        <v>1</v>
      </c>
      <c r="V1121" s="9">
        <f>IF(tbl_daily[[#This Row],[Injury Status]]="Full",1,IF(tbl_daily[[#This Row],[Injury Status]]="Limited",2,IF(tbl_daily[[#This Row],[Injury Status]]="Out",3,"")))</f>
        <v>1</v>
      </c>
    </row>
    <row r="1122" spans="1:22" ht="18" customHeight="1" x14ac:dyDescent="0.25">
      <c r="A1122" s="3">
        <v>43043</v>
      </c>
      <c r="B1122" t="s">
        <v>64</v>
      </c>
      <c r="C1122" t="s">
        <v>36</v>
      </c>
      <c r="D1122">
        <v>7</v>
      </c>
      <c r="E1122">
        <v>9</v>
      </c>
      <c r="F1122">
        <v>9</v>
      </c>
      <c r="G1122">
        <v>8</v>
      </c>
      <c r="H1122">
        <v>8</v>
      </c>
      <c r="I1122">
        <v>1</v>
      </c>
      <c r="J1122">
        <v>7</v>
      </c>
      <c r="K1122">
        <v>57</v>
      </c>
      <c r="L1122">
        <f>IFERROR(IF(OR(tbl_daily[[#This Row],[RPE]]="",tbl_daily[[#This Row],[Duration]]=""),"",tbl_daily[[#This Row],[RPE]]*tbl_daily[[#This Row],[Duration]]),"")</f>
        <v>399</v>
      </c>
      <c r="M112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22" t="str">
        <f>IFERROR(_xlfn.XLOOKUP(tbl_daily[[#This Row],[Name]],tbl_profile[Name],tbl_profile[Position]),"")</f>
        <v>Guard</v>
      </c>
      <c r="O1122">
        <f>IFERROR(IF(tbl_daily[[#This Row],[Injury Status]]="Out","",tbl_daily[[#This Row],[Duration]]),"")</f>
        <v>57</v>
      </c>
      <c r="P1122" t="str">
        <f>IFERROR(_xlfn.XLOOKUP(tbl_daily[[#This Row],[Name]],tbl_profile[Name],tbl_profile[Team]),"")</f>
        <v>New Legacy</v>
      </c>
      <c r="Q1122" s="2" t="str">
        <f>IFERROR(AVERAGEIFS(tbl_performance[TrapBar Deadlift 1RM (lbs)],tbl_performance[Name],tbl_daily[[#This Row],[Name]],tbl_performance[Date],tbl_daily[[#This Row],[Date]]),"")</f>
        <v/>
      </c>
      <c r="R1122" s="2" t="str">
        <f>IFERROR(AVERAGEIFS(tbl_performance[Bench Press 1RM (lbs)],tbl_performance[Name],tbl_daily[[#This Row],[Name]],tbl_performance[Date],tbl_daily[[#This Row],[Date]]),"")</f>
        <v/>
      </c>
      <c r="S1122" s="2" t="str">
        <f>IFERROR(AVERAGEIFS(tbl_performance[Jump Height (in)],tbl_performance[Name],tbl_daily[[#This Row],[Name]],tbl_performance[Date],tbl_daily[[#This Row],[Date]]),"")</f>
        <v/>
      </c>
      <c r="T1122" s="2" t="str">
        <f>IFERROR(AVERAGEIFS(tbl_performance[Body Fat (%)],tbl_performance[Name],tbl_daily[[#This Row],[Name]],tbl_performance[Date],tbl_daily[[#This Row],[Date]]),"")</f>
        <v/>
      </c>
      <c r="U1122">
        <f>IFERROR(IF(tbl_daily[[#This Row],[Name]]="","",1),"")</f>
        <v>1</v>
      </c>
      <c r="V1122" s="9">
        <f>IF(tbl_daily[[#This Row],[Injury Status]]="Full",1,IF(tbl_daily[[#This Row],[Injury Status]]="Limited",2,IF(tbl_daily[[#This Row],[Injury Status]]="Out",3,"")))</f>
        <v>1</v>
      </c>
    </row>
    <row r="1123" spans="1:22" ht="18" customHeight="1" x14ac:dyDescent="0.25">
      <c r="A1123" s="3">
        <v>43044</v>
      </c>
      <c r="B1123" t="s">
        <v>47</v>
      </c>
      <c r="C1123" t="s">
        <v>36</v>
      </c>
      <c r="D1123">
        <v>10</v>
      </c>
      <c r="E1123">
        <v>8</v>
      </c>
      <c r="F1123">
        <v>8</v>
      </c>
      <c r="G1123">
        <v>9</v>
      </c>
      <c r="H1123">
        <v>9</v>
      </c>
      <c r="I1123">
        <v>1</v>
      </c>
      <c r="J1123">
        <v>7</v>
      </c>
      <c r="K1123">
        <v>57</v>
      </c>
      <c r="L1123">
        <f>IFERROR(IF(OR(tbl_daily[[#This Row],[RPE]]="",tbl_daily[[#This Row],[Duration]]=""),"",tbl_daily[[#This Row],[RPE]]*tbl_daily[[#This Row],[Duration]]),"")</f>
        <v>399</v>
      </c>
      <c r="M112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23" t="str">
        <f>IFERROR(_xlfn.XLOOKUP(tbl_daily[[#This Row],[Name]],tbl_profile[Name],tbl_profile[Position]),"")</f>
        <v>Forward</v>
      </c>
      <c r="O1123">
        <f>IFERROR(IF(tbl_daily[[#This Row],[Injury Status]]="Out","",tbl_daily[[#This Row],[Duration]]),"")</f>
        <v>57</v>
      </c>
      <c r="P1123" t="str">
        <f>IFERROR(_xlfn.XLOOKUP(tbl_daily[[#This Row],[Name]],tbl_profile[Name],tbl_profile[Team]),"")</f>
        <v>Toon Squad</v>
      </c>
      <c r="Q1123" s="2" t="str">
        <f>IFERROR(AVERAGEIFS(tbl_performance[TrapBar Deadlift 1RM (lbs)],tbl_performance[Name],tbl_daily[[#This Row],[Name]],tbl_performance[Date],tbl_daily[[#This Row],[Date]]),"")</f>
        <v/>
      </c>
      <c r="R1123" s="2" t="str">
        <f>IFERROR(AVERAGEIFS(tbl_performance[Bench Press 1RM (lbs)],tbl_performance[Name],tbl_daily[[#This Row],[Name]],tbl_performance[Date],tbl_daily[[#This Row],[Date]]),"")</f>
        <v/>
      </c>
      <c r="S1123" s="2" t="str">
        <f>IFERROR(AVERAGEIFS(tbl_performance[Jump Height (in)],tbl_performance[Name],tbl_daily[[#This Row],[Name]],tbl_performance[Date],tbl_daily[[#This Row],[Date]]),"")</f>
        <v/>
      </c>
      <c r="T1123" s="2" t="str">
        <f>IFERROR(AVERAGEIFS(tbl_performance[Body Fat (%)],tbl_performance[Name],tbl_daily[[#This Row],[Name]],tbl_performance[Date],tbl_daily[[#This Row],[Date]]),"")</f>
        <v/>
      </c>
      <c r="U1123">
        <f>IFERROR(IF(tbl_daily[[#This Row],[Name]]="","",1),"")</f>
        <v>1</v>
      </c>
      <c r="V1123" s="9">
        <f>IF(tbl_daily[[#This Row],[Injury Status]]="Full",1,IF(tbl_daily[[#This Row],[Injury Status]]="Limited",2,IF(tbl_daily[[#This Row],[Injury Status]]="Out",3,"")))</f>
        <v>1</v>
      </c>
    </row>
    <row r="1124" spans="1:22" ht="18" customHeight="1" x14ac:dyDescent="0.25">
      <c r="A1124" s="3">
        <v>43044</v>
      </c>
      <c r="B1124" t="s">
        <v>63</v>
      </c>
      <c r="C1124" t="s">
        <v>36</v>
      </c>
      <c r="D1124">
        <v>7</v>
      </c>
      <c r="E1124">
        <v>9</v>
      </c>
      <c r="F1124">
        <v>7</v>
      </c>
      <c r="G1124">
        <v>8</v>
      </c>
      <c r="H1124">
        <v>7</v>
      </c>
      <c r="I1124">
        <v>1</v>
      </c>
      <c r="J1124">
        <v>5</v>
      </c>
      <c r="K1124">
        <v>57</v>
      </c>
      <c r="L1124">
        <f>IFERROR(IF(OR(tbl_daily[[#This Row],[RPE]]="",tbl_daily[[#This Row],[Duration]]=""),"",tbl_daily[[#This Row],[RPE]]*tbl_daily[[#This Row],[Duration]]),"")</f>
        <v>285</v>
      </c>
      <c r="M112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1124" t="str">
        <f>IFERROR(_xlfn.XLOOKUP(tbl_daily[[#This Row],[Name]],tbl_profile[Name],tbl_profile[Position]),"")</f>
        <v>Center</v>
      </c>
      <c r="O1124">
        <f>IFERROR(IF(tbl_daily[[#This Row],[Injury Status]]="Out","",tbl_daily[[#This Row],[Duration]]),"")</f>
        <v>57</v>
      </c>
      <c r="P1124" t="str">
        <f>IFERROR(_xlfn.XLOOKUP(tbl_daily[[#This Row],[Name]],tbl_profile[Name],tbl_profile[Team]),"")</f>
        <v>New Legacy</v>
      </c>
      <c r="Q1124" s="2" t="str">
        <f>IFERROR(AVERAGEIFS(tbl_performance[TrapBar Deadlift 1RM (lbs)],tbl_performance[Name],tbl_daily[[#This Row],[Name]],tbl_performance[Date],tbl_daily[[#This Row],[Date]]),"")</f>
        <v/>
      </c>
      <c r="R1124" s="2" t="str">
        <f>IFERROR(AVERAGEIFS(tbl_performance[Bench Press 1RM (lbs)],tbl_performance[Name],tbl_daily[[#This Row],[Name]],tbl_performance[Date],tbl_daily[[#This Row],[Date]]),"")</f>
        <v/>
      </c>
      <c r="S1124" s="2" t="str">
        <f>IFERROR(AVERAGEIFS(tbl_performance[Jump Height (in)],tbl_performance[Name],tbl_daily[[#This Row],[Name]],tbl_performance[Date],tbl_daily[[#This Row],[Date]]),"")</f>
        <v/>
      </c>
      <c r="T1124" s="2" t="str">
        <f>IFERROR(AVERAGEIFS(tbl_performance[Body Fat (%)],tbl_performance[Name],tbl_daily[[#This Row],[Name]],tbl_performance[Date],tbl_daily[[#This Row],[Date]]),"")</f>
        <v/>
      </c>
      <c r="U1124">
        <f>IFERROR(IF(tbl_daily[[#This Row],[Name]]="","",1),"")</f>
        <v>1</v>
      </c>
      <c r="V1124" s="9">
        <f>IF(tbl_daily[[#This Row],[Injury Status]]="Full",1,IF(tbl_daily[[#This Row],[Injury Status]]="Limited",2,IF(tbl_daily[[#This Row],[Injury Status]]="Out",3,"")))</f>
        <v>1</v>
      </c>
    </row>
    <row r="1125" spans="1:22" ht="18" customHeight="1" x14ac:dyDescent="0.25">
      <c r="A1125" s="3">
        <v>43051</v>
      </c>
      <c r="B1125" t="s">
        <v>14</v>
      </c>
      <c r="C1125" t="s">
        <v>36</v>
      </c>
      <c r="D1125">
        <v>10</v>
      </c>
      <c r="E1125">
        <v>9</v>
      </c>
      <c r="F1125">
        <v>9</v>
      </c>
      <c r="G1125">
        <v>9</v>
      </c>
      <c r="H1125">
        <v>8</v>
      </c>
      <c r="I1125">
        <v>1</v>
      </c>
      <c r="J1125">
        <v>7</v>
      </c>
      <c r="K1125">
        <v>57</v>
      </c>
      <c r="L1125">
        <f>IFERROR(IF(OR(tbl_daily[[#This Row],[RPE]]="",tbl_daily[[#This Row],[Duration]]=""),"",tbl_daily[[#This Row],[RPE]]*tbl_daily[[#This Row],[Duration]]),"")</f>
        <v>399</v>
      </c>
      <c r="M112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25" t="str">
        <f>IFERROR(_xlfn.XLOOKUP(tbl_daily[[#This Row],[Name]],tbl_profile[Name],tbl_profile[Position]),"")</f>
        <v>Guard</v>
      </c>
      <c r="O1125">
        <f>IFERROR(IF(tbl_daily[[#This Row],[Injury Status]]="Out","",tbl_daily[[#This Row],[Duration]]),"")</f>
        <v>57</v>
      </c>
      <c r="P1125" t="str">
        <f>IFERROR(_xlfn.XLOOKUP(tbl_daily[[#This Row],[Name]],tbl_profile[Name],tbl_profile[Team]),"")</f>
        <v>New Legacy</v>
      </c>
      <c r="Q1125" s="2" t="str">
        <f>IFERROR(AVERAGEIFS(tbl_performance[TrapBar Deadlift 1RM (lbs)],tbl_performance[Name],tbl_daily[[#This Row],[Name]],tbl_performance[Date],tbl_daily[[#This Row],[Date]]),"")</f>
        <v/>
      </c>
      <c r="R1125" s="2" t="str">
        <f>IFERROR(AVERAGEIFS(tbl_performance[Bench Press 1RM (lbs)],tbl_performance[Name],tbl_daily[[#This Row],[Name]],tbl_performance[Date],tbl_daily[[#This Row],[Date]]),"")</f>
        <v/>
      </c>
      <c r="S1125" s="2" t="str">
        <f>IFERROR(AVERAGEIFS(tbl_performance[Jump Height (in)],tbl_performance[Name],tbl_daily[[#This Row],[Name]],tbl_performance[Date],tbl_daily[[#This Row],[Date]]),"")</f>
        <v/>
      </c>
      <c r="T1125" s="2" t="str">
        <f>IFERROR(AVERAGEIFS(tbl_performance[Body Fat (%)],tbl_performance[Name],tbl_daily[[#This Row],[Name]],tbl_performance[Date],tbl_daily[[#This Row],[Date]]),"")</f>
        <v/>
      </c>
      <c r="U1125">
        <f>IFERROR(IF(tbl_daily[[#This Row],[Name]]="","",1),"")</f>
        <v>1</v>
      </c>
      <c r="V1125" s="9">
        <f>IF(tbl_daily[[#This Row],[Injury Status]]="Full",1,IF(tbl_daily[[#This Row],[Injury Status]]="Limited",2,IF(tbl_daily[[#This Row],[Injury Status]]="Out",3,"")))</f>
        <v>1</v>
      </c>
    </row>
    <row r="1126" spans="1:22" ht="18" customHeight="1" x14ac:dyDescent="0.25">
      <c r="A1126" s="3">
        <v>43052</v>
      </c>
      <c r="B1126" t="s">
        <v>61</v>
      </c>
      <c r="C1126" t="s">
        <v>38</v>
      </c>
      <c r="D1126">
        <v>7</v>
      </c>
      <c r="E1126">
        <v>7</v>
      </c>
      <c r="F1126">
        <v>7</v>
      </c>
      <c r="G1126">
        <v>6</v>
      </c>
      <c r="H1126">
        <v>9</v>
      </c>
      <c r="I1126">
        <v>1</v>
      </c>
      <c r="J1126">
        <v>3</v>
      </c>
      <c r="K1126">
        <v>57</v>
      </c>
      <c r="L1126">
        <f>IFERROR(IF(OR(tbl_daily[[#This Row],[RPE]]="",tbl_daily[[#This Row],[Duration]]=""),"",tbl_daily[[#This Row],[RPE]]*tbl_daily[[#This Row],[Duration]]),"")</f>
        <v>171</v>
      </c>
      <c r="M112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36</v>
      </c>
      <c r="N1126" t="str">
        <f>IFERROR(_xlfn.XLOOKUP(tbl_daily[[#This Row],[Name]],tbl_profile[Name],tbl_profile[Position]),"")</f>
        <v>Forward</v>
      </c>
      <c r="O1126">
        <f>IFERROR(IF(tbl_daily[[#This Row],[Injury Status]]="Out","",tbl_daily[[#This Row],[Duration]]),"")</f>
        <v>57</v>
      </c>
      <c r="P1126" t="str">
        <f>IFERROR(_xlfn.XLOOKUP(tbl_daily[[#This Row],[Name]],tbl_profile[Name],tbl_profile[Team]),"")</f>
        <v>Toon Squad</v>
      </c>
      <c r="Q1126" s="2" t="str">
        <f>IFERROR(AVERAGEIFS(tbl_performance[TrapBar Deadlift 1RM (lbs)],tbl_performance[Name],tbl_daily[[#This Row],[Name]],tbl_performance[Date],tbl_daily[[#This Row],[Date]]),"")</f>
        <v/>
      </c>
      <c r="R1126" s="2" t="str">
        <f>IFERROR(AVERAGEIFS(tbl_performance[Bench Press 1RM (lbs)],tbl_performance[Name],tbl_daily[[#This Row],[Name]],tbl_performance[Date],tbl_daily[[#This Row],[Date]]),"")</f>
        <v/>
      </c>
      <c r="S1126" s="2" t="str">
        <f>IFERROR(AVERAGEIFS(tbl_performance[Jump Height (in)],tbl_performance[Name],tbl_daily[[#This Row],[Name]],tbl_performance[Date],tbl_daily[[#This Row],[Date]]),"")</f>
        <v/>
      </c>
      <c r="T1126" s="2" t="str">
        <f>IFERROR(AVERAGEIFS(tbl_performance[Body Fat (%)],tbl_performance[Name],tbl_daily[[#This Row],[Name]],tbl_performance[Date],tbl_daily[[#This Row],[Date]]),"")</f>
        <v/>
      </c>
      <c r="U1126">
        <f>IFERROR(IF(tbl_daily[[#This Row],[Name]]="","",1),"")</f>
        <v>1</v>
      </c>
      <c r="V1126" s="9">
        <f>IF(tbl_daily[[#This Row],[Injury Status]]="Full",1,IF(tbl_daily[[#This Row],[Injury Status]]="Limited",2,IF(tbl_daily[[#This Row],[Injury Status]]="Out",3,"")))</f>
        <v>2</v>
      </c>
    </row>
    <row r="1127" spans="1:22" ht="18" customHeight="1" x14ac:dyDescent="0.25">
      <c r="A1127" s="3">
        <v>43056</v>
      </c>
      <c r="B1127" t="s">
        <v>65</v>
      </c>
      <c r="C1127" t="s">
        <v>36</v>
      </c>
      <c r="D1127">
        <v>9</v>
      </c>
      <c r="E1127">
        <v>10</v>
      </c>
      <c r="F1127">
        <v>8</v>
      </c>
      <c r="G1127">
        <v>10</v>
      </c>
      <c r="H1127">
        <v>7</v>
      </c>
      <c r="I1127">
        <v>1</v>
      </c>
      <c r="J1127">
        <v>5</v>
      </c>
      <c r="K1127">
        <v>57</v>
      </c>
      <c r="L1127">
        <f>IFERROR(IF(OR(tbl_daily[[#This Row],[RPE]]="",tbl_daily[[#This Row],[Duration]]=""),"",tbl_daily[[#This Row],[RPE]]*tbl_daily[[#This Row],[Duration]]),"")</f>
        <v>285</v>
      </c>
      <c r="M112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27" t="str">
        <f>IFERROR(_xlfn.XLOOKUP(tbl_daily[[#This Row],[Name]],tbl_profile[Name],tbl_profile[Position]),"")</f>
        <v>Center</v>
      </c>
      <c r="O1127">
        <f>IFERROR(IF(tbl_daily[[#This Row],[Injury Status]]="Out","",tbl_daily[[#This Row],[Duration]]),"")</f>
        <v>57</v>
      </c>
      <c r="P1127" t="str">
        <f>IFERROR(_xlfn.XLOOKUP(tbl_daily[[#This Row],[Name]],tbl_profile[Name],tbl_profile[Team]),"")</f>
        <v>New Legacy</v>
      </c>
      <c r="Q1127" s="2" t="str">
        <f>IFERROR(AVERAGEIFS(tbl_performance[TrapBar Deadlift 1RM (lbs)],tbl_performance[Name],tbl_daily[[#This Row],[Name]],tbl_performance[Date],tbl_daily[[#This Row],[Date]]),"")</f>
        <v/>
      </c>
      <c r="R1127" s="2" t="str">
        <f>IFERROR(AVERAGEIFS(tbl_performance[Bench Press 1RM (lbs)],tbl_performance[Name],tbl_daily[[#This Row],[Name]],tbl_performance[Date],tbl_daily[[#This Row],[Date]]),"")</f>
        <v/>
      </c>
      <c r="S1127" s="2" t="str">
        <f>IFERROR(AVERAGEIFS(tbl_performance[Jump Height (in)],tbl_performance[Name],tbl_daily[[#This Row],[Name]],tbl_performance[Date],tbl_daily[[#This Row],[Date]]),"")</f>
        <v/>
      </c>
      <c r="T1127" s="2" t="str">
        <f>IFERROR(AVERAGEIFS(tbl_performance[Body Fat (%)],tbl_performance[Name],tbl_daily[[#This Row],[Name]],tbl_performance[Date],tbl_daily[[#This Row],[Date]]),"")</f>
        <v/>
      </c>
      <c r="U1127">
        <f>IFERROR(IF(tbl_daily[[#This Row],[Name]]="","",1),"")</f>
        <v>1</v>
      </c>
      <c r="V1127" s="9">
        <f>IF(tbl_daily[[#This Row],[Injury Status]]="Full",1,IF(tbl_daily[[#This Row],[Injury Status]]="Limited",2,IF(tbl_daily[[#This Row],[Injury Status]]="Out",3,"")))</f>
        <v>1</v>
      </c>
    </row>
    <row r="1128" spans="1:22" ht="18" customHeight="1" x14ac:dyDescent="0.25">
      <c r="A1128" s="3">
        <v>43056</v>
      </c>
      <c r="B1128" t="s">
        <v>146</v>
      </c>
      <c r="C1128" t="s">
        <v>36</v>
      </c>
      <c r="D1128">
        <v>8</v>
      </c>
      <c r="E1128">
        <v>8</v>
      </c>
      <c r="F1128">
        <v>8</v>
      </c>
      <c r="G1128">
        <v>7</v>
      </c>
      <c r="H1128">
        <v>9</v>
      </c>
      <c r="I1128">
        <v>1</v>
      </c>
      <c r="J1128">
        <v>5</v>
      </c>
      <c r="K1128">
        <v>57</v>
      </c>
      <c r="L1128">
        <f>IFERROR(IF(OR(tbl_daily[[#This Row],[RPE]]="",tbl_daily[[#This Row],[Duration]]=""),"",tbl_daily[[#This Row],[RPE]]*tbl_daily[[#This Row],[Duration]]),"")</f>
        <v>285</v>
      </c>
      <c r="M112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28" t="str">
        <f>IFERROR(_xlfn.XLOOKUP(tbl_daily[[#This Row],[Name]],tbl_profile[Name],tbl_profile[Position]),"")</f>
        <v>Forward</v>
      </c>
      <c r="O1128">
        <f>IFERROR(IF(tbl_daily[[#This Row],[Injury Status]]="Out","",tbl_daily[[#This Row],[Duration]]),"")</f>
        <v>57</v>
      </c>
      <c r="P1128" t="str">
        <f>IFERROR(_xlfn.XLOOKUP(tbl_daily[[#This Row],[Name]],tbl_profile[Name],tbl_profile[Team]),"")</f>
        <v>New Legacy</v>
      </c>
      <c r="Q1128" s="2" t="str">
        <f>IFERROR(AVERAGEIFS(tbl_performance[TrapBar Deadlift 1RM (lbs)],tbl_performance[Name],tbl_daily[[#This Row],[Name]],tbl_performance[Date],tbl_daily[[#This Row],[Date]]),"")</f>
        <v/>
      </c>
      <c r="R1128" s="2" t="str">
        <f>IFERROR(AVERAGEIFS(tbl_performance[Bench Press 1RM (lbs)],tbl_performance[Name],tbl_daily[[#This Row],[Name]],tbl_performance[Date],tbl_daily[[#This Row],[Date]]),"")</f>
        <v/>
      </c>
      <c r="S1128" s="2" t="str">
        <f>IFERROR(AVERAGEIFS(tbl_performance[Jump Height (in)],tbl_performance[Name],tbl_daily[[#This Row],[Name]],tbl_performance[Date],tbl_daily[[#This Row],[Date]]),"")</f>
        <v/>
      </c>
      <c r="T1128" s="2" t="str">
        <f>IFERROR(AVERAGEIFS(tbl_performance[Body Fat (%)],tbl_performance[Name],tbl_daily[[#This Row],[Name]],tbl_performance[Date],tbl_daily[[#This Row],[Date]]),"")</f>
        <v/>
      </c>
      <c r="U1128">
        <f>IFERROR(IF(tbl_daily[[#This Row],[Name]]="","",1),"")</f>
        <v>1</v>
      </c>
      <c r="V1128" s="9">
        <f>IF(tbl_daily[[#This Row],[Injury Status]]="Full",1,IF(tbl_daily[[#This Row],[Injury Status]]="Limited",2,IF(tbl_daily[[#This Row],[Injury Status]]="Out",3,"")))</f>
        <v>1</v>
      </c>
    </row>
    <row r="1129" spans="1:22" ht="18" customHeight="1" x14ac:dyDescent="0.25">
      <c r="A1129" s="3">
        <v>43057</v>
      </c>
      <c r="B1129" t="s">
        <v>146</v>
      </c>
      <c r="C1129" t="s">
        <v>36</v>
      </c>
      <c r="D1129">
        <v>8</v>
      </c>
      <c r="E1129">
        <v>8</v>
      </c>
      <c r="F1129">
        <v>9</v>
      </c>
      <c r="G1129">
        <v>8</v>
      </c>
      <c r="H1129">
        <v>8</v>
      </c>
      <c r="I1129">
        <v>1</v>
      </c>
      <c r="J1129">
        <v>7</v>
      </c>
      <c r="K1129">
        <v>57</v>
      </c>
      <c r="L1129">
        <f>IFERROR(IF(OR(tbl_daily[[#This Row],[RPE]]="",tbl_daily[[#This Row],[Duration]]=""),"",tbl_daily[[#This Row],[RPE]]*tbl_daily[[#This Row],[Duration]]),"")</f>
        <v>399</v>
      </c>
      <c r="M112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29" t="str">
        <f>IFERROR(_xlfn.XLOOKUP(tbl_daily[[#This Row],[Name]],tbl_profile[Name],tbl_profile[Position]),"")</f>
        <v>Forward</v>
      </c>
      <c r="O1129">
        <f>IFERROR(IF(tbl_daily[[#This Row],[Injury Status]]="Out","",tbl_daily[[#This Row],[Duration]]),"")</f>
        <v>57</v>
      </c>
      <c r="P1129" t="str">
        <f>IFERROR(_xlfn.XLOOKUP(tbl_daily[[#This Row],[Name]],tbl_profile[Name],tbl_profile[Team]),"")</f>
        <v>New Legacy</v>
      </c>
      <c r="Q1129" s="2" t="str">
        <f>IFERROR(AVERAGEIFS(tbl_performance[TrapBar Deadlift 1RM (lbs)],tbl_performance[Name],tbl_daily[[#This Row],[Name]],tbl_performance[Date],tbl_daily[[#This Row],[Date]]),"")</f>
        <v/>
      </c>
      <c r="R1129" s="2" t="str">
        <f>IFERROR(AVERAGEIFS(tbl_performance[Bench Press 1RM (lbs)],tbl_performance[Name],tbl_daily[[#This Row],[Name]],tbl_performance[Date],tbl_daily[[#This Row],[Date]]),"")</f>
        <v/>
      </c>
      <c r="S1129" s="2" t="str">
        <f>IFERROR(AVERAGEIFS(tbl_performance[Jump Height (in)],tbl_performance[Name],tbl_daily[[#This Row],[Name]],tbl_performance[Date],tbl_daily[[#This Row],[Date]]),"")</f>
        <v/>
      </c>
      <c r="T1129" s="2" t="str">
        <f>IFERROR(AVERAGEIFS(tbl_performance[Body Fat (%)],tbl_performance[Name],tbl_daily[[#This Row],[Name]],tbl_performance[Date],tbl_daily[[#This Row],[Date]]),"")</f>
        <v/>
      </c>
      <c r="U1129">
        <f>IFERROR(IF(tbl_daily[[#This Row],[Name]]="","",1),"")</f>
        <v>1</v>
      </c>
      <c r="V1129" s="9">
        <f>IF(tbl_daily[[#This Row],[Injury Status]]="Full",1,IF(tbl_daily[[#This Row],[Injury Status]]="Limited",2,IF(tbl_daily[[#This Row],[Injury Status]]="Out",3,"")))</f>
        <v>1</v>
      </c>
    </row>
    <row r="1130" spans="1:22" ht="18" customHeight="1" x14ac:dyDescent="0.25">
      <c r="A1130" s="3">
        <v>43058</v>
      </c>
      <c r="B1130" t="s">
        <v>146</v>
      </c>
      <c r="C1130" t="s">
        <v>36</v>
      </c>
      <c r="D1130">
        <v>7</v>
      </c>
      <c r="E1130">
        <v>7</v>
      </c>
      <c r="F1130">
        <v>8</v>
      </c>
      <c r="G1130">
        <v>8</v>
      </c>
      <c r="H1130">
        <v>10</v>
      </c>
      <c r="I1130">
        <v>1</v>
      </c>
      <c r="J1130">
        <v>6</v>
      </c>
      <c r="K1130">
        <v>57</v>
      </c>
      <c r="L1130">
        <f>IFERROR(IF(OR(tbl_daily[[#This Row],[RPE]]="",tbl_daily[[#This Row],[Duration]]=""),"",tbl_daily[[#This Row],[RPE]]*tbl_daily[[#This Row],[Duration]]),"")</f>
        <v>342</v>
      </c>
      <c r="M113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30" t="str">
        <f>IFERROR(_xlfn.XLOOKUP(tbl_daily[[#This Row],[Name]],tbl_profile[Name],tbl_profile[Position]),"")</f>
        <v>Forward</v>
      </c>
      <c r="O1130">
        <f>IFERROR(IF(tbl_daily[[#This Row],[Injury Status]]="Out","",tbl_daily[[#This Row],[Duration]]),"")</f>
        <v>57</v>
      </c>
      <c r="P1130" t="str">
        <f>IFERROR(_xlfn.XLOOKUP(tbl_daily[[#This Row],[Name]],tbl_profile[Name],tbl_profile[Team]),"")</f>
        <v>New Legacy</v>
      </c>
      <c r="Q1130" s="2" t="str">
        <f>IFERROR(AVERAGEIFS(tbl_performance[TrapBar Deadlift 1RM (lbs)],tbl_performance[Name],tbl_daily[[#This Row],[Name]],tbl_performance[Date],tbl_daily[[#This Row],[Date]]),"")</f>
        <v/>
      </c>
      <c r="R1130" s="2" t="str">
        <f>IFERROR(AVERAGEIFS(tbl_performance[Bench Press 1RM (lbs)],tbl_performance[Name],tbl_daily[[#This Row],[Name]],tbl_performance[Date],tbl_daily[[#This Row],[Date]]),"")</f>
        <v/>
      </c>
      <c r="S1130" s="2" t="str">
        <f>IFERROR(AVERAGEIFS(tbl_performance[Jump Height (in)],tbl_performance[Name],tbl_daily[[#This Row],[Name]],tbl_performance[Date],tbl_daily[[#This Row],[Date]]),"")</f>
        <v/>
      </c>
      <c r="T1130" s="2" t="str">
        <f>IFERROR(AVERAGEIFS(tbl_performance[Body Fat (%)],tbl_performance[Name],tbl_daily[[#This Row],[Name]],tbl_performance[Date],tbl_daily[[#This Row],[Date]]),"")</f>
        <v/>
      </c>
      <c r="U1130">
        <f>IFERROR(IF(tbl_daily[[#This Row],[Name]]="","",1),"")</f>
        <v>1</v>
      </c>
      <c r="V1130" s="9">
        <f>IF(tbl_daily[[#This Row],[Injury Status]]="Full",1,IF(tbl_daily[[#This Row],[Injury Status]]="Limited",2,IF(tbl_daily[[#This Row],[Injury Status]]="Out",3,"")))</f>
        <v>1</v>
      </c>
    </row>
    <row r="1131" spans="1:22" ht="18" customHeight="1" x14ac:dyDescent="0.25">
      <c r="A1131" s="3">
        <v>43059</v>
      </c>
      <c r="B1131" t="s">
        <v>146</v>
      </c>
      <c r="C1131" t="s">
        <v>37</v>
      </c>
      <c r="D1131">
        <v>9</v>
      </c>
      <c r="E1131">
        <v>7</v>
      </c>
      <c r="F1131">
        <v>2</v>
      </c>
      <c r="G1131">
        <v>6</v>
      </c>
      <c r="H1131">
        <v>8</v>
      </c>
      <c r="I1131">
        <v>0</v>
      </c>
      <c r="J1131">
        <v>0</v>
      </c>
      <c r="K1131">
        <v>57</v>
      </c>
      <c r="L1131">
        <f>IFERROR(IF(OR(tbl_daily[[#This Row],[RPE]]="",tbl_daily[[#This Row],[Duration]]=""),"",tbl_daily[[#This Row],[RPE]]*tbl_daily[[#This Row],[Duration]]),"")</f>
        <v>0</v>
      </c>
      <c r="M113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32</v>
      </c>
      <c r="N1131" t="str">
        <f>IFERROR(_xlfn.XLOOKUP(tbl_daily[[#This Row],[Name]],tbl_profile[Name],tbl_profile[Position]),"")</f>
        <v>Forward</v>
      </c>
      <c r="O1131" t="str">
        <f>IFERROR(IF(tbl_daily[[#This Row],[Injury Status]]="Out","",tbl_daily[[#This Row],[Duration]]),"")</f>
        <v/>
      </c>
      <c r="P1131" t="str">
        <f>IFERROR(_xlfn.XLOOKUP(tbl_daily[[#This Row],[Name]],tbl_profile[Name],tbl_profile[Team]),"")</f>
        <v>New Legacy</v>
      </c>
      <c r="Q1131" s="2" t="str">
        <f>IFERROR(AVERAGEIFS(tbl_performance[TrapBar Deadlift 1RM (lbs)],tbl_performance[Name],tbl_daily[[#This Row],[Name]],tbl_performance[Date],tbl_daily[[#This Row],[Date]]),"")</f>
        <v/>
      </c>
      <c r="R1131" s="2" t="str">
        <f>IFERROR(AVERAGEIFS(tbl_performance[Bench Press 1RM (lbs)],tbl_performance[Name],tbl_daily[[#This Row],[Name]],tbl_performance[Date],tbl_daily[[#This Row],[Date]]),"")</f>
        <v/>
      </c>
      <c r="S1131" s="2" t="str">
        <f>IFERROR(AVERAGEIFS(tbl_performance[Jump Height (in)],tbl_performance[Name],tbl_daily[[#This Row],[Name]],tbl_performance[Date],tbl_daily[[#This Row],[Date]]),"")</f>
        <v/>
      </c>
      <c r="T1131" s="2" t="str">
        <f>IFERROR(AVERAGEIFS(tbl_performance[Body Fat (%)],tbl_performance[Name],tbl_daily[[#This Row],[Name]],tbl_performance[Date],tbl_daily[[#This Row],[Date]]),"")</f>
        <v/>
      </c>
      <c r="U1131">
        <f>IFERROR(IF(tbl_daily[[#This Row],[Name]]="","",1),"")</f>
        <v>1</v>
      </c>
      <c r="V1131" s="9">
        <f>IF(tbl_daily[[#This Row],[Injury Status]]="Full",1,IF(tbl_daily[[#This Row],[Injury Status]]="Limited",2,IF(tbl_daily[[#This Row],[Injury Status]]="Out",3,"")))</f>
        <v>3</v>
      </c>
    </row>
    <row r="1132" spans="1:22" ht="18" customHeight="1" x14ac:dyDescent="0.25">
      <c r="A1132" s="3">
        <v>43067</v>
      </c>
      <c r="B1132" t="s">
        <v>65</v>
      </c>
      <c r="C1132" t="s">
        <v>36</v>
      </c>
      <c r="D1132">
        <v>8</v>
      </c>
      <c r="E1132">
        <v>9</v>
      </c>
      <c r="F1132">
        <v>9</v>
      </c>
      <c r="G1132">
        <v>8</v>
      </c>
      <c r="H1132">
        <v>8</v>
      </c>
      <c r="I1132">
        <v>1</v>
      </c>
      <c r="J1132">
        <v>6</v>
      </c>
      <c r="K1132">
        <v>57</v>
      </c>
      <c r="L1132">
        <f>IFERROR(IF(OR(tbl_daily[[#This Row],[RPE]]="",tbl_daily[[#This Row],[Duration]]=""),"",tbl_daily[[#This Row],[RPE]]*tbl_daily[[#This Row],[Duration]]),"")</f>
        <v>342</v>
      </c>
      <c r="M113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132" t="str">
        <f>IFERROR(_xlfn.XLOOKUP(tbl_daily[[#This Row],[Name]],tbl_profile[Name],tbl_profile[Position]),"")</f>
        <v>Center</v>
      </c>
      <c r="O1132">
        <f>IFERROR(IF(tbl_daily[[#This Row],[Injury Status]]="Out","",tbl_daily[[#This Row],[Duration]]),"")</f>
        <v>57</v>
      </c>
      <c r="P1132" t="str">
        <f>IFERROR(_xlfn.XLOOKUP(tbl_daily[[#This Row],[Name]],tbl_profile[Name],tbl_profile[Team]),"")</f>
        <v>New Legacy</v>
      </c>
      <c r="Q1132" s="2" t="str">
        <f>IFERROR(AVERAGEIFS(tbl_performance[TrapBar Deadlift 1RM (lbs)],tbl_performance[Name],tbl_daily[[#This Row],[Name]],tbl_performance[Date],tbl_daily[[#This Row],[Date]]),"")</f>
        <v/>
      </c>
      <c r="R1132" s="2" t="str">
        <f>IFERROR(AVERAGEIFS(tbl_performance[Bench Press 1RM (lbs)],tbl_performance[Name],tbl_daily[[#This Row],[Name]],tbl_performance[Date],tbl_daily[[#This Row],[Date]]),"")</f>
        <v/>
      </c>
      <c r="S1132" s="2" t="str">
        <f>IFERROR(AVERAGEIFS(tbl_performance[Jump Height (in)],tbl_performance[Name],tbl_daily[[#This Row],[Name]],tbl_performance[Date],tbl_daily[[#This Row],[Date]]),"")</f>
        <v/>
      </c>
      <c r="T1132" s="2" t="str">
        <f>IFERROR(AVERAGEIFS(tbl_performance[Body Fat (%)],tbl_performance[Name],tbl_daily[[#This Row],[Name]],tbl_performance[Date],tbl_daily[[#This Row],[Date]]),"")</f>
        <v/>
      </c>
      <c r="U1132">
        <f>IFERROR(IF(tbl_daily[[#This Row],[Name]]="","",1),"")</f>
        <v>1</v>
      </c>
      <c r="V1132" s="9">
        <f>IF(tbl_daily[[#This Row],[Injury Status]]="Full",1,IF(tbl_daily[[#This Row],[Injury Status]]="Limited",2,IF(tbl_daily[[#This Row],[Injury Status]]="Out",3,"")))</f>
        <v>1</v>
      </c>
    </row>
    <row r="1133" spans="1:22" ht="18" customHeight="1" x14ac:dyDescent="0.25">
      <c r="A1133" s="3">
        <v>43067</v>
      </c>
      <c r="B1133" t="s">
        <v>59</v>
      </c>
      <c r="C1133" t="s">
        <v>36</v>
      </c>
      <c r="D1133">
        <v>7</v>
      </c>
      <c r="E1133">
        <v>9</v>
      </c>
      <c r="F1133">
        <v>10</v>
      </c>
      <c r="G1133">
        <v>7</v>
      </c>
      <c r="H1133">
        <v>7</v>
      </c>
      <c r="I1133">
        <v>1</v>
      </c>
      <c r="J1133">
        <v>6</v>
      </c>
      <c r="K1133">
        <v>57</v>
      </c>
      <c r="L1133">
        <f>IFERROR(IF(OR(tbl_daily[[#This Row],[RPE]]="",tbl_daily[[#This Row],[Duration]]=""),"",tbl_daily[[#This Row],[RPE]]*tbl_daily[[#This Row],[Duration]]),"")</f>
        <v>342</v>
      </c>
      <c r="M113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33" t="str">
        <f>IFERROR(_xlfn.XLOOKUP(tbl_daily[[#This Row],[Name]],tbl_profile[Name],tbl_profile[Position]),"")</f>
        <v>Forward</v>
      </c>
      <c r="O1133">
        <f>IFERROR(IF(tbl_daily[[#This Row],[Injury Status]]="Out","",tbl_daily[[#This Row],[Duration]]),"")</f>
        <v>57</v>
      </c>
      <c r="P1133" t="str">
        <f>IFERROR(_xlfn.XLOOKUP(tbl_daily[[#This Row],[Name]],tbl_profile[Name],tbl_profile[Team]),"")</f>
        <v>Toon Squad</v>
      </c>
      <c r="Q1133" s="2" t="str">
        <f>IFERROR(AVERAGEIFS(tbl_performance[TrapBar Deadlift 1RM (lbs)],tbl_performance[Name],tbl_daily[[#This Row],[Name]],tbl_performance[Date],tbl_daily[[#This Row],[Date]]),"")</f>
        <v/>
      </c>
      <c r="R1133" s="2" t="str">
        <f>IFERROR(AVERAGEIFS(tbl_performance[Bench Press 1RM (lbs)],tbl_performance[Name],tbl_daily[[#This Row],[Name]],tbl_performance[Date],tbl_daily[[#This Row],[Date]]),"")</f>
        <v/>
      </c>
      <c r="S1133" s="2" t="str">
        <f>IFERROR(AVERAGEIFS(tbl_performance[Jump Height (in)],tbl_performance[Name],tbl_daily[[#This Row],[Name]],tbl_performance[Date],tbl_daily[[#This Row],[Date]]),"")</f>
        <v/>
      </c>
      <c r="T1133" s="2" t="str">
        <f>IFERROR(AVERAGEIFS(tbl_performance[Body Fat (%)],tbl_performance[Name],tbl_daily[[#This Row],[Name]],tbl_performance[Date],tbl_daily[[#This Row],[Date]]),"")</f>
        <v/>
      </c>
      <c r="U1133">
        <f>IFERROR(IF(tbl_daily[[#This Row],[Name]]="","",1),"")</f>
        <v>1</v>
      </c>
      <c r="V1133" s="9">
        <f>IF(tbl_daily[[#This Row],[Injury Status]]="Full",1,IF(tbl_daily[[#This Row],[Injury Status]]="Limited",2,IF(tbl_daily[[#This Row],[Injury Status]]="Out",3,"")))</f>
        <v>1</v>
      </c>
    </row>
    <row r="1134" spans="1:22" ht="18" customHeight="1" x14ac:dyDescent="0.25">
      <c r="A1134" s="3">
        <v>43072</v>
      </c>
      <c r="B1134" t="s">
        <v>48</v>
      </c>
      <c r="C1134" t="s">
        <v>36</v>
      </c>
      <c r="D1134">
        <v>8</v>
      </c>
      <c r="E1134">
        <v>7</v>
      </c>
      <c r="F1134">
        <v>9</v>
      </c>
      <c r="G1134">
        <v>7</v>
      </c>
      <c r="H1134">
        <v>7</v>
      </c>
      <c r="I1134">
        <v>1</v>
      </c>
      <c r="J1134">
        <v>5</v>
      </c>
      <c r="K1134">
        <v>57</v>
      </c>
      <c r="L1134">
        <f>IFERROR(IF(OR(tbl_daily[[#This Row],[RPE]]="",tbl_daily[[#This Row],[Duration]]=""),"",tbl_daily[[#This Row],[RPE]]*tbl_daily[[#This Row],[Duration]]),"")</f>
        <v>285</v>
      </c>
      <c r="M113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1134" t="str">
        <f>IFERROR(_xlfn.XLOOKUP(tbl_daily[[#This Row],[Name]],tbl_profile[Name],tbl_profile[Position]),"")</f>
        <v>Guard</v>
      </c>
      <c r="O1134">
        <f>IFERROR(IF(tbl_daily[[#This Row],[Injury Status]]="Out","",tbl_daily[[#This Row],[Duration]]),"")</f>
        <v>57</v>
      </c>
      <c r="P1134" t="str">
        <f>IFERROR(_xlfn.XLOOKUP(tbl_daily[[#This Row],[Name]],tbl_profile[Name],tbl_profile[Team]),"")</f>
        <v>New Legacy</v>
      </c>
      <c r="Q1134" s="2" t="str">
        <f>IFERROR(AVERAGEIFS(tbl_performance[TrapBar Deadlift 1RM (lbs)],tbl_performance[Name],tbl_daily[[#This Row],[Name]],tbl_performance[Date],tbl_daily[[#This Row],[Date]]),"")</f>
        <v/>
      </c>
      <c r="R1134" s="2" t="str">
        <f>IFERROR(AVERAGEIFS(tbl_performance[Bench Press 1RM (lbs)],tbl_performance[Name],tbl_daily[[#This Row],[Name]],tbl_performance[Date],tbl_daily[[#This Row],[Date]]),"")</f>
        <v/>
      </c>
      <c r="S1134" s="2" t="str">
        <f>IFERROR(AVERAGEIFS(tbl_performance[Jump Height (in)],tbl_performance[Name],tbl_daily[[#This Row],[Name]],tbl_performance[Date],tbl_daily[[#This Row],[Date]]),"")</f>
        <v/>
      </c>
      <c r="T1134" s="2" t="str">
        <f>IFERROR(AVERAGEIFS(tbl_performance[Body Fat (%)],tbl_performance[Name],tbl_daily[[#This Row],[Name]],tbl_performance[Date],tbl_daily[[#This Row],[Date]]),"")</f>
        <v/>
      </c>
      <c r="U1134">
        <f>IFERROR(IF(tbl_daily[[#This Row],[Name]]="","",1),"")</f>
        <v>1</v>
      </c>
      <c r="V1134" s="9">
        <f>IF(tbl_daily[[#This Row],[Injury Status]]="Full",1,IF(tbl_daily[[#This Row],[Injury Status]]="Limited",2,IF(tbl_daily[[#This Row],[Injury Status]]="Out",3,"")))</f>
        <v>1</v>
      </c>
    </row>
    <row r="1135" spans="1:22" ht="18" customHeight="1" x14ac:dyDescent="0.25">
      <c r="A1135" s="3">
        <v>43072</v>
      </c>
      <c r="B1135" t="s">
        <v>57</v>
      </c>
      <c r="C1135" t="s">
        <v>36</v>
      </c>
      <c r="D1135">
        <v>9</v>
      </c>
      <c r="E1135">
        <v>10</v>
      </c>
      <c r="F1135">
        <v>8</v>
      </c>
      <c r="G1135">
        <v>9</v>
      </c>
      <c r="H1135">
        <v>9</v>
      </c>
      <c r="I1135">
        <v>1</v>
      </c>
      <c r="J1135">
        <v>9</v>
      </c>
      <c r="K1135">
        <v>22</v>
      </c>
      <c r="L1135">
        <f>IFERROR(IF(OR(tbl_daily[[#This Row],[RPE]]="",tbl_daily[[#This Row],[Duration]]=""),"",tbl_daily[[#This Row],[RPE]]*tbl_daily[[#This Row],[Duration]]),"")</f>
        <v>198</v>
      </c>
      <c r="M113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35" t="str">
        <f>IFERROR(_xlfn.XLOOKUP(tbl_daily[[#This Row],[Name]],tbl_profile[Name],tbl_profile[Position]),"")</f>
        <v>Guard</v>
      </c>
      <c r="O1135">
        <f>IFERROR(IF(tbl_daily[[#This Row],[Injury Status]]="Out","",tbl_daily[[#This Row],[Duration]]),"")</f>
        <v>22</v>
      </c>
      <c r="P1135" t="str">
        <f>IFERROR(_xlfn.XLOOKUP(tbl_daily[[#This Row],[Name]],tbl_profile[Name],tbl_profile[Team]),"")</f>
        <v>Toon Squad</v>
      </c>
      <c r="Q1135" s="2" t="str">
        <f>IFERROR(AVERAGEIFS(tbl_performance[TrapBar Deadlift 1RM (lbs)],tbl_performance[Name],tbl_daily[[#This Row],[Name]],tbl_performance[Date],tbl_daily[[#This Row],[Date]]),"")</f>
        <v/>
      </c>
      <c r="R1135" s="2" t="str">
        <f>IFERROR(AVERAGEIFS(tbl_performance[Bench Press 1RM (lbs)],tbl_performance[Name],tbl_daily[[#This Row],[Name]],tbl_performance[Date],tbl_daily[[#This Row],[Date]]),"")</f>
        <v/>
      </c>
      <c r="S1135" s="2" t="str">
        <f>IFERROR(AVERAGEIFS(tbl_performance[Jump Height (in)],tbl_performance[Name],tbl_daily[[#This Row],[Name]],tbl_performance[Date],tbl_daily[[#This Row],[Date]]),"")</f>
        <v/>
      </c>
      <c r="T1135" s="2" t="str">
        <f>IFERROR(AVERAGEIFS(tbl_performance[Body Fat (%)],tbl_performance[Name],tbl_daily[[#This Row],[Name]],tbl_performance[Date],tbl_daily[[#This Row],[Date]]),"")</f>
        <v/>
      </c>
      <c r="U1135">
        <f>IFERROR(IF(tbl_daily[[#This Row],[Name]]="","",1),"")</f>
        <v>1</v>
      </c>
      <c r="V1135" s="9">
        <f>IF(tbl_daily[[#This Row],[Injury Status]]="Full",1,IF(tbl_daily[[#This Row],[Injury Status]]="Limited",2,IF(tbl_daily[[#This Row],[Injury Status]]="Out",3,"")))</f>
        <v>1</v>
      </c>
    </row>
    <row r="1136" spans="1:22" ht="18" customHeight="1" x14ac:dyDescent="0.25">
      <c r="A1136" s="3">
        <v>43073</v>
      </c>
      <c r="B1136" t="s">
        <v>65</v>
      </c>
      <c r="C1136" t="s">
        <v>36</v>
      </c>
      <c r="D1136">
        <v>9</v>
      </c>
      <c r="E1136">
        <v>10</v>
      </c>
      <c r="F1136">
        <v>10</v>
      </c>
      <c r="G1136">
        <v>10</v>
      </c>
      <c r="H1136">
        <v>9</v>
      </c>
      <c r="I1136">
        <v>1</v>
      </c>
      <c r="J1136">
        <v>8</v>
      </c>
      <c r="K1136">
        <v>22</v>
      </c>
      <c r="L1136">
        <f>IFERROR(IF(OR(tbl_daily[[#This Row],[RPE]]="",tbl_daily[[#This Row],[Duration]]=""),"",tbl_daily[[#This Row],[RPE]]*tbl_daily[[#This Row],[Duration]]),"")</f>
        <v>176</v>
      </c>
      <c r="M113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48</v>
      </c>
      <c r="N1136" t="str">
        <f>IFERROR(_xlfn.XLOOKUP(tbl_daily[[#This Row],[Name]],tbl_profile[Name],tbl_profile[Position]),"")</f>
        <v>Center</v>
      </c>
      <c r="O1136">
        <f>IFERROR(IF(tbl_daily[[#This Row],[Injury Status]]="Out","",tbl_daily[[#This Row],[Duration]]),"")</f>
        <v>22</v>
      </c>
      <c r="P1136" t="str">
        <f>IFERROR(_xlfn.XLOOKUP(tbl_daily[[#This Row],[Name]],tbl_profile[Name],tbl_profile[Team]),"")</f>
        <v>New Legacy</v>
      </c>
      <c r="Q1136" s="2" t="str">
        <f>IFERROR(AVERAGEIFS(tbl_performance[TrapBar Deadlift 1RM (lbs)],tbl_performance[Name],tbl_daily[[#This Row],[Name]],tbl_performance[Date],tbl_daily[[#This Row],[Date]]),"")</f>
        <v/>
      </c>
      <c r="R1136" s="2" t="str">
        <f>IFERROR(AVERAGEIFS(tbl_performance[Bench Press 1RM (lbs)],tbl_performance[Name],tbl_daily[[#This Row],[Name]],tbl_performance[Date],tbl_daily[[#This Row],[Date]]),"")</f>
        <v/>
      </c>
      <c r="S1136" s="2" t="str">
        <f>IFERROR(AVERAGEIFS(tbl_performance[Jump Height (in)],tbl_performance[Name],tbl_daily[[#This Row],[Name]],tbl_performance[Date],tbl_daily[[#This Row],[Date]]),"")</f>
        <v/>
      </c>
      <c r="T1136" s="2" t="str">
        <f>IFERROR(AVERAGEIFS(tbl_performance[Body Fat (%)],tbl_performance[Name],tbl_daily[[#This Row],[Name]],tbl_performance[Date],tbl_daily[[#This Row],[Date]]),"")</f>
        <v/>
      </c>
      <c r="U1136">
        <f>IFERROR(IF(tbl_daily[[#This Row],[Name]]="","",1),"")</f>
        <v>1</v>
      </c>
      <c r="V1136" s="9">
        <f>IF(tbl_daily[[#This Row],[Injury Status]]="Full",1,IF(tbl_daily[[#This Row],[Injury Status]]="Limited",2,IF(tbl_daily[[#This Row],[Injury Status]]="Out",3,"")))</f>
        <v>1</v>
      </c>
    </row>
    <row r="1137" spans="1:22" ht="18" customHeight="1" x14ac:dyDescent="0.25">
      <c r="A1137" s="4">
        <v>43073</v>
      </c>
      <c r="B1137" t="s">
        <v>61</v>
      </c>
      <c r="C1137" t="s">
        <v>36</v>
      </c>
      <c r="D1137">
        <v>9</v>
      </c>
      <c r="E1137">
        <v>9</v>
      </c>
      <c r="F1137">
        <v>9</v>
      </c>
      <c r="G1137">
        <v>7</v>
      </c>
      <c r="H1137">
        <v>9</v>
      </c>
      <c r="I1137">
        <v>1</v>
      </c>
      <c r="J1137">
        <v>7</v>
      </c>
      <c r="K1137">
        <v>22</v>
      </c>
      <c r="L1137">
        <f>IFERROR(IF(OR(tbl_daily[[#This Row],[RPE]]="",tbl_daily[[#This Row],[Duration]]=""),"",tbl_daily[[#This Row],[RPE]]*tbl_daily[[#This Row],[Duration]]),"")</f>
        <v>154</v>
      </c>
      <c r="M113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137" t="str">
        <f>IFERROR(_xlfn.XLOOKUP(tbl_daily[[#This Row],[Name]],tbl_profile[Name],tbl_profile[Position]),"")</f>
        <v>Forward</v>
      </c>
      <c r="O1137">
        <f>IFERROR(IF(tbl_daily[[#This Row],[Injury Status]]="Out","",tbl_daily[[#This Row],[Duration]]),"")</f>
        <v>22</v>
      </c>
      <c r="P1137" t="str">
        <f>IFERROR(_xlfn.XLOOKUP(tbl_daily[[#This Row],[Name]],tbl_profile[Name],tbl_profile[Team]),"")</f>
        <v>Toon Squad</v>
      </c>
      <c r="Q1137" s="2" t="str">
        <f>IFERROR(AVERAGEIFS(tbl_performance[TrapBar Deadlift 1RM (lbs)],tbl_performance[Name],tbl_daily[[#This Row],[Name]],tbl_performance[Date],tbl_daily[[#This Row],[Date]]),"")</f>
        <v/>
      </c>
      <c r="R1137" s="2" t="str">
        <f>IFERROR(AVERAGEIFS(tbl_performance[Bench Press 1RM (lbs)],tbl_performance[Name],tbl_daily[[#This Row],[Name]],tbl_performance[Date],tbl_daily[[#This Row],[Date]]),"")</f>
        <v/>
      </c>
      <c r="S1137" s="2" t="str">
        <f>IFERROR(AVERAGEIFS(tbl_performance[Jump Height (in)],tbl_performance[Name],tbl_daily[[#This Row],[Name]],tbl_performance[Date],tbl_daily[[#This Row],[Date]]),"")</f>
        <v/>
      </c>
      <c r="T1137" s="2" t="str">
        <f>IFERROR(AVERAGEIFS(tbl_performance[Body Fat (%)],tbl_performance[Name],tbl_daily[[#This Row],[Name]],tbl_performance[Date],tbl_daily[[#This Row],[Date]]),"")</f>
        <v/>
      </c>
      <c r="U1137">
        <f>IFERROR(IF(tbl_daily[[#This Row],[Name]]="","",1),"")</f>
        <v>1</v>
      </c>
      <c r="V1137" s="9">
        <f>IF(tbl_daily[[#This Row],[Injury Status]]="Full",1,IF(tbl_daily[[#This Row],[Injury Status]]="Limited",2,IF(tbl_daily[[#This Row],[Injury Status]]="Out",3,"")))</f>
        <v>1</v>
      </c>
    </row>
    <row r="1138" spans="1:22" ht="18" customHeight="1" x14ac:dyDescent="0.25">
      <c r="A1138" s="3">
        <v>43074</v>
      </c>
      <c r="B1138" t="s">
        <v>65</v>
      </c>
      <c r="C1138" t="s">
        <v>36</v>
      </c>
      <c r="D1138">
        <v>8</v>
      </c>
      <c r="E1138">
        <v>7</v>
      </c>
      <c r="F1138">
        <v>7</v>
      </c>
      <c r="G1138">
        <v>8</v>
      </c>
      <c r="H1138">
        <v>7</v>
      </c>
      <c r="I1138">
        <v>1</v>
      </c>
      <c r="J1138">
        <v>10</v>
      </c>
      <c r="K1138">
        <v>22</v>
      </c>
      <c r="L1138">
        <f>IFERROR(IF(OR(tbl_daily[[#This Row],[RPE]]="",tbl_daily[[#This Row],[Duration]]=""),"",tbl_daily[[#This Row],[RPE]]*tbl_daily[[#This Row],[Duration]]),"")</f>
        <v>220</v>
      </c>
      <c r="M113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1138" t="str">
        <f>IFERROR(_xlfn.XLOOKUP(tbl_daily[[#This Row],[Name]],tbl_profile[Name],tbl_profile[Position]),"")</f>
        <v>Center</v>
      </c>
      <c r="O1138">
        <f>IFERROR(IF(tbl_daily[[#This Row],[Injury Status]]="Out","",tbl_daily[[#This Row],[Duration]]),"")</f>
        <v>22</v>
      </c>
      <c r="P1138" t="str">
        <f>IFERROR(_xlfn.XLOOKUP(tbl_daily[[#This Row],[Name]],tbl_profile[Name],tbl_profile[Team]),"")</f>
        <v>New Legacy</v>
      </c>
      <c r="Q1138" s="2" t="str">
        <f>IFERROR(AVERAGEIFS(tbl_performance[TrapBar Deadlift 1RM (lbs)],tbl_performance[Name],tbl_daily[[#This Row],[Name]],tbl_performance[Date],tbl_daily[[#This Row],[Date]]),"")</f>
        <v/>
      </c>
      <c r="R1138" s="2" t="str">
        <f>IFERROR(AVERAGEIFS(tbl_performance[Bench Press 1RM (lbs)],tbl_performance[Name],tbl_daily[[#This Row],[Name]],tbl_performance[Date],tbl_daily[[#This Row],[Date]]),"")</f>
        <v/>
      </c>
      <c r="S1138" s="2" t="str">
        <f>IFERROR(AVERAGEIFS(tbl_performance[Jump Height (in)],tbl_performance[Name],tbl_daily[[#This Row],[Name]],tbl_performance[Date],tbl_daily[[#This Row],[Date]]),"")</f>
        <v/>
      </c>
      <c r="T1138" s="2" t="str">
        <f>IFERROR(AVERAGEIFS(tbl_performance[Body Fat (%)],tbl_performance[Name],tbl_daily[[#This Row],[Name]],tbl_performance[Date],tbl_daily[[#This Row],[Date]]),"")</f>
        <v/>
      </c>
      <c r="U1138">
        <f>IFERROR(IF(tbl_daily[[#This Row],[Name]]="","",1),"")</f>
        <v>1</v>
      </c>
      <c r="V1138" s="9">
        <f>IF(tbl_daily[[#This Row],[Injury Status]]="Full",1,IF(tbl_daily[[#This Row],[Injury Status]]="Limited",2,IF(tbl_daily[[#This Row],[Injury Status]]="Out",3,"")))</f>
        <v>1</v>
      </c>
    </row>
    <row r="1139" spans="1:22" ht="18" customHeight="1" x14ac:dyDescent="0.25">
      <c r="A1139" s="3">
        <v>43074</v>
      </c>
      <c r="B1139" t="s">
        <v>59</v>
      </c>
      <c r="C1139" t="s">
        <v>36</v>
      </c>
      <c r="D1139">
        <v>10</v>
      </c>
      <c r="E1139">
        <v>8</v>
      </c>
      <c r="F1139">
        <v>9</v>
      </c>
      <c r="G1139">
        <v>10</v>
      </c>
      <c r="H1139">
        <v>9</v>
      </c>
      <c r="I1139">
        <v>1</v>
      </c>
      <c r="J1139">
        <v>7</v>
      </c>
      <c r="K1139">
        <v>22</v>
      </c>
      <c r="L1139">
        <f>IFERROR(IF(OR(tbl_daily[[#This Row],[RPE]]="",tbl_daily[[#This Row],[Duration]]=""),"",tbl_daily[[#This Row],[RPE]]*tbl_daily[[#This Row],[Duration]]),"")</f>
        <v>154</v>
      </c>
      <c r="M113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139" t="str">
        <f>IFERROR(_xlfn.XLOOKUP(tbl_daily[[#This Row],[Name]],tbl_profile[Name],tbl_profile[Position]),"")</f>
        <v>Forward</v>
      </c>
      <c r="O1139">
        <f>IFERROR(IF(tbl_daily[[#This Row],[Injury Status]]="Out","",tbl_daily[[#This Row],[Duration]]),"")</f>
        <v>22</v>
      </c>
      <c r="P1139" t="str">
        <f>IFERROR(_xlfn.XLOOKUP(tbl_daily[[#This Row],[Name]],tbl_profile[Name],tbl_profile[Team]),"")</f>
        <v>Toon Squad</v>
      </c>
      <c r="Q1139" s="2" t="str">
        <f>IFERROR(AVERAGEIFS(tbl_performance[TrapBar Deadlift 1RM (lbs)],tbl_performance[Name],tbl_daily[[#This Row],[Name]],tbl_performance[Date],tbl_daily[[#This Row],[Date]]),"")</f>
        <v/>
      </c>
      <c r="R1139" s="2" t="str">
        <f>IFERROR(AVERAGEIFS(tbl_performance[Bench Press 1RM (lbs)],tbl_performance[Name],tbl_daily[[#This Row],[Name]],tbl_performance[Date],tbl_daily[[#This Row],[Date]]),"")</f>
        <v/>
      </c>
      <c r="S1139" s="2" t="str">
        <f>IFERROR(AVERAGEIFS(tbl_performance[Jump Height (in)],tbl_performance[Name],tbl_daily[[#This Row],[Name]],tbl_performance[Date],tbl_daily[[#This Row],[Date]]),"")</f>
        <v/>
      </c>
      <c r="T1139" s="2" t="str">
        <f>IFERROR(AVERAGEIFS(tbl_performance[Body Fat (%)],tbl_performance[Name],tbl_daily[[#This Row],[Name]],tbl_performance[Date],tbl_daily[[#This Row],[Date]]),"")</f>
        <v/>
      </c>
      <c r="U1139">
        <f>IFERROR(IF(tbl_daily[[#This Row],[Name]]="","",1),"")</f>
        <v>1</v>
      </c>
      <c r="V1139" s="9">
        <f>IF(tbl_daily[[#This Row],[Injury Status]]="Full",1,IF(tbl_daily[[#This Row],[Injury Status]]="Limited",2,IF(tbl_daily[[#This Row],[Injury Status]]="Out",3,"")))</f>
        <v>1</v>
      </c>
    </row>
    <row r="1140" spans="1:22" ht="18" customHeight="1" x14ac:dyDescent="0.25">
      <c r="A1140" s="3">
        <v>43075</v>
      </c>
      <c r="B1140" t="s">
        <v>52</v>
      </c>
      <c r="C1140" t="s">
        <v>36</v>
      </c>
      <c r="D1140">
        <v>7</v>
      </c>
      <c r="E1140">
        <v>7</v>
      </c>
      <c r="F1140">
        <v>9</v>
      </c>
      <c r="G1140">
        <v>8</v>
      </c>
      <c r="H1140">
        <v>8</v>
      </c>
      <c r="I1140">
        <v>1</v>
      </c>
      <c r="J1140">
        <v>9</v>
      </c>
      <c r="K1140">
        <v>22</v>
      </c>
      <c r="L1140">
        <f>IFERROR(IF(OR(tbl_daily[[#This Row],[RPE]]="",tbl_daily[[#This Row],[Duration]]=""),"",tbl_daily[[#This Row],[RPE]]*tbl_daily[[#This Row],[Duration]]),"")</f>
        <v>198</v>
      </c>
      <c r="M114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140" t="str">
        <f>IFERROR(_xlfn.XLOOKUP(tbl_daily[[#This Row],[Name]],tbl_profile[Name],tbl_profile[Position]),"")</f>
        <v>Forward</v>
      </c>
      <c r="O1140">
        <f>IFERROR(IF(tbl_daily[[#This Row],[Injury Status]]="Out","",tbl_daily[[#This Row],[Duration]]),"")</f>
        <v>22</v>
      </c>
      <c r="P1140" t="str">
        <f>IFERROR(_xlfn.XLOOKUP(tbl_daily[[#This Row],[Name]],tbl_profile[Name],tbl_profile[Team]),"")</f>
        <v>Toon Squad</v>
      </c>
      <c r="Q1140" s="2" t="str">
        <f>IFERROR(AVERAGEIFS(tbl_performance[TrapBar Deadlift 1RM (lbs)],tbl_performance[Name],tbl_daily[[#This Row],[Name]],tbl_performance[Date],tbl_daily[[#This Row],[Date]]),"")</f>
        <v/>
      </c>
      <c r="R1140" s="2" t="str">
        <f>IFERROR(AVERAGEIFS(tbl_performance[Bench Press 1RM (lbs)],tbl_performance[Name],tbl_daily[[#This Row],[Name]],tbl_performance[Date],tbl_daily[[#This Row],[Date]]),"")</f>
        <v/>
      </c>
      <c r="S1140" s="2" t="str">
        <f>IFERROR(AVERAGEIFS(tbl_performance[Jump Height (in)],tbl_performance[Name],tbl_daily[[#This Row],[Name]],tbl_performance[Date],tbl_daily[[#This Row],[Date]]),"")</f>
        <v/>
      </c>
      <c r="T1140" s="2" t="str">
        <f>IFERROR(AVERAGEIFS(tbl_performance[Body Fat (%)],tbl_performance[Name],tbl_daily[[#This Row],[Name]],tbl_performance[Date],tbl_daily[[#This Row],[Date]]),"")</f>
        <v/>
      </c>
      <c r="U1140">
        <f>IFERROR(IF(tbl_daily[[#This Row],[Name]]="","",1),"")</f>
        <v>1</v>
      </c>
      <c r="V1140" s="9">
        <f>IF(tbl_daily[[#This Row],[Injury Status]]="Full",1,IF(tbl_daily[[#This Row],[Injury Status]]="Limited",2,IF(tbl_daily[[#This Row],[Injury Status]]="Out",3,"")))</f>
        <v>1</v>
      </c>
    </row>
    <row r="1141" spans="1:22" ht="18" customHeight="1" x14ac:dyDescent="0.25">
      <c r="A1141" s="3">
        <v>43077</v>
      </c>
      <c r="B1141" t="s">
        <v>146</v>
      </c>
      <c r="C1141" t="s">
        <v>36</v>
      </c>
      <c r="D1141">
        <v>7</v>
      </c>
      <c r="E1141">
        <v>8</v>
      </c>
      <c r="F1141">
        <v>8</v>
      </c>
      <c r="G1141">
        <v>9</v>
      </c>
      <c r="H1141">
        <v>10</v>
      </c>
      <c r="I1141">
        <v>1</v>
      </c>
      <c r="J1141">
        <v>8</v>
      </c>
      <c r="K1141">
        <v>22</v>
      </c>
      <c r="L1141">
        <f>IFERROR(IF(OR(tbl_daily[[#This Row],[RPE]]="",tbl_daily[[#This Row],[Duration]]=""),"",tbl_daily[[#This Row],[RPE]]*tbl_daily[[#This Row],[Duration]]),"")</f>
        <v>176</v>
      </c>
      <c r="M114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141" t="str">
        <f>IFERROR(_xlfn.XLOOKUP(tbl_daily[[#This Row],[Name]],tbl_profile[Name],tbl_profile[Position]),"")</f>
        <v>Forward</v>
      </c>
      <c r="O1141">
        <f>IFERROR(IF(tbl_daily[[#This Row],[Injury Status]]="Out","",tbl_daily[[#This Row],[Duration]]),"")</f>
        <v>22</v>
      </c>
      <c r="P1141" t="str">
        <f>IFERROR(_xlfn.XLOOKUP(tbl_daily[[#This Row],[Name]],tbl_profile[Name],tbl_profile[Team]),"")</f>
        <v>New Legacy</v>
      </c>
      <c r="Q1141" s="2" t="str">
        <f>IFERROR(AVERAGEIFS(tbl_performance[TrapBar Deadlift 1RM (lbs)],tbl_performance[Name],tbl_daily[[#This Row],[Name]],tbl_performance[Date],tbl_daily[[#This Row],[Date]]),"")</f>
        <v/>
      </c>
      <c r="R1141" s="2" t="str">
        <f>IFERROR(AVERAGEIFS(tbl_performance[Bench Press 1RM (lbs)],tbl_performance[Name],tbl_daily[[#This Row],[Name]],tbl_performance[Date],tbl_daily[[#This Row],[Date]]),"")</f>
        <v/>
      </c>
      <c r="S1141" s="2" t="str">
        <f>IFERROR(AVERAGEIFS(tbl_performance[Jump Height (in)],tbl_performance[Name],tbl_daily[[#This Row],[Name]],tbl_performance[Date],tbl_daily[[#This Row],[Date]]),"")</f>
        <v/>
      </c>
      <c r="T1141" s="2" t="str">
        <f>IFERROR(AVERAGEIFS(tbl_performance[Body Fat (%)],tbl_performance[Name],tbl_daily[[#This Row],[Name]],tbl_performance[Date],tbl_daily[[#This Row],[Date]]),"")</f>
        <v/>
      </c>
      <c r="U1141">
        <f>IFERROR(IF(tbl_daily[[#This Row],[Name]]="","",1),"")</f>
        <v>1</v>
      </c>
      <c r="V1141" s="9">
        <f>IF(tbl_daily[[#This Row],[Injury Status]]="Full",1,IF(tbl_daily[[#This Row],[Injury Status]]="Limited",2,IF(tbl_daily[[#This Row],[Injury Status]]="Out",3,"")))</f>
        <v>1</v>
      </c>
    </row>
    <row r="1142" spans="1:22" ht="18" customHeight="1" x14ac:dyDescent="0.25">
      <c r="A1142" s="3">
        <v>43078</v>
      </c>
      <c r="B1142" t="s">
        <v>65</v>
      </c>
      <c r="C1142" t="s">
        <v>36</v>
      </c>
      <c r="D1142">
        <v>10</v>
      </c>
      <c r="E1142">
        <v>9</v>
      </c>
      <c r="F1142">
        <v>7</v>
      </c>
      <c r="G1142">
        <v>8</v>
      </c>
      <c r="H1142">
        <v>7</v>
      </c>
      <c r="I1142">
        <v>1</v>
      </c>
      <c r="J1142">
        <v>10</v>
      </c>
      <c r="K1142">
        <v>22</v>
      </c>
      <c r="L1142">
        <f>IFERROR(IF(OR(tbl_daily[[#This Row],[RPE]]="",tbl_daily[[#This Row],[Duration]]=""),"",tbl_daily[[#This Row],[RPE]]*tbl_daily[[#This Row],[Duration]]),"")</f>
        <v>220</v>
      </c>
      <c r="M114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42" t="str">
        <f>IFERROR(_xlfn.XLOOKUP(tbl_daily[[#This Row],[Name]],tbl_profile[Name],tbl_profile[Position]),"")</f>
        <v>Center</v>
      </c>
      <c r="O1142">
        <f>IFERROR(IF(tbl_daily[[#This Row],[Injury Status]]="Out","",tbl_daily[[#This Row],[Duration]]),"")</f>
        <v>22</v>
      </c>
      <c r="P1142" t="str">
        <f>IFERROR(_xlfn.XLOOKUP(tbl_daily[[#This Row],[Name]],tbl_profile[Name],tbl_profile[Team]),"")</f>
        <v>New Legacy</v>
      </c>
      <c r="Q1142" s="2" t="str">
        <f>IFERROR(AVERAGEIFS(tbl_performance[TrapBar Deadlift 1RM (lbs)],tbl_performance[Name],tbl_daily[[#This Row],[Name]],tbl_performance[Date],tbl_daily[[#This Row],[Date]]),"")</f>
        <v/>
      </c>
      <c r="R1142" s="2" t="str">
        <f>IFERROR(AVERAGEIFS(tbl_performance[Bench Press 1RM (lbs)],tbl_performance[Name],tbl_daily[[#This Row],[Name]],tbl_performance[Date],tbl_daily[[#This Row],[Date]]),"")</f>
        <v/>
      </c>
      <c r="S1142" s="2" t="str">
        <f>IFERROR(AVERAGEIFS(tbl_performance[Jump Height (in)],tbl_performance[Name],tbl_daily[[#This Row],[Name]],tbl_performance[Date],tbl_daily[[#This Row],[Date]]),"")</f>
        <v/>
      </c>
      <c r="T1142" s="2" t="str">
        <f>IFERROR(AVERAGEIFS(tbl_performance[Body Fat (%)],tbl_performance[Name],tbl_daily[[#This Row],[Name]],tbl_performance[Date],tbl_daily[[#This Row],[Date]]),"")</f>
        <v/>
      </c>
      <c r="U1142">
        <f>IFERROR(IF(tbl_daily[[#This Row],[Name]]="","",1),"")</f>
        <v>1</v>
      </c>
      <c r="V1142" s="9">
        <f>IF(tbl_daily[[#This Row],[Injury Status]]="Full",1,IF(tbl_daily[[#This Row],[Injury Status]]="Limited",2,IF(tbl_daily[[#This Row],[Injury Status]]="Out",3,"")))</f>
        <v>1</v>
      </c>
    </row>
    <row r="1143" spans="1:22" ht="18" customHeight="1" x14ac:dyDescent="0.25">
      <c r="A1143" s="3">
        <v>43078</v>
      </c>
      <c r="B1143" t="s">
        <v>146</v>
      </c>
      <c r="C1143" t="s">
        <v>38</v>
      </c>
      <c r="D1143">
        <v>9</v>
      </c>
      <c r="E1143">
        <v>7</v>
      </c>
      <c r="F1143">
        <v>7</v>
      </c>
      <c r="G1143">
        <v>6</v>
      </c>
      <c r="H1143">
        <v>9</v>
      </c>
      <c r="I1143">
        <v>1</v>
      </c>
      <c r="J1143">
        <v>7</v>
      </c>
      <c r="K1143">
        <v>22</v>
      </c>
      <c r="L1143">
        <f>IFERROR(IF(OR(tbl_daily[[#This Row],[RPE]]="",tbl_daily[[#This Row],[Duration]]=""),"",tbl_daily[[#This Row],[RPE]]*tbl_daily[[#This Row],[Duration]]),"")</f>
        <v>154</v>
      </c>
      <c r="M114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38</v>
      </c>
      <c r="N1143" t="str">
        <f>IFERROR(_xlfn.XLOOKUP(tbl_daily[[#This Row],[Name]],tbl_profile[Name],tbl_profile[Position]),"")</f>
        <v>Forward</v>
      </c>
      <c r="O1143">
        <f>IFERROR(IF(tbl_daily[[#This Row],[Injury Status]]="Out","",tbl_daily[[#This Row],[Duration]]),"")</f>
        <v>22</v>
      </c>
      <c r="P1143" t="str">
        <f>IFERROR(_xlfn.XLOOKUP(tbl_daily[[#This Row],[Name]],tbl_profile[Name],tbl_profile[Team]),"")</f>
        <v>New Legacy</v>
      </c>
      <c r="Q1143" s="2" t="str">
        <f>IFERROR(AVERAGEIFS(tbl_performance[TrapBar Deadlift 1RM (lbs)],tbl_performance[Name],tbl_daily[[#This Row],[Name]],tbl_performance[Date],tbl_daily[[#This Row],[Date]]),"")</f>
        <v/>
      </c>
      <c r="R1143" s="2" t="str">
        <f>IFERROR(AVERAGEIFS(tbl_performance[Bench Press 1RM (lbs)],tbl_performance[Name],tbl_daily[[#This Row],[Name]],tbl_performance[Date],tbl_daily[[#This Row],[Date]]),"")</f>
        <v/>
      </c>
      <c r="S1143" s="2" t="str">
        <f>IFERROR(AVERAGEIFS(tbl_performance[Jump Height (in)],tbl_performance[Name],tbl_daily[[#This Row],[Name]],tbl_performance[Date],tbl_daily[[#This Row],[Date]]),"")</f>
        <v/>
      </c>
      <c r="T1143" s="2" t="str">
        <f>IFERROR(AVERAGEIFS(tbl_performance[Body Fat (%)],tbl_performance[Name],tbl_daily[[#This Row],[Name]],tbl_performance[Date],tbl_daily[[#This Row],[Date]]),"")</f>
        <v/>
      </c>
      <c r="U1143">
        <f>IFERROR(IF(tbl_daily[[#This Row],[Name]]="","",1),"")</f>
        <v>1</v>
      </c>
      <c r="V1143" s="9">
        <f>IF(tbl_daily[[#This Row],[Injury Status]]="Full",1,IF(tbl_daily[[#This Row],[Injury Status]]="Limited",2,IF(tbl_daily[[#This Row],[Injury Status]]="Out",3,"")))</f>
        <v>2</v>
      </c>
    </row>
    <row r="1144" spans="1:22" ht="18" customHeight="1" x14ac:dyDescent="0.25">
      <c r="A1144" s="3">
        <v>43081</v>
      </c>
      <c r="B1144" t="s">
        <v>64</v>
      </c>
      <c r="C1144" t="s">
        <v>36</v>
      </c>
      <c r="D1144">
        <v>10</v>
      </c>
      <c r="E1144">
        <v>10</v>
      </c>
      <c r="F1144">
        <v>7</v>
      </c>
      <c r="G1144">
        <v>7</v>
      </c>
      <c r="H1144">
        <v>7</v>
      </c>
      <c r="I1144">
        <v>1</v>
      </c>
      <c r="J1144">
        <v>8</v>
      </c>
      <c r="K1144">
        <v>22</v>
      </c>
      <c r="L1144">
        <f>IFERROR(IF(OR(tbl_daily[[#This Row],[RPE]]="",tbl_daily[[#This Row],[Duration]]=""),"",tbl_daily[[#This Row],[RPE]]*tbl_daily[[#This Row],[Duration]]),"")</f>
        <v>176</v>
      </c>
      <c r="M114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44" t="str">
        <f>IFERROR(_xlfn.XLOOKUP(tbl_daily[[#This Row],[Name]],tbl_profile[Name],tbl_profile[Position]),"")</f>
        <v>Guard</v>
      </c>
      <c r="O1144">
        <f>IFERROR(IF(tbl_daily[[#This Row],[Injury Status]]="Out","",tbl_daily[[#This Row],[Duration]]),"")</f>
        <v>22</v>
      </c>
      <c r="P1144" t="str">
        <f>IFERROR(_xlfn.XLOOKUP(tbl_daily[[#This Row],[Name]],tbl_profile[Name],tbl_profile[Team]),"")</f>
        <v>New Legacy</v>
      </c>
      <c r="Q1144" s="2" t="str">
        <f>IFERROR(AVERAGEIFS(tbl_performance[TrapBar Deadlift 1RM (lbs)],tbl_performance[Name],tbl_daily[[#This Row],[Name]],tbl_performance[Date],tbl_daily[[#This Row],[Date]]),"")</f>
        <v/>
      </c>
      <c r="R1144" s="2" t="str">
        <f>IFERROR(AVERAGEIFS(tbl_performance[Bench Press 1RM (lbs)],tbl_performance[Name],tbl_daily[[#This Row],[Name]],tbl_performance[Date],tbl_daily[[#This Row],[Date]]),"")</f>
        <v/>
      </c>
      <c r="S1144" s="2" t="str">
        <f>IFERROR(AVERAGEIFS(tbl_performance[Jump Height (in)],tbl_performance[Name],tbl_daily[[#This Row],[Name]],tbl_performance[Date],tbl_daily[[#This Row],[Date]]),"")</f>
        <v/>
      </c>
      <c r="T1144" s="2" t="str">
        <f>IFERROR(AVERAGEIFS(tbl_performance[Body Fat (%)],tbl_performance[Name],tbl_daily[[#This Row],[Name]],tbl_performance[Date],tbl_daily[[#This Row],[Date]]),"")</f>
        <v/>
      </c>
      <c r="U1144">
        <f>IFERROR(IF(tbl_daily[[#This Row],[Name]]="","",1),"")</f>
        <v>1</v>
      </c>
      <c r="V1144" s="9">
        <f>IF(tbl_daily[[#This Row],[Injury Status]]="Full",1,IF(tbl_daily[[#This Row],[Injury Status]]="Limited",2,IF(tbl_daily[[#This Row],[Injury Status]]="Out",3,"")))</f>
        <v>1</v>
      </c>
    </row>
    <row r="1145" spans="1:22" ht="18" customHeight="1" x14ac:dyDescent="0.25">
      <c r="A1145" s="3">
        <v>43081</v>
      </c>
      <c r="B1145" t="s">
        <v>52</v>
      </c>
      <c r="C1145" t="s">
        <v>36</v>
      </c>
      <c r="D1145">
        <v>7</v>
      </c>
      <c r="E1145">
        <v>9</v>
      </c>
      <c r="F1145">
        <v>8</v>
      </c>
      <c r="G1145">
        <v>7</v>
      </c>
      <c r="H1145">
        <v>8</v>
      </c>
      <c r="I1145">
        <v>1</v>
      </c>
      <c r="J1145">
        <v>8</v>
      </c>
      <c r="K1145">
        <v>22</v>
      </c>
      <c r="L1145">
        <f>IFERROR(IF(OR(tbl_daily[[#This Row],[RPE]]="",tbl_daily[[#This Row],[Duration]]=""),"",tbl_daily[[#This Row],[RPE]]*tbl_daily[[#This Row],[Duration]]),"")</f>
        <v>176</v>
      </c>
      <c r="M114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145" t="str">
        <f>IFERROR(_xlfn.XLOOKUP(tbl_daily[[#This Row],[Name]],tbl_profile[Name],tbl_profile[Position]),"")</f>
        <v>Forward</v>
      </c>
      <c r="O1145">
        <f>IFERROR(IF(tbl_daily[[#This Row],[Injury Status]]="Out","",tbl_daily[[#This Row],[Duration]]),"")</f>
        <v>22</v>
      </c>
      <c r="P1145" t="str">
        <f>IFERROR(_xlfn.XLOOKUP(tbl_daily[[#This Row],[Name]],tbl_profile[Name],tbl_profile[Team]),"")</f>
        <v>Toon Squad</v>
      </c>
      <c r="Q1145" s="2" t="str">
        <f>IFERROR(AVERAGEIFS(tbl_performance[TrapBar Deadlift 1RM (lbs)],tbl_performance[Name],tbl_daily[[#This Row],[Name]],tbl_performance[Date],tbl_daily[[#This Row],[Date]]),"")</f>
        <v/>
      </c>
      <c r="R1145" s="2" t="str">
        <f>IFERROR(AVERAGEIFS(tbl_performance[Bench Press 1RM (lbs)],tbl_performance[Name],tbl_daily[[#This Row],[Name]],tbl_performance[Date],tbl_daily[[#This Row],[Date]]),"")</f>
        <v/>
      </c>
      <c r="S1145" s="2" t="str">
        <f>IFERROR(AVERAGEIFS(tbl_performance[Jump Height (in)],tbl_performance[Name],tbl_daily[[#This Row],[Name]],tbl_performance[Date],tbl_daily[[#This Row],[Date]]),"")</f>
        <v/>
      </c>
      <c r="T1145" s="2" t="str">
        <f>IFERROR(AVERAGEIFS(tbl_performance[Body Fat (%)],tbl_performance[Name],tbl_daily[[#This Row],[Name]],tbl_performance[Date],tbl_daily[[#This Row],[Date]]),"")</f>
        <v/>
      </c>
      <c r="U1145">
        <f>IFERROR(IF(tbl_daily[[#This Row],[Name]]="","",1),"")</f>
        <v>1</v>
      </c>
      <c r="V1145" s="9">
        <f>IF(tbl_daily[[#This Row],[Injury Status]]="Full",1,IF(tbl_daily[[#This Row],[Injury Status]]="Limited",2,IF(tbl_daily[[#This Row],[Injury Status]]="Out",3,"")))</f>
        <v>1</v>
      </c>
    </row>
    <row r="1146" spans="1:22" ht="18" customHeight="1" x14ac:dyDescent="0.25">
      <c r="A1146" s="3">
        <v>43082</v>
      </c>
      <c r="B1146" t="s">
        <v>47</v>
      </c>
      <c r="C1146" t="s">
        <v>36</v>
      </c>
      <c r="D1146">
        <v>8</v>
      </c>
      <c r="E1146">
        <v>8</v>
      </c>
      <c r="F1146">
        <v>10</v>
      </c>
      <c r="G1146">
        <v>10</v>
      </c>
      <c r="H1146">
        <v>8</v>
      </c>
      <c r="I1146">
        <v>1</v>
      </c>
      <c r="J1146">
        <v>7</v>
      </c>
      <c r="K1146">
        <v>22</v>
      </c>
      <c r="L1146">
        <f>IFERROR(IF(OR(tbl_daily[[#This Row],[RPE]]="",tbl_daily[[#This Row],[Duration]]=""),"",tbl_daily[[#This Row],[RPE]]*tbl_daily[[#This Row],[Duration]]),"")</f>
        <v>154</v>
      </c>
      <c r="M114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46" t="str">
        <f>IFERROR(_xlfn.XLOOKUP(tbl_daily[[#This Row],[Name]],tbl_profile[Name],tbl_profile[Position]),"")</f>
        <v>Forward</v>
      </c>
      <c r="O1146">
        <f>IFERROR(IF(tbl_daily[[#This Row],[Injury Status]]="Out","",tbl_daily[[#This Row],[Duration]]),"")</f>
        <v>22</v>
      </c>
      <c r="P1146" t="str">
        <f>IFERROR(_xlfn.XLOOKUP(tbl_daily[[#This Row],[Name]],tbl_profile[Name],tbl_profile[Team]),"")</f>
        <v>Toon Squad</v>
      </c>
      <c r="Q1146" s="2" t="str">
        <f>IFERROR(AVERAGEIFS(tbl_performance[TrapBar Deadlift 1RM (lbs)],tbl_performance[Name],tbl_daily[[#This Row],[Name]],tbl_performance[Date],tbl_daily[[#This Row],[Date]]),"")</f>
        <v/>
      </c>
      <c r="R1146" s="2" t="str">
        <f>IFERROR(AVERAGEIFS(tbl_performance[Bench Press 1RM (lbs)],tbl_performance[Name],tbl_daily[[#This Row],[Name]],tbl_performance[Date],tbl_daily[[#This Row],[Date]]),"")</f>
        <v/>
      </c>
      <c r="S1146" s="2" t="str">
        <f>IFERROR(AVERAGEIFS(tbl_performance[Jump Height (in)],tbl_performance[Name],tbl_daily[[#This Row],[Name]],tbl_performance[Date],tbl_daily[[#This Row],[Date]]),"")</f>
        <v/>
      </c>
      <c r="T1146" s="2" t="str">
        <f>IFERROR(AVERAGEIFS(tbl_performance[Body Fat (%)],tbl_performance[Name],tbl_daily[[#This Row],[Name]],tbl_performance[Date],tbl_daily[[#This Row],[Date]]),"")</f>
        <v/>
      </c>
      <c r="U1146">
        <f>IFERROR(IF(tbl_daily[[#This Row],[Name]]="","",1),"")</f>
        <v>1</v>
      </c>
      <c r="V1146" s="9">
        <f>IF(tbl_daily[[#This Row],[Injury Status]]="Full",1,IF(tbl_daily[[#This Row],[Injury Status]]="Limited",2,IF(tbl_daily[[#This Row],[Injury Status]]="Out",3,"")))</f>
        <v>1</v>
      </c>
    </row>
    <row r="1147" spans="1:22" ht="18" customHeight="1" x14ac:dyDescent="0.25">
      <c r="A1147" s="3">
        <v>43082</v>
      </c>
      <c r="B1147" t="s">
        <v>65</v>
      </c>
      <c r="C1147" t="s">
        <v>36</v>
      </c>
      <c r="D1147">
        <v>10</v>
      </c>
      <c r="E1147">
        <v>9</v>
      </c>
      <c r="F1147">
        <v>10</v>
      </c>
      <c r="G1147">
        <v>9</v>
      </c>
      <c r="H1147">
        <v>8</v>
      </c>
      <c r="I1147">
        <v>1</v>
      </c>
      <c r="J1147">
        <v>8</v>
      </c>
      <c r="K1147">
        <v>22</v>
      </c>
      <c r="L1147">
        <f>IFERROR(IF(OR(tbl_daily[[#This Row],[RPE]]="",tbl_daily[[#This Row],[Duration]]=""),"",tbl_daily[[#This Row],[RPE]]*tbl_daily[[#This Row],[Duration]]),"")</f>
        <v>176</v>
      </c>
      <c r="M114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147" t="str">
        <f>IFERROR(_xlfn.XLOOKUP(tbl_daily[[#This Row],[Name]],tbl_profile[Name],tbl_profile[Position]),"")</f>
        <v>Center</v>
      </c>
      <c r="O1147">
        <f>IFERROR(IF(tbl_daily[[#This Row],[Injury Status]]="Out","",tbl_daily[[#This Row],[Duration]]),"")</f>
        <v>22</v>
      </c>
      <c r="P1147" t="str">
        <f>IFERROR(_xlfn.XLOOKUP(tbl_daily[[#This Row],[Name]],tbl_profile[Name],tbl_profile[Team]),"")</f>
        <v>New Legacy</v>
      </c>
      <c r="Q1147" s="2" t="str">
        <f>IFERROR(AVERAGEIFS(tbl_performance[TrapBar Deadlift 1RM (lbs)],tbl_performance[Name],tbl_daily[[#This Row],[Name]],tbl_performance[Date],tbl_daily[[#This Row],[Date]]),"")</f>
        <v/>
      </c>
      <c r="R1147" s="2" t="str">
        <f>IFERROR(AVERAGEIFS(tbl_performance[Bench Press 1RM (lbs)],tbl_performance[Name],tbl_daily[[#This Row],[Name]],tbl_performance[Date],tbl_daily[[#This Row],[Date]]),"")</f>
        <v/>
      </c>
      <c r="S1147" s="2" t="str">
        <f>IFERROR(AVERAGEIFS(tbl_performance[Jump Height (in)],tbl_performance[Name],tbl_daily[[#This Row],[Name]],tbl_performance[Date],tbl_daily[[#This Row],[Date]]),"")</f>
        <v/>
      </c>
      <c r="T1147" s="2" t="str">
        <f>IFERROR(AVERAGEIFS(tbl_performance[Body Fat (%)],tbl_performance[Name],tbl_daily[[#This Row],[Name]],tbl_performance[Date],tbl_daily[[#This Row],[Date]]),"")</f>
        <v/>
      </c>
      <c r="U1147">
        <f>IFERROR(IF(tbl_daily[[#This Row],[Name]]="","",1),"")</f>
        <v>1</v>
      </c>
      <c r="V1147" s="9">
        <f>IF(tbl_daily[[#This Row],[Injury Status]]="Full",1,IF(tbl_daily[[#This Row],[Injury Status]]="Limited",2,IF(tbl_daily[[#This Row],[Injury Status]]="Out",3,"")))</f>
        <v>1</v>
      </c>
    </row>
    <row r="1148" spans="1:22" ht="18" customHeight="1" x14ac:dyDescent="0.25">
      <c r="A1148" s="3">
        <v>43084</v>
      </c>
      <c r="B1148" t="s">
        <v>146</v>
      </c>
      <c r="C1148" t="s">
        <v>36</v>
      </c>
      <c r="D1148">
        <v>9</v>
      </c>
      <c r="E1148">
        <v>8</v>
      </c>
      <c r="F1148">
        <v>10</v>
      </c>
      <c r="G1148">
        <v>8</v>
      </c>
      <c r="H1148">
        <v>8</v>
      </c>
      <c r="I1148">
        <v>1</v>
      </c>
      <c r="J1148">
        <v>7</v>
      </c>
      <c r="K1148">
        <v>22</v>
      </c>
      <c r="L1148">
        <f>IFERROR(IF(OR(tbl_daily[[#This Row],[RPE]]="",tbl_daily[[#This Row],[Duration]]=""),"",tbl_daily[[#This Row],[RPE]]*tbl_daily[[#This Row],[Duration]]),"")</f>
        <v>154</v>
      </c>
      <c r="M114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148" t="str">
        <f>IFERROR(_xlfn.XLOOKUP(tbl_daily[[#This Row],[Name]],tbl_profile[Name],tbl_profile[Position]),"")</f>
        <v>Forward</v>
      </c>
      <c r="O1148">
        <f>IFERROR(IF(tbl_daily[[#This Row],[Injury Status]]="Out","",tbl_daily[[#This Row],[Duration]]),"")</f>
        <v>22</v>
      </c>
      <c r="P1148" t="str">
        <f>IFERROR(_xlfn.XLOOKUP(tbl_daily[[#This Row],[Name]],tbl_profile[Name],tbl_profile[Team]),"")</f>
        <v>New Legacy</v>
      </c>
      <c r="Q1148" s="2" t="str">
        <f>IFERROR(AVERAGEIFS(tbl_performance[TrapBar Deadlift 1RM (lbs)],tbl_performance[Name],tbl_daily[[#This Row],[Name]],tbl_performance[Date],tbl_daily[[#This Row],[Date]]),"")</f>
        <v/>
      </c>
      <c r="R1148" s="2" t="str">
        <f>IFERROR(AVERAGEIFS(tbl_performance[Bench Press 1RM (lbs)],tbl_performance[Name],tbl_daily[[#This Row],[Name]],tbl_performance[Date],tbl_daily[[#This Row],[Date]]),"")</f>
        <v/>
      </c>
      <c r="S1148" s="2" t="str">
        <f>IFERROR(AVERAGEIFS(tbl_performance[Jump Height (in)],tbl_performance[Name],tbl_daily[[#This Row],[Name]],tbl_performance[Date],tbl_daily[[#This Row],[Date]]),"")</f>
        <v/>
      </c>
      <c r="T1148" s="2" t="str">
        <f>IFERROR(AVERAGEIFS(tbl_performance[Body Fat (%)],tbl_performance[Name],tbl_daily[[#This Row],[Name]],tbl_performance[Date],tbl_daily[[#This Row],[Date]]),"")</f>
        <v/>
      </c>
      <c r="U1148">
        <f>IFERROR(IF(tbl_daily[[#This Row],[Name]]="","",1),"")</f>
        <v>1</v>
      </c>
      <c r="V1148" s="9">
        <f>IF(tbl_daily[[#This Row],[Injury Status]]="Full",1,IF(tbl_daily[[#This Row],[Injury Status]]="Limited",2,IF(tbl_daily[[#This Row],[Injury Status]]="Out",3,"")))</f>
        <v>1</v>
      </c>
    </row>
    <row r="1149" spans="1:22" ht="18" customHeight="1" x14ac:dyDescent="0.25">
      <c r="A1149" s="6">
        <v>43086</v>
      </c>
      <c r="B1149" t="s">
        <v>45</v>
      </c>
      <c r="C1149" t="s">
        <v>36</v>
      </c>
      <c r="D1149">
        <v>10</v>
      </c>
      <c r="E1149">
        <v>10</v>
      </c>
      <c r="F1149">
        <v>8</v>
      </c>
      <c r="G1149">
        <v>10</v>
      </c>
      <c r="H1149">
        <v>9</v>
      </c>
      <c r="I1149">
        <v>1</v>
      </c>
      <c r="J1149">
        <v>10</v>
      </c>
      <c r="K1149">
        <v>22</v>
      </c>
      <c r="L1149">
        <f>IFERROR(IF(OR(tbl_daily[[#This Row],[RPE]]="",tbl_daily[[#This Row],[Duration]]=""),"",tbl_daily[[#This Row],[RPE]]*tbl_daily[[#This Row],[Duration]]),"")</f>
        <v>220</v>
      </c>
      <c r="M114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149" t="str">
        <f>IFERROR(_xlfn.XLOOKUP(tbl_daily[[#This Row],[Name]],tbl_profile[Name],tbl_profile[Position]),"")</f>
        <v>Forward</v>
      </c>
      <c r="O1149">
        <f>IFERROR(IF(tbl_daily[[#This Row],[Injury Status]]="Out","",tbl_daily[[#This Row],[Duration]]),"")</f>
        <v>22</v>
      </c>
      <c r="P1149" t="str">
        <f>IFERROR(_xlfn.XLOOKUP(tbl_daily[[#This Row],[Name]],tbl_profile[Name],tbl_profile[Team]),"")</f>
        <v>New Legacy</v>
      </c>
      <c r="Q1149" s="2" t="str">
        <f>IFERROR(AVERAGEIFS(tbl_performance[TrapBar Deadlift 1RM (lbs)],tbl_performance[Name],tbl_daily[[#This Row],[Name]],tbl_performance[Date],tbl_daily[[#This Row],[Date]]),"")</f>
        <v/>
      </c>
      <c r="R1149" s="2" t="str">
        <f>IFERROR(AVERAGEIFS(tbl_performance[Bench Press 1RM (lbs)],tbl_performance[Name],tbl_daily[[#This Row],[Name]],tbl_performance[Date],tbl_daily[[#This Row],[Date]]),"")</f>
        <v/>
      </c>
      <c r="S1149" s="2" t="str">
        <f>IFERROR(AVERAGEIFS(tbl_performance[Jump Height (in)],tbl_performance[Name],tbl_daily[[#This Row],[Name]],tbl_performance[Date],tbl_daily[[#This Row],[Date]]),"")</f>
        <v/>
      </c>
      <c r="T1149" s="2" t="str">
        <f>IFERROR(AVERAGEIFS(tbl_performance[Body Fat (%)],tbl_performance[Name],tbl_daily[[#This Row],[Name]],tbl_performance[Date],tbl_daily[[#This Row],[Date]]),"")</f>
        <v/>
      </c>
      <c r="U1149">
        <f>IFERROR(IF(tbl_daily[[#This Row],[Name]]="","",1),"")</f>
        <v>1</v>
      </c>
      <c r="V1149" s="9">
        <f>IF(tbl_daily[[#This Row],[Injury Status]]="Full",1,IF(tbl_daily[[#This Row],[Injury Status]]="Limited",2,IF(tbl_daily[[#This Row],[Injury Status]]="Out",3,"")))</f>
        <v>1</v>
      </c>
    </row>
    <row r="1150" spans="1:22" ht="18" customHeight="1" x14ac:dyDescent="0.25">
      <c r="A1150" s="3">
        <v>43086</v>
      </c>
      <c r="B1150" t="s">
        <v>62</v>
      </c>
      <c r="C1150" t="s">
        <v>36</v>
      </c>
      <c r="D1150">
        <v>10</v>
      </c>
      <c r="E1150">
        <v>10</v>
      </c>
      <c r="F1150">
        <v>7</v>
      </c>
      <c r="G1150">
        <v>8</v>
      </c>
      <c r="H1150">
        <v>10</v>
      </c>
      <c r="I1150">
        <v>1</v>
      </c>
      <c r="J1150">
        <v>7</v>
      </c>
      <c r="K1150">
        <v>22</v>
      </c>
      <c r="L1150">
        <f>IFERROR(IF(OR(tbl_daily[[#This Row],[RPE]]="",tbl_daily[[#This Row],[Duration]]=""),"",tbl_daily[[#This Row],[RPE]]*tbl_daily[[#This Row],[Duration]]),"")</f>
        <v>154</v>
      </c>
      <c r="M115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50" t="str">
        <f>IFERROR(_xlfn.XLOOKUP(tbl_daily[[#This Row],[Name]],tbl_profile[Name],tbl_profile[Position]),"")</f>
        <v>Center</v>
      </c>
      <c r="O1150">
        <f>IFERROR(IF(tbl_daily[[#This Row],[Injury Status]]="Out","",tbl_daily[[#This Row],[Duration]]),"")</f>
        <v>22</v>
      </c>
      <c r="P1150" t="str">
        <f>IFERROR(_xlfn.XLOOKUP(tbl_daily[[#This Row],[Name]],tbl_profile[Name],tbl_profile[Team]),"")</f>
        <v>Toon Squad</v>
      </c>
      <c r="Q1150" s="2" t="str">
        <f>IFERROR(AVERAGEIFS(tbl_performance[TrapBar Deadlift 1RM (lbs)],tbl_performance[Name],tbl_daily[[#This Row],[Name]],tbl_performance[Date],tbl_daily[[#This Row],[Date]]),"")</f>
        <v/>
      </c>
      <c r="R1150" s="2" t="str">
        <f>IFERROR(AVERAGEIFS(tbl_performance[Bench Press 1RM (lbs)],tbl_performance[Name],tbl_daily[[#This Row],[Name]],tbl_performance[Date],tbl_daily[[#This Row],[Date]]),"")</f>
        <v/>
      </c>
      <c r="S1150" s="2" t="str">
        <f>IFERROR(AVERAGEIFS(tbl_performance[Jump Height (in)],tbl_performance[Name],tbl_daily[[#This Row],[Name]],tbl_performance[Date],tbl_daily[[#This Row],[Date]]),"")</f>
        <v/>
      </c>
      <c r="T1150" s="2" t="str">
        <f>IFERROR(AVERAGEIFS(tbl_performance[Body Fat (%)],tbl_performance[Name],tbl_daily[[#This Row],[Name]],tbl_performance[Date],tbl_daily[[#This Row],[Date]]),"")</f>
        <v/>
      </c>
      <c r="U1150">
        <f>IFERROR(IF(tbl_daily[[#This Row],[Name]]="","",1),"")</f>
        <v>1</v>
      </c>
      <c r="V1150" s="9">
        <f>IF(tbl_daily[[#This Row],[Injury Status]]="Full",1,IF(tbl_daily[[#This Row],[Injury Status]]="Limited",2,IF(tbl_daily[[#This Row],[Injury Status]]="Out",3,"")))</f>
        <v>1</v>
      </c>
    </row>
    <row r="1151" spans="1:22" ht="18" customHeight="1" x14ac:dyDescent="0.25">
      <c r="A1151" s="3">
        <v>43087</v>
      </c>
      <c r="B1151" t="s">
        <v>59</v>
      </c>
      <c r="C1151" t="s">
        <v>36</v>
      </c>
      <c r="D1151">
        <v>10</v>
      </c>
      <c r="E1151">
        <v>10</v>
      </c>
      <c r="F1151">
        <v>9</v>
      </c>
      <c r="G1151">
        <v>7</v>
      </c>
      <c r="H1151">
        <v>9</v>
      </c>
      <c r="I1151">
        <v>1</v>
      </c>
      <c r="J1151">
        <v>8</v>
      </c>
      <c r="K1151">
        <v>22</v>
      </c>
      <c r="L1151">
        <f>IFERROR(IF(OR(tbl_daily[[#This Row],[RPE]]="",tbl_daily[[#This Row],[Duration]]=""),"",tbl_daily[[#This Row],[RPE]]*tbl_daily[[#This Row],[Duration]]),"")</f>
        <v>176</v>
      </c>
      <c r="M115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51" t="str">
        <f>IFERROR(_xlfn.XLOOKUP(tbl_daily[[#This Row],[Name]],tbl_profile[Name],tbl_profile[Position]),"")</f>
        <v>Forward</v>
      </c>
      <c r="O1151">
        <f>IFERROR(IF(tbl_daily[[#This Row],[Injury Status]]="Out","",tbl_daily[[#This Row],[Duration]]),"")</f>
        <v>22</v>
      </c>
      <c r="P1151" t="str">
        <f>IFERROR(_xlfn.XLOOKUP(tbl_daily[[#This Row],[Name]],tbl_profile[Name],tbl_profile[Team]),"")</f>
        <v>Toon Squad</v>
      </c>
      <c r="Q1151" s="2">
        <f>IFERROR(AVERAGEIFS(tbl_performance[TrapBar Deadlift 1RM (lbs)],tbl_performance[Name],tbl_daily[[#This Row],[Name]],tbl_performance[Date],tbl_daily[[#This Row],[Date]]),"")</f>
        <v>371.42910000000001</v>
      </c>
      <c r="R1151" s="2">
        <f>IFERROR(AVERAGEIFS(tbl_performance[Bench Press 1RM (lbs)],tbl_performance[Name],tbl_daily[[#This Row],[Name]],tbl_performance[Date],tbl_daily[[#This Row],[Date]]),"")</f>
        <v>236.98998</v>
      </c>
      <c r="S1151" s="2">
        <f>IFERROR(AVERAGEIFS(tbl_performance[Jump Height (in)],tbl_performance[Name],tbl_daily[[#This Row],[Name]],tbl_performance[Date],tbl_daily[[#This Row],[Date]]),"")</f>
        <v>25.132799999999996</v>
      </c>
      <c r="T1151" s="2">
        <f>IFERROR(AVERAGEIFS(tbl_performance[Body Fat (%)],tbl_performance[Name],tbl_daily[[#This Row],[Name]],tbl_performance[Date],tbl_daily[[#This Row],[Date]]),"")</f>
        <v>8.8269272000000001</v>
      </c>
      <c r="U1151">
        <f>IFERROR(IF(tbl_daily[[#This Row],[Name]]="","",1),"")</f>
        <v>1</v>
      </c>
      <c r="V1151" s="9">
        <f>IF(tbl_daily[[#This Row],[Injury Status]]="Full",1,IF(tbl_daily[[#This Row],[Injury Status]]="Limited",2,IF(tbl_daily[[#This Row],[Injury Status]]="Out",3,"")))</f>
        <v>1</v>
      </c>
    </row>
    <row r="1152" spans="1:22" ht="18" customHeight="1" x14ac:dyDescent="0.25">
      <c r="A1152" s="3">
        <v>43087</v>
      </c>
      <c r="B1152" t="s">
        <v>55</v>
      </c>
      <c r="C1152" t="s">
        <v>36</v>
      </c>
      <c r="D1152">
        <v>10</v>
      </c>
      <c r="E1152">
        <v>9</v>
      </c>
      <c r="F1152">
        <v>10</v>
      </c>
      <c r="G1152">
        <v>10</v>
      </c>
      <c r="H1152">
        <v>8</v>
      </c>
      <c r="I1152">
        <v>1</v>
      </c>
      <c r="J1152">
        <v>10</v>
      </c>
      <c r="K1152">
        <v>22</v>
      </c>
      <c r="L1152">
        <f>IFERROR(IF(OR(tbl_daily[[#This Row],[RPE]]="",tbl_daily[[#This Row],[Duration]]=""),"",tbl_daily[[#This Row],[RPE]]*tbl_daily[[#This Row],[Duration]]),"")</f>
        <v>220</v>
      </c>
      <c r="M115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152" t="str">
        <f>IFERROR(_xlfn.XLOOKUP(tbl_daily[[#This Row],[Name]],tbl_profile[Name],tbl_profile[Position]),"")</f>
        <v>Guard</v>
      </c>
      <c r="O1152">
        <f>IFERROR(IF(tbl_daily[[#This Row],[Injury Status]]="Out","",tbl_daily[[#This Row],[Duration]]),"")</f>
        <v>22</v>
      </c>
      <c r="P1152" t="str">
        <f>IFERROR(_xlfn.XLOOKUP(tbl_daily[[#This Row],[Name]],tbl_profile[Name],tbl_profile[Team]),"")</f>
        <v>Toon Squad</v>
      </c>
      <c r="Q1152" s="2">
        <f>IFERROR(AVERAGEIFS(tbl_performance[TrapBar Deadlift 1RM (lbs)],tbl_performance[Name],tbl_daily[[#This Row],[Name]],tbl_performance[Date],tbl_daily[[#This Row],[Date]]),"")</f>
        <v>337.85337600000003</v>
      </c>
      <c r="R1152" s="2">
        <f>IFERROR(AVERAGEIFS(tbl_performance[Bench Press 1RM (lbs)],tbl_performance[Name],tbl_daily[[#This Row],[Name]],tbl_performance[Date],tbl_daily[[#This Row],[Date]]),"")</f>
        <v>215.38939499999998</v>
      </c>
      <c r="S1152" s="2">
        <f>IFERROR(AVERAGEIFS(tbl_performance[Jump Height (in)],tbl_performance[Name],tbl_daily[[#This Row],[Name]],tbl_performance[Date],tbl_daily[[#This Row],[Date]]),"")</f>
        <v>29.56128</v>
      </c>
      <c r="T1152" s="2">
        <f>IFERROR(AVERAGEIFS(tbl_performance[Body Fat (%)],tbl_performance[Name],tbl_daily[[#This Row],[Name]],tbl_performance[Date],tbl_daily[[#This Row],[Date]]),"")</f>
        <v>10.45044</v>
      </c>
      <c r="U1152">
        <f>IFERROR(IF(tbl_daily[[#This Row],[Name]]="","",1),"")</f>
        <v>1</v>
      </c>
      <c r="V1152" s="9">
        <f>IF(tbl_daily[[#This Row],[Injury Status]]="Full",1,IF(tbl_daily[[#This Row],[Injury Status]]="Limited",2,IF(tbl_daily[[#This Row],[Injury Status]]="Out",3,"")))</f>
        <v>1</v>
      </c>
    </row>
    <row r="1153" spans="1:22" ht="18" customHeight="1" x14ac:dyDescent="0.25">
      <c r="A1153" s="3">
        <v>43088</v>
      </c>
      <c r="B1153" t="s">
        <v>63</v>
      </c>
      <c r="C1153" t="s">
        <v>36</v>
      </c>
      <c r="D1153">
        <v>10</v>
      </c>
      <c r="E1153">
        <v>7</v>
      </c>
      <c r="F1153">
        <v>10</v>
      </c>
      <c r="G1153">
        <v>8</v>
      </c>
      <c r="H1153">
        <v>8</v>
      </c>
      <c r="I1153">
        <v>0</v>
      </c>
      <c r="J1153">
        <v>0</v>
      </c>
      <c r="K1153" t="s">
        <v>39</v>
      </c>
      <c r="L1153" t="str">
        <f>IFERROR(IF(OR(tbl_daily[[#This Row],[RPE]]="",tbl_daily[[#This Row],[Duration]]=""),"",tbl_daily[[#This Row],[RPE]]*tbl_daily[[#This Row],[Duration]]),"")</f>
        <v/>
      </c>
      <c r="M115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153" t="str">
        <f>IFERROR(_xlfn.XLOOKUP(tbl_daily[[#This Row],[Name]],tbl_profile[Name],tbl_profile[Position]),"")</f>
        <v>Center</v>
      </c>
      <c r="O1153" t="str">
        <f>IFERROR(IF(tbl_daily[[#This Row],[Injury Status]]="Out","",tbl_daily[[#This Row],[Duration]]),"")</f>
        <v/>
      </c>
      <c r="P1153" t="str">
        <f>IFERROR(_xlfn.XLOOKUP(tbl_daily[[#This Row],[Name]],tbl_profile[Name],tbl_profile[Team]),"")</f>
        <v>New Legacy</v>
      </c>
      <c r="Q1153" s="2" t="str">
        <f>IFERROR(AVERAGEIFS(tbl_performance[TrapBar Deadlift 1RM (lbs)],tbl_performance[Name],tbl_daily[[#This Row],[Name]],tbl_performance[Date],tbl_daily[[#This Row],[Date]]),"")</f>
        <v/>
      </c>
      <c r="R1153" s="2" t="str">
        <f>IFERROR(AVERAGEIFS(tbl_performance[Bench Press 1RM (lbs)],tbl_performance[Name],tbl_daily[[#This Row],[Name]],tbl_performance[Date],tbl_daily[[#This Row],[Date]]),"")</f>
        <v/>
      </c>
      <c r="S1153" s="2" t="str">
        <f>IFERROR(AVERAGEIFS(tbl_performance[Jump Height (in)],tbl_performance[Name],tbl_daily[[#This Row],[Name]],tbl_performance[Date],tbl_daily[[#This Row],[Date]]),"")</f>
        <v/>
      </c>
      <c r="T1153" s="2" t="str">
        <f>IFERROR(AVERAGEIFS(tbl_performance[Body Fat (%)],tbl_performance[Name],tbl_daily[[#This Row],[Name]],tbl_performance[Date],tbl_daily[[#This Row],[Date]]),"")</f>
        <v/>
      </c>
      <c r="U1153">
        <f>IFERROR(IF(tbl_daily[[#This Row],[Name]]="","",1),"")</f>
        <v>1</v>
      </c>
      <c r="V1153" s="9">
        <f>IF(tbl_daily[[#This Row],[Injury Status]]="Full",1,IF(tbl_daily[[#This Row],[Injury Status]]="Limited",2,IF(tbl_daily[[#This Row],[Injury Status]]="Out",3,"")))</f>
        <v>1</v>
      </c>
    </row>
    <row r="1154" spans="1:22" ht="18" customHeight="1" x14ac:dyDescent="0.25">
      <c r="A1154" s="3">
        <v>43089</v>
      </c>
      <c r="B1154" t="s">
        <v>65</v>
      </c>
      <c r="C1154" t="s">
        <v>36</v>
      </c>
      <c r="D1154">
        <v>9</v>
      </c>
      <c r="E1154">
        <v>8</v>
      </c>
      <c r="F1154">
        <v>9</v>
      </c>
      <c r="G1154">
        <v>7</v>
      </c>
      <c r="H1154">
        <v>9</v>
      </c>
      <c r="I1154">
        <v>0</v>
      </c>
      <c r="J1154">
        <v>0</v>
      </c>
      <c r="K1154" t="s">
        <v>39</v>
      </c>
      <c r="L1154" t="str">
        <f>IFERROR(IF(OR(tbl_daily[[#This Row],[RPE]]="",tbl_daily[[#This Row],[Duration]]=""),"",tbl_daily[[#This Row],[RPE]]*tbl_daily[[#This Row],[Duration]]),"")</f>
        <v/>
      </c>
      <c r="M115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154" t="str">
        <f>IFERROR(_xlfn.XLOOKUP(tbl_daily[[#This Row],[Name]],tbl_profile[Name],tbl_profile[Position]),"")</f>
        <v>Center</v>
      </c>
      <c r="O1154" t="str">
        <f>IFERROR(IF(tbl_daily[[#This Row],[Injury Status]]="Out","",tbl_daily[[#This Row],[Duration]]),"")</f>
        <v/>
      </c>
      <c r="P1154" t="str">
        <f>IFERROR(_xlfn.XLOOKUP(tbl_daily[[#This Row],[Name]],tbl_profile[Name],tbl_profile[Team]),"")</f>
        <v>New Legacy</v>
      </c>
      <c r="Q1154" s="2" t="str">
        <f>IFERROR(AVERAGEIFS(tbl_performance[TrapBar Deadlift 1RM (lbs)],tbl_performance[Name],tbl_daily[[#This Row],[Name]],tbl_performance[Date],tbl_daily[[#This Row],[Date]]),"")</f>
        <v/>
      </c>
      <c r="R1154" s="2" t="str">
        <f>IFERROR(AVERAGEIFS(tbl_performance[Bench Press 1RM (lbs)],tbl_performance[Name],tbl_daily[[#This Row],[Name]],tbl_performance[Date],tbl_daily[[#This Row],[Date]]),"")</f>
        <v/>
      </c>
      <c r="S1154" s="2" t="str">
        <f>IFERROR(AVERAGEIFS(tbl_performance[Jump Height (in)],tbl_performance[Name],tbl_daily[[#This Row],[Name]],tbl_performance[Date],tbl_daily[[#This Row],[Date]]),"")</f>
        <v/>
      </c>
      <c r="T1154" s="2" t="str">
        <f>IFERROR(AVERAGEIFS(tbl_performance[Body Fat (%)],tbl_performance[Name],tbl_daily[[#This Row],[Name]],tbl_performance[Date],tbl_daily[[#This Row],[Date]]),"")</f>
        <v/>
      </c>
      <c r="U1154">
        <f>IFERROR(IF(tbl_daily[[#This Row],[Name]]="","",1),"")</f>
        <v>1</v>
      </c>
      <c r="V1154" s="9">
        <f>IF(tbl_daily[[#This Row],[Injury Status]]="Full",1,IF(tbl_daily[[#This Row],[Injury Status]]="Limited",2,IF(tbl_daily[[#This Row],[Injury Status]]="Out",3,"")))</f>
        <v>1</v>
      </c>
    </row>
    <row r="1155" spans="1:22" ht="18" customHeight="1" x14ac:dyDescent="0.25">
      <c r="A1155" s="3">
        <v>43091</v>
      </c>
      <c r="B1155" t="s">
        <v>61</v>
      </c>
      <c r="C1155" t="s">
        <v>36</v>
      </c>
      <c r="D1155">
        <v>9</v>
      </c>
      <c r="E1155">
        <v>7</v>
      </c>
      <c r="F1155">
        <v>9</v>
      </c>
      <c r="G1155">
        <v>10</v>
      </c>
      <c r="H1155">
        <v>9</v>
      </c>
      <c r="I1155">
        <v>0</v>
      </c>
      <c r="J1155">
        <v>0</v>
      </c>
      <c r="K1155" t="s">
        <v>39</v>
      </c>
      <c r="L1155" t="str">
        <f>IFERROR(IF(OR(tbl_daily[[#This Row],[RPE]]="",tbl_daily[[#This Row],[Duration]]=""),"",tbl_daily[[#This Row],[RPE]]*tbl_daily[[#This Row],[Duration]]),"")</f>
        <v/>
      </c>
      <c r="M115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55" t="str">
        <f>IFERROR(_xlfn.XLOOKUP(tbl_daily[[#This Row],[Name]],tbl_profile[Name],tbl_profile[Position]),"")</f>
        <v>Forward</v>
      </c>
      <c r="O1155" t="str">
        <f>IFERROR(IF(tbl_daily[[#This Row],[Injury Status]]="Out","",tbl_daily[[#This Row],[Duration]]),"")</f>
        <v/>
      </c>
      <c r="P1155" t="str">
        <f>IFERROR(_xlfn.XLOOKUP(tbl_daily[[#This Row],[Name]],tbl_profile[Name],tbl_profile[Team]),"")</f>
        <v>Toon Squad</v>
      </c>
      <c r="Q1155" s="2" t="str">
        <f>IFERROR(AVERAGEIFS(tbl_performance[TrapBar Deadlift 1RM (lbs)],tbl_performance[Name],tbl_daily[[#This Row],[Name]],tbl_performance[Date],tbl_daily[[#This Row],[Date]]),"")</f>
        <v/>
      </c>
      <c r="R1155" s="2" t="str">
        <f>IFERROR(AVERAGEIFS(tbl_performance[Bench Press 1RM (lbs)],tbl_performance[Name],tbl_daily[[#This Row],[Name]],tbl_performance[Date],tbl_daily[[#This Row],[Date]]),"")</f>
        <v/>
      </c>
      <c r="S1155" s="2" t="str">
        <f>IFERROR(AVERAGEIFS(tbl_performance[Jump Height (in)],tbl_performance[Name],tbl_daily[[#This Row],[Name]],tbl_performance[Date],tbl_daily[[#This Row],[Date]]),"")</f>
        <v/>
      </c>
      <c r="T1155" s="2" t="str">
        <f>IFERROR(AVERAGEIFS(tbl_performance[Body Fat (%)],tbl_performance[Name],tbl_daily[[#This Row],[Name]],tbl_performance[Date],tbl_daily[[#This Row],[Date]]),"")</f>
        <v/>
      </c>
      <c r="U1155">
        <f>IFERROR(IF(tbl_daily[[#This Row],[Name]]="","",1),"")</f>
        <v>1</v>
      </c>
      <c r="V1155" s="9">
        <f>IF(tbl_daily[[#This Row],[Injury Status]]="Full",1,IF(tbl_daily[[#This Row],[Injury Status]]="Limited",2,IF(tbl_daily[[#This Row],[Injury Status]]="Out",3,"")))</f>
        <v>1</v>
      </c>
    </row>
    <row r="1156" spans="1:22" ht="18" customHeight="1" x14ac:dyDescent="0.25">
      <c r="A1156" s="3">
        <v>43031</v>
      </c>
      <c r="B1156" t="s">
        <v>57</v>
      </c>
      <c r="C1156" t="s">
        <v>36</v>
      </c>
      <c r="D1156">
        <v>10</v>
      </c>
      <c r="E1156">
        <v>9</v>
      </c>
      <c r="F1156">
        <v>10</v>
      </c>
      <c r="G1156">
        <v>8</v>
      </c>
      <c r="H1156">
        <v>10</v>
      </c>
      <c r="I1156">
        <v>0</v>
      </c>
      <c r="J1156">
        <v>0</v>
      </c>
      <c r="K1156" t="s">
        <v>39</v>
      </c>
      <c r="L1156" t="str">
        <f>IFERROR(IF(OR(tbl_daily[[#This Row],[RPE]]="",tbl_daily[[#This Row],[Duration]]=""),"",tbl_daily[[#This Row],[RPE]]*tbl_daily[[#This Row],[Duration]]),"")</f>
        <v/>
      </c>
      <c r="M115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156" t="str">
        <f>IFERROR(_xlfn.XLOOKUP(tbl_daily[[#This Row],[Name]],tbl_profile[Name],tbl_profile[Position]),"")</f>
        <v>Guard</v>
      </c>
      <c r="O1156" t="str">
        <f>IFERROR(IF(tbl_daily[[#This Row],[Injury Status]]="Out","",tbl_daily[[#This Row],[Duration]]),"")</f>
        <v/>
      </c>
      <c r="P1156" t="str">
        <f>IFERROR(_xlfn.XLOOKUP(tbl_daily[[#This Row],[Name]],tbl_profile[Name],tbl_profile[Team]),"")</f>
        <v>Toon Squad</v>
      </c>
      <c r="Q1156" s="2" t="str">
        <f>IFERROR(AVERAGEIFS(tbl_performance[TrapBar Deadlift 1RM (lbs)],tbl_performance[Name],tbl_daily[[#This Row],[Name]],tbl_performance[Date],tbl_daily[[#This Row],[Date]]),"")</f>
        <v/>
      </c>
      <c r="R1156" s="2" t="str">
        <f>IFERROR(AVERAGEIFS(tbl_performance[Bench Press 1RM (lbs)],tbl_performance[Name],tbl_daily[[#This Row],[Name]],tbl_performance[Date],tbl_daily[[#This Row],[Date]]),"")</f>
        <v/>
      </c>
      <c r="S1156" s="2" t="str">
        <f>IFERROR(AVERAGEIFS(tbl_performance[Jump Height (in)],tbl_performance[Name],tbl_daily[[#This Row],[Name]],tbl_performance[Date],tbl_daily[[#This Row],[Date]]),"")</f>
        <v/>
      </c>
      <c r="T1156" s="2" t="str">
        <f>IFERROR(AVERAGEIFS(tbl_performance[Body Fat (%)],tbl_performance[Name],tbl_daily[[#This Row],[Name]],tbl_performance[Date],tbl_daily[[#This Row],[Date]]),"")</f>
        <v/>
      </c>
      <c r="U1156">
        <f>IFERROR(IF(tbl_daily[[#This Row],[Name]]="","",1),"")</f>
        <v>1</v>
      </c>
      <c r="V1156" s="9">
        <f>IF(tbl_daily[[#This Row],[Injury Status]]="Full",1,IF(tbl_daily[[#This Row],[Injury Status]]="Limited",2,IF(tbl_daily[[#This Row],[Injury Status]]="Out",3,"")))</f>
        <v>1</v>
      </c>
    </row>
    <row r="1157" spans="1:22" ht="18" customHeight="1" x14ac:dyDescent="0.25">
      <c r="A1157" s="3">
        <v>43032</v>
      </c>
      <c r="B1157" t="s">
        <v>57</v>
      </c>
      <c r="C1157" t="s">
        <v>36</v>
      </c>
      <c r="D1157">
        <v>8</v>
      </c>
      <c r="E1157">
        <v>8</v>
      </c>
      <c r="F1157">
        <v>8</v>
      </c>
      <c r="G1157">
        <v>10</v>
      </c>
      <c r="H1157">
        <v>10</v>
      </c>
      <c r="I1157">
        <v>0</v>
      </c>
      <c r="J1157">
        <v>0</v>
      </c>
      <c r="K1157" t="s">
        <v>39</v>
      </c>
      <c r="L1157" t="str">
        <f>IFERROR(IF(OR(tbl_daily[[#This Row],[RPE]]="",tbl_daily[[#This Row],[Duration]]=""),"",tbl_daily[[#This Row],[RPE]]*tbl_daily[[#This Row],[Duration]]),"")</f>
        <v/>
      </c>
      <c r="M115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57" t="str">
        <f>IFERROR(_xlfn.XLOOKUP(tbl_daily[[#This Row],[Name]],tbl_profile[Name],tbl_profile[Position]),"")</f>
        <v>Guard</v>
      </c>
      <c r="O1157" t="str">
        <f>IFERROR(IF(tbl_daily[[#This Row],[Injury Status]]="Out","",tbl_daily[[#This Row],[Duration]]),"")</f>
        <v/>
      </c>
      <c r="P1157" t="str">
        <f>IFERROR(_xlfn.XLOOKUP(tbl_daily[[#This Row],[Name]],tbl_profile[Name],tbl_profile[Team]),"")</f>
        <v>Toon Squad</v>
      </c>
      <c r="Q1157" s="2" t="str">
        <f>IFERROR(AVERAGEIFS(tbl_performance[TrapBar Deadlift 1RM (lbs)],tbl_performance[Name],tbl_daily[[#This Row],[Name]],tbl_performance[Date],tbl_daily[[#This Row],[Date]]),"")</f>
        <v/>
      </c>
      <c r="R1157" s="2" t="str">
        <f>IFERROR(AVERAGEIFS(tbl_performance[Bench Press 1RM (lbs)],tbl_performance[Name],tbl_daily[[#This Row],[Name]],tbl_performance[Date],tbl_daily[[#This Row],[Date]]),"")</f>
        <v/>
      </c>
      <c r="S1157" s="2" t="str">
        <f>IFERROR(AVERAGEIFS(tbl_performance[Jump Height (in)],tbl_performance[Name],tbl_daily[[#This Row],[Name]],tbl_performance[Date],tbl_daily[[#This Row],[Date]]),"")</f>
        <v/>
      </c>
      <c r="T1157" s="2" t="str">
        <f>IFERROR(AVERAGEIFS(tbl_performance[Body Fat (%)],tbl_performance[Name],tbl_daily[[#This Row],[Name]],tbl_performance[Date],tbl_daily[[#This Row],[Date]]),"")</f>
        <v/>
      </c>
      <c r="U1157">
        <f>IFERROR(IF(tbl_daily[[#This Row],[Name]]="","",1),"")</f>
        <v>1</v>
      </c>
      <c r="V1157" s="9">
        <f>IF(tbl_daily[[#This Row],[Injury Status]]="Full",1,IF(tbl_daily[[#This Row],[Injury Status]]="Limited",2,IF(tbl_daily[[#This Row],[Injury Status]]="Out",3,"")))</f>
        <v>1</v>
      </c>
    </row>
    <row r="1158" spans="1:22" ht="18" customHeight="1" x14ac:dyDescent="0.25">
      <c r="A1158" s="3">
        <v>43033</v>
      </c>
      <c r="B1158" t="s">
        <v>57</v>
      </c>
      <c r="C1158" t="s">
        <v>36</v>
      </c>
      <c r="D1158">
        <v>7</v>
      </c>
      <c r="E1158">
        <v>9</v>
      </c>
      <c r="F1158">
        <v>8</v>
      </c>
      <c r="G1158">
        <v>9</v>
      </c>
      <c r="H1158">
        <v>10</v>
      </c>
      <c r="I1158">
        <v>0</v>
      </c>
      <c r="J1158">
        <v>0</v>
      </c>
      <c r="K1158" t="s">
        <v>39</v>
      </c>
      <c r="L1158" t="str">
        <f>IFERROR(IF(OR(tbl_daily[[#This Row],[RPE]]="",tbl_daily[[#This Row],[Duration]]=""),"",tbl_daily[[#This Row],[RPE]]*tbl_daily[[#This Row],[Duration]]),"")</f>
        <v/>
      </c>
      <c r="M115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158" t="str">
        <f>IFERROR(_xlfn.XLOOKUP(tbl_daily[[#This Row],[Name]],tbl_profile[Name],tbl_profile[Position]),"")</f>
        <v>Guard</v>
      </c>
      <c r="O1158" t="str">
        <f>IFERROR(IF(tbl_daily[[#This Row],[Injury Status]]="Out","",tbl_daily[[#This Row],[Duration]]),"")</f>
        <v/>
      </c>
      <c r="P1158" t="str">
        <f>IFERROR(_xlfn.XLOOKUP(tbl_daily[[#This Row],[Name]],tbl_profile[Name],tbl_profile[Team]),"")</f>
        <v>Toon Squad</v>
      </c>
      <c r="Q1158" s="2" t="str">
        <f>IFERROR(AVERAGEIFS(tbl_performance[TrapBar Deadlift 1RM (lbs)],tbl_performance[Name],tbl_daily[[#This Row],[Name]],tbl_performance[Date],tbl_daily[[#This Row],[Date]]),"")</f>
        <v/>
      </c>
      <c r="R1158" s="2" t="str">
        <f>IFERROR(AVERAGEIFS(tbl_performance[Bench Press 1RM (lbs)],tbl_performance[Name],tbl_daily[[#This Row],[Name]],tbl_performance[Date],tbl_daily[[#This Row],[Date]]),"")</f>
        <v/>
      </c>
      <c r="S1158" s="2" t="str">
        <f>IFERROR(AVERAGEIFS(tbl_performance[Jump Height (in)],tbl_performance[Name],tbl_daily[[#This Row],[Name]],tbl_performance[Date],tbl_daily[[#This Row],[Date]]),"")</f>
        <v/>
      </c>
      <c r="T1158" s="2" t="str">
        <f>IFERROR(AVERAGEIFS(tbl_performance[Body Fat (%)],tbl_performance[Name],tbl_daily[[#This Row],[Name]],tbl_performance[Date],tbl_daily[[#This Row],[Date]]),"")</f>
        <v/>
      </c>
      <c r="U1158">
        <f>IFERROR(IF(tbl_daily[[#This Row],[Name]]="","",1),"")</f>
        <v>1</v>
      </c>
      <c r="V1158" s="9">
        <f>IF(tbl_daily[[#This Row],[Injury Status]]="Full",1,IF(tbl_daily[[#This Row],[Injury Status]]="Limited",2,IF(tbl_daily[[#This Row],[Injury Status]]="Out",3,"")))</f>
        <v>1</v>
      </c>
    </row>
    <row r="1159" spans="1:22" ht="18" customHeight="1" x14ac:dyDescent="0.25">
      <c r="A1159" s="3">
        <v>43035</v>
      </c>
      <c r="B1159" t="s">
        <v>43</v>
      </c>
      <c r="C1159" t="s">
        <v>36</v>
      </c>
      <c r="D1159">
        <v>10</v>
      </c>
      <c r="E1159">
        <v>10</v>
      </c>
      <c r="F1159">
        <v>7</v>
      </c>
      <c r="G1159">
        <v>10</v>
      </c>
      <c r="H1159">
        <v>7</v>
      </c>
      <c r="I1159">
        <v>0</v>
      </c>
      <c r="J1159">
        <v>0</v>
      </c>
      <c r="K1159" t="s">
        <v>39</v>
      </c>
      <c r="L1159" t="str">
        <f>IFERROR(IF(OR(tbl_daily[[#This Row],[RPE]]="",tbl_daily[[#This Row],[Duration]]=""),"",tbl_daily[[#This Row],[RPE]]*tbl_daily[[#This Row],[Duration]]),"")</f>
        <v/>
      </c>
      <c r="M115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59" t="str">
        <f>IFERROR(_xlfn.XLOOKUP(tbl_daily[[#This Row],[Name]],tbl_profile[Name],tbl_profile[Position]),"")</f>
        <v>Forward</v>
      </c>
      <c r="O1159" t="str">
        <f>IFERROR(IF(tbl_daily[[#This Row],[Injury Status]]="Out","",tbl_daily[[#This Row],[Duration]]),"")</f>
        <v/>
      </c>
      <c r="P1159" t="str">
        <f>IFERROR(_xlfn.XLOOKUP(tbl_daily[[#This Row],[Name]],tbl_profile[Name],tbl_profile[Team]),"")</f>
        <v>New Legacy</v>
      </c>
      <c r="Q1159" s="2" t="str">
        <f>IFERROR(AVERAGEIFS(tbl_performance[TrapBar Deadlift 1RM (lbs)],tbl_performance[Name],tbl_daily[[#This Row],[Name]],tbl_performance[Date],tbl_daily[[#This Row],[Date]]),"")</f>
        <v/>
      </c>
      <c r="R1159" s="2" t="str">
        <f>IFERROR(AVERAGEIFS(tbl_performance[Bench Press 1RM (lbs)],tbl_performance[Name],tbl_daily[[#This Row],[Name]],tbl_performance[Date],tbl_daily[[#This Row],[Date]]),"")</f>
        <v/>
      </c>
      <c r="S1159" s="2" t="str">
        <f>IFERROR(AVERAGEIFS(tbl_performance[Jump Height (in)],tbl_performance[Name],tbl_daily[[#This Row],[Name]],tbl_performance[Date],tbl_daily[[#This Row],[Date]]),"")</f>
        <v/>
      </c>
      <c r="T1159" s="2" t="str">
        <f>IFERROR(AVERAGEIFS(tbl_performance[Body Fat (%)],tbl_performance[Name],tbl_daily[[#This Row],[Name]],tbl_performance[Date],tbl_daily[[#This Row],[Date]]),"")</f>
        <v/>
      </c>
      <c r="U1159">
        <f>IFERROR(IF(tbl_daily[[#This Row],[Name]]="","",1),"")</f>
        <v>1</v>
      </c>
      <c r="V1159" s="9">
        <f>IF(tbl_daily[[#This Row],[Injury Status]]="Full",1,IF(tbl_daily[[#This Row],[Injury Status]]="Limited",2,IF(tbl_daily[[#This Row],[Injury Status]]="Out",3,"")))</f>
        <v>1</v>
      </c>
    </row>
    <row r="1160" spans="1:22" ht="18" customHeight="1" x14ac:dyDescent="0.25">
      <c r="A1160" s="3">
        <v>43035</v>
      </c>
      <c r="B1160" t="s">
        <v>146</v>
      </c>
      <c r="C1160" t="s">
        <v>36</v>
      </c>
      <c r="D1160">
        <v>10</v>
      </c>
      <c r="E1160">
        <v>10</v>
      </c>
      <c r="F1160">
        <v>10</v>
      </c>
      <c r="G1160">
        <v>7</v>
      </c>
      <c r="H1160">
        <v>7</v>
      </c>
      <c r="I1160">
        <v>0</v>
      </c>
      <c r="J1160">
        <v>0</v>
      </c>
      <c r="K1160" t="s">
        <v>39</v>
      </c>
      <c r="L1160" t="str">
        <f>IFERROR(IF(OR(tbl_daily[[#This Row],[RPE]]="",tbl_daily[[#This Row],[Duration]]=""),"",tbl_daily[[#This Row],[RPE]]*tbl_daily[[#This Row],[Duration]]),"")</f>
        <v/>
      </c>
      <c r="M116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60" t="str">
        <f>IFERROR(_xlfn.XLOOKUP(tbl_daily[[#This Row],[Name]],tbl_profile[Name],tbl_profile[Position]),"")</f>
        <v>Forward</v>
      </c>
      <c r="O1160" t="str">
        <f>IFERROR(IF(tbl_daily[[#This Row],[Injury Status]]="Out","",tbl_daily[[#This Row],[Duration]]),"")</f>
        <v/>
      </c>
      <c r="P1160" t="str">
        <f>IFERROR(_xlfn.XLOOKUP(tbl_daily[[#This Row],[Name]],tbl_profile[Name],tbl_profile[Team]),"")</f>
        <v>New Legacy</v>
      </c>
      <c r="Q1160" s="2" t="str">
        <f>IFERROR(AVERAGEIFS(tbl_performance[TrapBar Deadlift 1RM (lbs)],tbl_performance[Name],tbl_daily[[#This Row],[Name]],tbl_performance[Date],tbl_daily[[#This Row],[Date]]),"")</f>
        <v/>
      </c>
      <c r="R1160" s="2" t="str">
        <f>IFERROR(AVERAGEIFS(tbl_performance[Bench Press 1RM (lbs)],tbl_performance[Name],tbl_daily[[#This Row],[Name]],tbl_performance[Date],tbl_daily[[#This Row],[Date]]),"")</f>
        <v/>
      </c>
      <c r="S1160" s="2" t="str">
        <f>IFERROR(AVERAGEIFS(tbl_performance[Jump Height (in)],tbl_performance[Name],tbl_daily[[#This Row],[Name]],tbl_performance[Date],tbl_daily[[#This Row],[Date]]),"")</f>
        <v/>
      </c>
      <c r="T1160" s="2" t="str">
        <f>IFERROR(AVERAGEIFS(tbl_performance[Body Fat (%)],tbl_performance[Name],tbl_daily[[#This Row],[Name]],tbl_performance[Date],tbl_daily[[#This Row],[Date]]),"")</f>
        <v/>
      </c>
      <c r="U1160">
        <f>IFERROR(IF(tbl_daily[[#This Row],[Name]]="","",1),"")</f>
        <v>1</v>
      </c>
      <c r="V1160" s="9">
        <f>IF(tbl_daily[[#This Row],[Injury Status]]="Full",1,IF(tbl_daily[[#This Row],[Injury Status]]="Limited",2,IF(tbl_daily[[#This Row],[Injury Status]]="Out",3,"")))</f>
        <v>1</v>
      </c>
    </row>
    <row r="1161" spans="1:22" ht="18" customHeight="1" x14ac:dyDescent="0.25">
      <c r="A1161" s="3">
        <v>43035</v>
      </c>
      <c r="B1161" t="s">
        <v>57</v>
      </c>
      <c r="C1161" t="s">
        <v>36</v>
      </c>
      <c r="D1161">
        <v>10</v>
      </c>
      <c r="E1161">
        <v>9</v>
      </c>
      <c r="F1161">
        <v>9</v>
      </c>
      <c r="G1161">
        <v>9</v>
      </c>
      <c r="H1161">
        <v>10</v>
      </c>
      <c r="I1161">
        <v>0</v>
      </c>
      <c r="J1161">
        <v>0</v>
      </c>
      <c r="K1161" t="s">
        <v>39</v>
      </c>
      <c r="L1161" t="str">
        <f>IFERROR(IF(OR(tbl_daily[[#This Row],[RPE]]="",tbl_daily[[#This Row],[Duration]]=""),"",tbl_daily[[#This Row],[RPE]]*tbl_daily[[#This Row],[Duration]]),"")</f>
        <v/>
      </c>
      <c r="M116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47</v>
      </c>
      <c r="N1161" t="str">
        <f>IFERROR(_xlfn.XLOOKUP(tbl_daily[[#This Row],[Name]],tbl_profile[Name],tbl_profile[Position]),"")</f>
        <v>Guard</v>
      </c>
      <c r="O1161" t="str">
        <f>IFERROR(IF(tbl_daily[[#This Row],[Injury Status]]="Out","",tbl_daily[[#This Row],[Duration]]),"")</f>
        <v/>
      </c>
      <c r="P1161" t="str">
        <f>IFERROR(_xlfn.XLOOKUP(tbl_daily[[#This Row],[Name]],tbl_profile[Name],tbl_profile[Team]),"")</f>
        <v>Toon Squad</v>
      </c>
      <c r="Q1161" s="2" t="str">
        <f>IFERROR(AVERAGEIFS(tbl_performance[TrapBar Deadlift 1RM (lbs)],tbl_performance[Name],tbl_daily[[#This Row],[Name]],tbl_performance[Date],tbl_daily[[#This Row],[Date]]),"")</f>
        <v/>
      </c>
      <c r="R1161" s="2" t="str">
        <f>IFERROR(AVERAGEIFS(tbl_performance[Bench Press 1RM (lbs)],tbl_performance[Name],tbl_daily[[#This Row],[Name]],tbl_performance[Date],tbl_daily[[#This Row],[Date]]),"")</f>
        <v/>
      </c>
      <c r="S1161" s="2" t="str">
        <f>IFERROR(AVERAGEIFS(tbl_performance[Jump Height (in)],tbl_performance[Name],tbl_daily[[#This Row],[Name]],tbl_performance[Date],tbl_daily[[#This Row],[Date]]),"")</f>
        <v/>
      </c>
      <c r="T1161" s="2" t="str">
        <f>IFERROR(AVERAGEIFS(tbl_performance[Body Fat (%)],tbl_performance[Name],tbl_daily[[#This Row],[Name]],tbl_performance[Date],tbl_daily[[#This Row],[Date]]),"")</f>
        <v/>
      </c>
      <c r="U1161">
        <f>IFERROR(IF(tbl_daily[[#This Row],[Name]]="","",1),"")</f>
        <v>1</v>
      </c>
      <c r="V1161" s="9">
        <f>IF(tbl_daily[[#This Row],[Injury Status]]="Full",1,IF(tbl_daily[[#This Row],[Injury Status]]="Limited",2,IF(tbl_daily[[#This Row],[Injury Status]]="Out",3,"")))</f>
        <v>1</v>
      </c>
    </row>
    <row r="1162" spans="1:22" ht="18" customHeight="1" x14ac:dyDescent="0.25">
      <c r="A1162" s="3">
        <v>43036</v>
      </c>
      <c r="B1162" t="s">
        <v>146</v>
      </c>
      <c r="C1162" t="s">
        <v>36</v>
      </c>
      <c r="D1162">
        <v>10</v>
      </c>
      <c r="E1162">
        <v>8</v>
      </c>
      <c r="F1162">
        <v>7</v>
      </c>
      <c r="G1162">
        <v>9</v>
      </c>
      <c r="H1162">
        <v>10</v>
      </c>
      <c r="I1162">
        <v>0</v>
      </c>
      <c r="J1162">
        <v>0</v>
      </c>
      <c r="K1162" t="s">
        <v>39</v>
      </c>
      <c r="L1162" t="str">
        <f>IFERROR(IF(OR(tbl_daily[[#This Row],[RPE]]="",tbl_daily[[#This Row],[Duration]]=""),"",tbl_daily[[#This Row],[RPE]]*tbl_daily[[#This Row],[Duration]]),"")</f>
        <v/>
      </c>
      <c r="M116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62" t="str">
        <f>IFERROR(_xlfn.XLOOKUP(tbl_daily[[#This Row],[Name]],tbl_profile[Name],tbl_profile[Position]),"")</f>
        <v>Forward</v>
      </c>
      <c r="O1162" t="str">
        <f>IFERROR(IF(tbl_daily[[#This Row],[Injury Status]]="Out","",tbl_daily[[#This Row],[Duration]]),"")</f>
        <v/>
      </c>
      <c r="P1162" t="str">
        <f>IFERROR(_xlfn.XLOOKUP(tbl_daily[[#This Row],[Name]],tbl_profile[Name],tbl_profile[Team]),"")</f>
        <v>New Legacy</v>
      </c>
      <c r="Q1162" s="2" t="str">
        <f>IFERROR(AVERAGEIFS(tbl_performance[TrapBar Deadlift 1RM (lbs)],tbl_performance[Name],tbl_daily[[#This Row],[Name]],tbl_performance[Date],tbl_daily[[#This Row],[Date]]),"")</f>
        <v/>
      </c>
      <c r="R1162" s="2" t="str">
        <f>IFERROR(AVERAGEIFS(tbl_performance[Bench Press 1RM (lbs)],tbl_performance[Name],tbl_daily[[#This Row],[Name]],tbl_performance[Date],tbl_daily[[#This Row],[Date]]),"")</f>
        <v/>
      </c>
      <c r="S1162" s="2" t="str">
        <f>IFERROR(AVERAGEIFS(tbl_performance[Jump Height (in)],tbl_performance[Name],tbl_daily[[#This Row],[Name]],tbl_performance[Date],tbl_daily[[#This Row],[Date]]),"")</f>
        <v/>
      </c>
      <c r="T1162" s="2" t="str">
        <f>IFERROR(AVERAGEIFS(tbl_performance[Body Fat (%)],tbl_performance[Name],tbl_daily[[#This Row],[Name]],tbl_performance[Date],tbl_daily[[#This Row],[Date]]),"")</f>
        <v/>
      </c>
      <c r="U1162">
        <f>IFERROR(IF(tbl_daily[[#This Row],[Name]]="","",1),"")</f>
        <v>1</v>
      </c>
      <c r="V1162" s="9">
        <f>IF(tbl_daily[[#This Row],[Injury Status]]="Full",1,IF(tbl_daily[[#This Row],[Injury Status]]="Limited",2,IF(tbl_daily[[#This Row],[Injury Status]]="Out",3,"")))</f>
        <v>1</v>
      </c>
    </row>
    <row r="1163" spans="1:22" ht="18" customHeight="1" x14ac:dyDescent="0.25">
      <c r="A1163" s="3">
        <v>43037</v>
      </c>
      <c r="B1163" t="s">
        <v>46</v>
      </c>
      <c r="C1163" t="s">
        <v>36</v>
      </c>
      <c r="D1163">
        <v>9</v>
      </c>
      <c r="E1163">
        <v>7</v>
      </c>
      <c r="F1163">
        <v>9</v>
      </c>
      <c r="G1163">
        <v>7</v>
      </c>
      <c r="H1163">
        <v>10</v>
      </c>
      <c r="I1163">
        <v>0</v>
      </c>
      <c r="J1163">
        <v>0</v>
      </c>
      <c r="K1163" t="s">
        <v>39</v>
      </c>
      <c r="L1163" t="str">
        <f>IFERROR(IF(OR(tbl_daily[[#This Row],[RPE]]="",tbl_daily[[#This Row],[Duration]]=""),"",tbl_daily[[#This Row],[RPE]]*tbl_daily[[#This Row],[Duration]]),"")</f>
        <v/>
      </c>
      <c r="M116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163" t="str">
        <f>IFERROR(_xlfn.XLOOKUP(tbl_daily[[#This Row],[Name]],tbl_profile[Name],tbl_profile[Position]),"")</f>
        <v>Forward</v>
      </c>
      <c r="O1163" t="str">
        <f>IFERROR(IF(tbl_daily[[#This Row],[Injury Status]]="Out","",tbl_daily[[#This Row],[Duration]]),"")</f>
        <v/>
      </c>
      <c r="P1163" t="str">
        <f>IFERROR(_xlfn.XLOOKUP(tbl_daily[[#This Row],[Name]],tbl_profile[Name],tbl_profile[Team]),"")</f>
        <v>Toon Squad</v>
      </c>
      <c r="Q1163" s="2" t="str">
        <f>IFERROR(AVERAGEIFS(tbl_performance[TrapBar Deadlift 1RM (lbs)],tbl_performance[Name],tbl_daily[[#This Row],[Name]],tbl_performance[Date],tbl_daily[[#This Row],[Date]]),"")</f>
        <v/>
      </c>
      <c r="R1163" s="2" t="str">
        <f>IFERROR(AVERAGEIFS(tbl_performance[Bench Press 1RM (lbs)],tbl_performance[Name],tbl_daily[[#This Row],[Name]],tbl_performance[Date],tbl_daily[[#This Row],[Date]]),"")</f>
        <v/>
      </c>
      <c r="S1163" s="2" t="str">
        <f>IFERROR(AVERAGEIFS(tbl_performance[Jump Height (in)],tbl_performance[Name],tbl_daily[[#This Row],[Name]],tbl_performance[Date],tbl_daily[[#This Row],[Date]]),"")</f>
        <v/>
      </c>
      <c r="T1163" s="2" t="str">
        <f>IFERROR(AVERAGEIFS(tbl_performance[Body Fat (%)],tbl_performance[Name],tbl_daily[[#This Row],[Name]],tbl_performance[Date],tbl_daily[[#This Row],[Date]]),"")</f>
        <v/>
      </c>
      <c r="U1163">
        <f>IFERROR(IF(tbl_daily[[#This Row],[Name]]="","",1),"")</f>
        <v>1</v>
      </c>
      <c r="V1163" s="9">
        <f>IF(tbl_daily[[#This Row],[Injury Status]]="Full",1,IF(tbl_daily[[#This Row],[Injury Status]]="Limited",2,IF(tbl_daily[[#This Row],[Injury Status]]="Out",3,"")))</f>
        <v>1</v>
      </c>
    </row>
    <row r="1164" spans="1:22" ht="18" customHeight="1" x14ac:dyDescent="0.25">
      <c r="A1164" s="3">
        <v>43037</v>
      </c>
      <c r="B1164" t="s">
        <v>146</v>
      </c>
      <c r="C1164" t="s">
        <v>36</v>
      </c>
      <c r="D1164">
        <v>8</v>
      </c>
      <c r="E1164">
        <v>9</v>
      </c>
      <c r="F1164">
        <v>7</v>
      </c>
      <c r="G1164">
        <v>7</v>
      </c>
      <c r="H1164">
        <v>10</v>
      </c>
      <c r="I1164">
        <v>0</v>
      </c>
      <c r="J1164">
        <v>0</v>
      </c>
      <c r="K1164" t="s">
        <v>39</v>
      </c>
      <c r="L1164" t="str">
        <f>IFERROR(IF(OR(tbl_daily[[#This Row],[RPE]]="",tbl_daily[[#This Row],[Duration]]=""),"",tbl_daily[[#This Row],[RPE]]*tbl_daily[[#This Row],[Duration]]),"")</f>
        <v/>
      </c>
      <c r="M116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64" t="str">
        <f>IFERROR(_xlfn.XLOOKUP(tbl_daily[[#This Row],[Name]],tbl_profile[Name],tbl_profile[Position]),"")</f>
        <v>Forward</v>
      </c>
      <c r="O1164" t="str">
        <f>IFERROR(IF(tbl_daily[[#This Row],[Injury Status]]="Out","",tbl_daily[[#This Row],[Duration]]),"")</f>
        <v/>
      </c>
      <c r="P1164" t="str">
        <f>IFERROR(_xlfn.XLOOKUP(tbl_daily[[#This Row],[Name]],tbl_profile[Name],tbl_profile[Team]),"")</f>
        <v>New Legacy</v>
      </c>
      <c r="Q1164" s="2" t="str">
        <f>IFERROR(AVERAGEIFS(tbl_performance[TrapBar Deadlift 1RM (lbs)],tbl_performance[Name],tbl_daily[[#This Row],[Name]],tbl_performance[Date],tbl_daily[[#This Row],[Date]]),"")</f>
        <v/>
      </c>
      <c r="R1164" s="2" t="str">
        <f>IFERROR(AVERAGEIFS(tbl_performance[Bench Press 1RM (lbs)],tbl_performance[Name],tbl_daily[[#This Row],[Name]],tbl_performance[Date],tbl_daily[[#This Row],[Date]]),"")</f>
        <v/>
      </c>
      <c r="S1164" s="2" t="str">
        <f>IFERROR(AVERAGEIFS(tbl_performance[Jump Height (in)],tbl_performance[Name],tbl_daily[[#This Row],[Name]],tbl_performance[Date],tbl_daily[[#This Row],[Date]]),"")</f>
        <v/>
      </c>
      <c r="T1164" s="2" t="str">
        <f>IFERROR(AVERAGEIFS(tbl_performance[Body Fat (%)],tbl_performance[Name],tbl_daily[[#This Row],[Name]],tbl_performance[Date],tbl_daily[[#This Row],[Date]]),"")</f>
        <v/>
      </c>
      <c r="U1164">
        <f>IFERROR(IF(tbl_daily[[#This Row],[Name]]="","",1),"")</f>
        <v>1</v>
      </c>
      <c r="V1164" s="9">
        <f>IF(tbl_daily[[#This Row],[Injury Status]]="Full",1,IF(tbl_daily[[#This Row],[Injury Status]]="Limited",2,IF(tbl_daily[[#This Row],[Injury Status]]="Out",3,"")))</f>
        <v>1</v>
      </c>
    </row>
    <row r="1165" spans="1:22" ht="18" customHeight="1" x14ac:dyDescent="0.25">
      <c r="A1165" s="3">
        <v>43038</v>
      </c>
      <c r="B1165" t="s">
        <v>146</v>
      </c>
      <c r="C1165" t="s">
        <v>36</v>
      </c>
      <c r="D1165">
        <v>10</v>
      </c>
      <c r="E1165">
        <v>10</v>
      </c>
      <c r="F1165">
        <v>7</v>
      </c>
      <c r="G1165">
        <v>9</v>
      </c>
      <c r="H1165">
        <v>10</v>
      </c>
      <c r="I1165">
        <v>0</v>
      </c>
      <c r="J1165">
        <v>0</v>
      </c>
      <c r="K1165" t="s">
        <v>39</v>
      </c>
      <c r="L1165" t="str">
        <f>IFERROR(IF(OR(tbl_daily[[#This Row],[RPE]]="",tbl_daily[[#This Row],[Duration]]=""),"",tbl_daily[[#This Row],[RPE]]*tbl_daily[[#This Row],[Duration]]),"")</f>
        <v/>
      </c>
      <c r="M116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165" t="str">
        <f>IFERROR(_xlfn.XLOOKUP(tbl_daily[[#This Row],[Name]],tbl_profile[Name],tbl_profile[Position]),"")</f>
        <v>Forward</v>
      </c>
      <c r="O1165" t="str">
        <f>IFERROR(IF(tbl_daily[[#This Row],[Injury Status]]="Out","",tbl_daily[[#This Row],[Duration]]),"")</f>
        <v/>
      </c>
      <c r="P1165" t="str">
        <f>IFERROR(_xlfn.XLOOKUP(tbl_daily[[#This Row],[Name]],tbl_profile[Name],tbl_profile[Team]),"")</f>
        <v>New Legacy</v>
      </c>
      <c r="Q1165" s="2" t="str">
        <f>IFERROR(AVERAGEIFS(tbl_performance[TrapBar Deadlift 1RM (lbs)],tbl_performance[Name],tbl_daily[[#This Row],[Name]],tbl_performance[Date],tbl_daily[[#This Row],[Date]]),"")</f>
        <v/>
      </c>
      <c r="R1165" s="2" t="str">
        <f>IFERROR(AVERAGEIFS(tbl_performance[Bench Press 1RM (lbs)],tbl_performance[Name],tbl_daily[[#This Row],[Name]],tbl_performance[Date],tbl_daily[[#This Row],[Date]]),"")</f>
        <v/>
      </c>
      <c r="S1165" s="2" t="str">
        <f>IFERROR(AVERAGEIFS(tbl_performance[Jump Height (in)],tbl_performance[Name],tbl_daily[[#This Row],[Name]],tbl_performance[Date],tbl_daily[[#This Row],[Date]]),"")</f>
        <v/>
      </c>
      <c r="T1165" s="2" t="str">
        <f>IFERROR(AVERAGEIFS(tbl_performance[Body Fat (%)],tbl_performance[Name],tbl_daily[[#This Row],[Name]],tbl_performance[Date],tbl_daily[[#This Row],[Date]]),"")</f>
        <v/>
      </c>
      <c r="U1165">
        <f>IFERROR(IF(tbl_daily[[#This Row],[Name]]="","",1),"")</f>
        <v>1</v>
      </c>
      <c r="V1165" s="9">
        <f>IF(tbl_daily[[#This Row],[Injury Status]]="Full",1,IF(tbl_daily[[#This Row],[Injury Status]]="Limited",2,IF(tbl_daily[[#This Row],[Injury Status]]="Out",3,"")))</f>
        <v>1</v>
      </c>
    </row>
    <row r="1166" spans="1:22" ht="18" customHeight="1" x14ac:dyDescent="0.25">
      <c r="A1166" s="3">
        <v>43039</v>
      </c>
      <c r="B1166" t="s">
        <v>47</v>
      </c>
      <c r="C1166" t="s">
        <v>36</v>
      </c>
      <c r="D1166">
        <v>10</v>
      </c>
      <c r="E1166">
        <v>8</v>
      </c>
      <c r="F1166">
        <v>10</v>
      </c>
      <c r="G1166">
        <v>8</v>
      </c>
      <c r="H1166">
        <v>10</v>
      </c>
      <c r="I1166">
        <v>0</v>
      </c>
      <c r="J1166">
        <v>0</v>
      </c>
      <c r="K1166" t="s">
        <v>39</v>
      </c>
      <c r="L1166" t="str">
        <f>IFERROR(IF(OR(tbl_daily[[#This Row],[RPE]]="",tbl_daily[[#This Row],[Duration]]=""),"",tbl_daily[[#This Row],[RPE]]*tbl_daily[[#This Row],[Duration]]),"")</f>
        <v/>
      </c>
      <c r="M116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166" t="str">
        <f>IFERROR(_xlfn.XLOOKUP(tbl_daily[[#This Row],[Name]],tbl_profile[Name],tbl_profile[Position]),"")</f>
        <v>Forward</v>
      </c>
      <c r="O1166" t="str">
        <f>IFERROR(IF(tbl_daily[[#This Row],[Injury Status]]="Out","",tbl_daily[[#This Row],[Duration]]),"")</f>
        <v/>
      </c>
      <c r="P1166" t="str">
        <f>IFERROR(_xlfn.XLOOKUP(tbl_daily[[#This Row],[Name]],tbl_profile[Name],tbl_profile[Team]),"")</f>
        <v>Toon Squad</v>
      </c>
      <c r="Q1166" s="2" t="str">
        <f>IFERROR(AVERAGEIFS(tbl_performance[TrapBar Deadlift 1RM (lbs)],tbl_performance[Name],tbl_daily[[#This Row],[Name]],tbl_performance[Date],tbl_daily[[#This Row],[Date]]),"")</f>
        <v/>
      </c>
      <c r="R1166" s="2" t="str">
        <f>IFERROR(AVERAGEIFS(tbl_performance[Bench Press 1RM (lbs)],tbl_performance[Name],tbl_daily[[#This Row],[Name]],tbl_performance[Date],tbl_daily[[#This Row],[Date]]),"")</f>
        <v/>
      </c>
      <c r="S1166" s="2" t="str">
        <f>IFERROR(AVERAGEIFS(tbl_performance[Jump Height (in)],tbl_performance[Name],tbl_daily[[#This Row],[Name]],tbl_performance[Date],tbl_daily[[#This Row],[Date]]),"")</f>
        <v/>
      </c>
      <c r="T1166" s="2" t="str">
        <f>IFERROR(AVERAGEIFS(tbl_performance[Body Fat (%)],tbl_performance[Name],tbl_daily[[#This Row],[Name]],tbl_performance[Date],tbl_daily[[#This Row],[Date]]),"")</f>
        <v/>
      </c>
      <c r="U1166">
        <f>IFERROR(IF(tbl_daily[[#This Row],[Name]]="","",1),"")</f>
        <v>1</v>
      </c>
      <c r="V1166" s="9">
        <f>IF(tbl_daily[[#This Row],[Injury Status]]="Full",1,IF(tbl_daily[[#This Row],[Injury Status]]="Limited",2,IF(tbl_daily[[#This Row],[Injury Status]]="Out",3,"")))</f>
        <v>1</v>
      </c>
    </row>
    <row r="1167" spans="1:22" ht="18" customHeight="1" x14ac:dyDescent="0.25">
      <c r="A1167" s="3">
        <v>43041</v>
      </c>
      <c r="B1167" t="s">
        <v>62</v>
      </c>
      <c r="C1167" t="s">
        <v>36</v>
      </c>
      <c r="D1167">
        <v>7</v>
      </c>
      <c r="E1167">
        <v>8</v>
      </c>
      <c r="F1167">
        <v>9</v>
      </c>
      <c r="G1167">
        <v>8</v>
      </c>
      <c r="H1167">
        <v>7</v>
      </c>
      <c r="I1167">
        <v>0</v>
      </c>
      <c r="J1167">
        <v>0</v>
      </c>
      <c r="K1167" t="s">
        <v>39</v>
      </c>
      <c r="L1167" t="str">
        <f>IFERROR(IF(OR(tbl_daily[[#This Row],[RPE]]="",tbl_daily[[#This Row],[Duration]]=""),"",tbl_daily[[#This Row],[RPE]]*tbl_daily[[#This Row],[Duration]]),"")</f>
        <v/>
      </c>
      <c r="M116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39</v>
      </c>
      <c r="N1167" t="str">
        <f>IFERROR(_xlfn.XLOOKUP(tbl_daily[[#This Row],[Name]],tbl_profile[Name],tbl_profile[Position]),"")</f>
        <v>Center</v>
      </c>
      <c r="O1167" t="str">
        <f>IFERROR(IF(tbl_daily[[#This Row],[Injury Status]]="Out","",tbl_daily[[#This Row],[Duration]]),"")</f>
        <v/>
      </c>
      <c r="P1167" t="str">
        <f>IFERROR(_xlfn.XLOOKUP(tbl_daily[[#This Row],[Name]],tbl_profile[Name],tbl_profile[Team]),"")</f>
        <v>Toon Squad</v>
      </c>
      <c r="Q1167" s="2" t="str">
        <f>IFERROR(AVERAGEIFS(tbl_performance[TrapBar Deadlift 1RM (lbs)],tbl_performance[Name],tbl_daily[[#This Row],[Name]],tbl_performance[Date],tbl_daily[[#This Row],[Date]]),"")</f>
        <v/>
      </c>
      <c r="R1167" s="2" t="str">
        <f>IFERROR(AVERAGEIFS(tbl_performance[Bench Press 1RM (lbs)],tbl_performance[Name],tbl_daily[[#This Row],[Name]],tbl_performance[Date],tbl_daily[[#This Row],[Date]]),"")</f>
        <v/>
      </c>
      <c r="S1167" s="2" t="str">
        <f>IFERROR(AVERAGEIFS(tbl_performance[Jump Height (in)],tbl_performance[Name],tbl_daily[[#This Row],[Name]],tbl_performance[Date],tbl_daily[[#This Row],[Date]]),"")</f>
        <v/>
      </c>
      <c r="T1167" s="2" t="str">
        <f>IFERROR(AVERAGEIFS(tbl_performance[Body Fat (%)],tbl_performance[Name],tbl_daily[[#This Row],[Name]],tbl_performance[Date],tbl_daily[[#This Row],[Date]]),"")</f>
        <v/>
      </c>
      <c r="U1167">
        <f>IFERROR(IF(tbl_daily[[#This Row],[Name]]="","",1),"")</f>
        <v>1</v>
      </c>
      <c r="V1167" s="9">
        <f>IF(tbl_daily[[#This Row],[Injury Status]]="Full",1,IF(tbl_daily[[#This Row],[Injury Status]]="Limited",2,IF(tbl_daily[[#This Row],[Injury Status]]="Out",3,"")))</f>
        <v>1</v>
      </c>
    </row>
    <row r="1168" spans="1:22" ht="18" customHeight="1" x14ac:dyDescent="0.25">
      <c r="A1168" s="3">
        <v>43043</v>
      </c>
      <c r="B1168" t="s">
        <v>146</v>
      </c>
      <c r="C1168" t="s">
        <v>36</v>
      </c>
      <c r="D1168">
        <v>9</v>
      </c>
      <c r="E1168">
        <v>9</v>
      </c>
      <c r="F1168">
        <v>8</v>
      </c>
      <c r="G1168">
        <v>7</v>
      </c>
      <c r="H1168">
        <v>9</v>
      </c>
      <c r="I1168">
        <v>0</v>
      </c>
      <c r="J1168">
        <v>0</v>
      </c>
      <c r="K1168" t="s">
        <v>39</v>
      </c>
      <c r="L1168" t="str">
        <f>IFERROR(IF(OR(tbl_daily[[#This Row],[RPE]]="",tbl_daily[[#This Row],[Duration]]=""),"",tbl_daily[[#This Row],[RPE]]*tbl_daily[[#This Row],[Duration]]),"")</f>
        <v/>
      </c>
      <c r="M116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168" t="str">
        <f>IFERROR(_xlfn.XLOOKUP(tbl_daily[[#This Row],[Name]],tbl_profile[Name],tbl_profile[Position]),"")</f>
        <v>Forward</v>
      </c>
      <c r="O1168" t="str">
        <f>IFERROR(IF(tbl_daily[[#This Row],[Injury Status]]="Out","",tbl_daily[[#This Row],[Duration]]),"")</f>
        <v/>
      </c>
      <c r="P1168" t="str">
        <f>IFERROR(_xlfn.XLOOKUP(tbl_daily[[#This Row],[Name]],tbl_profile[Name],tbl_profile[Team]),"")</f>
        <v>New Legacy</v>
      </c>
      <c r="Q1168" s="2" t="str">
        <f>IFERROR(AVERAGEIFS(tbl_performance[TrapBar Deadlift 1RM (lbs)],tbl_performance[Name],tbl_daily[[#This Row],[Name]],tbl_performance[Date],tbl_daily[[#This Row],[Date]]),"")</f>
        <v/>
      </c>
      <c r="R1168" s="2" t="str">
        <f>IFERROR(AVERAGEIFS(tbl_performance[Bench Press 1RM (lbs)],tbl_performance[Name],tbl_daily[[#This Row],[Name]],tbl_performance[Date],tbl_daily[[#This Row],[Date]]),"")</f>
        <v/>
      </c>
      <c r="S1168" s="2" t="str">
        <f>IFERROR(AVERAGEIFS(tbl_performance[Jump Height (in)],tbl_performance[Name],tbl_daily[[#This Row],[Name]],tbl_performance[Date],tbl_daily[[#This Row],[Date]]),"")</f>
        <v/>
      </c>
      <c r="T1168" s="2" t="str">
        <f>IFERROR(AVERAGEIFS(tbl_performance[Body Fat (%)],tbl_performance[Name],tbl_daily[[#This Row],[Name]],tbl_performance[Date],tbl_daily[[#This Row],[Date]]),"")</f>
        <v/>
      </c>
      <c r="U1168">
        <f>IFERROR(IF(tbl_daily[[#This Row],[Name]]="","",1),"")</f>
        <v>1</v>
      </c>
      <c r="V1168" s="9">
        <f>IF(tbl_daily[[#This Row],[Injury Status]]="Full",1,IF(tbl_daily[[#This Row],[Injury Status]]="Limited",2,IF(tbl_daily[[#This Row],[Injury Status]]="Out",3,"")))</f>
        <v>1</v>
      </c>
    </row>
    <row r="1169" spans="1:22" ht="18" customHeight="1" x14ac:dyDescent="0.25">
      <c r="A1169" s="6">
        <v>43044</v>
      </c>
      <c r="B1169" t="s">
        <v>45</v>
      </c>
      <c r="C1169" t="s">
        <v>36</v>
      </c>
      <c r="D1169">
        <v>7</v>
      </c>
      <c r="E1169">
        <v>8</v>
      </c>
      <c r="F1169">
        <v>9</v>
      </c>
      <c r="G1169">
        <v>7</v>
      </c>
      <c r="H1169">
        <v>9</v>
      </c>
      <c r="I1169">
        <v>0</v>
      </c>
      <c r="J1169">
        <v>0</v>
      </c>
      <c r="K1169" t="s">
        <v>39</v>
      </c>
      <c r="L1169" t="str">
        <f>IFERROR(IF(OR(tbl_daily[[#This Row],[RPE]]="",tbl_daily[[#This Row],[Duration]]=""),"",tbl_daily[[#This Row],[RPE]]*tbl_daily[[#This Row],[Duration]]),"")</f>
        <v/>
      </c>
      <c r="M116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69" t="str">
        <f>IFERROR(_xlfn.XLOOKUP(tbl_daily[[#This Row],[Name]],tbl_profile[Name],tbl_profile[Position]),"")</f>
        <v>Forward</v>
      </c>
      <c r="O1169" t="str">
        <f>IFERROR(IF(tbl_daily[[#This Row],[Injury Status]]="Out","",tbl_daily[[#This Row],[Duration]]),"")</f>
        <v/>
      </c>
      <c r="P1169" t="str">
        <f>IFERROR(_xlfn.XLOOKUP(tbl_daily[[#This Row],[Name]],tbl_profile[Name],tbl_profile[Team]),"")</f>
        <v>New Legacy</v>
      </c>
      <c r="Q1169" s="2" t="str">
        <f>IFERROR(AVERAGEIFS(tbl_performance[TrapBar Deadlift 1RM (lbs)],tbl_performance[Name],tbl_daily[[#This Row],[Name]],tbl_performance[Date],tbl_daily[[#This Row],[Date]]),"")</f>
        <v/>
      </c>
      <c r="R1169" s="2" t="str">
        <f>IFERROR(AVERAGEIFS(tbl_performance[Bench Press 1RM (lbs)],tbl_performance[Name],tbl_daily[[#This Row],[Name]],tbl_performance[Date],tbl_daily[[#This Row],[Date]]),"")</f>
        <v/>
      </c>
      <c r="S1169" s="2" t="str">
        <f>IFERROR(AVERAGEIFS(tbl_performance[Jump Height (in)],tbl_performance[Name],tbl_daily[[#This Row],[Name]],tbl_performance[Date],tbl_daily[[#This Row],[Date]]),"")</f>
        <v/>
      </c>
      <c r="T1169" s="2" t="str">
        <f>IFERROR(AVERAGEIFS(tbl_performance[Body Fat (%)],tbl_performance[Name],tbl_daily[[#This Row],[Name]],tbl_performance[Date],tbl_daily[[#This Row],[Date]]),"")</f>
        <v/>
      </c>
      <c r="U1169">
        <f>IFERROR(IF(tbl_daily[[#This Row],[Name]]="","",1),"")</f>
        <v>1</v>
      </c>
      <c r="V1169" s="9">
        <f>IF(tbl_daily[[#This Row],[Injury Status]]="Full",1,IF(tbl_daily[[#This Row],[Injury Status]]="Limited",2,IF(tbl_daily[[#This Row],[Injury Status]]="Out",3,"")))</f>
        <v>1</v>
      </c>
    </row>
    <row r="1170" spans="1:22" ht="18" customHeight="1" x14ac:dyDescent="0.25">
      <c r="A1170" s="3">
        <v>43044</v>
      </c>
      <c r="B1170" t="s">
        <v>146</v>
      </c>
      <c r="C1170" t="s">
        <v>36</v>
      </c>
      <c r="D1170">
        <v>7</v>
      </c>
      <c r="E1170">
        <v>10</v>
      </c>
      <c r="F1170">
        <v>10</v>
      </c>
      <c r="G1170">
        <v>7</v>
      </c>
      <c r="H1170">
        <v>7</v>
      </c>
      <c r="I1170">
        <v>0</v>
      </c>
      <c r="J1170">
        <v>0</v>
      </c>
      <c r="K1170" t="s">
        <v>39</v>
      </c>
      <c r="L1170" t="str">
        <f>IFERROR(IF(OR(tbl_daily[[#This Row],[RPE]]="",tbl_daily[[#This Row],[Duration]]=""),"",tbl_daily[[#This Row],[RPE]]*tbl_daily[[#This Row],[Duration]]),"")</f>
        <v/>
      </c>
      <c r="M117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70" t="str">
        <f>IFERROR(_xlfn.XLOOKUP(tbl_daily[[#This Row],[Name]],tbl_profile[Name],tbl_profile[Position]),"")</f>
        <v>Forward</v>
      </c>
      <c r="O1170" t="str">
        <f>IFERROR(IF(tbl_daily[[#This Row],[Injury Status]]="Out","",tbl_daily[[#This Row],[Duration]]),"")</f>
        <v/>
      </c>
      <c r="P1170" t="str">
        <f>IFERROR(_xlfn.XLOOKUP(tbl_daily[[#This Row],[Name]],tbl_profile[Name],tbl_profile[Team]),"")</f>
        <v>New Legacy</v>
      </c>
      <c r="Q1170" s="2" t="str">
        <f>IFERROR(AVERAGEIFS(tbl_performance[TrapBar Deadlift 1RM (lbs)],tbl_performance[Name],tbl_daily[[#This Row],[Name]],tbl_performance[Date],tbl_daily[[#This Row],[Date]]),"")</f>
        <v/>
      </c>
      <c r="R1170" s="2" t="str">
        <f>IFERROR(AVERAGEIFS(tbl_performance[Bench Press 1RM (lbs)],tbl_performance[Name],tbl_daily[[#This Row],[Name]],tbl_performance[Date],tbl_daily[[#This Row],[Date]]),"")</f>
        <v/>
      </c>
      <c r="S1170" s="2" t="str">
        <f>IFERROR(AVERAGEIFS(tbl_performance[Jump Height (in)],tbl_performance[Name],tbl_daily[[#This Row],[Name]],tbl_performance[Date],tbl_daily[[#This Row],[Date]]),"")</f>
        <v/>
      </c>
      <c r="T1170" s="2" t="str">
        <f>IFERROR(AVERAGEIFS(tbl_performance[Body Fat (%)],tbl_performance[Name],tbl_daily[[#This Row],[Name]],tbl_performance[Date],tbl_daily[[#This Row],[Date]]),"")</f>
        <v/>
      </c>
      <c r="U1170">
        <f>IFERROR(IF(tbl_daily[[#This Row],[Name]]="","",1),"")</f>
        <v>1</v>
      </c>
      <c r="V1170" s="9">
        <f>IF(tbl_daily[[#This Row],[Injury Status]]="Full",1,IF(tbl_daily[[#This Row],[Injury Status]]="Limited",2,IF(tbl_daily[[#This Row],[Injury Status]]="Out",3,"")))</f>
        <v>1</v>
      </c>
    </row>
    <row r="1171" spans="1:22" ht="18" customHeight="1" x14ac:dyDescent="0.25">
      <c r="A1171" s="3">
        <v>43046</v>
      </c>
      <c r="B1171" t="s">
        <v>64</v>
      </c>
      <c r="C1171" t="s">
        <v>36</v>
      </c>
      <c r="D1171">
        <v>7</v>
      </c>
      <c r="E1171">
        <v>8</v>
      </c>
      <c r="F1171">
        <v>10</v>
      </c>
      <c r="G1171">
        <v>9</v>
      </c>
      <c r="H1171">
        <v>10</v>
      </c>
      <c r="I1171">
        <v>1</v>
      </c>
      <c r="J1171">
        <v>8</v>
      </c>
      <c r="K1171">
        <v>110</v>
      </c>
      <c r="L1171">
        <f>IFERROR(IF(OR(tbl_daily[[#This Row],[RPE]]="",tbl_daily[[#This Row],[Duration]]=""),"",tbl_daily[[#This Row],[RPE]]*tbl_daily[[#This Row],[Duration]]),"")</f>
        <v>880</v>
      </c>
      <c r="M117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71" t="str">
        <f>IFERROR(_xlfn.XLOOKUP(tbl_daily[[#This Row],[Name]],tbl_profile[Name],tbl_profile[Position]),"")</f>
        <v>Guard</v>
      </c>
      <c r="O1171">
        <f>IFERROR(IF(tbl_daily[[#This Row],[Injury Status]]="Out","",tbl_daily[[#This Row],[Duration]]),"")</f>
        <v>110</v>
      </c>
      <c r="P1171" t="str">
        <f>IFERROR(_xlfn.XLOOKUP(tbl_daily[[#This Row],[Name]],tbl_profile[Name],tbl_profile[Team]),"")</f>
        <v>New Legacy</v>
      </c>
      <c r="Q1171" s="2" t="str">
        <f>IFERROR(AVERAGEIFS(tbl_performance[TrapBar Deadlift 1RM (lbs)],tbl_performance[Name],tbl_daily[[#This Row],[Name]],tbl_performance[Date],tbl_daily[[#This Row],[Date]]),"")</f>
        <v/>
      </c>
      <c r="R1171" s="2" t="str">
        <f>IFERROR(AVERAGEIFS(tbl_performance[Bench Press 1RM (lbs)],tbl_performance[Name],tbl_daily[[#This Row],[Name]],tbl_performance[Date],tbl_daily[[#This Row],[Date]]),"")</f>
        <v/>
      </c>
      <c r="S1171" s="2" t="str">
        <f>IFERROR(AVERAGEIFS(tbl_performance[Jump Height (in)],tbl_performance[Name],tbl_daily[[#This Row],[Name]],tbl_performance[Date],tbl_daily[[#This Row],[Date]]),"")</f>
        <v/>
      </c>
      <c r="T1171" s="2" t="str">
        <f>IFERROR(AVERAGEIFS(tbl_performance[Body Fat (%)],tbl_performance[Name],tbl_daily[[#This Row],[Name]],tbl_performance[Date],tbl_daily[[#This Row],[Date]]),"")</f>
        <v/>
      </c>
      <c r="U1171">
        <f>IFERROR(IF(tbl_daily[[#This Row],[Name]]="","",1),"")</f>
        <v>1</v>
      </c>
      <c r="V1171" s="9">
        <f>IF(tbl_daily[[#This Row],[Injury Status]]="Full",1,IF(tbl_daily[[#This Row],[Injury Status]]="Limited",2,IF(tbl_daily[[#This Row],[Injury Status]]="Out",3,"")))</f>
        <v>1</v>
      </c>
    </row>
    <row r="1172" spans="1:22" ht="18" customHeight="1" x14ac:dyDescent="0.25">
      <c r="A1172" s="3">
        <v>43046</v>
      </c>
      <c r="B1172" t="s">
        <v>146</v>
      </c>
      <c r="C1172" t="s">
        <v>36</v>
      </c>
      <c r="D1172">
        <v>10</v>
      </c>
      <c r="E1172">
        <v>7</v>
      </c>
      <c r="F1172">
        <v>9</v>
      </c>
      <c r="G1172">
        <v>8</v>
      </c>
      <c r="H1172">
        <v>8</v>
      </c>
      <c r="I1172">
        <v>1</v>
      </c>
      <c r="J1172">
        <v>10</v>
      </c>
      <c r="K1172">
        <v>110</v>
      </c>
      <c r="L1172">
        <f>IFERROR(IF(OR(tbl_daily[[#This Row],[RPE]]="",tbl_daily[[#This Row],[Duration]]=""),"",tbl_daily[[#This Row],[RPE]]*tbl_daily[[#This Row],[Duration]]),"")</f>
        <v>1100</v>
      </c>
      <c r="M117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42</v>
      </c>
      <c r="N1172" t="str">
        <f>IFERROR(_xlfn.XLOOKUP(tbl_daily[[#This Row],[Name]],tbl_profile[Name],tbl_profile[Position]),"")</f>
        <v>Forward</v>
      </c>
      <c r="O1172">
        <f>IFERROR(IF(tbl_daily[[#This Row],[Injury Status]]="Out","",tbl_daily[[#This Row],[Duration]]),"")</f>
        <v>110</v>
      </c>
      <c r="P1172" t="str">
        <f>IFERROR(_xlfn.XLOOKUP(tbl_daily[[#This Row],[Name]],tbl_profile[Name],tbl_profile[Team]),"")</f>
        <v>New Legacy</v>
      </c>
      <c r="Q1172" s="2" t="str">
        <f>IFERROR(AVERAGEIFS(tbl_performance[TrapBar Deadlift 1RM (lbs)],tbl_performance[Name],tbl_daily[[#This Row],[Name]],tbl_performance[Date],tbl_daily[[#This Row],[Date]]),"")</f>
        <v/>
      </c>
      <c r="R1172" s="2" t="str">
        <f>IFERROR(AVERAGEIFS(tbl_performance[Bench Press 1RM (lbs)],tbl_performance[Name],tbl_daily[[#This Row],[Name]],tbl_performance[Date],tbl_daily[[#This Row],[Date]]),"")</f>
        <v/>
      </c>
      <c r="S1172" s="2" t="str">
        <f>IFERROR(AVERAGEIFS(tbl_performance[Jump Height (in)],tbl_performance[Name],tbl_daily[[#This Row],[Name]],tbl_performance[Date],tbl_daily[[#This Row],[Date]]),"")</f>
        <v/>
      </c>
      <c r="T1172" s="2" t="str">
        <f>IFERROR(AVERAGEIFS(tbl_performance[Body Fat (%)],tbl_performance[Name],tbl_daily[[#This Row],[Name]],tbl_performance[Date],tbl_daily[[#This Row],[Date]]),"")</f>
        <v/>
      </c>
      <c r="U1172">
        <f>IFERROR(IF(tbl_daily[[#This Row],[Name]]="","",1),"")</f>
        <v>1</v>
      </c>
      <c r="V1172" s="9">
        <f>IF(tbl_daily[[#This Row],[Injury Status]]="Full",1,IF(tbl_daily[[#This Row],[Injury Status]]="Limited",2,IF(tbl_daily[[#This Row],[Injury Status]]="Out",3,"")))</f>
        <v>1</v>
      </c>
    </row>
    <row r="1173" spans="1:22" ht="18" customHeight="1" x14ac:dyDescent="0.25">
      <c r="A1173" s="3">
        <v>43047</v>
      </c>
      <c r="B1173" t="s">
        <v>146</v>
      </c>
      <c r="C1173" t="s">
        <v>36</v>
      </c>
      <c r="D1173">
        <v>7</v>
      </c>
      <c r="E1173">
        <v>7</v>
      </c>
      <c r="F1173">
        <v>8</v>
      </c>
      <c r="G1173">
        <v>8</v>
      </c>
      <c r="H1173">
        <v>7</v>
      </c>
      <c r="I1173">
        <v>1</v>
      </c>
      <c r="J1173">
        <v>9</v>
      </c>
      <c r="K1173">
        <v>110</v>
      </c>
      <c r="L1173">
        <f>IFERROR(IF(OR(tbl_daily[[#This Row],[RPE]]="",tbl_daily[[#This Row],[Duration]]=""),"",tbl_daily[[#This Row],[RPE]]*tbl_daily[[#This Row],[Duration]]),"")</f>
        <v>990</v>
      </c>
      <c r="M117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37</v>
      </c>
      <c r="N1173" t="str">
        <f>IFERROR(_xlfn.XLOOKUP(tbl_daily[[#This Row],[Name]],tbl_profile[Name],tbl_profile[Position]),"")</f>
        <v>Forward</v>
      </c>
      <c r="O1173">
        <f>IFERROR(IF(tbl_daily[[#This Row],[Injury Status]]="Out","",tbl_daily[[#This Row],[Duration]]),"")</f>
        <v>110</v>
      </c>
      <c r="P1173" t="str">
        <f>IFERROR(_xlfn.XLOOKUP(tbl_daily[[#This Row],[Name]],tbl_profile[Name],tbl_profile[Team]),"")</f>
        <v>New Legacy</v>
      </c>
      <c r="Q1173" s="2" t="str">
        <f>IFERROR(AVERAGEIFS(tbl_performance[TrapBar Deadlift 1RM (lbs)],tbl_performance[Name],tbl_daily[[#This Row],[Name]],tbl_performance[Date],tbl_daily[[#This Row],[Date]]),"")</f>
        <v/>
      </c>
      <c r="R1173" s="2" t="str">
        <f>IFERROR(AVERAGEIFS(tbl_performance[Bench Press 1RM (lbs)],tbl_performance[Name],tbl_daily[[#This Row],[Name]],tbl_performance[Date],tbl_daily[[#This Row],[Date]]),"")</f>
        <v/>
      </c>
      <c r="S1173" s="2" t="str">
        <f>IFERROR(AVERAGEIFS(tbl_performance[Jump Height (in)],tbl_performance[Name],tbl_daily[[#This Row],[Name]],tbl_performance[Date],tbl_daily[[#This Row],[Date]]),"")</f>
        <v/>
      </c>
      <c r="T1173" s="2" t="str">
        <f>IFERROR(AVERAGEIFS(tbl_performance[Body Fat (%)],tbl_performance[Name],tbl_daily[[#This Row],[Name]],tbl_performance[Date],tbl_daily[[#This Row],[Date]]),"")</f>
        <v/>
      </c>
      <c r="U1173">
        <f>IFERROR(IF(tbl_daily[[#This Row],[Name]]="","",1),"")</f>
        <v>1</v>
      </c>
      <c r="V1173" s="9">
        <f>IF(tbl_daily[[#This Row],[Injury Status]]="Full",1,IF(tbl_daily[[#This Row],[Injury Status]]="Limited",2,IF(tbl_daily[[#This Row],[Injury Status]]="Out",3,"")))</f>
        <v>1</v>
      </c>
    </row>
    <row r="1174" spans="1:22" ht="18" customHeight="1" x14ac:dyDescent="0.25">
      <c r="A1174" s="3">
        <v>43049</v>
      </c>
      <c r="B1174" t="s">
        <v>146</v>
      </c>
      <c r="C1174" t="s">
        <v>36</v>
      </c>
      <c r="D1174">
        <v>10</v>
      </c>
      <c r="E1174">
        <v>7</v>
      </c>
      <c r="F1174">
        <v>9</v>
      </c>
      <c r="G1174">
        <v>7</v>
      </c>
      <c r="H1174">
        <v>7</v>
      </c>
      <c r="I1174">
        <v>1</v>
      </c>
      <c r="J1174">
        <v>9</v>
      </c>
      <c r="K1174">
        <v>110</v>
      </c>
      <c r="L1174">
        <f>IFERROR(IF(OR(tbl_daily[[#This Row],[RPE]]="",tbl_daily[[#This Row],[Duration]]=""),"",tbl_daily[[#This Row],[RPE]]*tbl_daily[[#This Row],[Duration]]),"")</f>
        <v>990</v>
      </c>
      <c r="M117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74" t="str">
        <f>IFERROR(_xlfn.XLOOKUP(tbl_daily[[#This Row],[Name]],tbl_profile[Name],tbl_profile[Position]),"")</f>
        <v>Forward</v>
      </c>
      <c r="O1174">
        <f>IFERROR(IF(tbl_daily[[#This Row],[Injury Status]]="Out","",tbl_daily[[#This Row],[Duration]]),"")</f>
        <v>110</v>
      </c>
      <c r="P1174" t="str">
        <f>IFERROR(_xlfn.XLOOKUP(tbl_daily[[#This Row],[Name]],tbl_profile[Name],tbl_profile[Team]),"")</f>
        <v>New Legacy</v>
      </c>
      <c r="Q1174" s="2" t="str">
        <f>IFERROR(AVERAGEIFS(tbl_performance[TrapBar Deadlift 1RM (lbs)],tbl_performance[Name],tbl_daily[[#This Row],[Name]],tbl_performance[Date],tbl_daily[[#This Row],[Date]]),"")</f>
        <v/>
      </c>
      <c r="R1174" s="2" t="str">
        <f>IFERROR(AVERAGEIFS(tbl_performance[Bench Press 1RM (lbs)],tbl_performance[Name],tbl_daily[[#This Row],[Name]],tbl_performance[Date],tbl_daily[[#This Row],[Date]]),"")</f>
        <v/>
      </c>
      <c r="S1174" s="2" t="str">
        <f>IFERROR(AVERAGEIFS(tbl_performance[Jump Height (in)],tbl_performance[Name],tbl_daily[[#This Row],[Name]],tbl_performance[Date],tbl_daily[[#This Row],[Date]]),"")</f>
        <v/>
      </c>
      <c r="T1174" s="2" t="str">
        <f>IFERROR(AVERAGEIFS(tbl_performance[Body Fat (%)],tbl_performance[Name],tbl_daily[[#This Row],[Name]],tbl_performance[Date],tbl_daily[[#This Row],[Date]]),"")</f>
        <v/>
      </c>
      <c r="U1174">
        <f>IFERROR(IF(tbl_daily[[#This Row],[Name]]="","",1),"")</f>
        <v>1</v>
      </c>
      <c r="V1174" s="9">
        <f>IF(tbl_daily[[#This Row],[Injury Status]]="Full",1,IF(tbl_daily[[#This Row],[Injury Status]]="Limited",2,IF(tbl_daily[[#This Row],[Injury Status]]="Out",3,"")))</f>
        <v>1</v>
      </c>
    </row>
    <row r="1175" spans="1:22" ht="18" customHeight="1" x14ac:dyDescent="0.25">
      <c r="A1175" s="3">
        <v>43050</v>
      </c>
      <c r="B1175" t="s">
        <v>146</v>
      </c>
      <c r="C1175" t="s">
        <v>36</v>
      </c>
      <c r="D1175">
        <v>8</v>
      </c>
      <c r="E1175">
        <v>9</v>
      </c>
      <c r="F1175">
        <v>7</v>
      </c>
      <c r="G1175">
        <v>10</v>
      </c>
      <c r="H1175">
        <v>7</v>
      </c>
      <c r="I1175">
        <v>1</v>
      </c>
      <c r="J1175">
        <v>7</v>
      </c>
      <c r="K1175">
        <v>110</v>
      </c>
      <c r="L1175">
        <f>IFERROR(IF(OR(tbl_daily[[#This Row],[RPE]]="",tbl_daily[[#This Row],[Duration]]=""),"",tbl_daily[[#This Row],[RPE]]*tbl_daily[[#This Row],[Duration]]),"")</f>
        <v>770</v>
      </c>
      <c r="M117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75" t="str">
        <f>IFERROR(_xlfn.XLOOKUP(tbl_daily[[#This Row],[Name]],tbl_profile[Name],tbl_profile[Position]),"")</f>
        <v>Forward</v>
      </c>
      <c r="O1175">
        <f>IFERROR(IF(tbl_daily[[#This Row],[Injury Status]]="Out","",tbl_daily[[#This Row],[Duration]]),"")</f>
        <v>110</v>
      </c>
      <c r="P1175" t="str">
        <f>IFERROR(_xlfn.XLOOKUP(tbl_daily[[#This Row],[Name]],tbl_profile[Name],tbl_profile[Team]),"")</f>
        <v>New Legacy</v>
      </c>
      <c r="Q1175" s="2" t="str">
        <f>IFERROR(AVERAGEIFS(tbl_performance[TrapBar Deadlift 1RM (lbs)],tbl_performance[Name],tbl_daily[[#This Row],[Name]],tbl_performance[Date],tbl_daily[[#This Row],[Date]]),"")</f>
        <v/>
      </c>
      <c r="R1175" s="2" t="str">
        <f>IFERROR(AVERAGEIFS(tbl_performance[Bench Press 1RM (lbs)],tbl_performance[Name],tbl_daily[[#This Row],[Name]],tbl_performance[Date],tbl_daily[[#This Row],[Date]]),"")</f>
        <v/>
      </c>
      <c r="S1175" s="2" t="str">
        <f>IFERROR(AVERAGEIFS(tbl_performance[Jump Height (in)],tbl_performance[Name],tbl_daily[[#This Row],[Name]],tbl_performance[Date],tbl_daily[[#This Row],[Date]]),"")</f>
        <v/>
      </c>
      <c r="T1175" s="2" t="str">
        <f>IFERROR(AVERAGEIFS(tbl_performance[Body Fat (%)],tbl_performance[Name],tbl_daily[[#This Row],[Name]],tbl_performance[Date],tbl_daily[[#This Row],[Date]]),"")</f>
        <v/>
      </c>
      <c r="U1175">
        <f>IFERROR(IF(tbl_daily[[#This Row],[Name]]="","",1),"")</f>
        <v>1</v>
      </c>
      <c r="V1175" s="9">
        <f>IF(tbl_daily[[#This Row],[Injury Status]]="Full",1,IF(tbl_daily[[#This Row],[Injury Status]]="Limited",2,IF(tbl_daily[[#This Row],[Injury Status]]="Out",3,"")))</f>
        <v>1</v>
      </c>
    </row>
    <row r="1176" spans="1:22" ht="18" customHeight="1" x14ac:dyDescent="0.25">
      <c r="A1176" s="3">
        <v>43051</v>
      </c>
      <c r="B1176" t="s">
        <v>146</v>
      </c>
      <c r="C1176" t="s">
        <v>36</v>
      </c>
      <c r="D1176">
        <v>9</v>
      </c>
      <c r="E1176">
        <v>10</v>
      </c>
      <c r="F1176">
        <v>10</v>
      </c>
      <c r="G1176">
        <v>7</v>
      </c>
      <c r="H1176">
        <v>10</v>
      </c>
      <c r="I1176">
        <v>1</v>
      </c>
      <c r="J1176">
        <v>10</v>
      </c>
      <c r="K1176">
        <v>110</v>
      </c>
      <c r="L1176">
        <f>IFERROR(IF(OR(tbl_daily[[#This Row],[RPE]]="",tbl_daily[[#This Row],[Duration]]=""),"",tbl_daily[[#This Row],[RPE]]*tbl_daily[[#This Row],[Duration]]),"")</f>
        <v>1100</v>
      </c>
      <c r="M117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176" t="str">
        <f>IFERROR(_xlfn.XLOOKUP(tbl_daily[[#This Row],[Name]],tbl_profile[Name],tbl_profile[Position]),"")</f>
        <v>Forward</v>
      </c>
      <c r="O1176">
        <f>IFERROR(IF(tbl_daily[[#This Row],[Injury Status]]="Out","",tbl_daily[[#This Row],[Duration]]),"")</f>
        <v>110</v>
      </c>
      <c r="P1176" t="str">
        <f>IFERROR(_xlfn.XLOOKUP(tbl_daily[[#This Row],[Name]],tbl_profile[Name],tbl_profile[Team]),"")</f>
        <v>New Legacy</v>
      </c>
      <c r="Q1176" s="2" t="str">
        <f>IFERROR(AVERAGEIFS(tbl_performance[TrapBar Deadlift 1RM (lbs)],tbl_performance[Name],tbl_daily[[#This Row],[Name]],tbl_performance[Date],tbl_daily[[#This Row],[Date]]),"")</f>
        <v/>
      </c>
      <c r="R1176" s="2" t="str">
        <f>IFERROR(AVERAGEIFS(tbl_performance[Bench Press 1RM (lbs)],tbl_performance[Name],tbl_daily[[#This Row],[Name]],tbl_performance[Date],tbl_daily[[#This Row],[Date]]),"")</f>
        <v/>
      </c>
      <c r="S1176" s="2" t="str">
        <f>IFERROR(AVERAGEIFS(tbl_performance[Jump Height (in)],tbl_performance[Name],tbl_daily[[#This Row],[Name]],tbl_performance[Date],tbl_daily[[#This Row],[Date]]),"")</f>
        <v/>
      </c>
      <c r="T1176" s="2" t="str">
        <f>IFERROR(AVERAGEIFS(tbl_performance[Body Fat (%)],tbl_performance[Name],tbl_daily[[#This Row],[Name]],tbl_performance[Date],tbl_daily[[#This Row],[Date]]),"")</f>
        <v/>
      </c>
      <c r="U1176">
        <f>IFERROR(IF(tbl_daily[[#This Row],[Name]]="","",1),"")</f>
        <v>1</v>
      </c>
      <c r="V1176" s="9">
        <f>IF(tbl_daily[[#This Row],[Injury Status]]="Full",1,IF(tbl_daily[[#This Row],[Injury Status]]="Limited",2,IF(tbl_daily[[#This Row],[Injury Status]]="Out",3,"")))</f>
        <v>1</v>
      </c>
    </row>
    <row r="1177" spans="1:22" ht="18" customHeight="1" x14ac:dyDescent="0.25">
      <c r="A1177" s="3">
        <v>43052</v>
      </c>
      <c r="B1177" t="s">
        <v>146</v>
      </c>
      <c r="C1177" t="s">
        <v>36</v>
      </c>
      <c r="D1177">
        <v>10</v>
      </c>
      <c r="E1177">
        <v>7</v>
      </c>
      <c r="F1177">
        <v>10</v>
      </c>
      <c r="G1177">
        <v>9</v>
      </c>
      <c r="H1177">
        <v>9</v>
      </c>
      <c r="I1177">
        <v>1</v>
      </c>
      <c r="J1177">
        <v>10</v>
      </c>
      <c r="K1177">
        <v>110</v>
      </c>
      <c r="L1177">
        <f>IFERROR(IF(OR(tbl_daily[[#This Row],[RPE]]="",tbl_daily[[#This Row],[Duration]]=""),"",tbl_daily[[#This Row],[RPE]]*tbl_daily[[#This Row],[Duration]]),"")</f>
        <v>1100</v>
      </c>
      <c r="M117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77" t="str">
        <f>IFERROR(_xlfn.XLOOKUP(tbl_daily[[#This Row],[Name]],tbl_profile[Name],tbl_profile[Position]),"")</f>
        <v>Forward</v>
      </c>
      <c r="O1177">
        <f>IFERROR(IF(tbl_daily[[#This Row],[Injury Status]]="Out","",tbl_daily[[#This Row],[Duration]]),"")</f>
        <v>110</v>
      </c>
      <c r="P1177" t="str">
        <f>IFERROR(_xlfn.XLOOKUP(tbl_daily[[#This Row],[Name]],tbl_profile[Name],tbl_profile[Team]),"")</f>
        <v>New Legacy</v>
      </c>
      <c r="Q1177" s="2" t="str">
        <f>IFERROR(AVERAGEIFS(tbl_performance[TrapBar Deadlift 1RM (lbs)],tbl_performance[Name],tbl_daily[[#This Row],[Name]],tbl_performance[Date],tbl_daily[[#This Row],[Date]]),"")</f>
        <v/>
      </c>
      <c r="R1177" s="2" t="str">
        <f>IFERROR(AVERAGEIFS(tbl_performance[Bench Press 1RM (lbs)],tbl_performance[Name],tbl_daily[[#This Row],[Name]],tbl_performance[Date],tbl_daily[[#This Row],[Date]]),"")</f>
        <v/>
      </c>
      <c r="S1177" s="2" t="str">
        <f>IFERROR(AVERAGEIFS(tbl_performance[Jump Height (in)],tbl_performance[Name],tbl_daily[[#This Row],[Name]],tbl_performance[Date],tbl_daily[[#This Row],[Date]]),"")</f>
        <v/>
      </c>
      <c r="T1177" s="2" t="str">
        <f>IFERROR(AVERAGEIFS(tbl_performance[Body Fat (%)],tbl_performance[Name],tbl_daily[[#This Row],[Name]],tbl_performance[Date],tbl_daily[[#This Row],[Date]]),"")</f>
        <v/>
      </c>
      <c r="U1177">
        <f>IFERROR(IF(tbl_daily[[#This Row],[Name]]="","",1),"")</f>
        <v>1</v>
      </c>
      <c r="V1177" s="9">
        <f>IF(tbl_daily[[#This Row],[Injury Status]]="Full",1,IF(tbl_daily[[#This Row],[Injury Status]]="Limited",2,IF(tbl_daily[[#This Row],[Injury Status]]="Out",3,"")))</f>
        <v>1</v>
      </c>
    </row>
    <row r="1178" spans="1:22" ht="18" customHeight="1" x14ac:dyDescent="0.25">
      <c r="A1178" s="3">
        <v>43055</v>
      </c>
      <c r="B1178" t="s">
        <v>65</v>
      </c>
      <c r="C1178" t="s">
        <v>36</v>
      </c>
      <c r="D1178">
        <v>8</v>
      </c>
      <c r="E1178">
        <v>7</v>
      </c>
      <c r="F1178">
        <v>8</v>
      </c>
      <c r="G1178">
        <v>9</v>
      </c>
      <c r="H1178">
        <v>9</v>
      </c>
      <c r="I1178">
        <v>1</v>
      </c>
      <c r="J1178">
        <v>8</v>
      </c>
      <c r="K1178">
        <v>110</v>
      </c>
      <c r="L1178">
        <f>IFERROR(IF(OR(tbl_daily[[#This Row],[RPE]]="",tbl_daily[[#This Row],[Duration]]=""),"",tbl_daily[[#This Row],[RPE]]*tbl_daily[[#This Row],[Duration]]),"")</f>
        <v>880</v>
      </c>
      <c r="M117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78" t="str">
        <f>IFERROR(_xlfn.XLOOKUP(tbl_daily[[#This Row],[Name]],tbl_profile[Name],tbl_profile[Position]),"")</f>
        <v>Center</v>
      </c>
      <c r="O1178">
        <f>IFERROR(IF(tbl_daily[[#This Row],[Injury Status]]="Out","",tbl_daily[[#This Row],[Duration]]),"")</f>
        <v>110</v>
      </c>
      <c r="P1178" t="str">
        <f>IFERROR(_xlfn.XLOOKUP(tbl_daily[[#This Row],[Name]],tbl_profile[Name],tbl_profile[Team]),"")</f>
        <v>New Legacy</v>
      </c>
      <c r="Q1178" s="2" t="str">
        <f>IFERROR(AVERAGEIFS(tbl_performance[TrapBar Deadlift 1RM (lbs)],tbl_performance[Name],tbl_daily[[#This Row],[Name]],tbl_performance[Date],tbl_daily[[#This Row],[Date]]),"")</f>
        <v/>
      </c>
      <c r="R1178" s="2" t="str">
        <f>IFERROR(AVERAGEIFS(tbl_performance[Bench Press 1RM (lbs)],tbl_performance[Name],tbl_daily[[#This Row],[Name]],tbl_performance[Date],tbl_daily[[#This Row],[Date]]),"")</f>
        <v/>
      </c>
      <c r="S1178" s="2" t="str">
        <f>IFERROR(AVERAGEIFS(tbl_performance[Jump Height (in)],tbl_performance[Name],tbl_daily[[#This Row],[Name]],tbl_performance[Date],tbl_daily[[#This Row],[Date]]),"")</f>
        <v/>
      </c>
      <c r="T1178" s="2" t="str">
        <f>IFERROR(AVERAGEIFS(tbl_performance[Body Fat (%)],tbl_performance[Name],tbl_daily[[#This Row],[Name]],tbl_performance[Date],tbl_daily[[#This Row],[Date]]),"")</f>
        <v/>
      </c>
      <c r="U1178">
        <f>IFERROR(IF(tbl_daily[[#This Row],[Name]]="","",1),"")</f>
        <v>1</v>
      </c>
      <c r="V1178" s="9">
        <f>IF(tbl_daily[[#This Row],[Injury Status]]="Full",1,IF(tbl_daily[[#This Row],[Injury Status]]="Limited",2,IF(tbl_daily[[#This Row],[Injury Status]]="Out",3,"")))</f>
        <v>1</v>
      </c>
    </row>
    <row r="1179" spans="1:22" ht="18" customHeight="1" x14ac:dyDescent="0.25">
      <c r="A1179" s="3">
        <v>43055</v>
      </c>
      <c r="B1179" t="s">
        <v>146</v>
      </c>
      <c r="C1179" t="s">
        <v>36</v>
      </c>
      <c r="D1179">
        <v>7</v>
      </c>
      <c r="E1179">
        <v>8</v>
      </c>
      <c r="F1179">
        <v>9</v>
      </c>
      <c r="G1179">
        <v>9</v>
      </c>
      <c r="H1179">
        <v>8</v>
      </c>
      <c r="I1179">
        <v>1</v>
      </c>
      <c r="J1179">
        <v>8</v>
      </c>
      <c r="K1179">
        <v>110</v>
      </c>
      <c r="L1179">
        <f>IFERROR(IF(OR(tbl_daily[[#This Row],[RPE]]="",tbl_daily[[#This Row],[Duration]]=""),"",tbl_daily[[#This Row],[RPE]]*tbl_daily[[#This Row],[Duration]]),"")</f>
        <v>880</v>
      </c>
      <c r="M1179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41</v>
      </c>
      <c r="N1179" t="str">
        <f>IFERROR(_xlfn.XLOOKUP(tbl_daily[[#This Row],[Name]],tbl_profile[Name],tbl_profile[Position]),"")</f>
        <v>Forward</v>
      </c>
      <c r="O1179">
        <f>IFERROR(IF(tbl_daily[[#This Row],[Injury Status]]="Out","",tbl_daily[[#This Row],[Duration]]),"")</f>
        <v>110</v>
      </c>
      <c r="P1179" t="str">
        <f>IFERROR(_xlfn.XLOOKUP(tbl_daily[[#This Row],[Name]],tbl_profile[Name],tbl_profile[Team]),"")</f>
        <v>New Legacy</v>
      </c>
      <c r="Q1179" s="2" t="str">
        <f>IFERROR(AVERAGEIFS(tbl_performance[TrapBar Deadlift 1RM (lbs)],tbl_performance[Name],tbl_daily[[#This Row],[Name]],tbl_performance[Date],tbl_daily[[#This Row],[Date]]),"")</f>
        <v/>
      </c>
      <c r="R1179" s="2" t="str">
        <f>IFERROR(AVERAGEIFS(tbl_performance[Bench Press 1RM (lbs)],tbl_performance[Name],tbl_daily[[#This Row],[Name]],tbl_performance[Date],tbl_daily[[#This Row],[Date]]),"")</f>
        <v/>
      </c>
      <c r="S1179" s="2" t="str">
        <f>IFERROR(AVERAGEIFS(tbl_performance[Jump Height (in)],tbl_performance[Name],tbl_daily[[#This Row],[Name]],tbl_performance[Date],tbl_daily[[#This Row],[Date]]),"")</f>
        <v/>
      </c>
      <c r="T1179" s="2" t="str">
        <f>IFERROR(AVERAGEIFS(tbl_performance[Body Fat (%)],tbl_performance[Name],tbl_daily[[#This Row],[Name]],tbl_performance[Date],tbl_daily[[#This Row],[Date]]),"")</f>
        <v/>
      </c>
      <c r="U1179">
        <f>IFERROR(IF(tbl_daily[[#This Row],[Name]]="","",1),"")</f>
        <v>1</v>
      </c>
      <c r="V1179" s="9">
        <f>IF(tbl_daily[[#This Row],[Injury Status]]="Full",1,IF(tbl_daily[[#This Row],[Injury Status]]="Limited",2,IF(tbl_daily[[#This Row],[Injury Status]]="Out",3,"")))</f>
        <v>1</v>
      </c>
    </row>
    <row r="1180" spans="1:22" ht="18" customHeight="1" x14ac:dyDescent="0.25">
      <c r="A1180" s="3">
        <v>43067</v>
      </c>
      <c r="B1180" t="s">
        <v>52</v>
      </c>
      <c r="C1180" t="s">
        <v>36</v>
      </c>
      <c r="D1180">
        <v>10</v>
      </c>
      <c r="E1180">
        <v>7</v>
      </c>
      <c r="F1180">
        <v>7</v>
      </c>
      <c r="G1180">
        <v>7</v>
      </c>
      <c r="H1180">
        <v>9</v>
      </c>
      <c r="I1180">
        <v>1</v>
      </c>
      <c r="J1180">
        <v>10</v>
      </c>
      <c r="K1180">
        <v>110</v>
      </c>
      <c r="L1180">
        <f>IFERROR(IF(OR(tbl_daily[[#This Row],[RPE]]="",tbl_daily[[#This Row],[Duration]]=""),"",tbl_daily[[#This Row],[RPE]]*tbl_daily[[#This Row],[Duration]]),"")</f>
        <v>1100</v>
      </c>
      <c r="M1180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80" t="str">
        <f>IFERROR(_xlfn.XLOOKUP(tbl_daily[[#This Row],[Name]],tbl_profile[Name],tbl_profile[Position]),"")</f>
        <v>Forward</v>
      </c>
      <c r="O1180">
        <f>IFERROR(IF(tbl_daily[[#This Row],[Injury Status]]="Out","",tbl_daily[[#This Row],[Duration]]),"")</f>
        <v>110</v>
      </c>
      <c r="P1180" t="str">
        <f>IFERROR(_xlfn.XLOOKUP(tbl_daily[[#This Row],[Name]],tbl_profile[Name],tbl_profile[Team]),"")</f>
        <v>Toon Squad</v>
      </c>
      <c r="Q1180" s="2" t="str">
        <f>IFERROR(AVERAGEIFS(tbl_performance[TrapBar Deadlift 1RM (lbs)],tbl_performance[Name],tbl_daily[[#This Row],[Name]],tbl_performance[Date],tbl_daily[[#This Row],[Date]]),"")</f>
        <v/>
      </c>
      <c r="R1180" s="2" t="str">
        <f>IFERROR(AVERAGEIFS(tbl_performance[Bench Press 1RM (lbs)],tbl_performance[Name],tbl_daily[[#This Row],[Name]],tbl_performance[Date],tbl_daily[[#This Row],[Date]]),"")</f>
        <v/>
      </c>
      <c r="S1180" s="2" t="str">
        <f>IFERROR(AVERAGEIFS(tbl_performance[Jump Height (in)],tbl_performance[Name],tbl_daily[[#This Row],[Name]],tbl_performance[Date],tbl_daily[[#This Row],[Date]]),"")</f>
        <v/>
      </c>
      <c r="T1180" s="2" t="str">
        <f>IFERROR(AVERAGEIFS(tbl_performance[Body Fat (%)],tbl_performance[Name],tbl_daily[[#This Row],[Name]],tbl_performance[Date],tbl_daily[[#This Row],[Date]]),"")</f>
        <v/>
      </c>
      <c r="U1180">
        <f>IFERROR(IF(tbl_daily[[#This Row],[Name]]="","",1),"")</f>
        <v>1</v>
      </c>
      <c r="V1180" s="9">
        <f>IF(tbl_daily[[#This Row],[Injury Status]]="Full",1,IF(tbl_daily[[#This Row],[Injury Status]]="Limited",2,IF(tbl_daily[[#This Row],[Injury Status]]="Out",3,"")))</f>
        <v>1</v>
      </c>
    </row>
    <row r="1181" spans="1:22" ht="18" customHeight="1" x14ac:dyDescent="0.25">
      <c r="A1181" s="3">
        <v>43069</v>
      </c>
      <c r="B1181" t="s">
        <v>65</v>
      </c>
      <c r="C1181" t="s">
        <v>36</v>
      </c>
      <c r="D1181">
        <v>9</v>
      </c>
      <c r="E1181">
        <v>9</v>
      </c>
      <c r="F1181">
        <v>7</v>
      </c>
      <c r="G1181">
        <v>8</v>
      </c>
      <c r="H1181">
        <v>7</v>
      </c>
      <c r="I1181">
        <v>1</v>
      </c>
      <c r="J1181">
        <v>10</v>
      </c>
      <c r="K1181">
        <v>110</v>
      </c>
      <c r="L1181">
        <f>IFERROR(IF(OR(tbl_daily[[#This Row],[RPE]]="",tbl_daily[[#This Row],[Duration]]=""),"",tbl_daily[[#This Row],[RPE]]*tbl_daily[[#This Row],[Duration]]),"")</f>
        <v>1100</v>
      </c>
      <c r="M1181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81" t="str">
        <f>IFERROR(_xlfn.XLOOKUP(tbl_daily[[#This Row],[Name]],tbl_profile[Name],tbl_profile[Position]),"")</f>
        <v>Center</v>
      </c>
      <c r="O1181">
        <f>IFERROR(IF(tbl_daily[[#This Row],[Injury Status]]="Out","",tbl_daily[[#This Row],[Duration]]),"")</f>
        <v>110</v>
      </c>
      <c r="P1181" t="str">
        <f>IFERROR(_xlfn.XLOOKUP(tbl_daily[[#This Row],[Name]],tbl_profile[Name],tbl_profile[Team]),"")</f>
        <v>New Legacy</v>
      </c>
      <c r="Q1181" s="2" t="str">
        <f>IFERROR(AVERAGEIFS(tbl_performance[TrapBar Deadlift 1RM (lbs)],tbl_performance[Name],tbl_daily[[#This Row],[Name]],tbl_performance[Date],tbl_daily[[#This Row],[Date]]),"")</f>
        <v/>
      </c>
      <c r="R1181" s="2" t="str">
        <f>IFERROR(AVERAGEIFS(tbl_performance[Bench Press 1RM (lbs)],tbl_performance[Name],tbl_daily[[#This Row],[Name]],tbl_performance[Date],tbl_daily[[#This Row],[Date]]),"")</f>
        <v/>
      </c>
      <c r="S1181" s="2" t="str">
        <f>IFERROR(AVERAGEIFS(tbl_performance[Jump Height (in)],tbl_performance[Name],tbl_daily[[#This Row],[Name]],tbl_performance[Date],tbl_daily[[#This Row],[Date]]),"")</f>
        <v/>
      </c>
      <c r="T1181" s="2" t="str">
        <f>IFERROR(AVERAGEIFS(tbl_performance[Body Fat (%)],tbl_performance[Name],tbl_daily[[#This Row],[Name]],tbl_performance[Date],tbl_daily[[#This Row],[Date]]),"")</f>
        <v/>
      </c>
      <c r="U1181">
        <f>IFERROR(IF(tbl_daily[[#This Row],[Name]]="","",1),"")</f>
        <v>1</v>
      </c>
      <c r="V1181" s="9">
        <f>IF(tbl_daily[[#This Row],[Injury Status]]="Full",1,IF(tbl_daily[[#This Row],[Injury Status]]="Limited",2,IF(tbl_daily[[#This Row],[Injury Status]]="Out",3,"")))</f>
        <v>1</v>
      </c>
    </row>
    <row r="1182" spans="1:22" ht="18" customHeight="1" x14ac:dyDescent="0.25">
      <c r="A1182" s="3">
        <v>43070</v>
      </c>
      <c r="B1182" t="s">
        <v>65</v>
      </c>
      <c r="C1182" t="s">
        <v>37</v>
      </c>
      <c r="D1182">
        <v>8</v>
      </c>
      <c r="E1182">
        <v>9</v>
      </c>
      <c r="F1182">
        <v>9</v>
      </c>
      <c r="G1182">
        <v>2</v>
      </c>
      <c r="H1182">
        <v>7</v>
      </c>
      <c r="I1182">
        <v>0</v>
      </c>
      <c r="J1182">
        <v>0</v>
      </c>
      <c r="K1182">
        <v>110</v>
      </c>
      <c r="L1182">
        <f>IFERROR(IF(OR(tbl_daily[[#This Row],[RPE]]="",tbl_daily[[#This Row],[Duration]]=""),"",tbl_daily[[#This Row],[RPE]]*tbl_daily[[#This Row],[Duration]]),"")</f>
        <v>0</v>
      </c>
      <c r="M1182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35</v>
      </c>
      <c r="N1182" t="str">
        <f>IFERROR(_xlfn.XLOOKUP(tbl_daily[[#This Row],[Name]],tbl_profile[Name],tbl_profile[Position]),"")</f>
        <v>Center</v>
      </c>
      <c r="O1182" t="str">
        <f>IFERROR(IF(tbl_daily[[#This Row],[Injury Status]]="Out","",tbl_daily[[#This Row],[Duration]]),"")</f>
        <v/>
      </c>
      <c r="P1182" t="str">
        <f>IFERROR(_xlfn.XLOOKUP(tbl_daily[[#This Row],[Name]],tbl_profile[Name],tbl_profile[Team]),"")</f>
        <v>New Legacy</v>
      </c>
      <c r="Q1182" s="2" t="str">
        <f>IFERROR(AVERAGEIFS(tbl_performance[TrapBar Deadlift 1RM (lbs)],tbl_performance[Name],tbl_daily[[#This Row],[Name]],tbl_performance[Date],tbl_daily[[#This Row],[Date]]),"")</f>
        <v/>
      </c>
      <c r="R1182" s="2" t="str">
        <f>IFERROR(AVERAGEIFS(tbl_performance[Bench Press 1RM (lbs)],tbl_performance[Name],tbl_daily[[#This Row],[Name]],tbl_performance[Date],tbl_daily[[#This Row],[Date]]),"")</f>
        <v/>
      </c>
      <c r="S1182" s="2" t="str">
        <f>IFERROR(AVERAGEIFS(tbl_performance[Jump Height (in)],tbl_performance[Name],tbl_daily[[#This Row],[Name]],tbl_performance[Date],tbl_daily[[#This Row],[Date]]),"")</f>
        <v/>
      </c>
      <c r="T1182" s="2" t="str">
        <f>IFERROR(AVERAGEIFS(tbl_performance[Body Fat (%)],tbl_performance[Name],tbl_daily[[#This Row],[Name]],tbl_performance[Date],tbl_daily[[#This Row],[Date]]),"")</f>
        <v/>
      </c>
      <c r="U1182">
        <f>IFERROR(IF(tbl_daily[[#This Row],[Name]]="","",1),"")</f>
        <v>1</v>
      </c>
      <c r="V1182" s="9">
        <f>IF(tbl_daily[[#This Row],[Injury Status]]="Full",1,IF(tbl_daily[[#This Row],[Injury Status]]="Limited",2,IF(tbl_daily[[#This Row],[Injury Status]]="Out",3,"")))</f>
        <v>3</v>
      </c>
    </row>
    <row r="1183" spans="1:22" ht="18" customHeight="1" x14ac:dyDescent="0.25">
      <c r="A1183" s="3">
        <v>43072</v>
      </c>
      <c r="B1183" t="s">
        <v>65</v>
      </c>
      <c r="C1183" t="s">
        <v>36</v>
      </c>
      <c r="D1183">
        <v>9</v>
      </c>
      <c r="E1183">
        <v>8</v>
      </c>
      <c r="F1183">
        <v>9</v>
      </c>
      <c r="G1183">
        <v>9</v>
      </c>
      <c r="H1183">
        <v>8</v>
      </c>
      <c r="I1183">
        <v>1</v>
      </c>
      <c r="J1183">
        <v>8</v>
      </c>
      <c r="K1183">
        <v>110</v>
      </c>
      <c r="L1183">
        <f>IFERROR(IF(OR(tbl_daily[[#This Row],[RPE]]="",tbl_daily[[#This Row],[Duration]]=""),"",tbl_daily[[#This Row],[RPE]]*tbl_daily[[#This Row],[Duration]]),"")</f>
        <v>880</v>
      </c>
      <c r="M1183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43</v>
      </c>
      <c r="N1183" t="str">
        <f>IFERROR(_xlfn.XLOOKUP(tbl_daily[[#This Row],[Name]],tbl_profile[Name],tbl_profile[Position]),"")</f>
        <v>Center</v>
      </c>
      <c r="O1183">
        <f>IFERROR(IF(tbl_daily[[#This Row],[Injury Status]]="Out","",tbl_daily[[#This Row],[Duration]]),"")</f>
        <v>110</v>
      </c>
      <c r="P1183" t="str">
        <f>IFERROR(_xlfn.XLOOKUP(tbl_daily[[#This Row],[Name]],tbl_profile[Name],tbl_profile[Team]),"")</f>
        <v>New Legacy</v>
      </c>
      <c r="Q1183" s="2" t="str">
        <f>IFERROR(AVERAGEIFS(tbl_performance[TrapBar Deadlift 1RM (lbs)],tbl_performance[Name],tbl_daily[[#This Row],[Name]],tbl_performance[Date],tbl_daily[[#This Row],[Date]]),"")</f>
        <v/>
      </c>
      <c r="R1183" s="2" t="str">
        <f>IFERROR(AVERAGEIFS(tbl_performance[Bench Press 1RM (lbs)],tbl_performance[Name],tbl_daily[[#This Row],[Name]],tbl_performance[Date],tbl_daily[[#This Row],[Date]]),"")</f>
        <v/>
      </c>
      <c r="S1183" s="2" t="str">
        <f>IFERROR(AVERAGEIFS(tbl_performance[Jump Height (in)],tbl_performance[Name],tbl_daily[[#This Row],[Name]],tbl_performance[Date],tbl_daily[[#This Row],[Date]]),"")</f>
        <v/>
      </c>
      <c r="T1183" s="2" t="str">
        <f>IFERROR(AVERAGEIFS(tbl_performance[Body Fat (%)],tbl_performance[Name],tbl_daily[[#This Row],[Name]],tbl_performance[Date],tbl_daily[[#This Row],[Date]]),"")</f>
        <v/>
      </c>
      <c r="U1183">
        <f>IFERROR(IF(tbl_daily[[#This Row],[Name]]="","",1),"")</f>
        <v>1</v>
      </c>
      <c r="V1183" s="9">
        <f>IF(tbl_daily[[#This Row],[Injury Status]]="Full",1,IF(tbl_daily[[#This Row],[Injury Status]]="Limited",2,IF(tbl_daily[[#This Row],[Injury Status]]="Out",3,"")))</f>
        <v>1</v>
      </c>
    </row>
    <row r="1184" spans="1:22" ht="18" customHeight="1" x14ac:dyDescent="0.25">
      <c r="A1184" s="3">
        <v>43075</v>
      </c>
      <c r="B1184" t="s">
        <v>14</v>
      </c>
      <c r="C1184" t="s">
        <v>36</v>
      </c>
      <c r="D1184">
        <v>10</v>
      </c>
      <c r="E1184">
        <v>10</v>
      </c>
      <c r="F1184">
        <v>8</v>
      </c>
      <c r="G1184">
        <v>7</v>
      </c>
      <c r="H1184">
        <v>9</v>
      </c>
      <c r="I1184">
        <v>1</v>
      </c>
      <c r="J1184">
        <v>8</v>
      </c>
      <c r="K1184">
        <v>110</v>
      </c>
      <c r="L1184">
        <f>IFERROR(IF(OR(tbl_daily[[#This Row],[RPE]]="",tbl_daily[[#This Row],[Duration]]=""),"",tbl_daily[[#This Row],[RPE]]*tbl_daily[[#This Row],[Duration]]),"")</f>
        <v>880</v>
      </c>
      <c r="M1184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44</v>
      </c>
      <c r="N1184" t="str">
        <f>IFERROR(_xlfn.XLOOKUP(tbl_daily[[#This Row],[Name]],tbl_profile[Name],tbl_profile[Position]),"")</f>
        <v>Guard</v>
      </c>
      <c r="O1184">
        <f>IFERROR(IF(tbl_daily[[#This Row],[Injury Status]]="Out","",tbl_daily[[#This Row],[Duration]]),"")</f>
        <v>110</v>
      </c>
      <c r="P1184" t="str">
        <f>IFERROR(_xlfn.XLOOKUP(tbl_daily[[#This Row],[Name]],tbl_profile[Name],tbl_profile[Team]),"")</f>
        <v>New Legacy</v>
      </c>
      <c r="Q1184" s="2" t="str">
        <f>IFERROR(AVERAGEIFS(tbl_performance[TrapBar Deadlift 1RM (lbs)],tbl_performance[Name],tbl_daily[[#This Row],[Name]],tbl_performance[Date],tbl_daily[[#This Row],[Date]]),"")</f>
        <v/>
      </c>
      <c r="R1184" s="2" t="str">
        <f>IFERROR(AVERAGEIFS(tbl_performance[Bench Press 1RM (lbs)],tbl_performance[Name],tbl_daily[[#This Row],[Name]],tbl_performance[Date],tbl_daily[[#This Row],[Date]]),"")</f>
        <v/>
      </c>
      <c r="S1184" s="2" t="str">
        <f>IFERROR(AVERAGEIFS(tbl_performance[Jump Height (in)],tbl_performance[Name],tbl_daily[[#This Row],[Name]],tbl_performance[Date],tbl_daily[[#This Row],[Date]]),"")</f>
        <v/>
      </c>
      <c r="T1184" s="2" t="str">
        <f>IFERROR(AVERAGEIFS(tbl_performance[Body Fat (%)],tbl_performance[Name],tbl_daily[[#This Row],[Name]],tbl_performance[Date],tbl_daily[[#This Row],[Date]]),"")</f>
        <v/>
      </c>
      <c r="U1184">
        <f>IFERROR(IF(tbl_daily[[#This Row],[Name]]="","",1),"")</f>
        <v>1</v>
      </c>
      <c r="V1184" s="9">
        <f>IF(tbl_daily[[#This Row],[Injury Status]]="Full",1,IF(tbl_daily[[#This Row],[Injury Status]]="Limited",2,IF(tbl_daily[[#This Row],[Injury Status]]="Out",3,"")))</f>
        <v>1</v>
      </c>
    </row>
    <row r="1185" spans="1:22" ht="18" customHeight="1" x14ac:dyDescent="0.25">
      <c r="A1185" s="3">
        <v>43075</v>
      </c>
      <c r="B1185" t="s">
        <v>48</v>
      </c>
      <c r="C1185" t="s">
        <v>36</v>
      </c>
      <c r="D1185">
        <v>7</v>
      </c>
      <c r="E1185">
        <v>10</v>
      </c>
      <c r="F1185">
        <v>7</v>
      </c>
      <c r="G1185">
        <v>8</v>
      </c>
      <c r="H1185">
        <v>8</v>
      </c>
      <c r="I1185">
        <v>1</v>
      </c>
      <c r="J1185">
        <v>7</v>
      </c>
      <c r="K1185">
        <v>110</v>
      </c>
      <c r="L1185">
        <f>IFERROR(IF(OR(tbl_daily[[#This Row],[RPE]]="",tbl_daily[[#This Row],[Duration]]=""),"",tbl_daily[[#This Row],[RPE]]*tbl_daily[[#This Row],[Duration]]),"")</f>
        <v>770</v>
      </c>
      <c r="M1185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40</v>
      </c>
      <c r="N1185" t="str">
        <f>IFERROR(_xlfn.XLOOKUP(tbl_daily[[#This Row],[Name]],tbl_profile[Name],tbl_profile[Position]),"")</f>
        <v>Guard</v>
      </c>
      <c r="O1185">
        <f>IFERROR(IF(tbl_daily[[#This Row],[Injury Status]]="Out","",tbl_daily[[#This Row],[Duration]]),"")</f>
        <v>110</v>
      </c>
      <c r="P1185" t="str">
        <f>IFERROR(_xlfn.XLOOKUP(tbl_daily[[#This Row],[Name]],tbl_profile[Name],tbl_profile[Team]),"")</f>
        <v>New Legacy</v>
      </c>
      <c r="Q1185" s="2" t="str">
        <f>IFERROR(AVERAGEIFS(tbl_performance[TrapBar Deadlift 1RM (lbs)],tbl_performance[Name],tbl_daily[[#This Row],[Name]],tbl_performance[Date],tbl_daily[[#This Row],[Date]]),"")</f>
        <v/>
      </c>
      <c r="R1185" s="2" t="str">
        <f>IFERROR(AVERAGEIFS(tbl_performance[Bench Press 1RM (lbs)],tbl_performance[Name],tbl_daily[[#This Row],[Name]],tbl_performance[Date],tbl_daily[[#This Row],[Date]]),"")</f>
        <v/>
      </c>
      <c r="S1185" s="2" t="str">
        <f>IFERROR(AVERAGEIFS(tbl_performance[Jump Height (in)],tbl_performance[Name],tbl_daily[[#This Row],[Name]],tbl_performance[Date],tbl_daily[[#This Row],[Date]]),"")</f>
        <v/>
      </c>
      <c r="T1185" s="2" t="str">
        <f>IFERROR(AVERAGEIFS(tbl_performance[Body Fat (%)],tbl_performance[Name],tbl_daily[[#This Row],[Name]],tbl_performance[Date],tbl_daily[[#This Row],[Date]]),"")</f>
        <v/>
      </c>
      <c r="U1185">
        <f>IFERROR(IF(tbl_daily[[#This Row],[Name]]="","",1),"")</f>
        <v>1</v>
      </c>
      <c r="V1185" s="9">
        <f>IF(tbl_daily[[#This Row],[Injury Status]]="Full",1,IF(tbl_daily[[#This Row],[Injury Status]]="Limited",2,IF(tbl_daily[[#This Row],[Injury Status]]="Out",3,"")))</f>
        <v>1</v>
      </c>
    </row>
    <row r="1186" spans="1:22" ht="18" customHeight="1" x14ac:dyDescent="0.25">
      <c r="A1186" s="3">
        <v>43086</v>
      </c>
      <c r="B1186" t="s">
        <v>61</v>
      </c>
      <c r="C1186" t="s">
        <v>38</v>
      </c>
      <c r="D1186">
        <v>9</v>
      </c>
      <c r="E1186">
        <v>6</v>
      </c>
      <c r="F1186">
        <v>9</v>
      </c>
      <c r="G1186">
        <v>6</v>
      </c>
      <c r="H1186">
        <v>6</v>
      </c>
      <c r="I1186">
        <v>1</v>
      </c>
      <c r="J1186">
        <v>10</v>
      </c>
      <c r="K1186">
        <v>110</v>
      </c>
      <c r="L1186">
        <f>IFERROR(IF(OR(tbl_daily[[#This Row],[RPE]]="",tbl_daily[[#This Row],[Duration]]=""),"",tbl_daily[[#This Row],[RPE]]*tbl_daily[[#This Row],[Duration]]),"")</f>
        <v>1100</v>
      </c>
      <c r="M1186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36</v>
      </c>
      <c r="N1186" t="str">
        <f>IFERROR(_xlfn.XLOOKUP(tbl_daily[[#This Row],[Name]],tbl_profile[Name],tbl_profile[Position]),"")</f>
        <v>Forward</v>
      </c>
      <c r="O1186">
        <f>IFERROR(IF(tbl_daily[[#This Row],[Injury Status]]="Out","",tbl_daily[[#This Row],[Duration]]),"")</f>
        <v>110</v>
      </c>
      <c r="P1186" t="str">
        <f>IFERROR(_xlfn.XLOOKUP(tbl_daily[[#This Row],[Name]],tbl_profile[Name],tbl_profile[Team]),"")</f>
        <v>Toon Squad</v>
      </c>
      <c r="Q1186" s="2" t="str">
        <f>IFERROR(AVERAGEIFS(tbl_performance[TrapBar Deadlift 1RM (lbs)],tbl_performance[Name],tbl_daily[[#This Row],[Name]],tbl_performance[Date],tbl_daily[[#This Row],[Date]]),"")</f>
        <v/>
      </c>
      <c r="R1186" s="2" t="str">
        <f>IFERROR(AVERAGEIFS(tbl_performance[Bench Press 1RM (lbs)],tbl_performance[Name],tbl_daily[[#This Row],[Name]],tbl_performance[Date],tbl_daily[[#This Row],[Date]]),"")</f>
        <v/>
      </c>
      <c r="S1186" s="2" t="str">
        <f>IFERROR(AVERAGEIFS(tbl_performance[Jump Height (in)],tbl_performance[Name],tbl_daily[[#This Row],[Name]],tbl_performance[Date],tbl_daily[[#This Row],[Date]]),"")</f>
        <v/>
      </c>
      <c r="T1186" s="2" t="str">
        <f>IFERROR(AVERAGEIFS(tbl_performance[Body Fat (%)],tbl_performance[Name],tbl_daily[[#This Row],[Name]],tbl_performance[Date],tbl_daily[[#This Row],[Date]]),"")</f>
        <v/>
      </c>
      <c r="U1186">
        <f>IFERROR(IF(tbl_daily[[#This Row],[Name]]="","",1),"")</f>
        <v>1</v>
      </c>
      <c r="V1186" s="9">
        <f>IF(tbl_daily[[#This Row],[Injury Status]]="Full",1,IF(tbl_daily[[#This Row],[Injury Status]]="Limited",2,IF(tbl_daily[[#This Row],[Injury Status]]="Out",3,"")))</f>
        <v>2</v>
      </c>
    </row>
    <row r="1187" spans="1:22" ht="18" customHeight="1" x14ac:dyDescent="0.25">
      <c r="A1187" s="3">
        <v>43088</v>
      </c>
      <c r="B1187" t="s">
        <v>59</v>
      </c>
      <c r="C1187" t="s">
        <v>36</v>
      </c>
      <c r="D1187">
        <v>9</v>
      </c>
      <c r="E1187">
        <v>9</v>
      </c>
      <c r="F1187">
        <v>10</v>
      </c>
      <c r="G1187">
        <v>8</v>
      </c>
      <c r="H1187">
        <v>10</v>
      </c>
      <c r="I1187">
        <v>1</v>
      </c>
      <c r="J1187">
        <v>8</v>
      </c>
      <c r="K1187">
        <v>110</v>
      </c>
      <c r="L1187">
        <f>IFERROR(IF(OR(tbl_daily[[#This Row],[RPE]]="",tbl_daily[[#This Row],[Duration]]=""),"",tbl_daily[[#This Row],[RPE]]*tbl_daily[[#This Row],[Duration]]),"")</f>
        <v>880</v>
      </c>
      <c r="M1187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46</v>
      </c>
      <c r="N1187" t="str">
        <f>IFERROR(_xlfn.XLOOKUP(tbl_daily[[#This Row],[Name]],tbl_profile[Name],tbl_profile[Position]),"")</f>
        <v>Forward</v>
      </c>
      <c r="O1187">
        <f>IFERROR(IF(tbl_daily[[#This Row],[Injury Status]]="Out","",tbl_daily[[#This Row],[Duration]]),"")</f>
        <v>110</v>
      </c>
      <c r="P1187" t="str">
        <f>IFERROR(_xlfn.XLOOKUP(tbl_daily[[#This Row],[Name]],tbl_profile[Name],tbl_profile[Team]),"")</f>
        <v>Toon Squad</v>
      </c>
      <c r="Q1187" s="2" t="str">
        <f>IFERROR(AVERAGEIFS(tbl_performance[TrapBar Deadlift 1RM (lbs)],tbl_performance[Name],tbl_daily[[#This Row],[Name]],tbl_performance[Date],tbl_daily[[#This Row],[Date]]),"")</f>
        <v/>
      </c>
      <c r="R1187" s="2" t="str">
        <f>IFERROR(AVERAGEIFS(tbl_performance[Bench Press 1RM (lbs)],tbl_performance[Name],tbl_daily[[#This Row],[Name]],tbl_performance[Date],tbl_daily[[#This Row],[Date]]),"")</f>
        <v/>
      </c>
      <c r="S1187" s="2" t="str">
        <f>IFERROR(AVERAGEIFS(tbl_performance[Jump Height (in)],tbl_performance[Name],tbl_daily[[#This Row],[Name]],tbl_performance[Date],tbl_daily[[#This Row],[Date]]),"")</f>
        <v/>
      </c>
      <c r="T1187" s="2" t="str">
        <f>IFERROR(AVERAGEIFS(tbl_performance[Body Fat (%)],tbl_performance[Name],tbl_daily[[#This Row],[Name]],tbl_performance[Date],tbl_daily[[#This Row],[Date]]),"")</f>
        <v/>
      </c>
      <c r="U1187">
        <f>IFERROR(IF(tbl_daily[[#This Row],[Name]]="","",1),"")</f>
        <v>1</v>
      </c>
      <c r="V1187" s="9">
        <f>IF(tbl_daily[[#This Row],[Injury Status]]="Full",1,IF(tbl_daily[[#This Row],[Injury Status]]="Limited",2,IF(tbl_daily[[#This Row],[Injury Status]]="Out",3,"")))</f>
        <v>1</v>
      </c>
    </row>
    <row r="1188" spans="1:22" ht="18" customHeight="1" x14ac:dyDescent="0.25">
      <c r="A1188" s="3">
        <v>43091</v>
      </c>
      <c r="B1188" t="s">
        <v>146</v>
      </c>
      <c r="C1188" t="s">
        <v>36</v>
      </c>
      <c r="D1188">
        <v>8</v>
      </c>
      <c r="E1188">
        <v>9</v>
      </c>
      <c r="F1188">
        <v>10</v>
      </c>
      <c r="G1188">
        <v>9</v>
      </c>
      <c r="H1188">
        <v>9</v>
      </c>
      <c r="I1188">
        <v>1</v>
      </c>
      <c r="J1188">
        <v>8</v>
      </c>
      <c r="K1188">
        <v>110</v>
      </c>
      <c r="L1188">
        <f>IFERROR(IF(OR(tbl_daily[[#This Row],[RPE]]="",tbl_daily[[#This Row],[Duration]]=""),"",tbl_daily[[#This Row],[RPE]]*tbl_daily[[#This Row],[Duration]]),"")</f>
        <v>880</v>
      </c>
      <c r="M1188">
        <f>IFERROR(IF(OR(tbl_daily[[#This Row],[Stress]]="",tbl_daily[[#This Row],[Sleep Quality]]="",tbl_daily[[#This Row],[Energy]]="",tbl_daily[[#This Row],[Muscle Soreness]]="",tbl_daily[[#This Row],[Confidence]]=""),"",tbl_daily[[#This Row],[Stress]]+tbl_daily[[#This Row],[Sleep Quality]]+tbl_daily[[#This Row],[Energy]]+tbl_daily[[#This Row],[Muscle Soreness]]+tbl_daily[[#This Row],[Confidence]]),"")</f>
        <v>45</v>
      </c>
      <c r="N1188" t="str">
        <f>IFERROR(_xlfn.XLOOKUP(tbl_daily[[#This Row],[Name]],tbl_profile[Name],tbl_profile[Position]),"")</f>
        <v>Forward</v>
      </c>
      <c r="O1188">
        <f>IFERROR(IF(tbl_daily[[#This Row],[Injury Status]]="Out","",tbl_daily[[#This Row],[Duration]]),"")</f>
        <v>110</v>
      </c>
      <c r="P1188" t="str">
        <f>IFERROR(_xlfn.XLOOKUP(tbl_daily[[#This Row],[Name]],tbl_profile[Name],tbl_profile[Team]),"")</f>
        <v>New Legacy</v>
      </c>
      <c r="Q1188" s="2" t="str">
        <f>IFERROR(AVERAGEIFS(tbl_performance[TrapBar Deadlift 1RM (lbs)],tbl_performance[Name],tbl_daily[[#This Row],[Name]],tbl_performance[Date],tbl_daily[[#This Row],[Date]]),"")</f>
        <v/>
      </c>
      <c r="R1188" s="2" t="str">
        <f>IFERROR(AVERAGEIFS(tbl_performance[Bench Press 1RM (lbs)],tbl_performance[Name],tbl_daily[[#This Row],[Name]],tbl_performance[Date],tbl_daily[[#This Row],[Date]]),"")</f>
        <v/>
      </c>
      <c r="S1188" s="2" t="str">
        <f>IFERROR(AVERAGEIFS(tbl_performance[Jump Height (in)],tbl_performance[Name],tbl_daily[[#This Row],[Name]],tbl_performance[Date],tbl_daily[[#This Row],[Date]]),"")</f>
        <v/>
      </c>
      <c r="T1188" s="2" t="str">
        <f>IFERROR(AVERAGEIFS(tbl_performance[Body Fat (%)],tbl_performance[Name],tbl_daily[[#This Row],[Name]],tbl_performance[Date],tbl_daily[[#This Row],[Date]]),"")</f>
        <v/>
      </c>
      <c r="U1188">
        <f>IFERROR(IF(tbl_daily[[#This Row],[Name]]="","",1),"")</f>
        <v>1</v>
      </c>
      <c r="V1188" s="9">
        <f>IF(tbl_daily[[#This Row],[Injury Status]]="Full",1,IF(tbl_daily[[#This Row],[Injury Status]]="Limited",2,IF(tbl_daily[[#This Row],[Injury Status]]="Out",3,"")))</f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BDBC-A3E1-4263-B26D-BD40645F40BE}">
  <sheetPr codeName="Sheet2"/>
  <dimension ref="A1:F21"/>
  <sheetViews>
    <sheetView workbookViewId="0">
      <selection activeCell="F3" sqref="F3"/>
    </sheetView>
  </sheetViews>
  <sheetFormatPr defaultRowHeight="15" x14ac:dyDescent="0.25"/>
  <cols>
    <col min="1" max="1" width="15.5703125" bestFit="1" customWidth="1"/>
    <col min="2" max="2" width="10.42578125" customWidth="1"/>
    <col min="3" max="3" width="26.42578125" customWidth="1"/>
    <col min="5" max="5" width="9.7109375" customWidth="1"/>
    <col min="6" max="6" width="16" style="13" customWidth="1"/>
  </cols>
  <sheetData>
    <row r="1" spans="1:6" x14ac:dyDescent="0.25">
      <c r="A1" s="10" t="s">
        <v>0</v>
      </c>
      <c r="B1" s="10" t="s">
        <v>11</v>
      </c>
      <c r="C1" s="10" t="s">
        <v>13</v>
      </c>
      <c r="D1" s="10" t="s">
        <v>12</v>
      </c>
      <c r="E1" s="10" t="s">
        <v>31</v>
      </c>
      <c r="F1" s="10" t="s">
        <v>77</v>
      </c>
    </row>
    <row r="2" spans="1:6" x14ac:dyDescent="0.25">
      <c r="A2" t="s">
        <v>52</v>
      </c>
      <c r="B2" t="s">
        <v>15</v>
      </c>
      <c r="C2" t="s">
        <v>41</v>
      </c>
      <c r="D2" t="s">
        <v>53</v>
      </c>
      <c r="E2">
        <v>133</v>
      </c>
      <c r="F2" t="s">
        <v>150</v>
      </c>
    </row>
    <row r="3" spans="1:6" x14ac:dyDescent="0.25">
      <c r="A3" t="s">
        <v>40</v>
      </c>
      <c r="B3" t="s">
        <v>16</v>
      </c>
      <c r="C3" t="s">
        <v>41</v>
      </c>
      <c r="D3" t="s">
        <v>54</v>
      </c>
      <c r="E3">
        <v>208</v>
      </c>
      <c r="F3" t="s">
        <v>149</v>
      </c>
    </row>
    <row r="4" spans="1:6" x14ac:dyDescent="0.25">
      <c r="A4" t="s">
        <v>57</v>
      </c>
      <c r="B4" t="s">
        <v>16</v>
      </c>
      <c r="C4" t="s">
        <v>58</v>
      </c>
      <c r="D4" t="s">
        <v>19</v>
      </c>
      <c r="E4">
        <v>165</v>
      </c>
      <c r="F4" t="s">
        <v>150</v>
      </c>
    </row>
    <row r="5" spans="1:6" x14ac:dyDescent="0.25">
      <c r="A5" t="s">
        <v>48</v>
      </c>
      <c r="B5" t="s">
        <v>16</v>
      </c>
      <c r="C5" t="s">
        <v>41</v>
      </c>
      <c r="D5" t="s">
        <v>24</v>
      </c>
      <c r="E5">
        <v>87</v>
      </c>
      <c r="F5" t="s">
        <v>149</v>
      </c>
    </row>
    <row r="6" spans="1:6" x14ac:dyDescent="0.25">
      <c r="A6" t="s">
        <v>61</v>
      </c>
      <c r="B6" t="s">
        <v>15</v>
      </c>
      <c r="C6" t="s">
        <v>66</v>
      </c>
      <c r="D6" t="s">
        <v>30</v>
      </c>
      <c r="E6">
        <v>53</v>
      </c>
      <c r="F6" t="s">
        <v>150</v>
      </c>
    </row>
    <row r="7" spans="1:6" x14ac:dyDescent="0.25">
      <c r="A7" t="s">
        <v>45</v>
      </c>
      <c r="B7" t="s">
        <v>15</v>
      </c>
      <c r="C7" t="s">
        <v>18</v>
      </c>
      <c r="D7" t="s">
        <v>22</v>
      </c>
      <c r="E7">
        <v>55</v>
      </c>
      <c r="F7" t="s">
        <v>149</v>
      </c>
    </row>
    <row r="8" spans="1:6" x14ac:dyDescent="0.25">
      <c r="A8" t="s">
        <v>62</v>
      </c>
      <c r="B8" t="s">
        <v>17</v>
      </c>
      <c r="C8" t="s">
        <v>66</v>
      </c>
      <c r="D8" t="s">
        <v>28</v>
      </c>
      <c r="E8">
        <v>177</v>
      </c>
      <c r="F8" t="s">
        <v>150</v>
      </c>
    </row>
    <row r="9" spans="1:6" x14ac:dyDescent="0.25">
      <c r="A9" t="s">
        <v>63</v>
      </c>
      <c r="B9" t="s">
        <v>17</v>
      </c>
      <c r="C9" t="s">
        <v>42</v>
      </c>
      <c r="D9" t="s">
        <v>27</v>
      </c>
      <c r="E9">
        <v>115</v>
      </c>
      <c r="F9" t="s">
        <v>149</v>
      </c>
    </row>
    <row r="10" spans="1:6" x14ac:dyDescent="0.25">
      <c r="A10" t="s">
        <v>64</v>
      </c>
      <c r="B10" t="s">
        <v>16</v>
      </c>
      <c r="C10" t="s">
        <v>69</v>
      </c>
      <c r="D10" t="s">
        <v>23</v>
      </c>
      <c r="E10">
        <v>118</v>
      </c>
      <c r="F10" t="s">
        <v>149</v>
      </c>
    </row>
    <row r="11" spans="1:6" x14ac:dyDescent="0.25">
      <c r="A11" t="s">
        <v>46</v>
      </c>
      <c r="B11" t="s">
        <v>15</v>
      </c>
      <c r="C11" t="s">
        <v>18</v>
      </c>
      <c r="D11" t="s">
        <v>20</v>
      </c>
      <c r="E11">
        <v>67</v>
      </c>
      <c r="F11" t="s">
        <v>150</v>
      </c>
    </row>
    <row r="12" spans="1:6" x14ac:dyDescent="0.25">
      <c r="A12" t="s">
        <v>146</v>
      </c>
      <c r="B12" t="s">
        <v>15</v>
      </c>
      <c r="C12" t="s">
        <v>147</v>
      </c>
      <c r="D12" t="s">
        <v>148</v>
      </c>
      <c r="E12">
        <v>250</v>
      </c>
      <c r="F12" t="s">
        <v>149</v>
      </c>
    </row>
    <row r="13" spans="1:6" x14ac:dyDescent="0.25">
      <c r="A13" t="s">
        <v>59</v>
      </c>
      <c r="B13" t="s">
        <v>15</v>
      </c>
      <c r="C13" t="s">
        <v>60</v>
      </c>
      <c r="D13" t="s">
        <v>29</v>
      </c>
      <c r="E13">
        <v>115</v>
      </c>
      <c r="F13" t="s">
        <v>150</v>
      </c>
    </row>
    <row r="14" spans="1:6" x14ac:dyDescent="0.25">
      <c r="A14" t="s">
        <v>43</v>
      </c>
      <c r="B14" t="s">
        <v>15</v>
      </c>
      <c r="C14" t="s">
        <v>44</v>
      </c>
      <c r="D14" t="s">
        <v>21</v>
      </c>
      <c r="E14">
        <v>185</v>
      </c>
      <c r="F14" t="s">
        <v>149</v>
      </c>
    </row>
    <row r="15" spans="1:6" x14ac:dyDescent="0.25">
      <c r="A15" t="s">
        <v>55</v>
      </c>
      <c r="B15" t="s">
        <v>16</v>
      </c>
      <c r="C15" t="s">
        <v>68</v>
      </c>
      <c r="D15" t="s">
        <v>56</v>
      </c>
      <c r="E15">
        <v>25</v>
      </c>
      <c r="F15" t="s">
        <v>150</v>
      </c>
    </row>
    <row r="16" spans="1:6" x14ac:dyDescent="0.25">
      <c r="A16" t="s">
        <v>65</v>
      </c>
      <c r="B16" t="s">
        <v>17</v>
      </c>
      <c r="C16" t="s">
        <v>67</v>
      </c>
      <c r="D16" t="s">
        <v>25</v>
      </c>
      <c r="E16">
        <v>63</v>
      </c>
      <c r="F16" t="s">
        <v>149</v>
      </c>
    </row>
    <row r="17" spans="1:6" x14ac:dyDescent="0.25">
      <c r="A17" t="s">
        <v>47</v>
      </c>
      <c r="B17" t="s">
        <v>15</v>
      </c>
      <c r="C17" t="s">
        <v>41</v>
      </c>
      <c r="D17" t="s">
        <v>24</v>
      </c>
      <c r="E17">
        <v>165</v>
      </c>
      <c r="F17" t="s">
        <v>150</v>
      </c>
    </row>
    <row r="18" spans="1:6" x14ac:dyDescent="0.25">
      <c r="A18" t="s">
        <v>14</v>
      </c>
      <c r="B18" t="s">
        <v>16</v>
      </c>
      <c r="C18" t="s">
        <v>18</v>
      </c>
      <c r="D18" t="s">
        <v>26</v>
      </c>
      <c r="E18">
        <v>4</v>
      </c>
      <c r="F18" t="s">
        <v>149</v>
      </c>
    </row>
    <row r="19" spans="1:6" x14ac:dyDescent="0.25">
      <c r="A19" t="s">
        <v>49</v>
      </c>
      <c r="B19" t="s">
        <v>16</v>
      </c>
      <c r="C19" t="s">
        <v>51</v>
      </c>
      <c r="D19" t="s">
        <v>50</v>
      </c>
      <c r="E19">
        <v>216</v>
      </c>
      <c r="F19" t="s">
        <v>150</v>
      </c>
    </row>
    <row r="21" spans="1:6" x14ac:dyDescent="0.25">
      <c r="A21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AD45-03DD-4467-8F64-9EA62437F583}">
  <sheetPr codeName="Sheet3"/>
  <dimension ref="A1:K73"/>
  <sheetViews>
    <sheetView workbookViewId="0">
      <selection activeCell="I30" sqref="I30"/>
    </sheetView>
  </sheetViews>
  <sheetFormatPr defaultRowHeight="15" x14ac:dyDescent="0.25"/>
  <cols>
    <col min="1" max="1" width="10.7109375" bestFit="1" customWidth="1"/>
    <col min="2" max="2" width="22.85546875" bestFit="1" customWidth="1"/>
    <col min="3" max="3" width="13.85546875" customWidth="1"/>
    <col min="4" max="4" width="14.5703125" customWidth="1"/>
    <col min="5" max="5" width="9.5703125" customWidth="1"/>
    <col min="6" max="6" width="9.85546875" style="2" customWidth="1"/>
    <col min="8" max="9" width="10.7109375" bestFit="1" customWidth="1"/>
    <col min="10" max="10" width="9.7109375" bestFit="1" customWidth="1"/>
    <col min="11" max="11" width="10.7109375" bestFit="1" customWidth="1"/>
  </cols>
  <sheetData>
    <row r="1" spans="1:10" ht="60" customHeight="1" x14ac:dyDescent="0.25">
      <c r="A1" s="11" t="s">
        <v>1</v>
      </c>
      <c r="B1" s="11" t="s">
        <v>0</v>
      </c>
      <c r="C1" s="11" t="s">
        <v>32</v>
      </c>
      <c r="D1" s="11" t="s">
        <v>33</v>
      </c>
      <c r="E1" s="11" t="s">
        <v>34</v>
      </c>
      <c r="F1" s="12" t="s">
        <v>35</v>
      </c>
    </row>
    <row r="2" spans="1:10" x14ac:dyDescent="0.25">
      <c r="A2" s="1">
        <v>43028</v>
      </c>
      <c r="B2" t="s">
        <v>45</v>
      </c>
      <c r="C2" s="9"/>
      <c r="D2" s="9"/>
      <c r="E2" s="2"/>
      <c r="F2" s="2">
        <v>20.399999999999999</v>
      </c>
      <c r="J2" s="2"/>
    </row>
    <row r="3" spans="1:10" x14ac:dyDescent="0.25">
      <c r="A3" s="1">
        <v>43028</v>
      </c>
      <c r="B3" t="s">
        <v>47</v>
      </c>
      <c r="C3" s="9">
        <v>541</v>
      </c>
      <c r="D3" s="9">
        <v>291</v>
      </c>
      <c r="E3" s="2">
        <v>23</v>
      </c>
      <c r="F3" s="2">
        <v>17.2</v>
      </c>
    </row>
    <row r="4" spans="1:10" x14ac:dyDescent="0.25">
      <c r="A4" s="1">
        <v>43028</v>
      </c>
      <c r="B4" t="s">
        <v>43</v>
      </c>
      <c r="C4" s="9">
        <v>395</v>
      </c>
      <c r="D4" s="9">
        <v>201</v>
      </c>
      <c r="E4" s="2">
        <v>15</v>
      </c>
      <c r="F4" s="2">
        <v>8.1999999999999993</v>
      </c>
    </row>
    <row r="5" spans="1:10" x14ac:dyDescent="0.25">
      <c r="A5" s="1">
        <v>43028</v>
      </c>
      <c r="B5" t="s">
        <v>46</v>
      </c>
      <c r="C5" s="9">
        <v>536</v>
      </c>
      <c r="D5" s="9">
        <v>270</v>
      </c>
      <c r="E5" s="2">
        <v>27</v>
      </c>
      <c r="F5" s="2">
        <v>8.3000000000000007</v>
      </c>
    </row>
    <row r="6" spans="1:10" x14ac:dyDescent="0.25">
      <c r="A6" s="1">
        <v>43028</v>
      </c>
      <c r="B6" t="s">
        <v>49</v>
      </c>
      <c r="C6" s="9">
        <v>388</v>
      </c>
      <c r="D6" s="9">
        <v>266</v>
      </c>
      <c r="E6" s="2">
        <v>17</v>
      </c>
      <c r="F6" s="2">
        <v>10.6</v>
      </c>
    </row>
    <row r="7" spans="1:10" x14ac:dyDescent="0.25">
      <c r="A7" s="1">
        <v>43028</v>
      </c>
      <c r="B7" t="s">
        <v>14</v>
      </c>
      <c r="C7" s="9">
        <v>364</v>
      </c>
      <c r="D7" s="9">
        <v>213</v>
      </c>
      <c r="E7" s="2">
        <v>28</v>
      </c>
      <c r="F7" s="2">
        <v>21.9</v>
      </c>
    </row>
    <row r="8" spans="1:10" x14ac:dyDescent="0.25">
      <c r="A8" s="1">
        <v>43028</v>
      </c>
      <c r="B8" t="s">
        <v>64</v>
      </c>
      <c r="C8" s="9">
        <v>396</v>
      </c>
      <c r="D8" s="9">
        <v>280</v>
      </c>
      <c r="E8" s="2">
        <v>12</v>
      </c>
      <c r="F8" s="2">
        <v>10.4</v>
      </c>
    </row>
    <row r="9" spans="1:10" x14ac:dyDescent="0.25">
      <c r="A9" s="1">
        <v>43028</v>
      </c>
      <c r="B9" t="s">
        <v>48</v>
      </c>
      <c r="C9" s="9">
        <v>340</v>
      </c>
      <c r="D9" s="9">
        <v>217</v>
      </c>
      <c r="E9" s="2">
        <v>28</v>
      </c>
      <c r="F9" s="2">
        <v>12.7</v>
      </c>
    </row>
    <row r="10" spans="1:10" x14ac:dyDescent="0.25">
      <c r="A10" s="1">
        <v>43028</v>
      </c>
      <c r="B10" t="s">
        <v>65</v>
      </c>
      <c r="C10" s="9">
        <v>321</v>
      </c>
      <c r="D10" s="9">
        <v>186</v>
      </c>
      <c r="E10" s="2">
        <v>24</v>
      </c>
      <c r="F10" s="2">
        <v>12.2</v>
      </c>
    </row>
    <row r="11" spans="1:10" x14ac:dyDescent="0.25">
      <c r="A11" s="1">
        <v>43028</v>
      </c>
      <c r="B11" t="s">
        <v>63</v>
      </c>
      <c r="C11" s="9">
        <v>422</v>
      </c>
      <c r="D11" s="9">
        <v>197</v>
      </c>
      <c r="E11" s="2">
        <v>25</v>
      </c>
      <c r="F11" s="2">
        <v>8.3000000000000007</v>
      </c>
    </row>
    <row r="12" spans="1:10" x14ac:dyDescent="0.25">
      <c r="A12" s="1">
        <v>43028</v>
      </c>
      <c r="B12" t="s">
        <v>62</v>
      </c>
      <c r="C12" s="9">
        <v>538</v>
      </c>
      <c r="D12" s="9">
        <v>169</v>
      </c>
      <c r="E12" s="2">
        <v>18</v>
      </c>
      <c r="F12" s="2">
        <v>11.8</v>
      </c>
    </row>
    <row r="13" spans="1:10" x14ac:dyDescent="0.25">
      <c r="A13" s="1">
        <v>43028</v>
      </c>
      <c r="B13" t="s">
        <v>146</v>
      </c>
      <c r="C13" s="9">
        <v>476</v>
      </c>
      <c r="D13" s="9">
        <v>268</v>
      </c>
      <c r="E13" s="2">
        <v>21</v>
      </c>
      <c r="F13" s="2">
        <v>8.9</v>
      </c>
    </row>
    <row r="14" spans="1:10" x14ac:dyDescent="0.25">
      <c r="A14" s="1">
        <v>43028</v>
      </c>
      <c r="B14" t="s">
        <v>52</v>
      </c>
      <c r="C14" s="9">
        <v>578</v>
      </c>
      <c r="D14" s="9">
        <v>155</v>
      </c>
      <c r="E14" s="2">
        <v>14</v>
      </c>
      <c r="F14" s="2">
        <v>14.4</v>
      </c>
    </row>
    <row r="15" spans="1:10" x14ac:dyDescent="0.25">
      <c r="A15" s="1">
        <v>43028</v>
      </c>
      <c r="B15" t="s">
        <v>57</v>
      </c>
      <c r="C15" s="9">
        <v>590</v>
      </c>
      <c r="D15" s="9">
        <v>157</v>
      </c>
      <c r="E15" s="2">
        <v>16</v>
      </c>
      <c r="F15" s="2">
        <v>8.5</v>
      </c>
    </row>
    <row r="16" spans="1:10" x14ac:dyDescent="0.25">
      <c r="A16" s="1">
        <v>43028</v>
      </c>
      <c r="B16" t="s">
        <v>59</v>
      </c>
      <c r="C16" s="9">
        <v>406</v>
      </c>
      <c r="D16" s="9">
        <v>257</v>
      </c>
      <c r="E16" s="2">
        <v>24</v>
      </c>
      <c r="F16" s="2">
        <v>7.4</v>
      </c>
    </row>
    <row r="17" spans="1:11" x14ac:dyDescent="0.25">
      <c r="A17" s="1">
        <v>43028</v>
      </c>
      <c r="B17" t="s">
        <v>61</v>
      </c>
      <c r="C17" s="9">
        <v>386</v>
      </c>
      <c r="D17" s="9">
        <v>163</v>
      </c>
      <c r="E17" s="2">
        <v>15</v>
      </c>
      <c r="F17" s="2">
        <v>20</v>
      </c>
    </row>
    <row r="18" spans="1:11" x14ac:dyDescent="0.25">
      <c r="A18" s="1">
        <v>43028</v>
      </c>
      <c r="B18" t="s">
        <v>55</v>
      </c>
      <c r="C18" s="9">
        <v>306</v>
      </c>
      <c r="D18" s="9">
        <v>185</v>
      </c>
      <c r="E18" s="2">
        <v>28</v>
      </c>
      <c r="F18" s="2">
        <v>7.8</v>
      </c>
    </row>
    <row r="19" spans="1:11" x14ac:dyDescent="0.25">
      <c r="A19" s="1">
        <v>43028</v>
      </c>
      <c r="B19" t="s">
        <v>40</v>
      </c>
      <c r="C19" s="9">
        <v>305</v>
      </c>
      <c r="D19" s="9">
        <v>236</v>
      </c>
      <c r="E19" s="2">
        <v>25</v>
      </c>
      <c r="F19" s="2">
        <v>11.4</v>
      </c>
      <c r="H19" s="1"/>
      <c r="I19" s="1"/>
      <c r="J19" s="1"/>
      <c r="K19" s="1"/>
    </row>
    <row r="20" spans="1:11" x14ac:dyDescent="0.25">
      <c r="A20" s="1">
        <v>43042</v>
      </c>
      <c r="B20" t="s">
        <v>45</v>
      </c>
      <c r="C20" s="9">
        <v>693.84</v>
      </c>
      <c r="D20" s="9">
        <v>212.8</v>
      </c>
      <c r="E20" s="2">
        <v>20.68</v>
      </c>
      <c r="F20" s="2">
        <v>18.564</v>
      </c>
    </row>
    <row r="21" spans="1:11" x14ac:dyDescent="0.25">
      <c r="A21" s="1">
        <v>43042</v>
      </c>
      <c r="B21" t="s">
        <v>47</v>
      </c>
      <c r="C21" s="9">
        <v>589.69000000000005</v>
      </c>
      <c r="D21" s="9">
        <v>305.55</v>
      </c>
      <c r="E21" s="2">
        <v>19.78</v>
      </c>
      <c r="F21" s="2">
        <v>14.103999999999999</v>
      </c>
    </row>
    <row r="22" spans="1:11" x14ac:dyDescent="0.25">
      <c r="A22" s="1">
        <v>43042</v>
      </c>
      <c r="B22" t="s">
        <v>43</v>
      </c>
      <c r="C22" s="9"/>
      <c r="D22" s="9"/>
      <c r="E22" s="2"/>
    </row>
    <row r="23" spans="1:11" x14ac:dyDescent="0.25">
      <c r="A23" s="1">
        <v>43042</v>
      </c>
      <c r="B23" t="s">
        <v>46</v>
      </c>
      <c r="C23" s="9">
        <v>573.52</v>
      </c>
      <c r="D23" s="9">
        <v>283.5</v>
      </c>
      <c r="E23" s="2">
        <v>31.32</v>
      </c>
      <c r="F23" s="2">
        <v>9.0470000000000006</v>
      </c>
    </row>
    <row r="24" spans="1:11" x14ac:dyDescent="0.25">
      <c r="A24" s="1">
        <v>43042</v>
      </c>
      <c r="B24" t="s">
        <v>49</v>
      </c>
      <c r="C24" s="9">
        <v>364.72</v>
      </c>
      <c r="D24" s="9">
        <v>244.72</v>
      </c>
      <c r="E24" s="2">
        <v>17.850000000000001</v>
      </c>
      <c r="F24" s="2">
        <v>12.19</v>
      </c>
    </row>
    <row r="25" spans="1:11" x14ac:dyDescent="0.25">
      <c r="A25" s="1">
        <v>43042</v>
      </c>
      <c r="B25" t="s">
        <v>14</v>
      </c>
      <c r="C25" s="9">
        <v>382.2</v>
      </c>
      <c r="D25" s="9">
        <v>230.04</v>
      </c>
      <c r="E25" s="2">
        <v>31.64</v>
      </c>
      <c r="F25" s="2">
        <v>23.870999999999999</v>
      </c>
    </row>
    <row r="26" spans="1:11" x14ac:dyDescent="0.25">
      <c r="A26" s="1">
        <v>43042</v>
      </c>
      <c r="B26" t="s">
        <v>64</v>
      </c>
      <c r="C26" s="9">
        <v>467.28</v>
      </c>
      <c r="D26" s="9">
        <v>336</v>
      </c>
      <c r="E26" s="2">
        <v>13.56</v>
      </c>
      <c r="F26" s="2">
        <v>9.8800000000000008</v>
      </c>
    </row>
    <row r="27" spans="1:11" x14ac:dyDescent="0.25">
      <c r="A27" s="1">
        <v>43042</v>
      </c>
      <c r="B27" t="s">
        <v>48</v>
      </c>
      <c r="C27" s="9">
        <v>374</v>
      </c>
      <c r="D27" s="9">
        <v>227.85</v>
      </c>
      <c r="E27" s="2">
        <v>33.32</v>
      </c>
      <c r="F27" s="2">
        <v>13.969999999999999</v>
      </c>
    </row>
    <row r="28" spans="1:11" x14ac:dyDescent="0.25">
      <c r="A28" s="1">
        <v>43042</v>
      </c>
      <c r="B28" t="s">
        <v>65</v>
      </c>
      <c r="C28" s="9">
        <v>362.73</v>
      </c>
      <c r="D28" s="9">
        <v>204.6</v>
      </c>
      <c r="E28" s="2">
        <v>25.44</v>
      </c>
      <c r="F28" s="2">
        <v>10.979999999999999</v>
      </c>
    </row>
    <row r="29" spans="1:11" x14ac:dyDescent="0.25">
      <c r="A29" s="1">
        <v>43042</v>
      </c>
      <c r="B29" t="s">
        <v>63</v>
      </c>
      <c r="C29" s="9">
        <v>464.2</v>
      </c>
      <c r="D29" s="9">
        <v>230.49</v>
      </c>
      <c r="E29" s="2">
        <v>22.25</v>
      </c>
      <c r="F29" s="2">
        <v>9.7940000000000005</v>
      </c>
    </row>
    <row r="30" spans="1:11" x14ac:dyDescent="0.25">
      <c r="A30" s="1">
        <v>43042</v>
      </c>
      <c r="B30" t="s">
        <v>62</v>
      </c>
      <c r="C30" s="9">
        <v>494.96</v>
      </c>
      <c r="D30" s="9"/>
      <c r="E30" s="2">
        <v>17.100000000000001</v>
      </c>
      <c r="F30" s="2">
        <v>13.216000000000001</v>
      </c>
    </row>
    <row r="31" spans="1:11" x14ac:dyDescent="0.25">
      <c r="A31" s="1">
        <v>43042</v>
      </c>
      <c r="B31" t="s">
        <v>146</v>
      </c>
      <c r="C31" s="9">
        <v>556.91999999999996</v>
      </c>
      <c r="D31" s="9">
        <v>313.56</v>
      </c>
      <c r="E31" s="2">
        <v>23.1</v>
      </c>
      <c r="F31" s="2">
        <v>7.8320000000000007</v>
      </c>
    </row>
    <row r="32" spans="1:11" x14ac:dyDescent="0.25">
      <c r="A32" s="1">
        <v>43042</v>
      </c>
      <c r="B32" t="s">
        <v>52</v>
      </c>
      <c r="C32" s="9">
        <v>525.98</v>
      </c>
      <c r="D32" s="9">
        <v>139.5</v>
      </c>
      <c r="E32" s="2">
        <v>15.54</v>
      </c>
      <c r="F32" s="2">
        <v>16.416</v>
      </c>
    </row>
    <row r="33" spans="1:6" x14ac:dyDescent="0.25">
      <c r="A33" s="1">
        <v>43042</v>
      </c>
      <c r="B33" t="s">
        <v>57</v>
      </c>
      <c r="C33" s="9">
        <v>678.5</v>
      </c>
      <c r="D33" s="9">
        <v>178.98</v>
      </c>
      <c r="E33" s="2">
        <v>17.440000000000001</v>
      </c>
      <c r="F33" s="2">
        <v>8.9250000000000007</v>
      </c>
    </row>
    <row r="34" spans="1:6" x14ac:dyDescent="0.25">
      <c r="A34" s="1">
        <v>43042</v>
      </c>
      <c r="B34" t="s">
        <v>59</v>
      </c>
      <c r="C34" s="9">
        <v>385.7</v>
      </c>
      <c r="D34" s="9">
        <v>241.58</v>
      </c>
      <c r="E34" s="2">
        <v>26.4</v>
      </c>
      <c r="F34" s="2">
        <v>8.5839999999999996</v>
      </c>
    </row>
    <row r="35" spans="1:6" x14ac:dyDescent="0.25">
      <c r="A35" s="1">
        <v>43042</v>
      </c>
      <c r="B35" t="s">
        <v>61</v>
      </c>
      <c r="C35" s="9">
        <v>436.18</v>
      </c>
      <c r="D35" s="9">
        <v>190.71</v>
      </c>
      <c r="E35" s="2">
        <v>16.05</v>
      </c>
      <c r="F35" s="2">
        <v>17.8</v>
      </c>
    </row>
    <row r="36" spans="1:6" x14ac:dyDescent="0.25">
      <c r="A36" s="1">
        <v>43042</v>
      </c>
      <c r="B36" t="s">
        <v>55</v>
      </c>
      <c r="C36" s="9">
        <v>342.72</v>
      </c>
      <c r="D36" s="9">
        <v>216.45</v>
      </c>
      <c r="E36" s="2">
        <v>29.68</v>
      </c>
      <c r="F36" s="2">
        <v>8.58</v>
      </c>
    </row>
    <row r="37" spans="1:6" x14ac:dyDescent="0.25">
      <c r="A37" s="1">
        <v>43042</v>
      </c>
      <c r="B37" t="s">
        <v>40</v>
      </c>
      <c r="C37" s="9">
        <v>326.35000000000002</v>
      </c>
      <c r="D37" s="9">
        <v>257.24</v>
      </c>
      <c r="E37" s="2">
        <v>20.25</v>
      </c>
      <c r="F37" s="2">
        <v>11.97</v>
      </c>
    </row>
    <row r="38" spans="1:6" x14ac:dyDescent="0.25">
      <c r="A38" s="1">
        <v>43063</v>
      </c>
      <c r="B38" t="s">
        <v>45</v>
      </c>
      <c r="C38" s="9">
        <v>742.40880000000004</v>
      </c>
      <c r="D38" s="9">
        <v>229.82400000000001</v>
      </c>
      <c r="E38" s="2">
        <v>22.127600000000001</v>
      </c>
      <c r="F38" s="2">
        <v>15.03684</v>
      </c>
    </row>
    <row r="39" spans="1:6" x14ac:dyDescent="0.25">
      <c r="A39" s="1">
        <v>43063</v>
      </c>
      <c r="B39" t="s">
        <v>47</v>
      </c>
      <c r="C39" s="9">
        <v>471.75200000000007</v>
      </c>
      <c r="D39" s="9">
        <v>262.77300000000002</v>
      </c>
      <c r="E39" s="2">
        <v>18.791</v>
      </c>
      <c r="F39" s="2">
        <v>15.091279999999999</v>
      </c>
    </row>
    <row r="40" spans="1:6" x14ac:dyDescent="0.25">
      <c r="A40" s="1">
        <v>43063</v>
      </c>
      <c r="B40" t="s">
        <v>43</v>
      </c>
      <c r="C40" s="9">
        <v>485.69200000000001</v>
      </c>
      <c r="D40" s="9">
        <v>265.32</v>
      </c>
      <c r="E40" s="2">
        <v>11.73</v>
      </c>
      <c r="F40" s="2">
        <v>9.8301599999999993</v>
      </c>
    </row>
    <row r="41" spans="1:6" x14ac:dyDescent="0.25">
      <c r="A41" s="1">
        <v>43063</v>
      </c>
      <c r="B41" t="s">
        <v>46</v>
      </c>
      <c r="C41" s="9">
        <v>613.66639999999995</v>
      </c>
      <c r="D41" s="9">
        <v>309.01499999999999</v>
      </c>
      <c r="E41" s="2">
        <v>26.308799999999998</v>
      </c>
      <c r="F41" s="2">
        <v>7.5994800000000007</v>
      </c>
    </row>
    <row r="42" spans="1:6" x14ac:dyDescent="0.25">
      <c r="A42" s="1">
        <v>43063</v>
      </c>
      <c r="B42" t="s">
        <v>49</v>
      </c>
      <c r="C42" s="9">
        <v>306.3648</v>
      </c>
      <c r="D42" s="9">
        <v>195.77600000000001</v>
      </c>
      <c r="E42" s="2">
        <v>19.099500000000003</v>
      </c>
      <c r="F42" s="2">
        <v>12.9214</v>
      </c>
    </row>
    <row r="43" spans="1:6" x14ac:dyDescent="0.25">
      <c r="A43" s="1">
        <v>43063</v>
      </c>
      <c r="B43" t="s">
        <v>14</v>
      </c>
      <c r="C43" s="9">
        <v>420.41999999999996</v>
      </c>
      <c r="D43" s="9">
        <v>253.04399999999998</v>
      </c>
      <c r="E43" s="2">
        <v>34.171199999999999</v>
      </c>
      <c r="F43" s="2">
        <v>26.258099999999999</v>
      </c>
    </row>
    <row r="44" spans="1:6" x14ac:dyDescent="0.25">
      <c r="A44" s="1">
        <v>43063</v>
      </c>
      <c r="B44" t="s">
        <v>64</v>
      </c>
      <c r="C44" s="9">
        <v>499.9896</v>
      </c>
      <c r="D44" s="9">
        <v>352.8</v>
      </c>
      <c r="E44" s="2">
        <v>14.916</v>
      </c>
      <c r="F44" s="2">
        <v>10.472800000000001</v>
      </c>
    </row>
    <row r="45" spans="1:6" x14ac:dyDescent="0.25">
      <c r="A45" s="1">
        <v>43063</v>
      </c>
      <c r="B45" t="s">
        <v>48</v>
      </c>
      <c r="C45" s="9">
        <v>396.44</v>
      </c>
      <c r="D45" s="9">
        <v>241.52099999999999</v>
      </c>
      <c r="E45" s="2">
        <v>35.985599999999998</v>
      </c>
      <c r="F45" s="2">
        <v>14.947899999999999</v>
      </c>
    </row>
    <row r="46" spans="1:6" x14ac:dyDescent="0.25">
      <c r="A46" s="1">
        <v>43063</v>
      </c>
      <c r="B46" t="s">
        <v>65</v>
      </c>
      <c r="C46" s="9"/>
      <c r="D46" s="9">
        <v>225.06</v>
      </c>
      <c r="E46" s="2"/>
      <c r="F46" s="2">
        <v>9.6623999999999981</v>
      </c>
    </row>
    <row r="47" spans="1:6" x14ac:dyDescent="0.25">
      <c r="A47" s="1">
        <v>43063</v>
      </c>
      <c r="B47" t="s">
        <v>63</v>
      </c>
      <c r="C47" s="9">
        <v>510.62</v>
      </c>
      <c r="D47" s="9">
        <v>244.3194</v>
      </c>
      <c r="E47" s="2">
        <v>20.914999999999999</v>
      </c>
      <c r="F47" s="2">
        <v>10.2837</v>
      </c>
    </row>
    <row r="48" spans="1:6" x14ac:dyDescent="0.25">
      <c r="A48" s="1">
        <v>43063</v>
      </c>
      <c r="B48" t="s">
        <v>62</v>
      </c>
      <c r="C48" s="9">
        <v>544.45600000000002</v>
      </c>
      <c r="D48" s="9">
        <v>172.887</v>
      </c>
      <c r="E48" s="2">
        <v>18.297000000000001</v>
      </c>
      <c r="F48" s="2">
        <v>11.497920000000001</v>
      </c>
    </row>
    <row r="49" spans="1:6" x14ac:dyDescent="0.25">
      <c r="A49" s="1">
        <v>43063</v>
      </c>
      <c r="B49" t="s">
        <v>146</v>
      </c>
      <c r="C49" s="9"/>
      <c r="D49" s="9"/>
      <c r="E49" s="2"/>
      <c r="F49" s="2">
        <v>8.3802400000000006</v>
      </c>
    </row>
    <row r="50" spans="1:6" x14ac:dyDescent="0.25">
      <c r="A50" s="1">
        <v>43063</v>
      </c>
      <c r="B50" t="s">
        <v>52</v>
      </c>
      <c r="C50" s="9">
        <v>431.30360000000002</v>
      </c>
      <c r="D50" s="9">
        <v>114.39</v>
      </c>
      <c r="E50" s="2">
        <v>17.560199999999998</v>
      </c>
      <c r="F50" s="2">
        <v>19.206720000000001</v>
      </c>
    </row>
    <row r="51" spans="1:6" x14ac:dyDescent="0.25">
      <c r="A51" s="1">
        <v>43063</v>
      </c>
      <c r="B51" t="s">
        <v>57</v>
      </c>
      <c r="C51" s="9">
        <v>746.35</v>
      </c>
      <c r="D51" s="9">
        <v>189.71879999999999</v>
      </c>
      <c r="E51" s="2">
        <v>16.393600000000003</v>
      </c>
      <c r="F51" s="2">
        <v>9.3712499999999999</v>
      </c>
    </row>
    <row r="52" spans="1:6" x14ac:dyDescent="0.25">
      <c r="A52" s="1">
        <v>43063</v>
      </c>
      <c r="B52" t="s">
        <v>59</v>
      </c>
      <c r="C52" s="9"/>
      <c r="D52" s="9">
        <v>263.32220000000001</v>
      </c>
      <c r="E52" s="2"/>
      <c r="F52" s="2">
        <v>7.8114399999999993</v>
      </c>
    </row>
    <row r="53" spans="1:6" x14ac:dyDescent="0.25">
      <c r="A53" s="1">
        <v>43063</v>
      </c>
      <c r="B53" t="s">
        <v>61</v>
      </c>
      <c r="C53" s="9">
        <v>471.07440000000003</v>
      </c>
      <c r="D53" s="9">
        <v>207.87390000000002</v>
      </c>
      <c r="E53" s="2">
        <v>17.8155</v>
      </c>
      <c r="F53" s="2">
        <v>16.91</v>
      </c>
    </row>
    <row r="54" spans="1:6" x14ac:dyDescent="0.25">
      <c r="A54" s="1">
        <v>43063</v>
      </c>
      <c r="B54" t="s">
        <v>55</v>
      </c>
      <c r="C54" s="9">
        <v>363.28320000000002</v>
      </c>
      <c r="D54" s="9"/>
      <c r="E54" s="2">
        <v>24.634399999999999</v>
      </c>
      <c r="F54" s="2">
        <v>9.9527999999999999</v>
      </c>
    </row>
    <row r="55" spans="1:6" x14ac:dyDescent="0.25">
      <c r="A55" s="1">
        <v>43063</v>
      </c>
      <c r="B55" t="s">
        <v>40</v>
      </c>
      <c r="C55" s="9">
        <v>349.19450000000001</v>
      </c>
      <c r="D55" s="9">
        <v>282.964</v>
      </c>
      <c r="E55" s="2">
        <v>18.427499999999998</v>
      </c>
      <c r="F55" s="2">
        <v>11.371500000000001</v>
      </c>
    </row>
    <row r="56" spans="1:6" x14ac:dyDescent="0.25">
      <c r="A56" s="1">
        <v>43087</v>
      </c>
      <c r="B56" t="s">
        <v>45</v>
      </c>
      <c r="C56" s="9">
        <v>705.28836000000001</v>
      </c>
      <c r="D56" s="9">
        <v>211.43808000000001</v>
      </c>
      <c r="E56" s="2">
        <v>21.02122</v>
      </c>
      <c r="F56" s="2">
        <v>17.5931028</v>
      </c>
    </row>
    <row r="57" spans="1:6" x14ac:dyDescent="0.25">
      <c r="A57" s="1">
        <v>43087</v>
      </c>
      <c r="B57" t="s">
        <v>47</v>
      </c>
      <c r="C57" s="9">
        <v>448.16440000000006</v>
      </c>
      <c r="D57" s="9">
        <v>236.49570000000003</v>
      </c>
      <c r="E57" s="2">
        <v>17.663540000000001</v>
      </c>
      <c r="F57" s="2">
        <v>14.185803199999999</v>
      </c>
    </row>
    <row r="58" spans="1:6" x14ac:dyDescent="0.25">
      <c r="A58" s="1">
        <v>43087</v>
      </c>
      <c r="B58" t="s">
        <v>43</v>
      </c>
      <c r="C58" s="9">
        <v>509.97660000000002</v>
      </c>
      <c r="D58" s="9">
        <v>281.23919999999998</v>
      </c>
      <c r="E58" s="2">
        <v>10.791600000000001</v>
      </c>
      <c r="F58" s="2">
        <v>7.8641279999999991</v>
      </c>
    </row>
    <row r="59" spans="1:6" x14ac:dyDescent="0.25">
      <c r="A59" s="1">
        <v>43087</v>
      </c>
      <c r="B59" t="s">
        <v>46</v>
      </c>
      <c r="C59" s="9">
        <v>558.43642399999999</v>
      </c>
      <c r="D59" s="9">
        <v>287.38394999999997</v>
      </c>
      <c r="E59" s="2">
        <v>21.836303999999998</v>
      </c>
      <c r="F59" s="2">
        <v>7.1435112000000007</v>
      </c>
    </row>
    <row r="60" spans="1:6" x14ac:dyDescent="0.25">
      <c r="A60" s="1">
        <v>43087</v>
      </c>
      <c r="B60" t="s">
        <v>49</v>
      </c>
      <c r="C60" s="9">
        <v>343.12857600000001</v>
      </c>
      <c r="D60" s="9">
        <v>229.05792000000002</v>
      </c>
      <c r="E60" s="2">
        <v>17.953530000000001</v>
      </c>
      <c r="F60" s="2">
        <v>10.853975999999999</v>
      </c>
    </row>
    <row r="61" spans="1:6" x14ac:dyDescent="0.25">
      <c r="A61" s="1">
        <v>43087</v>
      </c>
      <c r="B61" t="s">
        <v>14</v>
      </c>
      <c r="C61" s="9">
        <v>399.39899999999994</v>
      </c>
      <c r="D61" s="9">
        <v>227.7396</v>
      </c>
      <c r="E61" s="2">
        <v>41.00544</v>
      </c>
      <c r="F61" s="2">
        <v>24.945194999999998</v>
      </c>
    </row>
    <row r="62" spans="1:6" x14ac:dyDescent="0.25">
      <c r="A62" s="1">
        <v>43087</v>
      </c>
      <c r="B62" t="s">
        <v>64</v>
      </c>
      <c r="C62" s="9">
        <v>429.99105599999996</v>
      </c>
      <c r="D62" s="9">
        <v>292.82400000000001</v>
      </c>
      <c r="E62" s="2">
        <v>13.573560000000001</v>
      </c>
      <c r="F62" s="2">
        <v>9.8444320000000012</v>
      </c>
    </row>
    <row r="63" spans="1:6" x14ac:dyDescent="0.25">
      <c r="A63" s="1">
        <v>43087</v>
      </c>
      <c r="B63" t="s">
        <v>48</v>
      </c>
      <c r="C63" s="9">
        <v>368.68919999999997</v>
      </c>
      <c r="D63" s="9">
        <v>217.3689</v>
      </c>
      <c r="E63" s="2">
        <v>40.303871999999998</v>
      </c>
      <c r="F63" s="2">
        <v>13.901546999999999</v>
      </c>
    </row>
    <row r="64" spans="1:6" x14ac:dyDescent="0.25">
      <c r="A64" s="1">
        <v>43087</v>
      </c>
      <c r="B64" t="s">
        <v>65</v>
      </c>
      <c r="C64" s="9">
        <v>355.11267000000004</v>
      </c>
      <c r="D64" s="9">
        <v>191.30099999999999</v>
      </c>
      <c r="E64" s="2">
        <v>23.201280000000004</v>
      </c>
      <c r="F64" s="2">
        <v>10.435391999999998</v>
      </c>
    </row>
    <row r="65" spans="1:6" x14ac:dyDescent="0.25">
      <c r="A65" s="1">
        <v>43087</v>
      </c>
      <c r="B65" t="s">
        <v>63</v>
      </c>
      <c r="C65" s="9">
        <v>485.089</v>
      </c>
      <c r="D65" s="9">
        <v>224.77384799999999</v>
      </c>
      <c r="E65" s="2">
        <v>22.797349999999998</v>
      </c>
      <c r="F65" s="2">
        <v>8.2269600000000001</v>
      </c>
    </row>
    <row r="66" spans="1:6" x14ac:dyDescent="0.25">
      <c r="A66" s="1">
        <v>43087</v>
      </c>
      <c r="B66" t="s">
        <v>62</v>
      </c>
      <c r="C66" s="9">
        <v>495.45496000000003</v>
      </c>
      <c r="D66" s="9">
        <v>162.51378</v>
      </c>
      <c r="E66" s="2">
        <v>20.85858</v>
      </c>
      <c r="F66" s="2">
        <v>10.348128000000001</v>
      </c>
    </row>
    <row r="67" spans="1:6" x14ac:dyDescent="0.25">
      <c r="A67" s="1">
        <v>43087</v>
      </c>
      <c r="B67" t="s">
        <v>146</v>
      </c>
      <c r="C67" s="9">
        <v>710.24007599999993</v>
      </c>
      <c r="D67" s="9">
        <v>379.4076</v>
      </c>
      <c r="E67" s="2">
        <v>22.799700000000001</v>
      </c>
      <c r="F67" s="2">
        <v>7.4584136000000001</v>
      </c>
    </row>
    <row r="68" spans="1:6" x14ac:dyDescent="0.25">
      <c r="A68" s="1">
        <v>43087</v>
      </c>
      <c r="B68" t="s">
        <v>52</v>
      </c>
      <c r="C68" s="9">
        <v>392.48627600000003</v>
      </c>
      <c r="D68" s="9">
        <v>107.5266</v>
      </c>
      <c r="E68" s="2">
        <v>14.223761999999999</v>
      </c>
      <c r="F68" s="2">
        <v>22.8559968</v>
      </c>
    </row>
    <row r="69" spans="1:6" x14ac:dyDescent="0.25">
      <c r="A69" s="1">
        <v>43087</v>
      </c>
      <c r="B69" t="s">
        <v>57</v>
      </c>
      <c r="C69" s="9">
        <v>671.71500000000003</v>
      </c>
      <c r="D69" s="9">
        <v>155.56941599999999</v>
      </c>
      <c r="E69" s="2">
        <v>17.213280000000005</v>
      </c>
      <c r="F69" s="2">
        <v>10.120950000000001</v>
      </c>
    </row>
    <row r="70" spans="1:6" x14ac:dyDescent="0.25">
      <c r="A70" s="1">
        <v>43087</v>
      </c>
      <c r="B70" t="s">
        <v>59</v>
      </c>
      <c r="C70" s="9">
        <v>371.42910000000001</v>
      </c>
      <c r="D70" s="9">
        <v>236.98998</v>
      </c>
      <c r="E70" s="2">
        <v>25.132799999999996</v>
      </c>
      <c r="F70" s="2">
        <v>8.8269272000000001</v>
      </c>
    </row>
    <row r="71" spans="1:6" x14ac:dyDescent="0.25">
      <c r="A71" s="1">
        <v>43087</v>
      </c>
      <c r="B71" t="s">
        <v>61</v>
      </c>
      <c r="C71" s="9">
        <v>499.338864</v>
      </c>
      <c r="D71" s="9">
        <v>222.42507300000003</v>
      </c>
      <c r="E71" s="2">
        <v>19.418894999999999</v>
      </c>
      <c r="F71" s="2">
        <v>15.5572</v>
      </c>
    </row>
    <row r="72" spans="1:6" x14ac:dyDescent="0.25">
      <c r="A72" s="1">
        <v>43087</v>
      </c>
      <c r="B72" t="s">
        <v>55</v>
      </c>
      <c r="C72" s="9">
        <v>337.85337600000003</v>
      </c>
      <c r="D72" s="9">
        <v>215.38939499999998</v>
      </c>
      <c r="E72" s="2">
        <v>29.56128</v>
      </c>
      <c r="F72" s="2">
        <v>10.45044</v>
      </c>
    </row>
    <row r="73" spans="1:6" x14ac:dyDescent="0.25">
      <c r="A73" s="1">
        <v>43087</v>
      </c>
      <c r="B73" t="s">
        <v>40</v>
      </c>
      <c r="C73" s="9">
        <v>370.14616999999998</v>
      </c>
      <c r="D73" s="9">
        <v>299.94184000000001</v>
      </c>
      <c r="E73" s="2">
        <v>22.113</v>
      </c>
      <c r="F73" s="2">
        <v>10.689210000000001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D1C-B1F2-4C70-A4D2-265623710240}">
  <sheetPr>
    <tabColor rgb="FF3333FF"/>
    <pageSetUpPr fitToPage="1"/>
  </sheetPr>
  <dimension ref="A1:AC57"/>
  <sheetViews>
    <sheetView showGridLines="0" tabSelected="1" zoomScale="80" zoomScaleNormal="80" workbookViewId="0">
      <selection activeCell="A4" sqref="A4:K4"/>
    </sheetView>
  </sheetViews>
  <sheetFormatPr defaultRowHeight="20.100000000000001" customHeight="1" x14ac:dyDescent="0.3"/>
  <cols>
    <col min="1" max="1" width="8" style="43" customWidth="1"/>
    <col min="2" max="4" width="3.7109375" style="59" customWidth="1"/>
    <col min="5" max="5" width="3.7109375" style="61" customWidth="1"/>
    <col min="6" max="6" width="2.28515625" style="23" customWidth="1"/>
    <col min="7" max="7" width="3.7109375" style="59" customWidth="1"/>
    <col min="8" max="8" width="4.28515625" style="23" customWidth="1"/>
    <col min="9" max="9" width="3.7109375" style="23" customWidth="1"/>
    <col min="10" max="10" width="3.140625" style="59" customWidth="1"/>
    <col min="11" max="11" width="2.140625" style="23" customWidth="1"/>
    <col min="12" max="12" width="3.140625" style="23" customWidth="1"/>
    <col min="13" max="13" width="22.140625" style="22" bestFit="1" customWidth="1"/>
    <col min="14" max="16" width="12.7109375" style="22" customWidth="1"/>
    <col min="17" max="17" width="3.7109375" style="22" customWidth="1"/>
    <col min="18" max="18" width="12.7109375" style="22" customWidth="1"/>
    <col min="19" max="19" width="17.85546875" style="22" customWidth="1"/>
    <col min="20" max="20" width="12.7109375" style="22" customWidth="1"/>
    <col min="21" max="21" width="3.7109375" style="22" customWidth="1"/>
    <col min="22" max="22" width="12.7109375" style="22" customWidth="1"/>
    <col min="23" max="23" width="17.85546875" style="22" customWidth="1"/>
    <col min="24" max="24" width="12.7109375" style="22" customWidth="1"/>
    <col min="25" max="27" width="12.7109375" style="24" customWidth="1"/>
    <col min="28" max="31" width="12.7109375" style="22" customWidth="1"/>
    <col min="32" max="16384" width="9.140625" style="22"/>
  </cols>
  <sheetData>
    <row r="1" spans="1:29" ht="45" customHeight="1" x14ac:dyDescent="0.3">
      <c r="A1" s="137" t="s">
        <v>97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21"/>
      <c r="M1" s="136" t="str">
        <f>$A$6&amp;" Performance Profile: "&amp;TEXT($A$8,"mm/dd/yy")</f>
        <v>Lola Bunny Performance Profile: 12/14/17</v>
      </c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29"/>
    </row>
    <row r="2" spans="1:29" s="24" customFormat="1" ht="8.25" customHeight="1" thickBot="1" x14ac:dyDescent="0.35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21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29"/>
    </row>
    <row r="3" spans="1:29" ht="24.75" customHeight="1" x14ac:dyDescent="0.35">
      <c r="A3" s="129" t="s">
        <v>77</v>
      </c>
      <c r="B3" s="130"/>
      <c r="C3" s="130"/>
      <c r="D3" s="130"/>
      <c r="E3" s="130"/>
      <c r="F3" s="130"/>
      <c r="G3" s="130"/>
      <c r="H3" s="130"/>
      <c r="I3" s="130"/>
      <c r="J3" s="130"/>
      <c r="K3" s="131"/>
      <c r="L3" s="45"/>
      <c r="M3" s="148" t="str">
        <f>$A$6</f>
        <v>Lola Bunny</v>
      </c>
      <c r="N3" s="148"/>
      <c r="O3" s="148"/>
      <c r="P3" s="148"/>
      <c r="Q3" s="46"/>
      <c r="R3" s="128" t="s">
        <v>100</v>
      </c>
      <c r="S3" s="128"/>
      <c r="T3" s="128"/>
      <c r="U3" s="46"/>
      <c r="V3" s="128" t="s">
        <v>110</v>
      </c>
      <c r="W3" s="128"/>
      <c r="X3" s="128"/>
      <c r="Y3" s="46"/>
      <c r="Z3" s="22"/>
      <c r="AA3" s="126"/>
      <c r="AB3" s="126"/>
      <c r="AC3" s="126"/>
    </row>
    <row r="4" spans="1:29" ht="24.95" customHeight="1" thickBot="1" x14ac:dyDescent="0.3">
      <c r="A4" s="132" t="s">
        <v>150</v>
      </c>
      <c r="B4" s="133"/>
      <c r="C4" s="133"/>
      <c r="D4" s="133"/>
      <c r="E4" s="133"/>
      <c r="F4" s="133"/>
      <c r="G4" s="133"/>
      <c r="H4" s="133"/>
      <c r="I4" s="133"/>
      <c r="J4" s="133"/>
      <c r="K4" s="134"/>
      <c r="L4" s="47"/>
      <c r="M4" s="127" t="s">
        <v>77</v>
      </c>
      <c r="N4" s="135" t="str">
        <f>_xlfn.XLOOKUP($A$6,tbl_profile[Name],tbl_profile[Team])</f>
        <v>Toon Squad</v>
      </c>
      <c r="O4" s="135"/>
      <c r="P4" s="135"/>
      <c r="Q4" s="95"/>
      <c r="R4" s="28"/>
      <c r="S4" s="28"/>
      <c r="T4" s="28"/>
      <c r="U4" s="95"/>
      <c r="V4" s="28"/>
      <c r="W4" s="28"/>
      <c r="X4" s="28"/>
      <c r="Y4" s="46"/>
      <c r="Z4" s="44"/>
    </row>
    <row r="5" spans="1:29" ht="24.95" customHeight="1" x14ac:dyDescent="0.25">
      <c r="A5" s="129" t="s">
        <v>0</v>
      </c>
      <c r="B5" s="130"/>
      <c r="C5" s="130"/>
      <c r="D5" s="130"/>
      <c r="E5" s="130"/>
      <c r="F5" s="130"/>
      <c r="G5" s="130"/>
      <c r="H5" s="130"/>
      <c r="I5" s="130"/>
      <c r="J5" s="130"/>
      <c r="K5" s="131"/>
      <c r="L5" s="45"/>
      <c r="M5" s="82" t="s">
        <v>11</v>
      </c>
      <c r="N5" s="84" t="str">
        <f>_xlfn.XLOOKUP($A$6,tbl_profile[Name],tbl_profile[Position])</f>
        <v>Forward</v>
      </c>
      <c r="O5" s="48"/>
      <c r="P5" s="49"/>
      <c r="Q5" s="46"/>
      <c r="R5" s="50"/>
      <c r="S5" s="50"/>
      <c r="T5" s="50"/>
      <c r="U5" s="46"/>
      <c r="V5" s="50"/>
      <c r="W5" s="50"/>
      <c r="X5" s="50"/>
      <c r="Y5" s="46"/>
      <c r="Z5" s="44"/>
    </row>
    <row r="6" spans="1:29" ht="24.95" customHeight="1" x14ac:dyDescent="0.25">
      <c r="A6" s="132" t="s">
        <v>52</v>
      </c>
      <c r="B6" s="133"/>
      <c r="C6" s="133"/>
      <c r="D6" s="133"/>
      <c r="E6" s="133"/>
      <c r="F6" s="133"/>
      <c r="G6" s="133"/>
      <c r="H6" s="133"/>
      <c r="I6" s="133"/>
      <c r="J6" s="133"/>
      <c r="K6" s="134"/>
      <c r="L6" s="51"/>
      <c r="M6" s="82" t="s">
        <v>12</v>
      </c>
      <c r="N6" s="84" t="str">
        <f>_xlfn.XLOOKUP($A$6,tbl_profile[Name],tbl_profile[Height])</f>
        <v>3'2"</v>
      </c>
      <c r="O6" s="48"/>
      <c r="P6" s="49"/>
      <c r="Q6" s="46"/>
      <c r="R6" s="50"/>
      <c r="S6" s="50"/>
      <c r="T6" s="50"/>
      <c r="U6" s="46"/>
      <c r="V6" s="50"/>
      <c r="W6" s="50"/>
      <c r="X6" s="50"/>
      <c r="Y6" s="46"/>
      <c r="Z6" s="44"/>
    </row>
    <row r="7" spans="1:29" ht="24.95" customHeight="1" x14ac:dyDescent="0.25">
      <c r="A7" s="138" t="s">
        <v>1</v>
      </c>
      <c r="B7" s="139"/>
      <c r="C7" s="139"/>
      <c r="D7" s="139"/>
      <c r="E7" s="139"/>
      <c r="F7" s="139"/>
      <c r="G7" s="139"/>
      <c r="H7" s="139"/>
      <c r="I7" s="139"/>
      <c r="J7" s="139"/>
      <c r="K7" s="140"/>
      <c r="L7" s="45"/>
      <c r="M7" s="82" t="s">
        <v>31</v>
      </c>
      <c r="N7" s="84">
        <f>_xlfn.XLOOKUP($A$6,tbl_profile[Name],tbl_profile[Weight (lbs)])</f>
        <v>133</v>
      </c>
      <c r="O7" s="48"/>
      <c r="P7" s="49"/>
      <c r="Q7" s="46"/>
      <c r="R7" s="50"/>
      <c r="S7" s="50"/>
      <c r="T7" s="50"/>
      <c r="U7" s="46"/>
      <c r="V7" s="50"/>
      <c r="W7" s="50"/>
      <c r="X7" s="50"/>
      <c r="Y7" s="46"/>
      <c r="Z7" s="44"/>
    </row>
    <row r="8" spans="1:29" ht="24.95" customHeight="1" x14ac:dyDescent="0.25">
      <c r="A8" s="141">
        <f>Reference!$AE$6</f>
        <v>43083</v>
      </c>
      <c r="B8" s="142"/>
      <c r="C8" s="142"/>
      <c r="D8" s="142"/>
      <c r="E8" s="142"/>
      <c r="F8" s="142"/>
      <c r="G8" s="142"/>
      <c r="H8" s="142"/>
      <c r="I8" s="142"/>
      <c r="J8" s="142"/>
      <c r="K8" s="143"/>
      <c r="L8" s="47"/>
      <c r="M8" s="83" t="s">
        <v>2</v>
      </c>
      <c r="N8" s="81" cm="1">
        <f t="array" ref="N8">_xlfn.XLOOKUP($A$6&amp;$A$8,tbl_daily[Name]&amp;tbl_daily[Date],tbl_daily[Injury Refined])</f>
        <v>1</v>
      </c>
      <c r="O8" s="48"/>
      <c r="P8" s="49"/>
      <c r="Q8" s="46"/>
      <c r="R8" s="50"/>
      <c r="S8" s="50"/>
      <c r="T8" s="50"/>
      <c r="U8" s="46"/>
      <c r="V8" s="50"/>
      <c r="W8" s="50"/>
      <c r="X8" s="50"/>
      <c r="Y8" s="46"/>
      <c r="Z8" s="44"/>
    </row>
    <row r="9" spans="1:29" ht="24.95" customHeight="1" x14ac:dyDescent="0.25">
      <c r="A9" s="71"/>
      <c r="B9" s="72"/>
      <c r="C9" s="73"/>
      <c r="D9" s="74"/>
      <c r="E9" s="78" t="s">
        <v>122</v>
      </c>
      <c r="F9" s="79"/>
      <c r="G9" s="79" t="s">
        <v>123</v>
      </c>
      <c r="H9" s="79"/>
      <c r="I9" s="79" t="s">
        <v>124</v>
      </c>
      <c r="J9" s="117"/>
      <c r="K9" s="118"/>
      <c r="L9" s="45"/>
      <c r="M9" s="83" t="s">
        <v>99</v>
      </c>
      <c r="N9" s="81">
        <f>IFERROR(AVERAGEIFS(tbl_daily[Participation in Training],tbl_daily[[Name]:[Name]],$A$6,tbl_daily[[Date]:[Date]],$A$8),"")</f>
        <v>0</v>
      </c>
      <c r="O9" s="48"/>
      <c r="P9" s="49"/>
      <c r="Q9" s="46"/>
      <c r="R9" s="83" t="str">
        <f>TEXT($A$8,"mm/dd")&amp;":"</f>
        <v>12/14:</v>
      </c>
      <c r="S9" s="85">
        <f>IFERROR(AVERAGEIFS(tbl_daily[Readiness Score],tbl_daily[[Name]:[Name]],$A$6,tbl_daily[[Date]:[Date]],$A$8)/
_xlfn.MAXIFS(tbl_daily[Readiness Score],tbl_daily[[Name]:[Name]],$A$6),"")</f>
        <v>0.25531914893617019</v>
      </c>
      <c r="T9" s="86" t="s">
        <v>114</v>
      </c>
      <c r="U9" s="87"/>
      <c r="V9" s="83" t="str">
        <f>TEXT($A$8,"mm/dd")&amp;":"</f>
        <v>12/14:</v>
      </c>
      <c r="W9" s="85" t="str">
        <f>IFERROR(AVERAGEIFS(tbl_daily[sRPE],tbl_daily[[Name]:[Name]],$A$6,tbl_daily[[Date]:[Date]],$A$8)/
_xlfn.MAXIFS(tbl_daily[sRPE],tbl_daily[[Name]:[Name]],$A$6),"")</f>
        <v/>
      </c>
      <c r="X9" s="86" t="s">
        <v>114</v>
      </c>
      <c r="Y9" s="46"/>
      <c r="Z9" s="44"/>
    </row>
    <row r="10" spans="1:29" ht="24.95" customHeight="1" x14ac:dyDescent="0.25">
      <c r="A10" s="138" t="s">
        <v>78</v>
      </c>
      <c r="B10" s="139"/>
      <c r="C10" s="139"/>
      <c r="D10" s="139"/>
      <c r="E10" s="139"/>
      <c r="F10" s="139"/>
      <c r="G10" s="139"/>
      <c r="H10" s="139"/>
      <c r="I10" s="139"/>
      <c r="J10" s="139"/>
      <c r="K10" s="140"/>
      <c r="L10" s="47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4"/>
    </row>
    <row r="11" spans="1:29" ht="24.95" customHeight="1" x14ac:dyDescent="0.25">
      <c r="A11" s="132">
        <v>7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4"/>
      <c r="L11" s="47"/>
      <c r="M11" s="128" t="s">
        <v>112</v>
      </c>
      <c r="N11" s="128"/>
      <c r="O11" s="128"/>
      <c r="P11" s="128"/>
      <c r="Q11" s="46"/>
      <c r="R11" s="128" t="str">
        <f>$A$18&amp;" Over Time Graph"</f>
        <v>Stress Over Time Graph</v>
      </c>
      <c r="S11" s="128"/>
      <c r="T11" s="128"/>
      <c r="U11" s="128"/>
      <c r="V11" s="128"/>
      <c r="W11" s="128"/>
      <c r="X11" s="128"/>
      <c r="Y11" s="46"/>
      <c r="Z11" s="44"/>
    </row>
    <row r="12" spans="1:29" ht="24.95" customHeight="1" x14ac:dyDescent="0.25">
      <c r="A12" s="138" t="s">
        <v>74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40"/>
      <c r="L12" s="45"/>
      <c r="M12" s="151" t="str">
        <f>Reference!AK10</f>
        <v>Lola Bunny on 12/14 vs. team average between 12/07 and 12/14 (past 7 days)</v>
      </c>
      <c r="N12" s="151"/>
      <c r="O12" s="151"/>
      <c r="P12" s="151"/>
      <c r="Q12" s="46"/>
      <c r="R12" s="46"/>
      <c r="S12" s="105" t="str">
        <f>A18</f>
        <v>Stress</v>
      </c>
      <c r="T12" s="46"/>
      <c r="U12" s="46"/>
      <c r="V12" s="46"/>
      <c r="W12" s="46"/>
      <c r="X12" s="152" t="s">
        <v>144</v>
      </c>
      <c r="Y12" s="46"/>
      <c r="Z12" s="44"/>
    </row>
    <row r="13" spans="1:29" ht="24.95" customHeight="1" thickBot="1" x14ac:dyDescent="0.3">
      <c r="A13" s="144" t="s">
        <v>77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6"/>
      <c r="L13" s="45"/>
      <c r="M13" s="151"/>
      <c r="N13" s="151"/>
      <c r="O13" s="151"/>
      <c r="P13" s="151"/>
      <c r="Q13" s="46"/>
      <c r="R13" s="46"/>
      <c r="S13" s="106" t="str">
        <f>"Rolling Average "&amp;A18&amp;" Over Past "&amp;A23&amp;" Days"</f>
        <v>Rolling Average Stress Over Past 7 Days</v>
      </c>
      <c r="T13" s="106"/>
      <c r="U13" s="106"/>
      <c r="V13" s="106"/>
      <c r="W13" s="106"/>
      <c r="X13" s="152"/>
      <c r="Y13" s="46"/>
      <c r="Z13" s="44"/>
    </row>
    <row r="14" spans="1:29" ht="24.95" customHeight="1" x14ac:dyDescent="0.25">
      <c r="A14" s="147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45"/>
      <c r="M14" s="83" t="s">
        <v>71</v>
      </c>
      <c r="N14" s="84">
        <f>IFERROR(AVERAGEIFS(tbl_daily[Readiness Score],tbl_daily[[Name]:[Name]],$A$6,tbl_daily[[Date]:[Date]],$A$8),"")</f>
        <v>12</v>
      </c>
      <c r="O14" s="88">
        <f>IFERROR(IF(AND($A$13=Reference!$F$2,$A$11=""),AVERAGEIFS(tbl_daily[Readiness Score],tbl_daily[[Name]:[Name]],$A$6,tbl_daily[Readiness Score],"&lt;&gt;""",tbl_daily[Team],$N$4),
IF(AND($A$13=Reference!$F$2,$A$11&lt;&gt;""),AVERAGEIFS(tbl_daily[Readiness Score],tbl_daily[[Name]:[Name]],$A$6,tbl_daily[[Date]:[Date]],"&lt;="&amp;$A$8,tbl_daily[[Date]:[Date]],"&gt;="&amp;$A$8-$A$11,tbl_daily[Readiness Score],"&lt;&gt;""",tbl_daily[Team],$N$4),
IF(AND($A$13=Reference!$F$3,$A$11=""),AVERAGEIFS(tbl_daily[Readiness Score],tbl_daily[[Date]:[Date]],$A$8,tbl_daily[Readiness Score],"&lt;&gt;""",tbl_daily[Team],$N$4),
IF(AND($A$13=Reference!$F$3,$A$11&lt;&gt;""),AVERAGEIFS(tbl_daily[Readiness Score],tbl_daily[[Date]:[Date]],"&lt;="&amp;$A$8,tbl_daily[[Date]:[Date]],"&gt;="&amp;$A$8-$A$11,tbl_daily[Readiness Score],"&lt;&gt;""",tbl_daily[Team],$N$4),
IF(AND($A$13=Reference!$F$4,$A$11=""),AVERAGEIFS(tbl_daily[Readiness Score],tbl_daily[[Date]:[Date]],$A$8,tbl_daily[[Position]:[Position]],$N$5,tbl_daily[Readiness Score],"&lt;&gt;""",tbl_daily[Team],$N$4),
IF(AND($A$13=Reference!$F$4,$A$11&lt;&gt;""),AVERAGEIFS(tbl_daily[Readiness Score],tbl_daily[[Date]:[Date]],"&lt;="&amp;$A$8,tbl_daily[[Date]:[Date]],"&gt;="&amp;$A$8-$A$11,tbl_daily[Readiness Score],"&lt;&gt;""",tbl_daily[Team],$N$4))))))),"")</f>
        <v>29.722222222222221</v>
      </c>
      <c r="P14" s="89">
        <f>IFERROR((N14-O14)/O14,0)</f>
        <v>-0.5962616822429907</v>
      </c>
      <c r="Q14" s="46"/>
      <c r="R14" s="50"/>
      <c r="S14" s="107"/>
      <c r="T14" s="107"/>
      <c r="U14" s="107"/>
      <c r="V14" s="107"/>
      <c r="W14" s="107"/>
      <c r="X14" s="50"/>
      <c r="Y14" s="46"/>
      <c r="Z14" s="44"/>
    </row>
    <row r="15" spans="1:29" ht="24.95" customHeight="1" x14ac:dyDescent="0.2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45"/>
      <c r="M15" s="83" t="s">
        <v>6</v>
      </c>
      <c r="N15" s="84">
        <f>IFERROR(AVERAGEIFS(tbl_daily[Muscle Soreness],tbl_daily[[Name]:[Name]],$A$6,tbl_daily[[Date]:[Date]],$A$8),"")</f>
        <v>4</v>
      </c>
      <c r="O15" s="88">
        <f>IFERROR(IF(AND($A$13=Reference!$F$2,$A$11=""),AVERAGEIFS(tbl_daily[Muscle Soreness],tbl_daily[[Name]:[Name]],$A$6,tbl_daily[Muscle Soreness],"&lt;&gt;""",tbl_daily[Team],$N$4),
IF(AND($A$13=Reference!$F$2,$A$11&lt;&gt;""),AVERAGEIFS(tbl_daily[Muscle Soreness],tbl_daily[[Name]:[Name]],$A$6,tbl_daily[[Date]:[Date]],"&lt;="&amp;$A$8,tbl_daily[[Date]:[Date]],"&gt;="&amp;$A$8-$A$11,tbl_daily[Muscle Soreness],"&lt;&gt;""",tbl_daily[Team],$N$4),
IF(AND($A$13=Reference!$F$3,$A$11=""),AVERAGEIFS(tbl_daily[Muscle Soreness],tbl_daily[[Date]:[Date]],$A$8,tbl_daily[Muscle Soreness],"&lt;&gt;""",tbl_daily[Team],$N$4),
IF(AND($A$13=Reference!$F$3,$A$11&lt;&gt;""),AVERAGEIFS(tbl_daily[Muscle Soreness],tbl_daily[[Date]:[Date]],"&lt;="&amp;$A$8,tbl_daily[[Date]:[Date]],"&gt;="&amp;$A$8-$A$11,tbl_daily[Muscle Soreness],"&lt;&gt;""",tbl_daily[Team],$N$4),
IF(AND($A$13=Reference!$F$4,$A$11=""),AVERAGEIFS(tbl_daily[Muscle Soreness],tbl_daily[[Date]:[Date]],$A$8,tbl_daily[[Position]:[Position]],$N$5,tbl_daily[Muscle Soreness],"&lt;&gt;""",tbl_daily[Team],$N$4),
IF(AND($A$13=Reference!$F$4,$A$11&lt;&gt;""),AVERAGEIFS(tbl_daily[Muscle Soreness],tbl_daily[[Date]:[Date]],"&lt;="&amp;$A$8,tbl_daily[[Date]:[Date]],"&gt;="&amp;$A$8-$A$11,tbl_daily[Muscle Soreness],"&lt;&gt;""",tbl_daily[Team],$N$4))))))),"")</f>
        <v>5.9444444444444446</v>
      </c>
      <c r="P15" s="89">
        <f>IFERROR((N15-O15)/O15,0)</f>
        <v>-0.32710280373831779</v>
      </c>
      <c r="Q15" s="46"/>
      <c r="R15" s="28"/>
      <c r="S15" s="28"/>
      <c r="T15" s="28"/>
      <c r="U15" s="28"/>
      <c r="V15" s="28"/>
      <c r="W15" s="28"/>
      <c r="X15" s="28"/>
      <c r="Y15" s="46"/>
      <c r="Z15" s="44"/>
    </row>
    <row r="16" spans="1:29" ht="24.95" customHeight="1" thickBot="1" x14ac:dyDescent="0.3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45"/>
      <c r="M16" s="83" t="s">
        <v>5</v>
      </c>
      <c r="N16" s="84">
        <f>IFERROR(AVERAGEIFS(tbl_daily[Energy],tbl_daily[[Name]:[Name]],$A$6,tbl_daily[[Date]:[Date]],$A$8),"")</f>
        <v>1</v>
      </c>
      <c r="O16" s="88">
        <f>IFERROR(IF(AND($A$13=Reference!$F$2,$A$11=""),AVERAGEIFS(tbl_daily[Energy],tbl_daily[[Name]:[Name]],$A$6,tbl_daily[Energy],"&lt;&gt;""",tbl_daily[Team],$N$4),
IF(AND($A$13=Reference!$F$2,$A$11&lt;&gt;""),AVERAGEIFS(tbl_daily[Energy],tbl_daily[[Name]:[Name]],$A$6,tbl_daily[[Date]:[Date]],"&lt;="&amp;$A$8,tbl_daily[[Date]:[Date]],"&gt;="&amp;$A$8-$A$11,tbl_daily[Energy],"&lt;&gt;""",tbl_daily[Team],$N$4),
IF(AND($A$13=Reference!$F$3,$A$11=""),AVERAGEIFS(tbl_daily[Energy],tbl_daily[[Date]:[Date]],$A$8,tbl_daily[Energy],"&lt;&gt;""",tbl_daily[Team],$N$4),
IF(AND($A$13=Reference!$F$3,$A$11&lt;&gt;""),AVERAGEIFS(tbl_daily[Energy],tbl_daily[[Date]:[Date]],"&lt;="&amp;$A$8,tbl_daily[[Date]:[Date]],"&gt;="&amp;$A$8-$A$11,tbl_daily[Energy],"&lt;&gt;""",tbl_daily[Team],$N$4),
IF(AND($A$13=Reference!$F$4,$A$11=""),AVERAGEIFS(tbl_daily[Energy],tbl_daily[[Date]:[Date]],$A$8,tbl_daily[[Position]:[Position]],$N$5,tbl_daily[Energy],"&lt;&gt;""",tbl_daily[Team],$N$4),
IF(AND($A$13=Reference!$F$4,$A$11&lt;&gt;""),AVERAGEIFS(tbl_daily[Energy],tbl_daily[[Date]:[Date]],"&lt;="&amp;$A$8,tbl_daily[[Date]:[Date]],"&gt;="&amp;$A$8-$A$11,tbl_daily[Energy],"&lt;&gt;""",tbl_daily[Team],$N$4))))))),"")</f>
        <v>5.8888888888888893</v>
      </c>
      <c r="P16" s="89">
        <f t="shared" ref="P16:P19" si="0">IFERROR((N16-O16)/O16,0)</f>
        <v>-0.83018867924528306</v>
      </c>
      <c r="Q16" s="46"/>
      <c r="R16" s="50"/>
      <c r="S16" s="50"/>
      <c r="T16" s="50"/>
      <c r="U16" s="50"/>
      <c r="V16" s="50"/>
      <c r="W16" s="50"/>
      <c r="X16" s="52"/>
      <c r="Y16" s="46"/>
      <c r="Z16" s="110"/>
    </row>
    <row r="17" spans="1:27" ht="24.95" customHeight="1" x14ac:dyDescent="0.25">
      <c r="A17" s="129" t="s">
        <v>88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1"/>
      <c r="L17" s="45"/>
      <c r="M17" s="83" t="s">
        <v>3</v>
      </c>
      <c r="N17" s="84">
        <f>IFERROR(AVERAGEIFS(tbl_daily[Stress],tbl_daily[[Name]:[Name]],$A$6,tbl_daily[[Date]:[Date]],$A$8),"")</f>
        <v>2</v>
      </c>
      <c r="O17" s="88">
        <f>IFERROR(IF(AND($A$13=Reference!$F$2,$A$11=""),AVERAGEIFS(tbl_daily[Stress],tbl_daily[[Name]:[Name]],$A$6,tbl_daily[Stress],"&lt;&gt;""",tbl_daily[Team],$N$4),
IF(AND($A$13=Reference!$F$2,$A$11&lt;&gt;""),AVERAGEIFS(tbl_daily[Stress],tbl_daily[[Name]:[Name]],$A$6,tbl_daily[[Date]:[Date]],"&lt;="&amp;$A$8,tbl_daily[[Date]:[Date]],"&gt;="&amp;$A$8-$A$11,tbl_daily[Stress],"&lt;&gt;""",tbl_daily[Team],$N$4),
IF(AND($A$13=Reference!$F$3,$A$11=""),AVERAGEIFS(tbl_daily[Stress],tbl_daily[[Date]:[Date]],$A$8,tbl_daily[Stress],"&lt;&gt;""",tbl_daily[Team],$N$4),
IF(AND($A$13=Reference!$F$3,$A$11&lt;&gt;""),AVERAGEIFS(tbl_daily[Stress],tbl_daily[[Date]:[Date]],"&lt;="&amp;$A$8,tbl_daily[[Date]:[Date]],"&gt;="&amp;$A$8-$A$11,tbl_daily[Stress],"&lt;&gt;""",tbl_daily[Team],$N$4),
IF(AND($A$13=Reference!$F$4,$A$11=""),AVERAGEIFS(tbl_daily[Stress],tbl_daily[[Date]:[Date]],$A$8,tbl_daily[[Position]:[Position]],$N$5,tbl_daily[Stress],"&lt;&gt;""",tbl_daily[Team],$N$4),
IF(AND($A$13=Reference!$F$4,$A$11&lt;&gt;""),AVERAGEIFS(tbl_daily[Stress],tbl_daily[[Date]:[Date]],"&lt;="&amp;$A$8,tbl_daily[[Date]:[Date]],"&gt;="&amp;$A$8-$A$11,tbl_daily[Stress],"&lt;&gt;""",tbl_daily[Team],$N$4))))))),"")</f>
        <v>5.875</v>
      </c>
      <c r="P17" s="89">
        <f>IFERROR((N17-O17)/O17,0)</f>
        <v>-0.65957446808510634</v>
      </c>
      <c r="Q17" s="46"/>
      <c r="R17" s="50"/>
      <c r="S17" s="50"/>
      <c r="T17" s="50"/>
      <c r="U17" s="50"/>
      <c r="V17" s="50"/>
      <c r="W17" s="50"/>
      <c r="X17" s="53"/>
      <c r="Y17" s="46"/>
      <c r="Z17" s="111"/>
    </row>
    <row r="18" spans="1:27" ht="24.95" customHeight="1" x14ac:dyDescent="0.25">
      <c r="A18" s="132" t="s">
        <v>3</v>
      </c>
      <c r="B18" s="133"/>
      <c r="C18" s="133"/>
      <c r="D18" s="133"/>
      <c r="E18" s="133"/>
      <c r="F18" s="133"/>
      <c r="G18" s="133"/>
      <c r="H18" s="133"/>
      <c r="I18" s="133"/>
      <c r="J18" s="133"/>
      <c r="K18" s="134"/>
      <c r="L18" s="45"/>
      <c r="M18" s="83" t="s">
        <v>4</v>
      </c>
      <c r="N18" s="84">
        <f>IFERROR(AVERAGEIFS(tbl_daily[Sleep Quality],tbl_daily[[Name]:[Name]],$A$6,tbl_daily[[Date]:[Date]],$A$8),"")</f>
        <v>1</v>
      </c>
      <c r="O18" s="88">
        <f>IFERROR(IF(AND($A$13=Reference!$F$2,$A$11=""),AVERAGEIFS(tbl_daily[Sleep Quality],tbl_daily[[Name]:[Name]],$A$6,tbl_daily[Sleep Quality],"&lt;&gt;""",tbl_daily[Team],$N$4),
IF(AND($A$13=Reference!$F$2,$A$11&lt;&gt;""),AVERAGEIFS(tbl_daily[Sleep Quality],tbl_daily[[Name]:[Name]],$A$6,tbl_daily[[Date]:[Date]],"&lt;="&amp;$A$8,tbl_daily[[Date]:[Date]],"&gt;="&amp;$A$8-$A$11,tbl_daily[Sleep Quality],"&lt;&gt;""",tbl_daily[Team],$N$4),
IF(AND($A$13=Reference!$F$3,$A$11=""),AVERAGEIFS(tbl_daily[Sleep Quality],tbl_daily[[Date]:[Date]],$A$8,tbl_daily[Sleep Quality],"&lt;&gt;""",tbl_daily[Team],$N$4),
IF(AND($A$13=Reference!$F$3,$A$11&lt;&gt;""),AVERAGEIFS(tbl_daily[Sleep Quality],tbl_daily[[Date]:[Date]],"&lt;="&amp;$A$8,tbl_daily[[Date]:[Date]],"&gt;="&amp;$A$8-$A$11,tbl_daily[Sleep Quality],"&lt;&gt;""",tbl_daily[Team],$N$4),
IF(AND($A$13=Reference!$F$4,$A$11=""),AVERAGEIFS(tbl_daily[Sleep Quality],tbl_daily[[Date]:[Date]],$A$8,tbl_daily[[Position]:[Position]],$N$5,tbl_daily[Sleep Quality],"&lt;&gt;""",tbl_daily[Team],$N$4),
IF(AND($A$13=Reference!$F$4,$A$11&lt;&gt;""),AVERAGEIFS(tbl_daily[Sleep Quality],tbl_daily[[Date]:[Date]],"&lt;="&amp;$A$8,tbl_daily[[Date]:[Date]],"&gt;="&amp;$A$8-$A$11,tbl_daily[Sleep Quality],"&lt;&gt;""",tbl_daily[Team],$N$4))))))),"")</f>
        <v>5.9444444444444446</v>
      </c>
      <c r="P18" s="89">
        <f t="shared" si="0"/>
        <v>-0.83177570093457942</v>
      </c>
      <c r="Q18" s="46"/>
      <c r="R18" s="50"/>
      <c r="S18" s="50"/>
      <c r="T18" s="50"/>
      <c r="U18" s="50"/>
      <c r="V18" s="50"/>
      <c r="W18" s="50"/>
      <c r="X18" s="54"/>
      <c r="Y18" s="46"/>
      <c r="Z18" s="112"/>
    </row>
    <row r="19" spans="1:27" ht="24.95" customHeight="1" x14ac:dyDescent="0.25">
      <c r="A19" s="138" t="s">
        <v>86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40"/>
      <c r="L19" s="47"/>
      <c r="M19" s="83" t="s">
        <v>7</v>
      </c>
      <c r="N19" s="84">
        <f>IFERROR(AVERAGEIFS(tbl_daily[Confidence],tbl_daily[[Name]:[Name]],$A$6,tbl_daily[[Date]:[Date]],$A$8),"")</f>
        <v>4</v>
      </c>
      <c r="O19" s="88">
        <f>IFERROR(IF(AND($A$13=Reference!$F$2,$A$11=""),AVERAGEIFS(tbl_daily[Confidence],tbl_daily[[Name]:[Name]],$A$6,tbl_daily[Confidence],"&lt;&gt;""",tbl_daily[Team],$N$4),
IF(AND($A$13=Reference!$F$2,$A$11&lt;&gt;""),AVERAGEIFS(tbl_daily[Confidence],tbl_daily[[Name]:[Name]],$A$6,tbl_daily[[Date]:[Date]],"&lt;="&amp;$A$8,tbl_daily[[Date]:[Date]],"&gt;="&amp;$A$8-$A$11,tbl_daily[Confidence],"&lt;&gt;""",tbl_daily[Team],$N$4),
IF(AND($A$13=Reference!$F$3,$A$11=""),AVERAGEIFS(tbl_daily[Confidence],tbl_daily[[Date]:[Date]],$A$8,tbl_daily[Confidence],"&lt;&gt;""",tbl_daily[Team],$N$4),
IF(AND($A$13=Reference!$F$3,$A$11&lt;&gt;""),AVERAGEIFS(tbl_daily[Confidence],tbl_daily[[Date]:[Date]],"&lt;="&amp;$A$8,tbl_daily[[Date]:[Date]],"&gt;="&amp;$A$8-$A$11,tbl_daily[Confidence],"&lt;&gt;""",tbl_daily[Team],$N$4),
IF(AND($A$13=Reference!$F$4,$A$11=""),AVERAGEIFS(tbl_daily[Confidence],tbl_daily[[Date]:[Date]],$A$8,tbl_daily[[Position]:[Position]],$N$5,tbl_daily[Confidence],"&lt;&gt;""",tbl_daily[Team],$N$4),
IF(AND($A$13=Reference!$F$4,$A$11&lt;&gt;""),AVERAGEIFS(tbl_daily[Confidence],tbl_daily[[Date]:[Date]],"&lt;="&amp;$A$8,tbl_daily[[Date]:[Date]],"&gt;="&amp;$A$8-$A$11,tbl_daily[Confidence],"&lt;&gt;""",tbl_daily[Team],$N$4))))))),"")</f>
        <v>6.0694444444444446</v>
      </c>
      <c r="P19" s="89">
        <f t="shared" si="0"/>
        <v>-0.34096109839816935</v>
      </c>
      <c r="Q19" s="46"/>
      <c r="R19" s="50"/>
      <c r="S19" s="50"/>
      <c r="T19" s="50"/>
      <c r="U19" s="50"/>
      <c r="V19" s="50"/>
      <c r="W19" s="50"/>
      <c r="X19" s="50"/>
      <c r="Y19" s="46"/>
      <c r="Z19" s="44"/>
    </row>
    <row r="20" spans="1:27" ht="24.95" customHeight="1" x14ac:dyDescent="0.25">
      <c r="A20" s="141">
        <f>Reference!$AE$6</f>
        <v>43083</v>
      </c>
      <c r="B20" s="142"/>
      <c r="C20" s="142"/>
      <c r="D20" s="142"/>
      <c r="E20" s="142"/>
      <c r="F20" s="142"/>
      <c r="G20" s="142"/>
      <c r="H20" s="142"/>
      <c r="I20" s="142"/>
      <c r="J20" s="142"/>
      <c r="K20" s="143"/>
      <c r="L20" s="45"/>
      <c r="Q20" s="46"/>
      <c r="R20" s="50"/>
      <c r="S20" s="50"/>
      <c r="T20" s="50"/>
      <c r="U20" s="50"/>
      <c r="V20" s="50"/>
      <c r="W20" s="50"/>
      <c r="X20" s="52"/>
      <c r="Y20" s="46"/>
      <c r="Z20" s="110"/>
    </row>
    <row r="21" spans="1:27" ht="24.95" customHeight="1" x14ac:dyDescent="0.3">
      <c r="A21" s="71"/>
      <c r="B21" s="72"/>
      <c r="C21" s="73"/>
      <c r="D21" s="74"/>
      <c r="E21" s="78" t="s">
        <v>122</v>
      </c>
      <c r="F21" s="79"/>
      <c r="G21" s="79" t="s">
        <v>123</v>
      </c>
      <c r="H21" s="79"/>
      <c r="I21" s="79" t="s">
        <v>124</v>
      </c>
      <c r="J21" s="115"/>
      <c r="K21" s="76"/>
      <c r="L21" s="51"/>
      <c r="M21" s="128" t="s">
        <v>113</v>
      </c>
      <c r="N21" s="128"/>
      <c r="O21" s="128"/>
      <c r="P21" s="128"/>
      <c r="Q21" s="46"/>
      <c r="R21" s="50"/>
      <c r="S21" s="50"/>
      <c r="T21" s="50"/>
      <c r="U21" s="50"/>
      <c r="V21" s="50"/>
      <c r="W21" s="50"/>
      <c r="X21" s="53"/>
      <c r="Y21" s="46"/>
      <c r="Z21" s="111"/>
    </row>
    <row r="22" spans="1:27" ht="15.75" customHeight="1" x14ac:dyDescent="0.25">
      <c r="A22" s="68" t="s">
        <v>91</v>
      </c>
      <c r="B22" s="69"/>
      <c r="C22" s="69"/>
      <c r="D22" s="69"/>
      <c r="E22" s="77"/>
      <c r="F22" s="69"/>
      <c r="G22" s="69"/>
      <c r="H22" s="69"/>
      <c r="I22" s="69"/>
      <c r="J22" s="69"/>
      <c r="K22" s="116"/>
      <c r="L22" s="45"/>
      <c r="M22" s="151" t="str">
        <f>Reference!AK10</f>
        <v>Lola Bunny on 12/14 vs. team average between 12/07 and 12/14 (past 7 days)</v>
      </c>
      <c r="N22" s="151"/>
      <c r="O22" s="151"/>
      <c r="P22" s="151"/>
      <c r="Q22" s="46"/>
      <c r="R22" s="50"/>
      <c r="S22" s="50"/>
      <c r="T22" s="50"/>
      <c r="U22" s="50"/>
      <c r="V22" s="50"/>
      <c r="W22" s="50"/>
      <c r="X22" s="54"/>
      <c r="Y22" s="46"/>
      <c r="Z22" s="112"/>
    </row>
    <row r="23" spans="1:27" ht="24.95" customHeight="1" thickBot="1" x14ac:dyDescent="0.3">
      <c r="A23" s="144">
        <v>7</v>
      </c>
      <c r="B23" s="145"/>
      <c r="C23" s="145"/>
      <c r="D23" s="145"/>
      <c r="E23" s="145"/>
      <c r="F23" s="145"/>
      <c r="G23" s="145"/>
      <c r="H23" s="145"/>
      <c r="I23" s="145"/>
      <c r="J23" s="145"/>
      <c r="K23" s="146"/>
      <c r="L23" s="47"/>
      <c r="M23" s="151"/>
      <c r="N23" s="151"/>
      <c r="O23" s="151"/>
      <c r="P23" s="151"/>
      <c r="Q23" s="46"/>
      <c r="R23" s="50"/>
      <c r="S23" s="50"/>
      <c r="T23" s="50"/>
      <c r="U23" s="50"/>
      <c r="V23" s="50"/>
      <c r="W23" s="50"/>
      <c r="X23" s="50"/>
      <c r="Y23" s="46"/>
      <c r="Z23" s="44"/>
    </row>
    <row r="24" spans="1:27" ht="24.95" customHeight="1" x14ac:dyDescent="0.25">
      <c r="A24" s="70"/>
      <c r="B24" s="70"/>
      <c r="C24" s="70"/>
      <c r="D24" s="70"/>
      <c r="E24" s="62"/>
      <c r="F24" s="70"/>
      <c r="G24" s="70"/>
      <c r="H24" s="70"/>
      <c r="I24" s="70"/>
      <c r="J24" s="70"/>
      <c r="K24" s="70"/>
      <c r="L24" s="45"/>
      <c r="M24" s="83" t="s">
        <v>72</v>
      </c>
      <c r="N24" s="84" t="str">
        <f>IFERROR(AVERAGEIFS(tbl_daily[sRPE],tbl_daily[[Name]:[Name]],$A$6,tbl_daily[[Date]:[Date]],$A$8),"")</f>
        <v/>
      </c>
      <c r="O24" s="88">
        <f>IFERROR(IF(AND($A$13=Reference!$F$2,$A$11=""),AVERAGEIFS(tbl_daily[sRPE],tbl_daily[[Name]:[Name]],$A$6,tbl_daily[sRPE],"&lt;&gt;""",tbl_daily[Team],$N$4),
IF(AND($A$13=Reference!$F$2,$A$11&lt;&gt;""),AVERAGEIFS(tbl_daily[sRPE],tbl_daily[[Name]:[Name]],$A$6,tbl_daily[[Date]:[Date]],"&lt;="&amp;$A$8,tbl_daily[[Date]:[Date]],"&gt;="&amp;$A$8-$A$11,tbl_daily[sRPE],"&lt;&gt;""",tbl_daily[Team],$N$4),
IF(AND($A$13=Reference!$F$3,$A$11=""),AVERAGEIFS(tbl_daily[sRPE],tbl_daily[[Date]:[Date]],$A$8,tbl_daily[sRPE],"&lt;&gt;""",tbl_daily[Team],$N$4),
IF(AND($A$13=Reference!$F$3,$A$11&lt;&gt;""),AVERAGEIFS(tbl_daily[sRPE],tbl_daily[[Date]:[Date]],"&lt;="&amp;$A$8,tbl_daily[[Date]:[Date]],"&gt;="&amp;$A$8-$A$11,tbl_daily[sRPE],"&lt;&gt;""",tbl_daily[Team],$N$4),
IF(AND($A$13=Reference!$F$4,$A$11=""),AVERAGEIFS(tbl_daily[sRPE],tbl_daily[[Date]:[Date]],$A$8,tbl_daily[[Position]:[Position]],$N$5,tbl_daily[sRPE],"&lt;&gt;""",tbl_daily[Team],$N$4),
IF(AND($A$13=Reference!$F$4,$A$11&lt;&gt;""),AVERAGEIFS(tbl_daily[sRPE],tbl_daily[[Date]:[Date]],"&lt;="&amp;$A$8,tbl_daily[[Date]:[Date]],"&gt;="&amp;$A$8-$A$11,tbl_daily[sRPE],"&lt;&gt;""",tbl_daily[Team],$N$4))))))),"")</f>
        <v>593.6</v>
      </c>
      <c r="P24" s="89">
        <f>IFERROR((N24-O24)/O24,0)</f>
        <v>0</v>
      </c>
      <c r="Q24" s="46"/>
      <c r="R24" s="50"/>
      <c r="S24" s="50"/>
      <c r="T24" s="50"/>
      <c r="U24" s="50"/>
      <c r="V24" s="50"/>
      <c r="W24" s="50"/>
      <c r="X24" s="50"/>
      <c r="Y24" s="46"/>
      <c r="Z24" s="44"/>
    </row>
    <row r="25" spans="1:27" ht="24.95" customHeight="1" x14ac:dyDescent="0.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45"/>
      <c r="M25" s="83" t="s">
        <v>8</v>
      </c>
      <c r="N25" s="84">
        <f>IFERROR(AVERAGEIFS(tbl_daily[RPE],tbl_daily[[Name]:[Name]],$A$6,tbl_daily[[Date]:[Date]],$A$8),"")</f>
        <v>0</v>
      </c>
      <c r="O25" s="88">
        <f>IFERROR(IF(AND($A$13=Reference!$F$2,$A$11=""),AVERAGEIFS(tbl_daily[RPE],tbl_daily[[Name]:[Name]],$A$6,tbl_daily[RPE],"&lt;&gt;""",tbl_daily[Team],$N$4),
IF(AND($A$13=Reference!$F$2,$A$11&lt;&gt;""),AVERAGEIFS(tbl_daily[RPE],tbl_daily[[Name]:[Name]],$A$6,tbl_daily[[Date]:[Date]],"&lt;="&amp;$A$8,tbl_daily[[Date]:[Date]],"&gt;="&amp;$A$8-$A$11,tbl_daily[RPE],"&lt;&gt;""",tbl_daily[Team],$N$4),
IF(AND($A$13=Reference!$F$3,$A$11=""),AVERAGEIFS(tbl_daily[RPE],tbl_daily[[Date]:[Date]],$A$8,tbl_daily[RPE],"&lt;&gt;""",tbl_daily[Team],$N$4),
IF(AND($A$13=Reference!$F$3,$A$11&lt;&gt;""),AVERAGEIFS(tbl_daily[RPE],tbl_daily[[Date]:[Date]],"&lt;="&amp;$A$8,tbl_daily[[Date]:[Date]],"&gt;="&amp;$A$8-$A$11,tbl_daily[RPE],"&lt;&gt;""",tbl_daily[Team],$N$4),
IF(AND($A$13=Reference!$F$4,$A$11=""),AVERAGEIFS(tbl_daily[RPE],tbl_daily[[Date]:[Date]],$A$8,tbl_daily[[Position]:[Position]],$N$5,tbl_daily[RPE],"&lt;&gt;""",tbl_daily[Team],$N$4),
IF(AND($A$13=Reference!$F$4,$A$11&lt;&gt;""),AVERAGEIFS(tbl_daily[RPE],tbl_daily[[Date]:[Date]],"&lt;="&amp;$A$8,tbl_daily[[Date]:[Date]],"&gt;="&amp;$A$8-$A$11,tbl_daily[RPE],"&lt;&gt;""",tbl_daily[Team],$N$4))))))),"")</f>
        <v>5.9444444444444446</v>
      </c>
      <c r="P25" s="89">
        <f t="shared" ref="P25:P26" si="1">IFERROR((N25-O25)/O25,0)</f>
        <v>-1</v>
      </c>
      <c r="Q25" s="46"/>
      <c r="R25" s="50"/>
      <c r="S25" s="50"/>
      <c r="T25" s="50"/>
      <c r="U25" s="50"/>
      <c r="V25" s="50"/>
      <c r="W25" s="50"/>
      <c r="X25" s="50"/>
      <c r="Y25" s="46"/>
      <c r="Z25" s="44"/>
    </row>
    <row r="26" spans="1:27" ht="24.95" customHeight="1" x14ac:dyDescent="0.25">
      <c r="A26" s="57"/>
      <c r="B26" s="57"/>
      <c r="C26" s="57"/>
      <c r="D26" s="57"/>
      <c r="E26" s="62"/>
      <c r="F26" s="66"/>
      <c r="G26" s="57"/>
      <c r="H26" s="66"/>
      <c r="I26" s="66"/>
      <c r="J26" s="57"/>
      <c r="K26" s="66"/>
      <c r="L26" s="45"/>
      <c r="M26" s="83" t="s">
        <v>9</v>
      </c>
      <c r="N26" s="84" t="str">
        <f>IFERROR(AVERAGEIFS(tbl_daily[Duration Refined],tbl_daily[[Name]:[Name]],$A$6,tbl_daily[[Date]:[Date]],$A$8),"")</f>
        <v/>
      </c>
      <c r="O26" s="88">
        <f>IFERROR(IF(AND($A$13=Reference!$F$2,$A$11=""),AVERAGEIFS(tbl_daily[Duration Refined],tbl_daily[[Name]:[Name]],$A$6,tbl_daily[Duration Refined],"&lt;&gt;""",tbl_daily[Team],$N$4),
IF(AND($A$13=Reference!$F$2,$A$11&lt;&gt;""),AVERAGEIFS(tbl_daily[Duration Refined],tbl_daily[[Name]:[Name]],$A$6,tbl_daily[[Date]:[Date]],"&lt;="&amp;$A$8,tbl_daily[[Date]:[Date]],"&gt;="&amp;$A$8-$A$11,tbl_daily[Duration Refined],"&lt;&gt;""",tbl_daily[Team],$N$4),
IF(AND($A$13=Reference!$F$3,$A$11=""),AVERAGEIFS(tbl_daily[Duration Refined],tbl_daily[[Date]:[Date]],$A$8,tbl_daily[Duration Refined],"&lt;&gt;""",tbl_daily[Team],$N$4),
IF(AND($A$13=Reference!$F$3,$A$11&lt;&gt;""),AVERAGEIFS(tbl_daily[Duration Refined],tbl_daily[[Date]:[Date]],"&lt;="&amp;$A$8,tbl_daily[[Date]:[Date]],"&gt;="&amp;$A$8-$A$11,tbl_daily[Duration Refined],"&lt;&gt;""",tbl_daily[Team],$N$4),
IF(AND($A$13=Reference!$F$4,$A$11=""),AVERAGEIFS(tbl_daily[Duration Refined],tbl_daily[[Date]:[Date]],$A$8,tbl_daily[[Position]:[Position]],$N$5,tbl_daily[Duration Refined],"&lt;&gt;""",tbl_daily[Team],$N$4),
IF(AND($A$13=Reference!$F$4,$A$11&lt;&gt;""),AVERAGEIFS(tbl_daily[Duration Refined],tbl_daily[[Date]:[Date]],"&lt;="&amp;$A$8,tbl_daily[[Date]:[Date]],"&gt;="&amp;$A$8-$A$11,tbl_daily[Duration Refined],"&lt;&gt;""",tbl_daily[Team],$N$4))))))),"")</f>
        <v>78.566037735849051</v>
      </c>
      <c r="P26" s="89">
        <f t="shared" si="1"/>
        <v>0</v>
      </c>
      <c r="Q26" s="46"/>
      <c r="R26" s="50"/>
      <c r="S26" s="50"/>
      <c r="T26" s="50"/>
      <c r="U26" s="50"/>
      <c r="V26" s="50"/>
      <c r="W26" s="50"/>
      <c r="X26" s="50"/>
      <c r="Y26" s="46"/>
      <c r="Z26" s="44"/>
    </row>
    <row r="27" spans="1:27" ht="21.75" customHeight="1" x14ac:dyDescent="0.25">
      <c r="A27" s="57"/>
      <c r="B27" s="57"/>
      <c r="C27" s="57"/>
      <c r="D27" s="57"/>
      <c r="E27" s="62"/>
      <c r="F27" s="66"/>
      <c r="G27" s="57"/>
      <c r="H27" s="66"/>
      <c r="I27" s="66"/>
      <c r="J27" s="57"/>
      <c r="K27" s="66"/>
      <c r="L27" s="47"/>
      <c r="M27" s="55"/>
      <c r="N27" s="55"/>
      <c r="O27" s="55"/>
      <c r="P27" s="55"/>
      <c r="Q27" s="46"/>
      <c r="R27" s="55"/>
      <c r="S27" s="55"/>
      <c r="T27" s="55"/>
      <c r="U27" s="55"/>
      <c r="V27" s="55"/>
      <c r="W27" s="55"/>
      <c r="X27" s="55"/>
      <c r="Y27" s="46"/>
      <c r="Z27" s="44"/>
    </row>
    <row r="28" spans="1:27" s="94" customFormat="1" ht="24.95" customHeight="1" x14ac:dyDescent="0.25">
      <c r="A28" s="57"/>
      <c r="B28" s="57"/>
      <c r="C28" s="57"/>
      <c r="D28" s="57"/>
      <c r="E28" s="62"/>
      <c r="F28" s="66"/>
      <c r="G28" s="57"/>
      <c r="H28" s="66"/>
      <c r="I28" s="66"/>
      <c r="J28" s="57"/>
      <c r="K28" s="66"/>
      <c r="L28" s="93"/>
      <c r="M28" s="128" t="s">
        <v>117</v>
      </c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95"/>
      <c r="Z28" s="113"/>
      <c r="AA28" s="114"/>
    </row>
    <row r="29" spans="1:27" ht="24.95" customHeight="1" x14ac:dyDescent="0.25">
      <c r="A29" s="57"/>
      <c r="B29" s="57"/>
      <c r="C29" s="57"/>
      <c r="D29" s="57"/>
      <c r="E29" s="62"/>
      <c r="F29" s="65"/>
      <c r="G29" s="57"/>
      <c r="H29" s="65"/>
      <c r="I29" s="65"/>
      <c r="J29" s="57"/>
      <c r="K29" s="65"/>
      <c r="L29" s="51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46"/>
      <c r="Z29" s="44"/>
    </row>
    <row r="30" spans="1:27" ht="24.95" customHeight="1" x14ac:dyDescent="0.25">
      <c r="A30" s="90"/>
      <c r="B30" s="90"/>
      <c r="C30" s="90"/>
      <c r="D30" s="90"/>
      <c r="E30" s="91"/>
      <c r="F30" s="92"/>
      <c r="G30" s="90"/>
      <c r="H30" s="92"/>
      <c r="I30" s="92"/>
      <c r="J30" s="90"/>
      <c r="K30" s="92"/>
      <c r="L30" s="45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46"/>
      <c r="Z30" s="44"/>
    </row>
    <row r="31" spans="1:27" ht="24.95" customHeight="1" x14ac:dyDescent="0.25">
      <c r="A31" s="57"/>
      <c r="B31" s="57"/>
      <c r="C31" s="57"/>
      <c r="D31" s="57"/>
      <c r="E31" s="62"/>
      <c r="F31" s="67"/>
      <c r="G31" s="57"/>
      <c r="H31" s="67"/>
      <c r="I31" s="67"/>
      <c r="J31" s="57"/>
      <c r="K31" s="67"/>
      <c r="L31" s="45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46"/>
      <c r="Z31" s="44"/>
    </row>
    <row r="32" spans="1:27" ht="24.95" customHeight="1" x14ac:dyDescent="0.25">
      <c r="A32" s="57"/>
      <c r="B32" s="57"/>
      <c r="C32" s="57"/>
      <c r="D32" s="57"/>
      <c r="E32" s="62"/>
      <c r="F32" s="66"/>
      <c r="G32" s="57"/>
      <c r="H32" s="66"/>
      <c r="I32" s="66"/>
      <c r="J32" s="57"/>
      <c r="K32" s="66"/>
      <c r="L32" s="45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46"/>
      <c r="Z32" s="44"/>
    </row>
    <row r="33" spans="1:26" ht="24.95" customHeight="1" x14ac:dyDescent="0.25">
      <c r="A33" s="57"/>
      <c r="B33" s="57"/>
      <c r="C33" s="57"/>
      <c r="D33" s="57"/>
      <c r="E33" s="62"/>
      <c r="F33" s="66"/>
      <c r="G33" s="57"/>
      <c r="H33" s="66"/>
      <c r="I33" s="66"/>
      <c r="J33" s="57"/>
      <c r="K33" s="66"/>
      <c r="L33" s="45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46"/>
      <c r="Z33" s="44"/>
    </row>
    <row r="34" spans="1:26" ht="24.95" customHeight="1" x14ac:dyDescent="0.25">
      <c r="A34" s="57"/>
      <c r="B34" s="57"/>
      <c r="C34" s="64"/>
      <c r="D34" s="57"/>
      <c r="E34" s="62"/>
      <c r="F34" s="66"/>
      <c r="G34" s="57"/>
      <c r="H34" s="66"/>
      <c r="I34" s="66"/>
      <c r="J34" s="57"/>
      <c r="K34" s="66"/>
      <c r="L34" s="45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46"/>
      <c r="Z34" s="44"/>
    </row>
    <row r="35" spans="1:26" ht="24.95" customHeight="1" x14ac:dyDescent="0.25">
      <c r="A35" s="57"/>
      <c r="B35" s="57"/>
      <c r="C35" s="57"/>
      <c r="D35" s="57"/>
      <c r="E35" s="62"/>
      <c r="F35" s="66"/>
      <c r="G35" s="57"/>
      <c r="H35" s="66"/>
      <c r="I35" s="66"/>
      <c r="J35" s="57"/>
      <c r="K35" s="66"/>
      <c r="L35" s="45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46"/>
      <c r="Z35" s="44"/>
    </row>
    <row r="36" spans="1:26" ht="24.95" customHeight="1" x14ac:dyDescent="0.25">
      <c r="A36" s="57"/>
      <c r="B36" s="57"/>
      <c r="C36" s="57"/>
      <c r="D36" s="57"/>
      <c r="E36" s="62"/>
      <c r="F36" s="66"/>
      <c r="G36" s="57"/>
      <c r="H36" s="66"/>
      <c r="I36" s="66"/>
      <c r="J36" s="57"/>
      <c r="K36" s="66"/>
      <c r="L36" s="45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46"/>
      <c r="Z36" s="44"/>
    </row>
    <row r="37" spans="1:26" ht="24.75" customHeight="1" x14ac:dyDescent="0.25">
      <c r="A37" s="57"/>
      <c r="B37" s="57"/>
      <c r="C37" s="57"/>
      <c r="D37" s="57"/>
      <c r="E37" s="62"/>
      <c r="F37" s="66"/>
      <c r="G37" s="57"/>
      <c r="H37" s="66"/>
      <c r="I37" s="66"/>
      <c r="J37" s="57"/>
      <c r="K37" s="66"/>
      <c r="L37" s="45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46"/>
      <c r="Z37" s="44"/>
    </row>
    <row r="38" spans="1:26" ht="24.95" customHeight="1" x14ac:dyDescent="0.25">
      <c r="A38" s="57"/>
      <c r="B38" s="57"/>
      <c r="C38" s="57"/>
      <c r="D38" s="57"/>
      <c r="E38" s="62"/>
      <c r="F38" s="66"/>
      <c r="G38" s="57"/>
      <c r="H38" s="66"/>
      <c r="I38" s="66"/>
      <c r="J38" s="57"/>
      <c r="K38" s="66"/>
      <c r="L38" s="45"/>
      <c r="M38" s="150" t="str">
        <f>$A$44&amp;" Over Time Graph"</f>
        <v>Jump Height Over Time Graph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46"/>
      <c r="Z38" s="44"/>
    </row>
    <row r="39" spans="1:26" ht="24.75" customHeight="1" thickBot="1" x14ac:dyDescent="0.3">
      <c r="A39" s="57"/>
      <c r="B39" s="57"/>
      <c r="C39" s="57"/>
      <c r="D39" s="57"/>
      <c r="E39" s="62"/>
      <c r="F39" s="66"/>
      <c r="G39" s="57"/>
      <c r="H39" s="66"/>
      <c r="I39" s="66"/>
      <c r="J39" s="57"/>
      <c r="K39" s="66"/>
      <c r="L39" s="45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46"/>
      <c r="Z39" s="44"/>
    </row>
    <row r="40" spans="1:26" ht="24.95" customHeight="1" x14ac:dyDescent="0.25">
      <c r="A40" s="129" t="s">
        <v>87</v>
      </c>
      <c r="B40" s="130"/>
      <c r="C40" s="130"/>
      <c r="D40" s="130"/>
      <c r="E40" s="130"/>
      <c r="F40" s="130"/>
      <c r="G40" s="130"/>
      <c r="H40" s="130"/>
      <c r="I40" s="130"/>
      <c r="J40" s="130"/>
      <c r="K40" s="131"/>
      <c r="L40" s="45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46"/>
      <c r="Z40" s="44"/>
    </row>
    <row r="41" spans="1:26" ht="24.95" customHeight="1" x14ac:dyDescent="0.25">
      <c r="A41" s="141">
        <f>Reference!$AE$6</f>
        <v>43083</v>
      </c>
      <c r="B41" s="142"/>
      <c r="C41" s="142"/>
      <c r="D41" s="142"/>
      <c r="E41" s="142"/>
      <c r="F41" s="142"/>
      <c r="G41" s="142"/>
      <c r="H41" s="142"/>
      <c r="I41" s="142"/>
      <c r="J41" s="142"/>
      <c r="K41" s="143"/>
      <c r="L41" s="45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46"/>
      <c r="Z41" s="44"/>
    </row>
    <row r="42" spans="1:26" ht="24.95" customHeight="1" x14ac:dyDescent="0.3">
      <c r="A42" s="71"/>
      <c r="B42" s="72"/>
      <c r="C42" s="73"/>
      <c r="D42" s="74"/>
      <c r="E42" s="78" t="s">
        <v>122</v>
      </c>
      <c r="F42" s="79"/>
      <c r="G42" s="79" t="s">
        <v>123</v>
      </c>
      <c r="H42" s="79"/>
      <c r="I42" s="79" t="s">
        <v>124</v>
      </c>
      <c r="J42" s="75"/>
      <c r="K42" s="76"/>
      <c r="L42" s="45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46"/>
      <c r="Z42" s="44"/>
    </row>
    <row r="43" spans="1:26" ht="24.95" customHeight="1" x14ac:dyDescent="0.25">
      <c r="A43" s="138" t="s">
        <v>89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40"/>
      <c r="L43" s="45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46"/>
      <c r="Z43" s="44"/>
    </row>
    <row r="44" spans="1:26" ht="24.95" customHeight="1" thickBot="1" x14ac:dyDescent="0.3">
      <c r="A44" s="144" t="s">
        <v>84</v>
      </c>
      <c r="B44" s="145"/>
      <c r="C44" s="145"/>
      <c r="D44" s="145"/>
      <c r="E44" s="145"/>
      <c r="F44" s="145"/>
      <c r="G44" s="145"/>
      <c r="H44" s="145"/>
      <c r="I44" s="145"/>
      <c r="J44" s="145"/>
      <c r="K44" s="146"/>
      <c r="L44" s="45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46"/>
      <c r="Z44" s="44"/>
    </row>
    <row r="45" spans="1:26" ht="24.95" customHeight="1" x14ac:dyDescent="0.25">
      <c r="A45" s="57"/>
      <c r="B45" s="57"/>
      <c r="C45" s="57"/>
      <c r="D45" s="57"/>
      <c r="E45" s="62"/>
      <c r="F45" s="66"/>
      <c r="G45" s="57"/>
      <c r="H45" s="66"/>
      <c r="I45" s="66"/>
      <c r="J45" s="57"/>
      <c r="K45" s="66"/>
      <c r="L45" s="45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46"/>
      <c r="Z45" s="44"/>
    </row>
    <row r="46" spans="1:26" ht="24.95" customHeight="1" x14ac:dyDescent="0.25">
      <c r="A46" s="57"/>
      <c r="B46" s="57"/>
      <c r="C46" s="57"/>
      <c r="D46" s="57"/>
      <c r="E46" s="62"/>
      <c r="F46" s="66"/>
      <c r="G46" s="57"/>
      <c r="H46" s="66"/>
      <c r="I46" s="66"/>
      <c r="J46" s="57"/>
      <c r="K46" s="66"/>
      <c r="L46" s="45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46"/>
      <c r="Z46" s="44"/>
    </row>
    <row r="47" spans="1:26" ht="24.95" customHeight="1" x14ac:dyDescent="0.25">
      <c r="A47" s="57"/>
      <c r="B47" s="57"/>
      <c r="C47" s="57"/>
      <c r="D47" s="57"/>
      <c r="E47" s="62"/>
      <c r="F47" s="66"/>
      <c r="G47" s="57"/>
      <c r="H47" s="66"/>
      <c r="I47" s="66"/>
      <c r="J47" s="57"/>
      <c r="K47" s="66"/>
      <c r="L47" s="45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46"/>
      <c r="Z47" s="44"/>
    </row>
    <row r="48" spans="1:26" ht="24.95" customHeight="1" x14ac:dyDescent="0.25">
      <c r="A48" s="57"/>
      <c r="B48" s="57"/>
      <c r="C48" s="57"/>
      <c r="D48" s="57"/>
      <c r="E48" s="62"/>
      <c r="F48" s="66"/>
      <c r="G48" s="57"/>
      <c r="H48" s="66"/>
      <c r="I48" s="66"/>
      <c r="J48" s="57"/>
      <c r="K48" s="66"/>
      <c r="L48" s="45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46"/>
      <c r="Z48" s="44"/>
    </row>
    <row r="49" spans="1:26" ht="24.95" customHeight="1" x14ac:dyDescent="0.25">
      <c r="A49" s="57"/>
      <c r="B49" s="57"/>
      <c r="C49" s="57"/>
      <c r="D49" s="57"/>
      <c r="E49" s="62"/>
      <c r="F49" s="66"/>
      <c r="G49" s="57"/>
      <c r="H49" s="66"/>
      <c r="I49" s="66"/>
      <c r="J49" s="57"/>
      <c r="K49" s="66"/>
      <c r="L49" s="45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4"/>
    </row>
    <row r="50" spans="1:26" ht="24.95" customHeight="1" x14ac:dyDescent="0.25">
      <c r="A50" s="57"/>
      <c r="B50" s="57"/>
      <c r="C50" s="57"/>
      <c r="D50" s="57"/>
      <c r="E50" s="62"/>
      <c r="F50" s="66"/>
      <c r="G50" s="57"/>
      <c r="H50" s="66"/>
      <c r="I50" s="66"/>
      <c r="J50" s="57"/>
      <c r="K50" s="66"/>
      <c r="L50" s="45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4"/>
    </row>
    <row r="51" spans="1:26" ht="24.95" customHeight="1" x14ac:dyDescent="0.25">
      <c r="A51" s="108"/>
      <c r="B51" s="108"/>
      <c r="C51" s="108"/>
      <c r="D51" s="108"/>
      <c r="E51" s="109"/>
      <c r="F51" s="45"/>
      <c r="G51" s="108"/>
      <c r="H51" s="45"/>
      <c r="I51" s="45"/>
      <c r="J51" s="108"/>
      <c r="K51" s="45"/>
      <c r="L51" s="45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4"/>
    </row>
    <row r="52" spans="1:26" ht="24.95" customHeight="1" x14ac:dyDescent="0.25">
      <c r="A52" s="108"/>
      <c r="B52" s="108"/>
      <c r="C52" s="108"/>
      <c r="D52" s="108"/>
      <c r="E52" s="109"/>
      <c r="F52" s="45"/>
      <c r="G52" s="108"/>
      <c r="H52" s="45"/>
      <c r="I52" s="45"/>
      <c r="J52" s="108"/>
      <c r="K52" s="45"/>
      <c r="L52" s="45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4"/>
    </row>
    <row r="53" spans="1:26" ht="24.95" customHeight="1" x14ac:dyDescent="0.25">
      <c r="A53" s="108"/>
      <c r="B53" s="108"/>
      <c r="C53" s="108"/>
      <c r="D53" s="108"/>
      <c r="E53" s="109"/>
      <c r="F53" s="45"/>
      <c r="G53" s="108"/>
      <c r="H53" s="45"/>
      <c r="I53" s="45"/>
      <c r="J53" s="108"/>
      <c r="K53" s="45"/>
      <c r="L53" s="45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4"/>
    </row>
    <row r="54" spans="1:26" ht="24.95" customHeight="1" x14ac:dyDescent="0.25">
      <c r="A54" s="56"/>
      <c r="B54" s="60"/>
      <c r="C54" s="60"/>
      <c r="D54" s="60"/>
      <c r="E54" s="63"/>
      <c r="F54" s="45"/>
      <c r="G54" s="60"/>
      <c r="H54" s="45"/>
      <c r="I54" s="45"/>
      <c r="J54" s="60"/>
      <c r="K54" s="45"/>
      <c r="L54" s="45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4"/>
    </row>
    <row r="55" spans="1:26" ht="24.95" customHeight="1" x14ac:dyDescent="0.25">
      <c r="A55" s="56"/>
      <c r="B55" s="60"/>
      <c r="C55" s="60"/>
      <c r="D55" s="60"/>
      <c r="E55" s="63"/>
      <c r="F55" s="45"/>
      <c r="G55" s="60"/>
      <c r="H55" s="45"/>
      <c r="I55" s="45"/>
      <c r="J55" s="60"/>
      <c r="K55" s="45"/>
      <c r="L55" s="45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4"/>
    </row>
    <row r="56" spans="1:26" ht="24.95" customHeight="1" x14ac:dyDescent="0.3">
      <c r="A56" s="56"/>
      <c r="B56" s="60"/>
      <c r="C56" s="60"/>
      <c r="D56" s="60"/>
      <c r="E56" s="63"/>
      <c r="F56" s="45"/>
      <c r="G56" s="60"/>
      <c r="H56" s="45"/>
      <c r="I56" s="45"/>
      <c r="J56" s="60"/>
      <c r="K56" s="45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6" ht="20.100000000000001" customHeight="1" x14ac:dyDescent="0.3">
      <c r="A57" s="56"/>
      <c r="B57" s="60"/>
      <c r="C57" s="60"/>
      <c r="D57" s="60"/>
      <c r="E57" s="63"/>
      <c r="F57" s="45"/>
      <c r="G57" s="60"/>
      <c r="H57" s="45"/>
      <c r="I57" s="45"/>
      <c r="J57" s="60"/>
      <c r="K57" s="45"/>
    </row>
  </sheetData>
  <mergeCells count="36">
    <mergeCell ref="M38:X38"/>
    <mergeCell ref="M12:P13"/>
    <mergeCell ref="X12:X13"/>
    <mergeCell ref="M22:P23"/>
    <mergeCell ref="A41:K41"/>
    <mergeCell ref="A17:K17"/>
    <mergeCell ref="A14:K14"/>
    <mergeCell ref="A18:K18"/>
    <mergeCell ref="A19:K19"/>
    <mergeCell ref="A43:K43"/>
    <mergeCell ref="A44:K44"/>
    <mergeCell ref="A25:K25"/>
    <mergeCell ref="A20:K20"/>
    <mergeCell ref="A40:K40"/>
    <mergeCell ref="A23:K23"/>
    <mergeCell ref="M1:X1"/>
    <mergeCell ref="M28:X28"/>
    <mergeCell ref="R11:X11"/>
    <mergeCell ref="A1:K1"/>
    <mergeCell ref="A5:K5"/>
    <mergeCell ref="A6:K6"/>
    <mergeCell ref="A7:K7"/>
    <mergeCell ref="A8:K8"/>
    <mergeCell ref="A10:K10"/>
    <mergeCell ref="A11:K11"/>
    <mergeCell ref="A12:K12"/>
    <mergeCell ref="A13:K13"/>
    <mergeCell ref="A16:K16"/>
    <mergeCell ref="M3:P3"/>
    <mergeCell ref="M11:P11"/>
    <mergeCell ref="M21:P21"/>
    <mergeCell ref="R3:T3"/>
    <mergeCell ref="V3:X3"/>
    <mergeCell ref="A3:K3"/>
    <mergeCell ref="A4:K4"/>
    <mergeCell ref="N4:P4"/>
  </mergeCells>
  <conditionalFormatting sqref="N8">
    <cfRule type="iconSet" priority="8">
      <iconSet iconSet="3Symbols" showValue="0" reverse="1">
        <cfvo type="percent" val="0"/>
        <cfvo type="num" val="2"/>
        <cfvo type="num" val="3"/>
      </iconSet>
    </cfRule>
  </conditionalFormatting>
  <conditionalFormatting sqref="P14:P19">
    <cfRule type="dataBar" priority="7">
      <dataBar showValue="0">
        <cfvo type="num" val="-1"/>
        <cfvo type="num" val="1"/>
        <color rgb="FF00B050"/>
      </dataBar>
      <extLst>
        <ext xmlns:x14="http://schemas.microsoft.com/office/spreadsheetml/2009/9/main" uri="{B025F937-C7B1-47D3-B67F-A62EFF666E3E}">
          <x14:id>{A98EE892-678C-4A17-ADA0-BB53B4142867}</x14:id>
        </ext>
      </extLst>
    </cfRule>
  </conditionalFormatting>
  <conditionalFormatting sqref="P24:P26">
    <cfRule type="dataBar" priority="5">
      <dataBar showValue="0">
        <cfvo type="num" val="-1"/>
        <cfvo type="num" val="1"/>
        <color rgb="FF00B050"/>
      </dataBar>
      <extLst>
        <ext xmlns:x14="http://schemas.microsoft.com/office/spreadsheetml/2009/9/main" uri="{B025F937-C7B1-47D3-B67F-A62EFF666E3E}">
          <x14:id>{D8EC399C-7E08-4E6A-9285-32C0C434FD74}</x14:id>
        </ext>
      </extLst>
    </cfRule>
  </conditionalFormatting>
  <conditionalFormatting sqref="A4 M4:P4">
    <cfRule type="containsText" dxfId="3" priority="3" operator="containsText" text="New Legacy">
      <formula>NOT(ISERROR(SEARCH("New Legacy",A4)))</formula>
    </cfRule>
    <cfRule type="containsText" dxfId="2" priority="4" operator="containsText" text="Toon Squad">
      <formula>NOT(ISERROR(SEARCH("Toon Squad",A4)))</formula>
    </cfRule>
    <cfRule type="expression" dxfId="1" priority="2">
      <formula>$N$4="New Legacy"</formula>
    </cfRule>
    <cfRule type="expression" dxfId="0" priority="1">
      <formula>$N$4="Toon Squad"</formula>
    </cfRule>
  </conditionalFormatting>
  <printOptions horizontalCentered="1"/>
  <pageMargins left="0.45" right="0.45" top="0.5" bottom="0.5" header="0.3" footer="0.3"/>
  <pageSetup scale="63" orientation="portrait" horizontalDpi="1200" verticalDpi="1200" r:id="rId1"/>
  <rowBreaks count="1" manualBreakCount="1">
    <brk id="48" max="38" man="1"/>
  </rowBreaks>
  <colBreaks count="2" manualBreakCount="2">
    <brk id="12" max="47" man="1"/>
    <brk id="24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39" r:id="rId4" name="Spinner 43">
              <controlPr defaultSize="0" autoPict="0">
                <anchor>
                  <from>
                    <xdr:col>4</xdr:col>
                    <xdr:colOff>9525</xdr:colOff>
                    <xdr:row>6</xdr:row>
                    <xdr:rowOff>247650</xdr:rowOff>
                  </from>
                  <to>
                    <xdr:col>5</xdr:col>
                    <xdr:colOff>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5" name="Spinner 45">
              <controlPr defaultSize="0" autoPict="0">
                <anchor>
                  <from>
                    <xdr:col>6</xdr:col>
                    <xdr:colOff>142875</xdr:colOff>
                    <xdr:row>6</xdr:row>
                    <xdr:rowOff>247650</xdr:rowOff>
                  </from>
                  <to>
                    <xdr:col>7</xdr:col>
                    <xdr:colOff>133350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6" name="Spinner 46">
              <controlPr defaultSize="0" autoPict="0">
                <anchor>
                  <from>
                    <xdr:col>8</xdr:col>
                    <xdr:colOff>152400</xdr:colOff>
                    <xdr:row>6</xdr:row>
                    <xdr:rowOff>247650</xdr:rowOff>
                  </from>
                  <to>
                    <xdr:col>9</xdr:col>
                    <xdr:colOff>142875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7" name="Spinner 47">
              <controlPr defaultSize="0" autoPict="0">
                <anchor>
                  <from>
                    <xdr:col>4</xdr:col>
                    <xdr:colOff>9525</xdr:colOff>
                    <xdr:row>18</xdr:row>
                    <xdr:rowOff>257175</xdr:rowOff>
                  </from>
                  <to>
                    <xdr:col>5</xdr:col>
                    <xdr:colOff>9525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8" name="Spinner 48">
              <controlPr defaultSize="0" autoPict="0">
                <anchor>
                  <from>
                    <xdr:col>6</xdr:col>
                    <xdr:colOff>171450</xdr:colOff>
                    <xdr:row>18</xdr:row>
                    <xdr:rowOff>257175</xdr:rowOff>
                  </from>
                  <to>
                    <xdr:col>7</xdr:col>
                    <xdr:colOff>171450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9" name="Spinner 49">
              <controlPr defaultSize="0" autoPict="0">
                <anchor>
                  <from>
                    <xdr:col>8</xdr:col>
                    <xdr:colOff>171450</xdr:colOff>
                    <xdr:row>18</xdr:row>
                    <xdr:rowOff>257175</xdr:rowOff>
                  </from>
                  <to>
                    <xdr:col>9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10" name="Spinner 50">
              <controlPr defaultSize="0" autoPict="0">
                <anchor>
                  <from>
                    <xdr:col>4</xdr:col>
                    <xdr:colOff>28575</xdr:colOff>
                    <xdr:row>39</xdr:row>
                    <xdr:rowOff>257175</xdr:rowOff>
                  </from>
                  <to>
                    <xdr:col>5</xdr:col>
                    <xdr:colOff>9525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11" name="Spinner 51">
              <controlPr defaultSize="0" autoPict="0">
                <anchor>
                  <from>
                    <xdr:col>6</xdr:col>
                    <xdr:colOff>171450</xdr:colOff>
                    <xdr:row>39</xdr:row>
                    <xdr:rowOff>257175</xdr:rowOff>
                  </from>
                  <to>
                    <xdr:col>7</xdr:col>
                    <xdr:colOff>171450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12" name="Spinner 52">
              <controlPr defaultSize="0" autoPict="0">
                <anchor>
                  <from>
                    <xdr:col>8</xdr:col>
                    <xdr:colOff>171450</xdr:colOff>
                    <xdr:row>39</xdr:row>
                    <xdr:rowOff>257175</xdr:rowOff>
                  </from>
                  <to>
                    <xdr:col>9</xdr:col>
                    <xdr:colOff>142875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EE892-678C-4A17-ADA0-BB53B4142867}">
            <x14:dataBar minLength="0" maxLength="100" axisPosition="middle">
              <x14:cfvo type="num">
                <xm:f>-1</xm:f>
              </x14:cfvo>
              <x14:cfvo type="num">
                <xm:f>1</xm:f>
              </x14:cfvo>
              <x14:negativeFillColor rgb="FFFF0000"/>
              <x14:axisColor theme="0" tint="-0.34998626667073579"/>
            </x14:dataBar>
          </x14:cfRule>
          <xm:sqref>P14:P19</xm:sqref>
        </x14:conditionalFormatting>
        <x14:conditionalFormatting xmlns:xm="http://schemas.microsoft.com/office/excel/2006/main">
          <x14:cfRule type="dataBar" id="{D8EC399C-7E08-4E6A-9285-32C0C434FD74}">
            <x14:dataBar minLength="0" maxLength="100" axisPosition="middle">
              <x14:cfvo type="num">
                <xm:f>-1</xm:f>
              </x14:cfvo>
              <x14:cfvo type="num">
                <xm:f>1</xm:f>
              </x14:cfvo>
              <x14:negativeFillColor rgb="FFFF0000"/>
              <x14:axisColor theme="0" tint="-0.34998626667073579"/>
            </x14:dataBar>
          </x14:cfRule>
          <xm:sqref>P24:P26</xm:sqref>
        </x14:conditionalFormatting>
        <x14:conditionalFormatting xmlns:xm="http://schemas.microsoft.com/office/excel/2006/main">
          <x14:cfRule type="iconSet" priority="9" id="{4909BE19-B2FD-4D0C-9C73-F557B8AA0B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4TrafficLights" iconId="0"/>
              <x14:cfIcon iconSet="3Symbols" iconId="0"/>
              <x14:cfIcon iconSet="3Symbols" iconId="2"/>
            </x14:iconSet>
          </x14:cfRule>
          <xm:sqref>N9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2B56F4-FB77-4748-9C5F-BA6A7DA50B11}">
          <x14:formula1>
            <xm:f>Reference!$F$2:$F$4</xm:f>
          </x14:formula1>
          <xm:sqref>A13</xm:sqref>
        </x14:dataValidation>
        <x14:dataValidation type="list" allowBlank="1" showInputMessage="1" showErrorMessage="1" xr:uid="{8CCCF77F-17C0-42D7-AC07-080A69D105FE}">
          <x14:formula1>
            <xm:f>OFFSET(Reference!$H$2,0,0,COUNTA(Reference!$H:$H)-1)</xm:f>
          </x14:formula1>
          <xm:sqref>A18</xm:sqref>
        </x14:dataValidation>
        <x14:dataValidation type="list" allowBlank="1" showInputMessage="1" showErrorMessage="1" xr:uid="{A9D8109B-F432-42A4-80D2-7C62F6D0B8B4}">
          <x14:formula1>
            <xm:f>OFFSET(Reference!$J$2,0,0,COUNTA(Reference!$J:$J)-1)</xm:f>
          </x14:formula1>
          <xm:sqref>L27 A44</xm:sqref>
        </x14:dataValidation>
        <x14:dataValidation type="list" allowBlank="1" showInputMessage="1" showErrorMessage="1" xr:uid="{ED468B05-2DCD-418D-A74C-B31981DA343E}">
          <x14:formula1>
            <xm:f>OFFSET(Reference!$A$2,0,0,COUNTA(Reference!$A:$A)-1)</xm:f>
          </x14:formula1>
          <xm:sqref>A6</xm:sqref>
        </x14:dataValidation>
        <x14:dataValidation type="list" allowBlank="1" showInputMessage="1" showErrorMessage="1" xr:uid="{20457BAB-BB5D-44CC-AC6E-65EA8C9808CB}">
          <x14:formula1>
            <xm:f>OFFSET(Reference!$C$2,0,0,COUNTA(Reference!$C:$C)-1)</xm:f>
          </x14:formula1>
          <xm:sqref>A4:K4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17A1-C35E-4839-8D8B-5D59E72EDFD9}">
  <dimension ref="A1:AR1379"/>
  <sheetViews>
    <sheetView workbookViewId="0">
      <selection activeCell="A3" sqref="A3"/>
    </sheetView>
  </sheetViews>
  <sheetFormatPr defaultRowHeight="14.25" x14ac:dyDescent="0.2"/>
  <cols>
    <col min="1" max="1" width="17.7109375" style="22" bestFit="1" customWidth="1"/>
    <col min="2" max="2" width="17.7109375" style="22" customWidth="1"/>
    <col min="3" max="3" width="12.42578125" style="22" bestFit="1" customWidth="1"/>
    <col min="4" max="4" width="17.7109375" style="22" customWidth="1"/>
    <col min="5" max="5" width="9.140625" style="22"/>
    <col min="6" max="6" width="17.7109375" style="22" bestFit="1" customWidth="1"/>
    <col min="7" max="7" width="9.140625" style="22"/>
    <col min="8" max="8" width="22.7109375" style="22" bestFit="1" customWidth="1"/>
    <col min="9" max="9" width="9.140625" style="22"/>
    <col min="10" max="10" width="25" style="22" bestFit="1" customWidth="1"/>
    <col min="11" max="11" width="9.140625" style="22"/>
    <col min="12" max="12" width="26.7109375" style="22" customWidth="1"/>
    <col min="13" max="23" width="12" style="22" customWidth="1"/>
    <col min="24" max="26" width="11.28515625" style="22" bestFit="1" customWidth="1"/>
    <col min="27" max="29" width="9.140625" style="22"/>
    <col min="30" max="30" width="11.28515625" style="22" customWidth="1"/>
    <col min="31" max="31" width="11.28515625" style="22" bestFit="1" customWidth="1"/>
    <col min="32" max="33" width="9.140625" style="22"/>
    <col min="34" max="34" width="9.42578125" style="22" bestFit="1" customWidth="1"/>
    <col min="35" max="35" width="11.28515625" style="27" bestFit="1" customWidth="1"/>
    <col min="36" max="36" width="9.140625" style="22"/>
    <col min="37" max="37" width="33" style="22" bestFit="1" customWidth="1"/>
    <col min="38" max="38" width="9.42578125" style="22" bestFit="1" customWidth="1"/>
    <col min="39" max="16384" width="9.140625" style="22"/>
  </cols>
  <sheetData>
    <row r="1" spans="1:44" ht="15" x14ac:dyDescent="0.25">
      <c r="A1" s="33" t="s">
        <v>0</v>
      </c>
      <c r="B1" s="121"/>
      <c r="C1" s="33" t="s">
        <v>151</v>
      </c>
      <c r="D1" s="33"/>
      <c r="F1" s="33" t="s">
        <v>75</v>
      </c>
      <c r="H1" s="33" t="s">
        <v>80</v>
      </c>
      <c r="J1" s="33" t="s">
        <v>81</v>
      </c>
      <c r="L1" s="33" t="s">
        <v>90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D1" s="33" t="s">
        <v>119</v>
      </c>
      <c r="AE1" s="28"/>
      <c r="AF1" s="28"/>
      <c r="AK1" s="33" t="s">
        <v>133</v>
      </c>
      <c r="AL1" s="33"/>
      <c r="AM1" s="33"/>
      <c r="AN1" s="33"/>
      <c r="AO1" s="33"/>
      <c r="AP1" s="33"/>
      <c r="AQ1" s="33"/>
      <c r="AR1" s="33"/>
    </row>
    <row r="2" spans="1:44" ht="15" x14ac:dyDescent="0.25">
      <c r="A2" s="22" t="str" cm="1">
        <f t="array" ref="A2:A11">_xlfn._xlws.SORT(_xlfn.UNIQUE(IF(tbl_profile[Team]=Dashboard!$A$4,tbl_profile[Name])))</f>
        <v>Bill Murray</v>
      </c>
      <c r="C2" s="22" t="str" cm="1">
        <f t="array" ref="C2:C3">_xlfn._xlws.SORT(_xlfn.UNIQUE(tbl_profile[Team]))</f>
        <v>New Legacy</v>
      </c>
      <c r="F2" s="22" t="s">
        <v>76</v>
      </c>
      <c r="H2" s="22" t="s">
        <v>3</v>
      </c>
      <c r="J2" s="22" t="s">
        <v>82</v>
      </c>
      <c r="L2" s="22" t="s">
        <v>94</v>
      </c>
      <c r="M2" s="34">
        <f>IF(OR(_xlfn.MINIFS(tbl_daily[Date],tbl_daily[Name],Dashboard!$A$6)=Reference!N2,Reference!N2=""),"",_xlfn.MAXIFS(tbl_daily[Date],tbl_daily[Name],Dashboard!$A$6,tbl_daily[Date],"&lt;"&amp;N2))</f>
        <v>43070</v>
      </c>
      <c r="N2" s="34">
        <f>IF(OR(_xlfn.MINIFS(tbl_daily[Date],tbl_daily[Name],Dashboard!$A$6)=Reference!O2,Reference!O2=""),"",_xlfn.MAXIFS(tbl_daily[Date],tbl_daily[Name],Dashboard!$A$6,tbl_daily[Date],"&lt;"&amp;O2))</f>
        <v>43071</v>
      </c>
      <c r="O2" s="34">
        <f>IF(OR(_xlfn.MINIFS(tbl_daily[Date],tbl_daily[Name],Dashboard!$A$6)=Reference!P2,Reference!P2=""),"",_xlfn.MAXIFS(tbl_daily[Date],tbl_daily[Name],Dashboard!$A$6,tbl_daily[Date],"&lt;"&amp;P2))</f>
        <v>43072</v>
      </c>
      <c r="P2" s="34">
        <f>IF(OR(_xlfn.MINIFS(tbl_daily[Date],tbl_daily[Name],Dashboard!$A$6)=Reference!Q2,Reference!Q2=""),"",_xlfn.MAXIFS(tbl_daily[Date],tbl_daily[Name],Dashboard!$A$6,tbl_daily[Date],"&lt;"&amp;Q2))</f>
        <v>43073</v>
      </c>
      <c r="Q2" s="34">
        <f>IF(OR(_xlfn.MINIFS(tbl_daily[Date],tbl_daily[Name],Dashboard!$A$6)=Reference!R2,Reference!R2=""),"",_xlfn.MAXIFS(tbl_daily[Date],tbl_daily[Name],Dashboard!$A$6,tbl_daily[Date],"&lt;"&amp;R2))</f>
        <v>43074</v>
      </c>
      <c r="R2" s="34">
        <f>IF(OR(_xlfn.MINIFS(tbl_daily[Date],tbl_daily[Name],Dashboard!$A$6)=Reference!S2,Reference!S2=""),"",_xlfn.MAXIFS(tbl_daily[Date],tbl_daily[Name],Dashboard!$A$6,tbl_daily[Date],"&lt;"&amp;S2))</f>
        <v>43075</v>
      </c>
      <c r="S2" s="34">
        <f>IF(OR(_xlfn.MINIFS(tbl_daily[Date],tbl_daily[Name],Dashboard!$A$6)=Reference!T2,Reference!T2=""),"",_xlfn.MAXIFS(tbl_daily[Date],tbl_daily[Name],Dashboard!$A$6,tbl_daily[Date],"&lt;"&amp;T2))</f>
        <v>43076</v>
      </c>
      <c r="T2" s="34">
        <f>IF(OR(_xlfn.MINIFS(tbl_daily[Date],tbl_daily[Name],Dashboard!$A$6)=Reference!U2,Reference!U2=""),"",_xlfn.MAXIFS(tbl_daily[Date],tbl_daily[Name],Dashboard!$A$6,tbl_daily[Date],"&lt;"&amp;U2))</f>
        <v>43077</v>
      </c>
      <c r="U2" s="34">
        <f>IF(OR(_xlfn.MINIFS(tbl_daily[Date],tbl_daily[Name],Dashboard!$A$6)=Reference!V2,Reference!V2=""),"",_xlfn.MAXIFS(tbl_daily[Date],tbl_daily[Name],Dashboard!$A$6,tbl_daily[Date],"&lt;"&amp;V2))</f>
        <v>43078</v>
      </c>
      <c r="V2" s="34">
        <f>IF(OR(_xlfn.MINIFS(tbl_daily[Date],tbl_daily[Name],Dashboard!$A$6)=Reference!W2,Reference!W2=""),"",_xlfn.MAXIFS(tbl_daily[Date],tbl_daily[Name],Dashboard!$A$6,tbl_daily[Date],"&lt;"&amp;W2))</f>
        <v>43079</v>
      </c>
      <c r="W2" s="34">
        <f>IF(OR(_xlfn.MINIFS(tbl_daily[Date],tbl_daily[Name],Dashboard!$A$6)=Reference!X2,Reference!X2=""),"",_xlfn.MAXIFS(tbl_daily[Date],tbl_daily[Name],Dashboard!$A$6,tbl_daily[Date],"&lt;"&amp;X2))</f>
        <v>43080</v>
      </c>
      <c r="X2" s="34">
        <f>IF(OR(_xlfn.MINIFS(tbl_daily[Date],tbl_daily[Name],Dashboard!$A$6)=Reference!Y2,Reference!Y2=""),"",_xlfn.MAXIFS(tbl_daily[Date],tbl_daily[Name],Dashboard!$A$6,tbl_daily[Date],"&lt;"&amp;Y2))</f>
        <v>43081</v>
      </c>
      <c r="Y2" s="34">
        <f>IF(OR(_xlfn.MINIFS(tbl_daily[Date],tbl_daily[Name],Dashboard!$A$6)=Reference!Z2,Reference!Z2=""),"",_xlfn.MAXIFS(tbl_daily[Date],tbl_daily[Name],Dashboard!$A$6,tbl_daily[Date],"&lt;"&amp;Z2))</f>
        <v>43082</v>
      </c>
      <c r="Z2" s="34">
        <f>Dashboard!$A$20</f>
        <v>43083</v>
      </c>
      <c r="AH2" s="25" t="s">
        <v>120</v>
      </c>
      <c r="AI2" s="58" t="s">
        <v>94</v>
      </c>
    </row>
    <row r="3" spans="1:44" x14ac:dyDescent="0.2">
      <c r="A3" s="22" t="str">
        <v>Elmer Fudd</v>
      </c>
      <c r="C3" s="22" t="str">
        <v>Toon Squad</v>
      </c>
      <c r="F3" s="22" t="s">
        <v>77</v>
      </c>
      <c r="H3" s="22" t="s">
        <v>4</v>
      </c>
      <c r="J3" s="22" t="s">
        <v>83</v>
      </c>
      <c r="L3" s="22" t="s">
        <v>92</v>
      </c>
      <c r="M3" s="22">
        <f>IFERROR(IF($H$2=Dashboard!$A$18,AVERAGEIFS(tbl_daily[Stress],tbl_daily[Name],Dashboard!$A$6,tbl_daily[Stress],"&lt;&gt;""",tbl_daily[Date],M$2),
IF($H$3=Dashboard!$A$18,AVERAGEIFS(tbl_daily[Sleep Quality],tbl_daily[Name],Dashboard!$A$6,tbl_daily[Sleep Quality],"&lt;&gt;""",tbl_daily[Date],M$2),
IF($H$4=Dashboard!$A$18,AVERAGEIFS(tbl_daily[Energy],tbl_daily[Name],Dashboard!$A$6,tbl_daily[Energy],"&lt;&gt;""",tbl_daily[Date],M$2),
IF($H$5=Dashboard!$A$18,AVERAGEIFS(tbl_daily[Muscle Soreness],tbl_daily[Name],Dashboard!$A$6,tbl_daily[Muscle Soreness],"&lt;&gt;""",tbl_daily[Date],M$2),
IF($H$6=Dashboard!$A$18,AVERAGEIFS(tbl_daily[Confidence],tbl_daily[Name],Dashboard!$A$6,tbl_daily[Confidence],"&lt;&gt;""",tbl_daily[Date],M$2),
IF($H$7=Dashboard!$A$18,AVERAGEIFS(tbl_daily[RPE],tbl_daily[Name],Dashboard!$A$6,tbl_daily[RPE],"&lt;&gt;""",tbl_daily[Date],M$2),
IF($H$8=Dashboard!$A$18,AVERAGEIFS(tbl_daily[Duration Refined],tbl_daily[Name],Dashboard!$A$6,tbl_daily[Duration Refined],"&lt;&gt;""",tbl_daily[Date],M$2),
IF($H$9=Dashboard!$A$18,AVERAGEIFS(tbl_daily[sRPE],tbl_daily[Name],Dashboard!$A$6,tbl_daily[sRPE],"&lt;&gt;""",tbl_daily[Date],M$2),
IF($H$10=Dashboard!$A$18,AVERAGEIFS(tbl_daily[TrapBar Deadlift 1RM (lbs)],tbl_daily[Name],Dashboard!$A$6,tbl_daily[TrapBar Deadlift 1RM (lbs)],"&lt;&gt;""",tbl_daily[Date],M$2),
IF($H$11=Dashboard!$A$18,AVERAGEIFS(tbl_daily[Bench Press 1RM (lbs)],tbl_daily[Name],Dashboard!$A$6,tbl_daily[Bench Press 1RM (lbs)],"&lt;&gt;""",tbl_daily[Date],M$2),
IF($H$12=Dashboard!$A$18,AVERAGEIFS(tbl_daily[Jump Height (in)],tbl_daily[Name],Dashboard!$A$6,tbl_daily[sRPE],"&lt;&gt;""",tbl_daily[Jump Height (in)],M$2),
IF($H$13=Dashboard!$A$18,AVERAGEIFS(tbl_daily[Body Fat (%)],tbl_daily[Name],Dashboard!$A$6,tbl_daily[Body Fat (%)],"&lt;&gt;""",tbl_daily[Date],M$2))))))))))))),"")</f>
        <v>4</v>
      </c>
      <c r="N3" s="22">
        <f>IFERROR(IF($H$2=Dashboard!$A$18,AVERAGEIFS(tbl_daily[Stress],tbl_daily[Name],Dashboard!$A$6,tbl_daily[Stress],"&lt;&gt;""",tbl_daily[Date],N$2),
IF($H$3=Dashboard!$A$18,AVERAGEIFS(tbl_daily[Sleep Quality],tbl_daily[Name],Dashboard!$A$6,tbl_daily[Sleep Quality],"&lt;&gt;""",tbl_daily[Date],N$2),
IF($H$4=Dashboard!$A$18,AVERAGEIFS(tbl_daily[Energy],tbl_daily[Name],Dashboard!$A$6,tbl_daily[Energy],"&lt;&gt;""",tbl_daily[Date],N$2),
IF($H$5=Dashboard!$A$18,AVERAGEIFS(tbl_daily[Muscle Soreness],tbl_daily[Name],Dashboard!$A$6,tbl_daily[Muscle Soreness],"&lt;&gt;""",tbl_daily[Date],N$2),
IF($H$6=Dashboard!$A$18,AVERAGEIFS(tbl_daily[Confidence],tbl_daily[Name],Dashboard!$A$6,tbl_daily[Confidence],"&lt;&gt;""",tbl_daily[Date],N$2),
IF($H$7=Dashboard!$A$18,AVERAGEIFS(tbl_daily[RPE],tbl_daily[Name],Dashboard!$A$6,tbl_daily[RPE],"&lt;&gt;""",tbl_daily[Date],N$2),
IF($H$8=Dashboard!$A$18,AVERAGEIFS(tbl_daily[Duration Refined],tbl_daily[Name],Dashboard!$A$6,tbl_daily[Duration Refined],"&lt;&gt;""",tbl_daily[Date],N$2),
IF($H$9=Dashboard!$A$18,AVERAGEIFS(tbl_daily[sRPE],tbl_daily[Name],Dashboard!$A$6,tbl_daily[sRPE],"&lt;&gt;""",tbl_daily[Date],N$2),
IF($H$10=Dashboard!$A$18,AVERAGEIFS(tbl_daily[TrapBar Deadlift 1RM (lbs)],tbl_daily[Name],Dashboard!$A$6,tbl_daily[TrapBar Deadlift 1RM (lbs)],"&lt;&gt;""",tbl_daily[Date],N$2),
IF($H$11=Dashboard!$A$18,AVERAGEIFS(tbl_daily[Bench Press 1RM (lbs)],tbl_daily[Name],Dashboard!$A$6,tbl_daily[Bench Press 1RM (lbs)],"&lt;&gt;""",tbl_daily[Date],N$2),
IF($H$12=Dashboard!$A$18,AVERAGEIFS(tbl_daily[Jump Height (in)],tbl_daily[Name],Dashboard!$A$6,tbl_daily[sRPE],"&lt;&gt;""",tbl_daily[Jump Height (in)],N$2),
IF($H$13=Dashboard!$A$18,AVERAGEIFS(tbl_daily[Body Fat (%)],tbl_daily[Name],Dashboard!$A$6,tbl_daily[Body Fat (%)],"&lt;&gt;""",tbl_daily[Date],N$2))))))))))))),"")</f>
        <v>3</v>
      </c>
      <c r="O3" s="22">
        <f>IFERROR(IF($H$2=Dashboard!$A$18,AVERAGEIFS(tbl_daily[Stress],tbl_daily[Name],Dashboard!$A$6,tbl_daily[Stress],"&lt;&gt;""",tbl_daily[Date],O$2),
IF($H$3=Dashboard!$A$18,AVERAGEIFS(tbl_daily[Sleep Quality],tbl_daily[Name],Dashboard!$A$6,tbl_daily[Sleep Quality],"&lt;&gt;""",tbl_daily[Date],O$2),
IF($H$4=Dashboard!$A$18,AVERAGEIFS(tbl_daily[Energy],tbl_daily[Name],Dashboard!$A$6,tbl_daily[Energy],"&lt;&gt;""",tbl_daily[Date],O$2),
IF($H$5=Dashboard!$A$18,AVERAGEIFS(tbl_daily[Muscle Soreness],tbl_daily[Name],Dashboard!$A$6,tbl_daily[Muscle Soreness],"&lt;&gt;""",tbl_daily[Date],O$2),
IF($H$6=Dashboard!$A$18,AVERAGEIFS(tbl_daily[Confidence],tbl_daily[Name],Dashboard!$A$6,tbl_daily[Confidence],"&lt;&gt;""",tbl_daily[Date],O$2),
IF($H$7=Dashboard!$A$18,AVERAGEIFS(tbl_daily[RPE],tbl_daily[Name],Dashboard!$A$6,tbl_daily[RPE],"&lt;&gt;""",tbl_daily[Date],O$2),
IF($H$8=Dashboard!$A$18,AVERAGEIFS(tbl_daily[Duration Refined],tbl_daily[Name],Dashboard!$A$6,tbl_daily[Duration Refined],"&lt;&gt;""",tbl_daily[Date],O$2),
IF($H$9=Dashboard!$A$18,AVERAGEIFS(tbl_daily[sRPE],tbl_daily[Name],Dashboard!$A$6,tbl_daily[sRPE],"&lt;&gt;""",tbl_daily[Date],O$2),
IF($H$10=Dashboard!$A$18,AVERAGEIFS(tbl_daily[TrapBar Deadlift 1RM (lbs)],tbl_daily[Name],Dashboard!$A$6,tbl_daily[TrapBar Deadlift 1RM (lbs)],"&lt;&gt;""",tbl_daily[Date],O$2),
IF($H$11=Dashboard!$A$18,AVERAGEIFS(tbl_daily[Bench Press 1RM (lbs)],tbl_daily[Name],Dashboard!$A$6,tbl_daily[Bench Press 1RM (lbs)],"&lt;&gt;""",tbl_daily[Date],O$2),
IF($H$12=Dashboard!$A$18,AVERAGEIFS(tbl_daily[Jump Height (in)],tbl_daily[Name],Dashboard!$A$6,tbl_daily[sRPE],"&lt;&gt;""",tbl_daily[Jump Height (in)],O$2),
IF($H$13=Dashboard!$A$18,AVERAGEIFS(tbl_daily[Body Fat (%)],tbl_daily[Name],Dashboard!$A$6,tbl_daily[Body Fat (%)],"&lt;&gt;""",tbl_daily[Date],O$2))))))))))))),"")</f>
        <v>7</v>
      </c>
      <c r="P3" s="22">
        <f>IFERROR(IF($H$2=Dashboard!$A$18,AVERAGEIFS(tbl_daily[Stress],tbl_daily[Name],Dashboard!$A$6,tbl_daily[Stress],"&lt;&gt;""",tbl_daily[Date],P$2),
IF($H$3=Dashboard!$A$18,AVERAGEIFS(tbl_daily[Sleep Quality],tbl_daily[Name],Dashboard!$A$6,tbl_daily[Sleep Quality],"&lt;&gt;""",tbl_daily[Date],P$2),
IF($H$4=Dashboard!$A$18,AVERAGEIFS(tbl_daily[Energy],tbl_daily[Name],Dashboard!$A$6,tbl_daily[Energy],"&lt;&gt;""",tbl_daily[Date],P$2),
IF($H$5=Dashboard!$A$18,AVERAGEIFS(tbl_daily[Muscle Soreness],tbl_daily[Name],Dashboard!$A$6,tbl_daily[Muscle Soreness],"&lt;&gt;""",tbl_daily[Date],P$2),
IF($H$6=Dashboard!$A$18,AVERAGEIFS(tbl_daily[Confidence],tbl_daily[Name],Dashboard!$A$6,tbl_daily[Confidence],"&lt;&gt;""",tbl_daily[Date],P$2),
IF($H$7=Dashboard!$A$18,AVERAGEIFS(tbl_daily[RPE],tbl_daily[Name],Dashboard!$A$6,tbl_daily[RPE],"&lt;&gt;""",tbl_daily[Date],P$2),
IF($H$8=Dashboard!$A$18,AVERAGEIFS(tbl_daily[Duration Refined],tbl_daily[Name],Dashboard!$A$6,tbl_daily[Duration Refined],"&lt;&gt;""",tbl_daily[Date],P$2),
IF($H$9=Dashboard!$A$18,AVERAGEIFS(tbl_daily[sRPE],tbl_daily[Name],Dashboard!$A$6,tbl_daily[sRPE],"&lt;&gt;""",tbl_daily[Date],P$2),
IF($H$10=Dashboard!$A$18,AVERAGEIFS(tbl_daily[TrapBar Deadlift 1RM (lbs)],tbl_daily[Name],Dashboard!$A$6,tbl_daily[TrapBar Deadlift 1RM (lbs)],"&lt;&gt;""",tbl_daily[Date],P$2),
IF($H$11=Dashboard!$A$18,AVERAGEIFS(tbl_daily[Bench Press 1RM (lbs)],tbl_daily[Name],Dashboard!$A$6,tbl_daily[Bench Press 1RM (lbs)],"&lt;&gt;""",tbl_daily[Date],P$2),
IF($H$12=Dashboard!$A$18,AVERAGEIFS(tbl_daily[Jump Height (in)],tbl_daily[Name],Dashboard!$A$6,tbl_daily[sRPE],"&lt;&gt;""",tbl_daily[Jump Height (in)],P$2),
IF($H$13=Dashboard!$A$18,AVERAGEIFS(tbl_daily[Body Fat (%)],tbl_daily[Name],Dashboard!$A$6,tbl_daily[Body Fat (%)],"&lt;&gt;""",tbl_daily[Date],P$2))))))))))))),"")</f>
        <v>2</v>
      </c>
      <c r="Q3" s="22">
        <f>IFERROR(IF($H$2=Dashboard!$A$18,AVERAGEIFS(tbl_daily[Stress],tbl_daily[Name],Dashboard!$A$6,tbl_daily[Stress],"&lt;&gt;""",tbl_daily[Date],Q$2),
IF($H$3=Dashboard!$A$18,AVERAGEIFS(tbl_daily[Sleep Quality],tbl_daily[Name],Dashboard!$A$6,tbl_daily[Sleep Quality],"&lt;&gt;""",tbl_daily[Date],Q$2),
IF($H$4=Dashboard!$A$18,AVERAGEIFS(tbl_daily[Energy],tbl_daily[Name],Dashboard!$A$6,tbl_daily[Energy],"&lt;&gt;""",tbl_daily[Date],Q$2),
IF($H$5=Dashboard!$A$18,AVERAGEIFS(tbl_daily[Muscle Soreness],tbl_daily[Name],Dashboard!$A$6,tbl_daily[Muscle Soreness],"&lt;&gt;""",tbl_daily[Date],Q$2),
IF($H$6=Dashboard!$A$18,AVERAGEIFS(tbl_daily[Confidence],tbl_daily[Name],Dashboard!$A$6,tbl_daily[Confidence],"&lt;&gt;""",tbl_daily[Date],Q$2),
IF($H$7=Dashboard!$A$18,AVERAGEIFS(tbl_daily[RPE],tbl_daily[Name],Dashboard!$A$6,tbl_daily[RPE],"&lt;&gt;""",tbl_daily[Date],Q$2),
IF($H$8=Dashboard!$A$18,AVERAGEIFS(tbl_daily[Duration Refined],tbl_daily[Name],Dashboard!$A$6,tbl_daily[Duration Refined],"&lt;&gt;""",tbl_daily[Date],Q$2),
IF($H$9=Dashboard!$A$18,AVERAGEIFS(tbl_daily[sRPE],tbl_daily[Name],Dashboard!$A$6,tbl_daily[sRPE],"&lt;&gt;""",tbl_daily[Date],Q$2),
IF($H$10=Dashboard!$A$18,AVERAGEIFS(tbl_daily[TrapBar Deadlift 1RM (lbs)],tbl_daily[Name],Dashboard!$A$6,tbl_daily[TrapBar Deadlift 1RM (lbs)],"&lt;&gt;""",tbl_daily[Date],Q$2),
IF($H$11=Dashboard!$A$18,AVERAGEIFS(tbl_daily[Bench Press 1RM (lbs)],tbl_daily[Name],Dashboard!$A$6,tbl_daily[Bench Press 1RM (lbs)],"&lt;&gt;""",tbl_daily[Date],Q$2),
IF($H$12=Dashboard!$A$18,AVERAGEIFS(tbl_daily[Jump Height (in)],tbl_daily[Name],Dashboard!$A$6,tbl_daily[sRPE],"&lt;&gt;""",tbl_daily[Jump Height (in)],Q$2),
IF($H$13=Dashboard!$A$18,AVERAGEIFS(tbl_daily[Body Fat (%)],tbl_daily[Name],Dashboard!$A$6,tbl_daily[Body Fat (%)],"&lt;&gt;""",tbl_daily[Date],Q$2))))))))))))),"")</f>
        <v>2</v>
      </c>
      <c r="R3" s="22">
        <f>IFERROR(IF($H$2=Dashboard!$A$18,AVERAGEIFS(tbl_daily[Stress],tbl_daily[Name],Dashboard!$A$6,tbl_daily[Stress],"&lt;&gt;""",tbl_daily[Date],R$2),
IF($H$3=Dashboard!$A$18,AVERAGEIFS(tbl_daily[Sleep Quality],tbl_daily[Name],Dashboard!$A$6,tbl_daily[Sleep Quality],"&lt;&gt;""",tbl_daily[Date],R$2),
IF($H$4=Dashboard!$A$18,AVERAGEIFS(tbl_daily[Energy],tbl_daily[Name],Dashboard!$A$6,tbl_daily[Energy],"&lt;&gt;""",tbl_daily[Date],R$2),
IF($H$5=Dashboard!$A$18,AVERAGEIFS(tbl_daily[Muscle Soreness],tbl_daily[Name],Dashboard!$A$6,tbl_daily[Muscle Soreness],"&lt;&gt;""",tbl_daily[Date],R$2),
IF($H$6=Dashboard!$A$18,AVERAGEIFS(tbl_daily[Confidence],tbl_daily[Name],Dashboard!$A$6,tbl_daily[Confidence],"&lt;&gt;""",tbl_daily[Date],R$2),
IF($H$7=Dashboard!$A$18,AVERAGEIFS(tbl_daily[RPE],tbl_daily[Name],Dashboard!$A$6,tbl_daily[RPE],"&lt;&gt;""",tbl_daily[Date],R$2),
IF($H$8=Dashboard!$A$18,AVERAGEIFS(tbl_daily[Duration Refined],tbl_daily[Name],Dashboard!$A$6,tbl_daily[Duration Refined],"&lt;&gt;""",tbl_daily[Date],R$2),
IF($H$9=Dashboard!$A$18,AVERAGEIFS(tbl_daily[sRPE],tbl_daily[Name],Dashboard!$A$6,tbl_daily[sRPE],"&lt;&gt;""",tbl_daily[Date],R$2),
IF($H$10=Dashboard!$A$18,AVERAGEIFS(tbl_daily[TrapBar Deadlift 1RM (lbs)],tbl_daily[Name],Dashboard!$A$6,tbl_daily[TrapBar Deadlift 1RM (lbs)],"&lt;&gt;""",tbl_daily[Date],R$2),
IF($H$11=Dashboard!$A$18,AVERAGEIFS(tbl_daily[Bench Press 1RM (lbs)],tbl_daily[Name],Dashboard!$A$6,tbl_daily[Bench Press 1RM (lbs)],"&lt;&gt;""",tbl_daily[Date],R$2),
IF($H$12=Dashboard!$A$18,AVERAGEIFS(tbl_daily[Jump Height (in)],tbl_daily[Name],Dashboard!$A$6,tbl_daily[sRPE],"&lt;&gt;""",tbl_daily[Jump Height (in)],R$2),
IF($H$13=Dashboard!$A$18,AVERAGEIFS(tbl_daily[Body Fat (%)],tbl_daily[Name],Dashboard!$A$6,tbl_daily[Body Fat (%)],"&lt;&gt;""",tbl_daily[Date],R$2))))))))))))),"")</f>
        <v>7</v>
      </c>
      <c r="S3" s="22">
        <f>IFERROR(IF($H$2=Dashboard!$A$18,AVERAGEIFS(tbl_daily[Stress],tbl_daily[Name],Dashboard!$A$6,tbl_daily[Stress],"&lt;&gt;""",tbl_daily[Date],S$2),
IF($H$3=Dashboard!$A$18,AVERAGEIFS(tbl_daily[Sleep Quality],tbl_daily[Name],Dashboard!$A$6,tbl_daily[Sleep Quality],"&lt;&gt;""",tbl_daily[Date],S$2),
IF($H$4=Dashboard!$A$18,AVERAGEIFS(tbl_daily[Energy],tbl_daily[Name],Dashboard!$A$6,tbl_daily[Energy],"&lt;&gt;""",tbl_daily[Date],S$2),
IF($H$5=Dashboard!$A$18,AVERAGEIFS(tbl_daily[Muscle Soreness],tbl_daily[Name],Dashboard!$A$6,tbl_daily[Muscle Soreness],"&lt;&gt;""",tbl_daily[Date],S$2),
IF($H$6=Dashboard!$A$18,AVERAGEIFS(tbl_daily[Confidence],tbl_daily[Name],Dashboard!$A$6,tbl_daily[Confidence],"&lt;&gt;""",tbl_daily[Date],S$2),
IF($H$7=Dashboard!$A$18,AVERAGEIFS(tbl_daily[RPE],tbl_daily[Name],Dashboard!$A$6,tbl_daily[RPE],"&lt;&gt;""",tbl_daily[Date],S$2),
IF($H$8=Dashboard!$A$18,AVERAGEIFS(tbl_daily[Duration Refined],tbl_daily[Name],Dashboard!$A$6,tbl_daily[Duration Refined],"&lt;&gt;""",tbl_daily[Date],S$2),
IF($H$9=Dashboard!$A$18,AVERAGEIFS(tbl_daily[sRPE],tbl_daily[Name],Dashboard!$A$6,tbl_daily[sRPE],"&lt;&gt;""",tbl_daily[Date],S$2),
IF($H$10=Dashboard!$A$18,AVERAGEIFS(tbl_daily[TrapBar Deadlift 1RM (lbs)],tbl_daily[Name],Dashboard!$A$6,tbl_daily[TrapBar Deadlift 1RM (lbs)],"&lt;&gt;""",tbl_daily[Date],S$2),
IF($H$11=Dashboard!$A$18,AVERAGEIFS(tbl_daily[Bench Press 1RM (lbs)],tbl_daily[Name],Dashboard!$A$6,tbl_daily[Bench Press 1RM (lbs)],"&lt;&gt;""",tbl_daily[Date],S$2),
IF($H$12=Dashboard!$A$18,AVERAGEIFS(tbl_daily[Jump Height (in)],tbl_daily[Name],Dashboard!$A$6,tbl_daily[sRPE],"&lt;&gt;""",tbl_daily[Jump Height (in)],S$2),
IF($H$13=Dashboard!$A$18,AVERAGEIFS(tbl_daily[Body Fat (%)],tbl_daily[Name],Dashboard!$A$6,tbl_daily[Body Fat (%)],"&lt;&gt;""",tbl_daily[Date],S$2))))))))))))),"")</f>
        <v>7</v>
      </c>
      <c r="T3" s="22">
        <f>IFERROR(IF($H$2=Dashboard!$A$18,AVERAGEIFS(tbl_daily[Stress],tbl_daily[Name],Dashboard!$A$6,tbl_daily[Stress],"&lt;&gt;""",tbl_daily[Date],T$2),
IF($H$3=Dashboard!$A$18,AVERAGEIFS(tbl_daily[Sleep Quality],tbl_daily[Name],Dashboard!$A$6,tbl_daily[Sleep Quality],"&lt;&gt;""",tbl_daily[Date],T$2),
IF($H$4=Dashboard!$A$18,AVERAGEIFS(tbl_daily[Energy],tbl_daily[Name],Dashboard!$A$6,tbl_daily[Energy],"&lt;&gt;""",tbl_daily[Date],T$2),
IF($H$5=Dashboard!$A$18,AVERAGEIFS(tbl_daily[Muscle Soreness],tbl_daily[Name],Dashboard!$A$6,tbl_daily[Muscle Soreness],"&lt;&gt;""",tbl_daily[Date],T$2),
IF($H$6=Dashboard!$A$18,AVERAGEIFS(tbl_daily[Confidence],tbl_daily[Name],Dashboard!$A$6,tbl_daily[Confidence],"&lt;&gt;""",tbl_daily[Date],T$2),
IF($H$7=Dashboard!$A$18,AVERAGEIFS(tbl_daily[RPE],tbl_daily[Name],Dashboard!$A$6,tbl_daily[RPE],"&lt;&gt;""",tbl_daily[Date],T$2),
IF($H$8=Dashboard!$A$18,AVERAGEIFS(tbl_daily[Duration Refined],tbl_daily[Name],Dashboard!$A$6,tbl_daily[Duration Refined],"&lt;&gt;""",tbl_daily[Date],T$2),
IF($H$9=Dashboard!$A$18,AVERAGEIFS(tbl_daily[sRPE],tbl_daily[Name],Dashboard!$A$6,tbl_daily[sRPE],"&lt;&gt;""",tbl_daily[Date],T$2),
IF($H$10=Dashboard!$A$18,AVERAGEIFS(tbl_daily[TrapBar Deadlift 1RM (lbs)],tbl_daily[Name],Dashboard!$A$6,tbl_daily[TrapBar Deadlift 1RM (lbs)],"&lt;&gt;""",tbl_daily[Date],T$2),
IF($H$11=Dashboard!$A$18,AVERAGEIFS(tbl_daily[Bench Press 1RM (lbs)],tbl_daily[Name],Dashboard!$A$6,tbl_daily[Bench Press 1RM (lbs)],"&lt;&gt;""",tbl_daily[Date],T$2),
IF($H$12=Dashboard!$A$18,AVERAGEIFS(tbl_daily[Jump Height (in)],tbl_daily[Name],Dashboard!$A$6,tbl_daily[sRPE],"&lt;&gt;""",tbl_daily[Jump Height (in)],T$2),
IF($H$13=Dashboard!$A$18,AVERAGEIFS(tbl_daily[Body Fat (%)],tbl_daily[Name],Dashboard!$A$6,tbl_daily[Body Fat (%)],"&lt;&gt;""",tbl_daily[Date],T$2))))))))))))),"")</f>
        <v>10</v>
      </c>
      <c r="U3" s="22">
        <f>IFERROR(IF($H$2=Dashboard!$A$18,AVERAGEIFS(tbl_daily[Stress],tbl_daily[Name],Dashboard!$A$6,tbl_daily[Stress],"&lt;&gt;""",tbl_daily[Date],U$2),
IF($H$3=Dashboard!$A$18,AVERAGEIFS(tbl_daily[Sleep Quality],tbl_daily[Name],Dashboard!$A$6,tbl_daily[Sleep Quality],"&lt;&gt;""",tbl_daily[Date],U$2),
IF($H$4=Dashboard!$A$18,AVERAGEIFS(tbl_daily[Energy],tbl_daily[Name],Dashboard!$A$6,tbl_daily[Energy],"&lt;&gt;""",tbl_daily[Date],U$2),
IF($H$5=Dashboard!$A$18,AVERAGEIFS(tbl_daily[Muscle Soreness],tbl_daily[Name],Dashboard!$A$6,tbl_daily[Muscle Soreness],"&lt;&gt;""",tbl_daily[Date],U$2),
IF($H$6=Dashboard!$A$18,AVERAGEIFS(tbl_daily[Confidence],tbl_daily[Name],Dashboard!$A$6,tbl_daily[Confidence],"&lt;&gt;""",tbl_daily[Date],U$2),
IF($H$7=Dashboard!$A$18,AVERAGEIFS(tbl_daily[RPE],tbl_daily[Name],Dashboard!$A$6,tbl_daily[RPE],"&lt;&gt;""",tbl_daily[Date],U$2),
IF($H$8=Dashboard!$A$18,AVERAGEIFS(tbl_daily[Duration Refined],tbl_daily[Name],Dashboard!$A$6,tbl_daily[Duration Refined],"&lt;&gt;""",tbl_daily[Date],U$2),
IF($H$9=Dashboard!$A$18,AVERAGEIFS(tbl_daily[sRPE],tbl_daily[Name],Dashboard!$A$6,tbl_daily[sRPE],"&lt;&gt;""",tbl_daily[Date],U$2),
IF($H$10=Dashboard!$A$18,AVERAGEIFS(tbl_daily[TrapBar Deadlift 1RM (lbs)],tbl_daily[Name],Dashboard!$A$6,tbl_daily[TrapBar Deadlift 1RM (lbs)],"&lt;&gt;""",tbl_daily[Date],U$2),
IF($H$11=Dashboard!$A$18,AVERAGEIFS(tbl_daily[Bench Press 1RM (lbs)],tbl_daily[Name],Dashboard!$A$6,tbl_daily[Bench Press 1RM (lbs)],"&lt;&gt;""",tbl_daily[Date],U$2),
IF($H$12=Dashboard!$A$18,AVERAGEIFS(tbl_daily[Jump Height (in)],tbl_daily[Name],Dashboard!$A$6,tbl_daily[sRPE],"&lt;&gt;""",tbl_daily[Jump Height (in)],U$2),
IF($H$13=Dashboard!$A$18,AVERAGEIFS(tbl_daily[Body Fat (%)],tbl_daily[Name],Dashboard!$A$6,tbl_daily[Body Fat (%)],"&lt;&gt;""",tbl_daily[Date],U$2))))))))))))),"")</f>
        <v>8</v>
      </c>
      <c r="V3" s="22">
        <f>IFERROR(IF($H$2=Dashboard!$A$18,AVERAGEIFS(tbl_daily[Stress],tbl_daily[Name],Dashboard!$A$6,tbl_daily[Stress],"&lt;&gt;""",tbl_daily[Date],V$2),
IF($H$3=Dashboard!$A$18,AVERAGEIFS(tbl_daily[Sleep Quality],tbl_daily[Name],Dashboard!$A$6,tbl_daily[Sleep Quality],"&lt;&gt;""",tbl_daily[Date],V$2),
IF($H$4=Dashboard!$A$18,AVERAGEIFS(tbl_daily[Energy],tbl_daily[Name],Dashboard!$A$6,tbl_daily[Energy],"&lt;&gt;""",tbl_daily[Date],V$2),
IF($H$5=Dashboard!$A$18,AVERAGEIFS(tbl_daily[Muscle Soreness],tbl_daily[Name],Dashboard!$A$6,tbl_daily[Muscle Soreness],"&lt;&gt;""",tbl_daily[Date],V$2),
IF($H$6=Dashboard!$A$18,AVERAGEIFS(tbl_daily[Confidence],tbl_daily[Name],Dashboard!$A$6,tbl_daily[Confidence],"&lt;&gt;""",tbl_daily[Date],V$2),
IF($H$7=Dashboard!$A$18,AVERAGEIFS(tbl_daily[RPE],tbl_daily[Name],Dashboard!$A$6,tbl_daily[RPE],"&lt;&gt;""",tbl_daily[Date],V$2),
IF($H$8=Dashboard!$A$18,AVERAGEIFS(tbl_daily[Duration Refined],tbl_daily[Name],Dashboard!$A$6,tbl_daily[Duration Refined],"&lt;&gt;""",tbl_daily[Date],V$2),
IF($H$9=Dashboard!$A$18,AVERAGEIFS(tbl_daily[sRPE],tbl_daily[Name],Dashboard!$A$6,tbl_daily[sRPE],"&lt;&gt;""",tbl_daily[Date],V$2),
IF($H$10=Dashboard!$A$18,AVERAGEIFS(tbl_daily[TrapBar Deadlift 1RM (lbs)],tbl_daily[Name],Dashboard!$A$6,tbl_daily[TrapBar Deadlift 1RM (lbs)],"&lt;&gt;""",tbl_daily[Date],V$2),
IF($H$11=Dashboard!$A$18,AVERAGEIFS(tbl_daily[Bench Press 1RM (lbs)],tbl_daily[Name],Dashboard!$A$6,tbl_daily[Bench Press 1RM (lbs)],"&lt;&gt;""",tbl_daily[Date],V$2),
IF($H$12=Dashboard!$A$18,AVERAGEIFS(tbl_daily[Jump Height (in)],tbl_daily[Name],Dashboard!$A$6,tbl_daily[sRPE],"&lt;&gt;""",tbl_daily[Jump Height (in)],V$2),
IF($H$13=Dashboard!$A$18,AVERAGEIFS(tbl_daily[Body Fat (%)],tbl_daily[Name],Dashboard!$A$6,tbl_daily[Body Fat (%)],"&lt;&gt;""",tbl_daily[Date],V$2))))))))))))),"")</f>
        <v>1</v>
      </c>
      <c r="W3" s="22">
        <f>IFERROR(IF($H$2=Dashboard!$A$18,AVERAGEIFS(tbl_daily[Stress],tbl_daily[Name],Dashboard!$A$6,tbl_daily[Stress],"&lt;&gt;""",tbl_daily[Date],W$2),
IF($H$3=Dashboard!$A$18,AVERAGEIFS(tbl_daily[Sleep Quality],tbl_daily[Name],Dashboard!$A$6,tbl_daily[Sleep Quality],"&lt;&gt;""",tbl_daily[Date],W$2),
IF($H$4=Dashboard!$A$18,AVERAGEIFS(tbl_daily[Energy],tbl_daily[Name],Dashboard!$A$6,tbl_daily[Energy],"&lt;&gt;""",tbl_daily[Date],W$2),
IF($H$5=Dashboard!$A$18,AVERAGEIFS(tbl_daily[Muscle Soreness],tbl_daily[Name],Dashboard!$A$6,tbl_daily[Muscle Soreness],"&lt;&gt;""",tbl_daily[Date],W$2),
IF($H$6=Dashboard!$A$18,AVERAGEIFS(tbl_daily[Confidence],tbl_daily[Name],Dashboard!$A$6,tbl_daily[Confidence],"&lt;&gt;""",tbl_daily[Date],W$2),
IF($H$7=Dashboard!$A$18,AVERAGEIFS(tbl_daily[RPE],tbl_daily[Name],Dashboard!$A$6,tbl_daily[RPE],"&lt;&gt;""",tbl_daily[Date],W$2),
IF($H$8=Dashboard!$A$18,AVERAGEIFS(tbl_daily[Duration Refined],tbl_daily[Name],Dashboard!$A$6,tbl_daily[Duration Refined],"&lt;&gt;""",tbl_daily[Date],W$2),
IF($H$9=Dashboard!$A$18,AVERAGEIFS(tbl_daily[sRPE],tbl_daily[Name],Dashboard!$A$6,tbl_daily[sRPE],"&lt;&gt;""",tbl_daily[Date],W$2),
IF($H$10=Dashboard!$A$18,AVERAGEIFS(tbl_daily[TrapBar Deadlift 1RM (lbs)],tbl_daily[Name],Dashboard!$A$6,tbl_daily[TrapBar Deadlift 1RM (lbs)],"&lt;&gt;""",tbl_daily[Date],W$2),
IF($H$11=Dashboard!$A$18,AVERAGEIFS(tbl_daily[Bench Press 1RM (lbs)],tbl_daily[Name],Dashboard!$A$6,tbl_daily[Bench Press 1RM (lbs)],"&lt;&gt;""",tbl_daily[Date],W$2),
IF($H$12=Dashboard!$A$18,AVERAGEIFS(tbl_daily[Jump Height (in)],tbl_daily[Name],Dashboard!$A$6,tbl_daily[sRPE],"&lt;&gt;""",tbl_daily[Jump Height (in)],W$2),
IF($H$13=Dashboard!$A$18,AVERAGEIFS(tbl_daily[Body Fat (%)],tbl_daily[Name],Dashboard!$A$6,tbl_daily[Body Fat (%)],"&lt;&gt;""",tbl_daily[Date],W$2))))))))))))),"")</f>
        <v>6</v>
      </c>
      <c r="X3" s="22">
        <f>IFERROR(IF($H$2=Dashboard!$A$18,AVERAGEIFS(tbl_daily[Stress],tbl_daily[Name],Dashboard!$A$6,tbl_daily[Stress],"&lt;&gt;""",tbl_daily[Date],X$2),
IF($H$3=Dashboard!$A$18,AVERAGEIFS(tbl_daily[Sleep Quality],tbl_daily[Name],Dashboard!$A$6,tbl_daily[Sleep Quality],"&lt;&gt;""",tbl_daily[Date],X$2),
IF($H$4=Dashboard!$A$18,AVERAGEIFS(tbl_daily[Energy],tbl_daily[Name],Dashboard!$A$6,tbl_daily[Energy],"&lt;&gt;""",tbl_daily[Date],X$2),
IF($H$5=Dashboard!$A$18,AVERAGEIFS(tbl_daily[Muscle Soreness],tbl_daily[Name],Dashboard!$A$6,tbl_daily[Muscle Soreness],"&lt;&gt;""",tbl_daily[Date],X$2),
IF($H$6=Dashboard!$A$18,AVERAGEIFS(tbl_daily[Confidence],tbl_daily[Name],Dashboard!$A$6,tbl_daily[Confidence],"&lt;&gt;""",tbl_daily[Date],X$2),
IF($H$7=Dashboard!$A$18,AVERAGEIFS(tbl_daily[RPE],tbl_daily[Name],Dashboard!$A$6,tbl_daily[RPE],"&lt;&gt;""",tbl_daily[Date],X$2),
IF($H$8=Dashboard!$A$18,AVERAGEIFS(tbl_daily[Duration Refined],tbl_daily[Name],Dashboard!$A$6,tbl_daily[Duration Refined],"&lt;&gt;""",tbl_daily[Date],X$2),
IF($H$9=Dashboard!$A$18,AVERAGEIFS(tbl_daily[sRPE],tbl_daily[Name],Dashboard!$A$6,tbl_daily[sRPE],"&lt;&gt;""",tbl_daily[Date],X$2),
IF($H$10=Dashboard!$A$18,AVERAGEIFS(tbl_daily[TrapBar Deadlift 1RM (lbs)],tbl_daily[Name],Dashboard!$A$6,tbl_daily[TrapBar Deadlift 1RM (lbs)],"&lt;&gt;""",tbl_daily[Date],X$2),
IF($H$11=Dashboard!$A$18,AVERAGEIFS(tbl_daily[Bench Press 1RM (lbs)],tbl_daily[Name],Dashboard!$A$6,tbl_daily[Bench Press 1RM (lbs)],"&lt;&gt;""",tbl_daily[Date],X$2),
IF($H$12=Dashboard!$A$18,AVERAGEIFS(tbl_daily[Jump Height (in)],tbl_daily[Name],Dashboard!$A$6,tbl_daily[sRPE],"&lt;&gt;""",tbl_daily[Jump Height (in)],X$2),
IF($H$13=Dashboard!$A$18,AVERAGEIFS(tbl_daily[Body Fat (%)],tbl_daily[Name],Dashboard!$A$6,tbl_daily[Body Fat (%)],"&lt;&gt;""",tbl_daily[Date],X$2))))))))))))),"")</f>
        <v>7</v>
      </c>
      <c r="Y3" s="22">
        <f>IFERROR(IF($H$2=Dashboard!$A$18,AVERAGEIFS(tbl_daily[Stress],tbl_daily[Name],Dashboard!$A$6,tbl_daily[Stress],"&lt;&gt;""",tbl_daily[Date],Y$2),
IF($H$3=Dashboard!$A$18,AVERAGEIFS(tbl_daily[Sleep Quality],tbl_daily[Name],Dashboard!$A$6,tbl_daily[Sleep Quality],"&lt;&gt;""",tbl_daily[Date],Y$2),
IF($H$4=Dashboard!$A$18,AVERAGEIFS(tbl_daily[Energy],tbl_daily[Name],Dashboard!$A$6,tbl_daily[Energy],"&lt;&gt;""",tbl_daily[Date],Y$2),
IF($H$5=Dashboard!$A$18,AVERAGEIFS(tbl_daily[Muscle Soreness],tbl_daily[Name],Dashboard!$A$6,tbl_daily[Muscle Soreness],"&lt;&gt;""",tbl_daily[Date],Y$2),
IF($H$6=Dashboard!$A$18,AVERAGEIFS(tbl_daily[Confidence],tbl_daily[Name],Dashboard!$A$6,tbl_daily[Confidence],"&lt;&gt;""",tbl_daily[Date],Y$2),
IF($H$7=Dashboard!$A$18,AVERAGEIFS(tbl_daily[RPE],tbl_daily[Name],Dashboard!$A$6,tbl_daily[RPE],"&lt;&gt;""",tbl_daily[Date],Y$2),
IF($H$8=Dashboard!$A$18,AVERAGEIFS(tbl_daily[Duration Refined],tbl_daily[Name],Dashboard!$A$6,tbl_daily[Duration Refined],"&lt;&gt;""",tbl_daily[Date],Y$2),
IF($H$9=Dashboard!$A$18,AVERAGEIFS(tbl_daily[sRPE],tbl_daily[Name],Dashboard!$A$6,tbl_daily[sRPE],"&lt;&gt;""",tbl_daily[Date],Y$2),
IF($H$10=Dashboard!$A$18,AVERAGEIFS(tbl_daily[TrapBar Deadlift 1RM (lbs)],tbl_daily[Name],Dashboard!$A$6,tbl_daily[TrapBar Deadlift 1RM (lbs)],"&lt;&gt;""",tbl_daily[Date],Y$2),
IF($H$11=Dashboard!$A$18,AVERAGEIFS(tbl_daily[Bench Press 1RM (lbs)],tbl_daily[Name],Dashboard!$A$6,tbl_daily[Bench Press 1RM (lbs)],"&lt;&gt;""",tbl_daily[Date],Y$2),
IF($H$12=Dashboard!$A$18,AVERAGEIFS(tbl_daily[Jump Height (in)],tbl_daily[Name],Dashboard!$A$6,tbl_daily[sRPE],"&lt;&gt;""",tbl_daily[Jump Height (in)],Y$2),
IF($H$13=Dashboard!$A$18,AVERAGEIFS(tbl_daily[Body Fat (%)],tbl_daily[Name],Dashboard!$A$6,tbl_daily[Body Fat (%)],"&lt;&gt;""",tbl_daily[Date],Y$2))))))))))))),"")</f>
        <v>1</v>
      </c>
      <c r="Z3" s="22">
        <f>IFERROR(IF($H$2=Dashboard!$A$18,AVERAGEIFS(tbl_daily[Stress],tbl_daily[Name],Dashboard!$A$6,tbl_daily[Stress],"&lt;&gt;""",tbl_daily[Date],Z$2),
IF($H$3=Dashboard!$A$18,AVERAGEIFS(tbl_daily[Sleep Quality],tbl_daily[Name],Dashboard!$A$6,tbl_daily[Sleep Quality],"&lt;&gt;""",tbl_daily[Date],Z$2),
IF($H$4=Dashboard!$A$18,AVERAGEIFS(tbl_daily[Energy],tbl_daily[Name],Dashboard!$A$6,tbl_daily[Energy],"&lt;&gt;""",tbl_daily[Date],Z$2),
IF($H$5=Dashboard!$A$18,AVERAGEIFS(tbl_daily[Muscle Soreness],tbl_daily[Name],Dashboard!$A$6,tbl_daily[Muscle Soreness],"&lt;&gt;""",tbl_daily[Date],Z$2),
IF($H$6=Dashboard!$A$18,AVERAGEIFS(tbl_daily[Confidence],tbl_daily[Name],Dashboard!$A$6,tbl_daily[Confidence],"&lt;&gt;""",tbl_daily[Date],Z$2),
IF($H$7=Dashboard!$A$18,AVERAGEIFS(tbl_daily[RPE],tbl_daily[Name],Dashboard!$A$6,tbl_daily[RPE],"&lt;&gt;""",tbl_daily[Date],Z$2),
IF($H$8=Dashboard!$A$18,AVERAGEIFS(tbl_daily[Duration Refined],tbl_daily[Name],Dashboard!$A$6,tbl_daily[Duration Refined],"&lt;&gt;""",tbl_daily[Date],Z$2),
IF($H$9=Dashboard!$A$18,AVERAGEIFS(tbl_daily[sRPE],tbl_daily[Name],Dashboard!$A$6,tbl_daily[sRPE],"&lt;&gt;""",tbl_daily[Date],Z$2),
IF($H$10=Dashboard!$A$18,AVERAGEIFS(tbl_daily[TrapBar Deadlift 1RM (lbs)],tbl_daily[Name],Dashboard!$A$6,tbl_daily[TrapBar Deadlift 1RM (lbs)],"&lt;&gt;""",tbl_daily[Date],Z$2),
IF($H$11=Dashboard!$A$18,AVERAGEIFS(tbl_daily[Bench Press 1RM (lbs)],tbl_daily[Name],Dashboard!$A$6,tbl_daily[Bench Press 1RM (lbs)],"&lt;&gt;""",tbl_daily[Date],Z$2),
IF($H$12=Dashboard!$A$18,AVERAGEIFS(tbl_daily[Jump Height (in)],tbl_daily[Name],Dashboard!$A$6,tbl_daily[sRPE],"&lt;&gt;""",tbl_daily[Jump Height (in)],Z$2),
IF($H$13=Dashboard!$A$18,AVERAGEIFS(tbl_daily[Body Fat (%)],tbl_daily[Name],Dashboard!$A$6,tbl_daily[Body Fat (%)],"&lt;&gt;""",tbl_daily[Date],Z$2))))))))))))),"")</f>
        <v>2</v>
      </c>
      <c r="AH3" s="22">
        <f>IF(_xlfn.MINIFS(tbl_daily[Date],tbl_daily[Name],Dashboard!$A$6)=Reference!AI3,1,IF(AI3="","",AH2+1))</f>
        <v>1</v>
      </c>
      <c r="AI3" s="27" cm="1">
        <f t="array" ref="AI3:AI69">_xlfn._xlws.SORT(_xlfn.UNIQUE(IF(tbl_daily[Name]=Dashboard!$A$6,tbl_daily[Date])))</f>
        <v>43026</v>
      </c>
      <c r="AK3" s="22" t="s">
        <v>138</v>
      </c>
      <c r="AL3" s="22" t="b">
        <f>IF(AND(Dashboard!$A$11&lt;1,Dashboard!$A$13=Reference!$F$2),Dashboard!$A$6&amp;" on "&amp;TEXT(Dashboard!$A$8,"mm/dd")&amp;" vs. own season average")</f>
        <v>0</v>
      </c>
      <c r="AM3" s="22">
        <f>IF(AL3=FALSE,0,1)</f>
        <v>0</v>
      </c>
    </row>
    <row r="4" spans="1:44" x14ac:dyDescent="0.2">
      <c r="A4" s="22" t="str">
        <v>Lola Bunny</v>
      </c>
      <c r="F4" s="22" t="s">
        <v>11</v>
      </c>
      <c r="H4" s="22" t="s">
        <v>5</v>
      </c>
      <c r="J4" s="22" t="s">
        <v>84</v>
      </c>
      <c r="L4" s="22" t="s">
        <v>93</v>
      </c>
      <c r="M4" s="26">
        <f>IFERROR(IF($H$2=Dashboard!$A$18,AVERAGEIFS(tbl_daily[Stress],tbl_daily[Name],Dashboard!$A$6,tbl_daily[Stress],"&lt;&gt;""",tbl_daily[Date],"&lt;="&amp;M$2,tbl_daily[Date],"&gt;="&amp;M$2-Dashboard!$A$23),
IF($H$3=Dashboard!$A$18,AVERAGEIFS(tbl_daily[Sleep Quality],tbl_daily[Name],Dashboard!$A$6,tbl_daily[Sleep Quality],"&lt;&gt;""",tbl_daily[Date],"&lt;="&amp;M$2,tbl_daily[Date],"&gt;="&amp;M$2-Dashboard!$A$23),
IF($H$4=Dashboard!$A$18,AVERAGEIFS(tbl_daily[Energy],tbl_daily[Name],Dashboard!$A$6,tbl_daily[Energy],"&lt;&gt;""",tbl_daily[Date],"&lt;="&amp;M$2,tbl_daily[Date],"&gt;="&amp;M$2-Dashboard!$A$23),
IF($H$5=Dashboard!$A$18,AVERAGEIFS(tbl_daily[Muscle Soreness],tbl_daily[Name],Dashboard!$A$6,tbl_daily[Muscle Soreness],"&lt;&gt;""",tbl_daily[Date],"&lt;="&amp;M$2,tbl_daily[Date],"&gt;="&amp;M$2-Dashboard!$A$23),
IF($H$6=Dashboard!$A$18,AVERAGEIFS(tbl_daily[Confidence],tbl_daily[Name],Dashboard!$A$6,tbl_daily[Confidence],"&lt;&gt;""",tbl_daily[Date],"&lt;="&amp;M$2,tbl_daily[Date],"&gt;="&amp;M$2-Dashboard!$A$23),
IF($H$7=Dashboard!$A$18,AVERAGEIFS(tbl_daily[RPE],tbl_daily[Name],Dashboard!$A$6,tbl_daily[RPE],"&lt;&gt;""",tbl_daily[Date],"&lt;="&amp;M$2,tbl_daily[Date],"&gt;="&amp;M$2-Dashboard!$A$23),
IF($H$8=Dashboard!$A$18,AVERAGEIFS(tbl_daily[Duration Refined],tbl_daily[Name],Dashboard!$A$6,tbl_daily[Duration Refined],"&lt;&gt;""",tbl_daily[Date],"&lt;="&amp;M$2,tbl_daily[Date],"&gt;="&amp;M$2-Dashboard!$A$23),
IF($H$9=Dashboard!$A$18,AVERAGEIFS(tbl_daily[sRPE],tbl_daily[Name],Dashboard!$A$6,tbl_daily[sRPE],"&lt;&gt;""",tbl_daily[Date],"&lt;="&amp;M$2,tbl_daily[Date],"&gt;="&amp;M$2-Dashboard!$A$23),
IF($H$10=Dashboard!$A$18,AVERAGEIFS(tbl_daily[TrapBar Deadlift 1RM (lbs)],tbl_daily[Name],Dashboard!$A$6,tbl_daily[TrapBar Deadlift 1RM (lbs)],"&lt;&gt;""",tbl_daily[Date],"&lt;="&amp;M$2,tbl_daily[Date],"&gt;="&amp;M$2-Dashboard!$A$23),
IF($H$11=Dashboard!$A$18,AVERAGEIFS(tbl_daily[Bench Press 1RM (lbs)],tbl_daily[Name],Dashboard!$A$6,tbl_daily[Bench Press 1RM (lbs)],"&lt;&gt;""",tbl_daily[Date],"&lt;="&amp;M$2,tbl_daily[Date],"&gt;="&amp;M$2-Dashboard!$A$23),
IF($H$12=Dashboard!$A$18,AVERAGEIFS(tbl_daily[Jump Height (in)],tbl_daily[Name],Dashboard!$A$6,tbl_daily[sRPE],"&lt;&gt;""",tbl_daily[Jump Height (in)],M$2,tbl_daily[Date],"&gt;="&amp;M$2-Dashboard!$A$23),
IF($H$13=Dashboard!$A$18,AVERAGEIFS(tbl_daily[Body Fat (%)],tbl_daily[Name],Dashboard!$A$6,tbl_daily[Body Fat (%)],"&lt;&gt;""",tbl_daily[Date],"&lt;="&amp;M$2,tbl_daily[Date],"&gt;="&amp;M$2-Dashboard!$A$23))))))))))))),"")</f>
        <v>7.125</v>
      </c>
      <c r="N4" s="26">
        <f>IFERROR(IF($H$2=Dashboard!$A$18,AVERAGEIFS(tbl_daily[Stress],tbl_daily[Name],Dashboard!$A$6,tbl_daily[Stress],"&lt;&gt;""",tbl_daily[Date],"&lt;="&amp;N$2,tbl_daily[Date],"&gt;="&amp;N$2-Dashboard!$A$23),
IF($H$3=Dashboard!$A$18,AVERAGEIFS(tbl_daily[Sleep Quality],tbl_daily[Name],Dashboard!$A$6,tbl_daily[Sleep Quality],"&lt;&gt;""",tbl_daily[Date],"&lt;="&amp;N$2,tbl_daily[Date],"&gt;="&amp;N$2-Dashboard!$A$23),
IF($H$4=Dashboard!$A$18,AVERAGEIFS(tbl_daily[Energy],tbl_daily[Name],Dashboard!$A$6,tbl_daily[Energy],"&lt;&gt;""",tbl_daily[Date],"&lt;="&amp;N$2,tbl_daily[Date],"&gt;="&amp;N$2-Dashboard!$A$23),
IF($H$5=Dashboard!$A$18,AVERAGEIFS(tbl_daily[Muscle Soreness],tbl_daily[Name],Dashboard!$A$6,tbl_daily[Muscle Soreness],"&lt;&gt;""",tbl_daily[Date],"&lt;="&amp;N$2,tbl_daily[Date],"&gt;="&amp;N$2-Dashboard!$A$23),
IF($H$6=Dashboard!$A$18,AVERAGEIFS(tbl_daily[Confidence],tbl_daily[Name],Dashboard!$A$6,tbl_daily[Confidence],"&lt;&gt;""",tbl_daily[Date],"&lt;="&amp;N$2,tbl_daily[Date],"&gt;="&amp;N$2-Dashboard!$A$23),
IF($H$7=Dashboard!$A$18,AVERAGEIFS(tbl_daily[RPE],tbl_daily[Name],Dashboard!$A$6,tbl_daily[RPE],"&lt;&gt;""",tbl_daily[Date],"&lt;="&amp;N$2,tbl_daily[Date],"&gt;="&amp;N$2-Dashboard!$A$23),
IF($H$8=Dashboard!$A$18,AVERAGEIFS(tbl_daily[Duration Refined],tbl_daily[Name],Dashboard!$A$6,tbl_daily[Duration Refined],"&lt;&gt;""",tbl_daily[Date],"&lt;="&amp;N$2,tbl_daily[Date],"&gt;="&amp;N$2-Dashboard!$A$23),
IF($H$9=Dashboard!$A$18,AVERAGEIFS(tbl_daily[sRPE],tbl_daily[Name],Dashboard!$A$6,tbl_daily[sRPE],"&lt;&gt;""",tbl_daily[Date],"&lt;="&amp;N$2,tbl_daily[Date],"&gt;="&amp;N$2-Dashboard!$A$23),
IF($H$10=Dashboard!$A$18,AVERAGEIFS(tbl_daily[TrapBar Deadlift 1RM (lbs)],tbl_daily[Name],Dashboard!$A$6,tbl_daily[TrapBar Deadlift 1RM (lbs)],"&lt;&gt;""",tbl_daily[Date],"&lt;="&amp;N$2,tbl_daily[Date],"&gt;="&amp;N$2-Dashboard!$A$23),
IF($H$11=Dashboard!$A$18,AVERAGEIFS(tbl_daily[Bench Press 1RM (lbs)],tbl_daily[Name],Dashboard!$A$6,tbl_daily[Bench Press 1RM (lbs)],"&lt;&gt;""",tbl_daily[Date],"&lt;="&amp;N$2,tbl_daily[Date],"&gt;="&amp;N$2-Dashboard!$A$23),
IF($H$12=Dashboard!$A$18,AVERAGEIFS(tbl_daily[Jump Height (in)],tbl_daily[Name],Dashboard!$A$6,tbl_daily[sRPE],"&lt;&gt;""",tbl_daily[Jump Height (in)],N$2,tbl_daily[Date],"&gt;="&amp;N$2-Dashboard!$A$23),
IF($H$13=Dashboard!$A$18,AVERAGEIFS(tbl_daily[Body Fat (%)],tbl_daily[Name],Dashboard!$A$6,tbl_daily[Body Fat (%)],"&lt;&gt;""",tbl_daily[Date],"&lt;="&amp;N$2,tbl_daily[Date],"&gt;="&amp;N$2-Dashboard!$A$23))))))))))))),"")</f>
        <v>6.875</v>
      </c>
      <c r="O4" s="26">
        <f>IFERROR(IF($H$2=Dashboard!$A$18,AVERAGEIFS(tbl_daily[Stress],tbl_daily[Name],Dashboard!$A$6,tbl_daily[Stress],"&lt;&gt;""",tbl_daily[Date],"&lt;="&amp;O$2,tbl_daily[Date],"&gt;="&amp;O$2-Dashboard!$A$23),
IF($H$3=Dashboard!$A$18,AVERAGEIFS(tbl_daily[Sleep Quality],tbl_daily[Name],Dashboard!$A$6,tbl_daily[Sleep Quality],"&lt;&gt;""",tbl_daily[Date],"&lt;="&amp;O$2,tbl_daily[Date],"&gt;="&amp;O$2-Dashboard!$A$23),
IF($H$4=Dashboard!$A$18,AVERAGEIFS(tbl_daily[Energy],tbl_daily[Name],Dashboard!$A$6,tbl_daily[Energy],"&lt;&gt;""",tbl_daily[Date],"&lt;="&amp;O$2,tbl_daily[Date],"&gt;="&amp;O$2-Dashboard!$A$23),
IF($H$5=Dashboard!$A$18,AVERAGEIFS(tbl_daily[Muscle Soreness],tbl_daily[Name],Dashboard!$A$6,tbl_daily[Muscle Soreness],"&lt;&gt;""",tbl_daily[Date],"&lt;="&amp;O$2,tbl_daily[Date],"&gt;="&amp;O$2-Dashboard!$A$23),
IF($H$6=Dashboard!$A$18,AVERAGEIFS(tbl_daily[Confidence],tbl_daily[Name],Dashboard!$A$6,tbl_daily[Confidence],"&lt;&gt;""",tbl_daily[Date],"&lt;="&amp;O$2,tbl_daily[Date],"&gt;="&amp;O$2-Dashboard!$A$23),
IF($H$7=Dashboard!$A$18,AVERAGEIFS(tbl_daily[RPE],tbl_daily[Name],Dashboard!$A$6,tbl_daily[RPE],"&lt;&gt;""",tbl_daily[Date],"&lt;="&amp;O$2,tbl_daily[Date],"&gt;="&amp;O$2-Dashboard!$A$23),
IF($H$8=Dashboard!$A$18,AVERAGEIFS(tbl_daily[Duration Refined],tbl_daily[Name],Dashboard!$A$6,tbl_daily[Duration Refined],"&lt;&gt;""",tbl_daily[Date],"&lt;="&amp;O$2,tbl_daily[Date],"&gt;="&amp;O$2-Dashboard!$A$23),
IF($H$9=Dashboard!$A$18,AVERAGEIFS(tbl_daily[sRPE],tbl_daily[Name],Dashboard!$A$6,tbl_daily[sRPE],"&lt;&gt;""",tbl_daily[Date],"&lt;="&amp;O$2,tbl_daily[Date],"&gt;="&amp;O$2-Dashboard!$A$23),
IF($H$10=Dashboard!$A$18,AVERAGEIFS(tbl_daily[TrapBar Deadlift 1RM (lbs)],tbl_daily[Name],Dashboard!$A$6,tbl_daily[TrapBar Deadlift 1RM (lbs)],"&lt;&gt;""",tbl_daily[Date],"&lt;="&amp;O$2,tbl_daily[Date],"&gt;="&amp;O$2-Dashboard!$A$23),
IF($H$11=Dashboard!$A$18,AVERAGEIFS(tbl_daily[Bench Press 1RM (lbs)],tbl_daily[Name],Dashboard!$A$6,tbl_daily[Bench Press 1RM (lbs)],"&lt;&gt;""",tbl_daily[Date],"&lt;="&amp;O$2,tbl_daily[Date],"&gt;="&amp;O$2-Dashboard!$A$23),
IF($H$12=Dashboard!$A$18,AVERAGEIFS(tbl_daily[Jump Height (in)],tbl_daily[Name],Dashboard!$A$6,tbl_daily[sRPE],"&lt;&gt;""",tbl_daily[Jump Height (in)],O$2,tbl_daily[Date],"&gt;="&amp;O$2-Dashboard!$A$23),
IF($H$13=Dashboard!$A$18,AVERAGEIFS(tbl_daily[Body Fat (%)],tbl_daily[Name],Dashboard!$A$6,tbl_daily[Body Fat (%)],"&lt;&gt;""",tbl_daily[Date],"&lt;="&amp;O$2,tbl_daily[Date],"&gt;="&amp;O$2-Dashboard!$A$23))))))))))))),"")</f>
        <v>6.75</v>
      </c>
      <c r="P4" s="26">
        <f>IFERROR(IF($H$2=Dashboard!$A$18,AVERAGEIFS(tbl_daily[Stress],tbl_daily[Name],Dashboard!$A$6,tbl_daily[Stress],"&lt;&gt;""",tbl_daily[Date],"&lt;="&amp;P$2,tbl_daily[Date],"&gt;="&amp;P$2-Dashboard!$A$23),
IF($H$3=Dashboard!$A$18,AVERAGEIFS(tbl_daily[Sleep Quality],tbl_daily[Name],Dashboard!$A$6,tbl_daily[Sleep Quality],"&lt;&gt;""",tbl_daily[Date],"&lt;="&amp;P$2,tbl_daily[Date],"&gt;="&amp;P$2-Dashboard!$A$23),
IF($H$4=Dashboard!$A$18,AVERAGEIFS(tbl_daily[Energy],tbl_daily[Name],Dashboard!$A$6,tbl_daily[Energy],"&lt;&gt;""",tbl_daily[Date],"&lt;="&amp;P$2,tbl_daily[Date],"&gt;="&amp;P$2-Dashboard!$A$23),
IF($H$5=Dashboard!$A$18,AVERAGEIFS(tbl_daily[Muscle Soreness],tbl_daily[Name],Dashboard!$A$6,tbl_daily[Muscle Soreness],"&lt;&gt;""",tbl_daily[Date],"&lt;="&amp;P$2,tbl_daily[Date],"&gt;="&amp;P$2-Dashboard!$A$23),
IF($H$6=Dashboard!$A$18,AVERAGEIFS(tbl_daily[Confidence],tbl_daily[Name],Dashboard!$A$6,tbl_daily[Confidence],"&lt;&gt;""",tbl_daily[Date],"&lt;="&amp;P$2,tbl_daily[Date],"&gt;="&amp;P$2-Dashboard!$A$23),
IF($H$7=Dashboard!$A$18,AVERAGEIFS(tbl_daily[RPE],tbl_daily[Name],Dashboard!$A$6,tbl_daily[RPE],"&lt;&gt;""",tbl_daily[Date],"&lt;="&amp;P$2,tbl_daily[Date],"&gt;="&amp;P$2-Dashboard!$A$23),
IF($H$8=Dashboard!$A$18,AVERAGEIFS(tbl_daily[Duration Refined],tbl_daily[Name],Dashboard!$A$6,tbl_daily[Duration Refined],"&lt;&gt;""",tbl_daily[Date],"&lt;="&amp;P$2,tbl_daily[Date],"&gt;="&amp;P$2-Dashboard!$A$23),
IF($H$9=Dashboard!$A$18,AVERAGEIFS(tbl_daily[sRPE],tbl_daily[Name],Dashboard!$A$6,tbl_daily[sRPE],"&lt;&gt;""",tbl_daily[Date],"&lt;="&amp;P$2,tbl_daily[Date],"&gt;="&amp;P$2-Dashboard!$A$23),
IF($H$10=Dashboard!$A$18,AVERAGEIFS(tbl_daily[TrapBar Deadlift 1RM (lbs)],tbl_daily[Name],Dashboard!$A$6,tbl_daily[TrapBar Deadlift 1RM (lbs)],"&lt;&gt;""",tbl_daily[Date],"&lt;="&amp;P$2,tbl_daily[Date],"&gt;="&amp;P$2-Dashboard!$A$23),
IF($H$11=Dashboard!$A$18,AVERAGEIFS(tbl_daily[Bench Press 1RM (lbs)],tbl_daily[Name],Dashboard!$A$6,tbl_daily[Bench Press 1RM (lbs)],"&lt;&gt;""",tbl_daily[Date],"&lt;="&amp;P$2,tbl_daily[Date],"&gt;="&amp;P$2-Dashboard!$A$23),
IF($H$12=Dashboard!$A$18,AVERAGEIFS(tbl_daily[Jump Height (in)],tbl_daily[Name],Dashboard!$A$6,tbl_daily[sRPE],"&lt;&gt;""",tbl_daily[Jump Height (in)],P$2,tbl_daily[Date],"&gt;="&amp;P$2-Dashboard!$A$23),
IF($H$13=Dashboard!$A$18,AVERAGEIFS(tbl_daily[Body Fat (%)],tbl_daily[Name],Dashboard!$A$6,tbl_daily[Body Fat (%)],"&lt;&gt;""",tbl_daily[Date],"&lt;="&amp;P$2,tbl_daily[Date],"&gt;="&amp;P$2-Dashboard!$A$23))))))))))))),"")</f>
        <v>6.625</v>
      </c>
      <c r="Q4" s="26">
        <f>IFERROR(IF($H$2=Dashboard!$A$18,AVERAGEIFS(tbl_daily[Stress],tbl_daily[Name],Dashboard!$A$6,tbl_daily[Stress],"&lt;&gt;""",tbl_daily[Date],"&lt;="&amp;Q$2,tbl_daily[Date],"&gt;="&amp;Q$2-Dashboard!$A$23),
IF($H$3=Dashboard!$A$18,AVERAGEIFS(tbl_daily[Sleep Quality],tbl_daily[Name],Dashboard!$A$6,tbl_daily[Sleep Quality],"&lt;&gt;""",tbl_daily[Date],"&lt;="&amp;Q$2,tbl_daily[Date],"&gt;="&amp;Q$2-Dashboard!$A$23),
IF($H$4=Dashboard!$A$18,AVERAGEIFS(tbl_daily[Energy],tbl_daily[Name],Dashboard!$A$6,tbl_daily[Energy],"&lt;&gt;""",tbl_daily[Date],"&lt;="&amp;Q$2,tbl_daily[Date],"&gt;="&amp;Q$2-Dashboard!$A$23),
IF($H$5=Dashboard!$A$18,AVERAGEIFS(tbl_daily[Muscle Soreness],tbl_daily[Name],Dashboard!$A$6,tbl_daily[Muscle Soreness],"&lt;&gt;""",tbl_daily[Date],"&lt;="&amp;Q$2,tbl_daily[Date],"&gt;="&amp;Q$2-Dashboard!$A$23),
IF($H$6=Dashboard!$A$18,AVERAGEIFS(tbl_daily[Confidence],tbl_daily[Name],Dashboard!$A$6,tbl_daily[Confidence],"&lt;&gt;""",tbl_daily[Date],"&lt;="&amp;Q$2,tbl_daily[Date],"&gt;="&amp;Q$2-Dashboard!$A$23),
IF($H$7=Dashboard!$A$18,AVERAGEIFS(tbl_daily[RPE],tbl_daily[Name],Dashboard!$A$6,tbl_daily[RPE],"&lt;&gt;""",tbl_daily[Date],"&lt;="&amp;Q$2,tbl_daily[Date],"&gt;="&amp;Q$2-Dashboard!$A$23),
IF($H$8=Dashboard!$A$18,AVERAGEIFS(tbl_daily[Duration Refined],tbl_daily[Name],Dashboard!$A$6,tbl_daily[Duration Refined],"&lt;&gt;""",tbl_daily[Date],"&lt;="&amp;Q$2,tbl_daily[Date],"&gt;="&amp;Q$2-Dashboard!$A$23),
IF($H$9=Dashboard!$A$18,AVERAGEIFS(tbl_daily[sRPE],tbl_daily[Name],Dashboard!$A$6,tbl_daily[sRPE],"&lt;&gt;""",tbl_daily[Date],"&lt;="&amp;Q$2,tbl_daily[Date],"&gt;="&amp;Q$2-Dashboard!$A$23),
IF($H$10=Dashboard!$A$18,AVERAGEIFS(tbl_daily[TrapBar Deadlift 1RM (lbs)],tbl_daily[Name],Dashboard!$A$6,tbl_daily[TrapBar Deadlift 1RM (lbs)],"&lt;&gt;""",tbl_daily[Date],"&lt;="&amp;Q$2,tbl_daily[Date],"&gt;="&amp;Q$2-Dashboard!$A$23),
IF($H$11=Dashboard!$A$18,AVERAGEIFS(tbl_daily[Bench Press 1RM (lbs)],tbl_daily[Name],Dashboard!$A$6,tbl_daily[Bench Press 1RM (lbs)],"&lt;&gt;""",tbl_daily[Date],"&lt;="&amp;Q$2,tbl_daily[Date],"&gt;="&amp;Q$2-Dashboard!$A$23),
IF($H$12=Dashboard!$A$18,AVERAGEIFS(tbl_daily[Jump Height (in)],tbl_daily[Name],Dashboard!$A$6,tbl_daily[sRPE],"&lt;&gt;""",tbl_daily[Jump Height (in)],Q$2,tbl_daily[Date],"&gt;="&amp;Q$2-Dashboard!$A$23),
IF($H$13=Dashboard!$A$18,AVERAGEIFS(tbl_daily[Body Fat (%)],tbl_daily[Name],Dashboard!$A$6,tbl_daily[Body Fat (%)],"&lt;&gt;""",tbl_daily[Date],"&lt;="&amp;Q$2,tbl_daily[Date],"&gt;="&amp;Q$2-Dashboard!$A$23))))))))))))),"")</f>
        <v>5.625</v>
      </c>
      <c r="R4" s="26">
        <f>IFERROR(IF($H$2=Dashboard!$A$18,AVERAGEIFS(tbl_daily[Stress],tbl_daily[Name],Dashboard!$A$6,tbl_daily[Stress],"&lt;&gt;""",tbl_daily[Date],"&lt;="&amp;R$2,tbl_daily[Date],"&gt;="&amp;R$2-Dashboard!$A$23),
IF($H$3=Dashboard!$A$18,AVERAGEIFS(tbl_daily[Sleep Quality],tbl_daily[Name],Dashboard!$A$6,tbl_daily[Sleep Quality],"&lt;&gt;""",tbl_daily[Date],"&lt;="&amp;R$2,tbl_daily[Date],"&gt;="&amp;R$2-Dashboard!$A$23),
IF($H$4=Dashboard!$A$18,AVERAGEIFS(tbl_daily[Energy],tbl_daily[Name],Dashboard!$A$6,tbl_daily[Energy],"&lt;&gt;""",tbl_daily[Date],"&lt;="&amp;R$2,tbl_daily[Date],"&gt;="&amp;R$2-Dashboard!$A$23),
IF($H$5=Dashboard!$A$18,AVERAGEIFS(tbl_daily[Muscle Soreness],tbl_daily[Name],Dashboard!$A$6,tbl_daily[Muscle Soreness],"&lt;&gt;""",tbl_daily[Date],"&lt;="&amp;R$2,tbl_daily[Date],"&gt;="&amp;R$2-Dashboard!$A$23),
IF($H$6=Dashboard!$A$18,AVERAGEIFS(tbl_daily[Confidence],tbl_daily[Name],Dashboard!$A$6,tbl_daily[Confidence],"&lt;&gt;""",tbl_daily[Date],"&lt;="&amp;R$2,tbl_daily[Date],"&gt;="&amp;R$2-Dashboard!$A$23),
IF($H$7=Dashboard!$A$18,AVERAGEIFS(tbl_daily[RPE],tbl_daily[Name],Dashboard!$A$6,tbl_daily[RPE],"&lt;&gt;""",tbl_daily[Date],"&lt;="&amp;R$2,tbl_daily[Date],"&gt;="&amp;R$2-Dashboard!$A$23),
IF($H$8=Dashboard!$A$18,AVERAGEIFS(tbl_daily[Duration Refined],tbl_daily[Name],Dashboard!$A$6,tbl_daily[Duration Refined],"&lt;&gt;""",tbl_daily[Date],"&lt;="&amp;R$2,tbl_daily[Date],"&gt;="&amp;R$2-Dashboard!$A$23),
IF($H$9=Dashboard!$A$18,AVERAGEIFS(tbl_daily[sRPE],tbl_daily[Name],Dashboard!$A$6,tbl_daily[sRPE],"&lt;&gt;""",tbl_daily[Date],"&lt;="&amp;R$2,tbl_daily[Date],"&gt;="&amp;R$2-Dashboard!$A$23),
IF($H$10=Dashboard!$A$18,AVERAGEIFS(tbl_daily[TrapBar Deadlift 1RM (lbs)],tbl_daily[Name],Dashboard!$A$6,tbl_daily[TrapBar Deadlift 1RM (lbs)],"&lt;&gt;""",tbl_daily[Date],"&lt;="&amp;R$2,tbl_daily[Date],"&gt;="&amp;R$2-Dashboard!$A$23),
IF($H$11=Dashboard!$A$18,AVERAGEIFS(tbl_daily[Bench Press 1RM (lbs)],tbl_daily[Name],Dashboard!$A$6,tbl_daily[Bench Press 1RM (lbs)],"&lt;&gt;""",tbl_daily[Date],"&lt;="&amp;R$2,tbl_daily[Date],"&gt;="&amp;R$2-Dashboard!$A$23),
IF($H$12=Dashboard!$A$18,AVERAGEIFS(tbl_daily[Jump Height (in)],tbl_daily[Name],Dashboard!$A$6,tbl_daily[sRPE],"&lt;&gt;""",tbl_daily[Jump Height (in)],R$2,tbl_daily[Date],"&gt;="&amp;R$2-Dashboard!$A$23),
IF($H$13=Dashboard!$A$18,AVERAGEIFS(tbl_daily[Body Fat (%)],tbl_daily[Name],Dashboard!$A$6,tbl_daily[Body Fat (%)],"&lt;&gt;""",tbl_daily[Date],"&lt;="&amp;R$2,tbl_daily[Date],"&gt;="&amp;R$2-Dashboard!$A$23))))))))))))),"")</f>
        <v>5.25</v>
      </c>
      <c r="S4" s="26">
        <f>IFERROR(IF($H$2=Dashboard!$A$18,AVERAGEIFS(tbl_daily[Stress],tbl_daily[Name],Dashboard!$A$6,tbl_daily[Stress],"&lt;&gt;""",tbl_daily[Date],"&lt;="&amp;S$2,tbl_daily[Date],"&gt;="&amp;S$2-Dashboard!$A$23),
IF($H$3=Dashboard!$A$18,AVERAGEIFS(tbl_daily[Sleep Quality],tbl_daily[Name],Dashboard!$A$6,tbl_daily[Sleep Quality],"&lt;&gt;""",tbl_daily[Date],"&lt;="&amp;S$2,tbl_daily[Date],"&gt;="&amp;S$2-Dashboard!$A$23),
IF($H$4=Dashboard!$A$18,AVERAGEIFS(tbl_daily[Energy],tbl_daily[Name],Dashboard!$A$6,tbl_daily[Energy],"&lt;&gt;""",tbl_daily[Date],"&lt;="&amp;S$2,tbl_daily[Date],"&gt;="&amp;S$2-Dashboard!$A$23),
IF($H$5=Dashboard!$A$18,AVERAGEIFS(tbl_daily[Muscle Soreness],tbl_daily[Name],Dashboard!$A$6,tbl_daily[Muscle Soreness],"&lt;&gt;""",tbl_daily[Date],"&lt;="&amp;S$2,tbl_daily[Date],"&gt;="&amp;S$2-Dashboard!$A$23),
IF($H$6=Dashboard!$A$18,AVERAGEIFS(tbl_daily[Confidence],tbl_daily[Name],Dashboard!$A$6,tbl_daily[Confidence],"&lt;&gt;""",tbl_daily[Date],"&lt;="&amp;S$2,tbl_daily[Date],"&gt;="&amp;S$2-Dashboard!$A$23),
IF($H$7=Dashboard!$A$18,AVERAGEIFS(tbl_daily[RPE],tbl_daily[Name],Dashboard!$A$6,tbl_daily[RPE],"&lt;&gt;""",tbl_daily[Date],"&lt;="&amp;S$2,tbl_daily[Date],"&gt;="&amp;S$2-Dashboard!$A$23),
IF($H$8=Dashboard!$A$18,AVERAGEIFS(tbl_daily[Duration Refined],tbl_daily[Name],Dashboard!$A$6,tbl_daily[Duration Refined],"&lt;&gt;""",tbl_daily[Date],"&lt;="&amp;S$2,tbl_daily[Date],"&gt;="&amp;S$2-Dashboard!$A$23),
IF($H$9=Dashboard!$A$18,AVERAGEIFS(tbl_daily[sRPE],tbl_daily[Name],Dashboard!$A$6,tbl_daily[sRPE],"&lt;&gt;""",tbl_daily[Date],"&lt;="&amp;S$2,tbl_daily[Date],"&gt;="&amp;S$2-Dashboard!$A$23),
IF($H$10=Dashboard!$A$18,AVERAGEIFS(tbl_daily[TrapBar Deadlift 1RM (lbs)],tbl_daily[Name],Dashboard!$A$6,tbl_daily[TrapBar Deadlift 1RM (lbs)],"&lt;&gt;""",tbl_daily[Date],"&lt;="&amp;S$2,tbl_daily[Date],"&gt;="&amp;S$2-Dashboard!$A$23),
IF($H$11=Dashboard!$A$18,AVERAGEIFS(tbl_daily[Bench Press 1RM (lbs)],tbl_daily[Name],Dashboard!$A$6,tbl_daily[Bench Press 1RM (lbs)],"&lt;&gt;""",tbl_daily[Date],"&lt;="&amp;S$2,tbl_daily[Date],"&gt;="&amp;S$2-Dashboard!$A$23),
IF($H$12=Dashboard!$A$18,AVERAGEIFS(tbl_daily[Jump Height (in)],tbl_daily[Name],Dashboard!$A$6,tbl_daily[sRPE],"&lt;&gt;""",tbl_daily[Jump Height (in)],S$2,tbl_daily[Date],"&gt;="&amp;S$2-Dashboard!$A$23),
IF($H$13=Dashboard!$A$18,AVERAGEIFS(tbl_daily[Body Fat (%)],tbl_daily[Name],Dashboard!$A$6,tbl_daily[Body Fat (%)],"&lt;&gt;""",tbl_daily[Date],"&lt;="&amp;S$2,tbl_daily[Date],"&gt;="&amp;S$2-Dashboard!$A$23))))))))))))),"")</f>
        <v>5</v>
      </c>
      <c r="T4" s="26">
        <f>IFERROR(IF($H$2=Dashboard!$A$18,AVERAGEIFS(tbl_daily[Stress],tbl_daily[Name],Dashboard!$A$6,tbl_daily[Stress],"&lt;&gt;""",tbl_daily[Date],"&lt;="&amp;T$2,tbl_daily[Date],"&gt;="&amp;T$2-Dashboard!$A$23),
IF($H$3=Dashboard!$A$18,AVERAGEIFS(tbl_daily[Sleep Quality],tbl_daily[Name],Dashboard!$A$6,tbl_daily[Sleep Quality],"&lt;&gt;""",tbl_daily[Date],"&lt;="&amp;T$2,tbl_daily[Date],"&gt;="&amp;T$2-Dashboard!$A$23),
IF($H$4=Dashboard!$A$18,AVERAGEIFS(tbl_daily[Energy],tbl_daily[Name],Dashboard!$A$6,tbl_daily[Energy],"&lt;&gt;""",tbl_daily[Date],"&lt;="&amp;T$2,tbl_daily[Date],"&gt;="&amp;T$2-Dashboard!$A$23),
IF($H$5=Dashboard!$A$18,AVERAGEIFS(tbl_daily[Muscle Soreness],tbl_daily[Name],Dashboard!$A$6,tbl_daily[Muscle Soreness],"&lt;&gt;""",tbl_daily[Date],"&lt;="&amp;T$2,tbl_daily[Date],"&gt;="&amp;T$2-Dashboard!$A$23),
IF($H$6=Dashboard!$A$18,AVERAGEIFS(tbl_daily[Confidence],tbl_daily[Name],Dashboard!$A$6,tbl_daily[Confidence],"&lt;&gt;""",tbl_daily[Date],"&lt;="&amp;T$2,tbl_daily[Date],"&gt;="&amp;T$2-Dashboard!$A$23),
IF($H$7=Dashboard!$A$18,AVERAGEIFS(tbl_daily[RPE],tbl_daily[Name],Dashboard!$A$6,tbl_daily[RPE],"&lt;&gt;""",tbl_daily[Date],"&lt;="&amp;T$2,tbl_daily[Date],"&gt;="&amp;T$2-Dashboard!$A$23),
IF($H$8=Dashboard!$A$18,AVERAGEIFS(tbl_daily[Duration Refined],tbl_daily[Name],Dashboard!$A$6,tbl_daily[Duration Refined],"&lt;&gt;""",tbl_daily[Date],"&lt;="&amp;T$2,tbl_daily[Date],"&gt;="&amp;T$2-Dashboard!$A$23),
IF($H$9=Dashboard!$A$18,AVERAGEIFS(tbl_daily[sRPE],tbl_daily[Name],Dashboard!$A$6,tbl_daily[sRPE],"&lt;&gt;""",tbl_daily[Date],"&lt;="&amp;T$2,tbl_daily[Date],"&gt;="&amp;T$2-Dashboard!$A$23),
IF($H$10=Dashboard!$A$18,AVERAGEIFS(tbl_daily[TrapBar Deadlift 1RM (lbs)],tbl_daily[Name],Dashboard!$A$6,tbl_daily[TrapBar Deadlift 1RM (lbs)],"&lt;&gt;""",tbl_daily[Date],"&lt;="&amp;T$2,tbl_daily[Date],"&gt;="&amp;T$2-Dashboard!$A$23),
IF($H$11=Dashboard!$A$18,AVERAGEIFS(tbl_daily[Bench Press 1RM (lbs)],tbl_daily[Name],Dashboard!$A$6,tbl_daily[Bench Press 1RM (lbs)],"&lt;&gt;""",tbl_daily[Date],"&lt;="&amp;T$2,tbl_daily[Date],"&gt;="&amp;T$2-Dashboard!$A$23),
IF($H$12=Dashboard!$A$18,AVERAGEIFS(tbl_daily[Jump Height (in)],tbl_daily[Name],Dashboard!$A$6,tbl_daily[sRPE],"&lt;&gt;""",tbl_daily[Jump Height (in)],T$2,tbl_daily[Date],"&gt;="&amp;T$2-Dashboard!$A$23),
IF($H$13=Dashboard!$A$18,AVERAGEIFS(tbl_daily[Body Fat (%)],tbl_daily[Name],Dashboard!$A$6,tbl_daily[Body Fat (%)],"&lt;&gt;""",tbl_daily[Date],"&lt;="&amp;T$2,tbl_daily[Date],"&gt;="&amp;T$2-Dashboard!$A$23))))))))))))),"")</f>
        <v>5.25</v>
      </c>
      <c r="U4" s="26">
        <f>IFERROR(IF($H$2=Dashboard!$A$18,AVERAGEIFS(tbl_daily[Stress],tbl_daily[Name],Dashboard!$A$6,tbl_daily[Stress],"&lt;&gt;""",tbl_daily[Date],"&lt;="&amp;U$2,tbl_daily[Date],"&gt;="&amp;U$2-Dashboard!$A$23),
IF($H$3=Dashboard!$A$18,AVERAGEIFS(tbl_daily[Sleep Quality],tbl_daily[Name],Dashboard!$A$6,tbl_daily[Sleep Quality],"&lt;&gt;""",tbl_daily[Date],"&lt;="&amp;U$2,tbl_daily[Date],"&gt;="&amp;U$2-Dashboard!$A$23),
IF($H$4=Dashboard!$A$18,AVERAGEIFS(tbl_daily[Energy],tbl_daily[Name],Dashboard!$A$6,tbl_daily[Energy],"&lt;&gt;""",tbl_daily[Date],"&lt;="&amp;U$2,tbl_daily[Date],"&gt;="&amp;U$2-Dashboard!$A$23),
IF($H$5=Dashboard!$A$18,AVERAGEIFS(tbl_daily[Muscle Soreness],tbl_daily[Name],Dashboard!$A$6,tbl_daily[Muscle Soreness],"&lt;&gt;""",tbl_daily[Date],"&lt;="&amp;U$2,tbl_daily[Date],"&gt;="&amp;U$2-Dashboard!$A$23),
IF($H$6=Dashboard!$A$18,AVERAGEIFS(tbl_daily[Confidence],tbl_daily[Name],Dashboard!$A$6,tbl_daily[Confidence],"&lt;&gt;""",tbl_daily[Date],"&lt;="&amp;U$2,tbl_daily[Date],"&gt;="&amp;U$2-Dashboard!$A$23),
IF($H$7=Dashboard!$A$18,AVERAGEIFS(tbl_daily[RPE],tbl_daily[Name],Dashboard!$A$6,tbl_daily[RPE],"&lt;&gt;""",tbl_daily[Date],"&lt;="&amp;U$2,tbl_daily[Date],"&gt;="&amp;U$2-Dashboard!$A$23),
IF($H$8=Dashboard!$A$18,AVERAGEIFS(tbl_daily[Duration Refined],tbl_daily[Name],Dashboard!$A$6,tbl_daily[Duration Refined],"&lt;&gt;""",tbl_daily[Date],"&lt;="&amp;U$2,tbl_daily[Date],"&gt;="&amp;U$2-Dashboard!$A$23),
IF($H$9=Dashboard!$A$18,AVERAGEIFS(tbl_daily[sRPE],tbl_daily[Name],Dashboard!$A$6,tbl_daily[sRPE],"&lt;&gt;""",tbl_daily[Date],"&lt;="&amp;U$2,tbl_daily[Date],"&gt;="&amp;U$2-Dashboard!$A$23),
IF($H$10=Dashboard!$A$18,AVERAGEIFS(tbl_daily[TrapBar Deadlift 1RM (lbs)],tbl_daily[Name],Dashboard!$A$6,tbl_daily[TrapBar Deadlift 1RM (lbs)],"&lt;&gt;""",tbl_daily[Date],"&lt;="&amp;U$2,tbl_daily[Date],"&gt;="&amp;U$2-Dashboard!$A$23),
IF($H$11=Dashboard!$A$18,AVERAGEIFS(tbl_daily[Bench Press 1RM (lbs)],tbl_daily[Name],Dashboard!$A$6,tbl_daily[Bench Press 1RM (lbs)],"&lt;&gt;""",tbl_daily[Date],"&lt;="&amp;U$2,tbl_daily[Date],"&gt;="&amp;U$2-Dashboard!$A$23),
IF($H$12=Dashboard!$A$18,AVERAGEIFS(tbl_daily[Jump Height (in)],tbl_daily[Name],Dashboard!$A$6,tbl_daily[sRPE],"&lt;&gt;""",tbl_daily[Jump Height (in)],U$2,tbl_daily[Date],"&gt;="&amp;U$2-Dashboard!$A$23),
IF($H$13=Dashboard!$A$18,AVERAGEIFS(tbl_daily[Body Fat (%)],tbl_daily[Name],Dashboard!$A$6,tbl_daily[Body Fat (%)],"&lt;&gt;""",tbl_daily[Date],"&lt;="&amp;U$2,tbl_daily[Date],"&gt;="&amp;U$2-Dashboard!$A$23))))))))))))),"")</f>
        <v>5.75</v>
      </c>
      <c r="V4" s="26">
        <f>IFERROR(IF($H$2=Dashboard!$A$18,AVERAGEIFS(tbl_daily[Stress],tbl_daily[Name],Dashboard!$A$6,tbl_daily[Stress],"&lt;&gt;""",tbl_daily[Date],"&lt;="&amp;V$2,tbl_daily[Date],"&gt;="&amp;V$2-Dashboard!$A$23),
IF($H$3=Dashboard!$A$18,AVERAGEIFS(tbl_daily[Sleep Quality],tbl_daily[Name],Dashboard!$A$6,tbl_daily[Sleep Quality],"&lt;&gt;""",tbl_daily[Date],"&lt;="&amp;V$2,tbl_daily[Date],"&gt;="&amp;V$2-Dashboard!$A$23),
IF($H$4=Dashboard!$A$18,AVERAGEIFS(tbl_daily[Energy],tbl_daily[Name],Dashboard!$A$6,tbl_daily[Energy],"&lt;&gt;""",tbl_daily[Date],"&lt;="&amp;V$2,tbl_daily[Date],"&gt;="&amp;V$2-Dashboard!$A$23),
IF($H$5=Dashboard!$A$18,AVERAGEIFS(tbl_daily[Muscle Soreness],tbl_daily[Name],Dashboard!$A$6,tbl_daily[Muscle Soreness],"&lt;&gt;""",tbl_daily[Date],"&lt;="&amp;V$2,tbl_daily[Date],"&gt;="&amp;V$2-Dashboard!$A$23),
IF($H$6=Dashboard!$A$18,AVERAGEIFS(tbl_daily[Confidence],tbl_daily[Name],Dashboard!$A$6,tbl_daily[Confidence],"&lt;&gt;""",tbl_daily[Date],"&lt;="&amp;V$2,tbl_daily[Date],"&gt;="&amp;V$2-Dashboard!$A$23),
IF($H$7=Dashboard!$A$18,AVERAGEIFS(tbl_daily[RPE],tbl_daily[Name],Dashboard!$A$6,tbl_daily[RPE],"&lt;&gt;""",tbl_daily[Date],"&lt;="&amp;V$2,tbl_daily[Date],"&gt;="&amp;V$2-Dashboard!$A$23),
IF($H$8=Dashboard!$A$18,AVERAGEIFS(tbl_daily[Duration Refined],tbl_daily[Name],Dashboard!$A$6,tbl_daily[Duration Refined],"&lt;&gt;""",tbl_daily[Date],"&lt;="&amp;V$2,tbl_daily[Date],"&gt;="&amp;V$2-Dashboard!$A$23),
IF($H$9=Dashboard!$A$18,AVERAGEIFS(tbl_daily[sRPE],tbl_daily[Name],Dashboard!$A$6,tbl_daily[sRPE],"&lt;&gt;""",tbl_daily[Date],"&lt;="&amp;V$2,tbl_daily[Date],"&gt;="&amp;V$2-Dashboard!$A$23),
IF($H$10=Dashboard!$A$18,AVERAGEIFS(tbl_daily[TrapBar Deadlift 1RM (lbs)],tbl_daily[Name],Dashboard!$A$6,tbl_daily[TrapBar Deadlift 1RM (lbs)],"&lt;&gt;""",tbl_daily[Date],"&lt;="&amp;V$2,tbl_daily[Date],"&gt;="&amp;V$2-Dashboard!$A$23),
IF($H$11=Dashboard!$A$18,AVERAGEIFS(tbl_daily[Bench Press 1RM (lbs)],tbl_daily[Name],Dashboard!$A$6,tbl_daily[Bench Press 1RM (lbs)],"&lt;&gt;""",tbl_daily[Date],"&lt;="&amp;V$2,tbl_daily[Date],"&gt;="&amp;V$2-Dashboard!$A$23),
IF($H$12=Dashboard!$A$18,AVERAGEIFS(tbl_daily[Jump Height (in)],tbl_daily[Name],Dashboard!$A$6,tbl_daily[sRPE],"&lt;&gt;""",tbl_daily[Jump Height (in)],V$2,tbl_daily[Date],"&gt;="&amp;V$2-Dashboard!$A$23),
IF($H$13=Dashboard!$A$18,AVERAGEIFS(tbl_daily[Body Fat (%)],tbl_daily[Name],Dashboard!$A$6,tbl_daily[Body Fat (%)],"&lt;&gt;""",tbl_daily[Date],"&lt;="&amp;V$2,tbl_daily[Date],"&gt;="&amp;V$2-Dashboard!$A$23))))))))))))),"")</f>
        <v>5.5</v>
      </c>
      <c r="W4" s="26">
        <f>IFERROR(IF($H$2=Dashboard!$A$18,AVERAGEIFS(tbl_daily[Stress],tbl_daily[Name],Dashboard!$A$6,tbl_daily[Stress],"&lt;&gt;""",tbl_daily[Date],"&lt;="&amp;W$2,tbl_daily[Date],"&gt;="&amp;W$2-Dashboard!$A$23),
IF($H$3=Dashboard!$A$18,AVERAGEIFS(tbl_daily[Sleep Quality],tbl_daily[Name],Dashboard!$A$6,tbl_daily[Sleep Quality],"&lt;&gt;""",tbl_daily[Date],"&lt;="&amp;W$2,tbl_daily[Date],"&gt;="&amp;W$2-Dashboard!$A$23),
IF($H$4=Dashboard!$A$18,AVERAGEIFS(tbl_daily[Energy],tbl_daily[Name],Dashboard!$A$6,tbl_daily[Energy],"&lt;&gt;""",tbl_daily[Date],"&lt;="&amp;W$2,tbl_daily[Date],"&gt;="&amp;W$2-Dashboard!$A$23),
IF($H$5=Dashboard!$A$18,AVERAGEIFS(tbl_daily[Muscle Soreness],tbl_daily[Name],Dashboard!$A$6,tbl_daily[Muscle Soreness],"&lt;&gt;""",tbl_daily[Date],"&lt;="&amp;W$2,tbl_daily[Date],"&gt;="&amp;W$2-Dashboard!$A$23),
IF($H$6=Dashboard!$A$18,AVERAGEIFS(tbl_daily[Confidence],tbl_daily[Name],Dashboard!$A$6,tbl_daily[Confidence],"&lt;&gt;""",tbl_daily[Date],"&lt;="&amp;W$2,tbl_daily[Date],"&gt;="&amp;W$2-Dashboard!$A$23),
IF($H$7=Dashboard!$A$18,AVERAGEIFS(tbl_daily[RPE],tbl_daily[Name],Dashboard!$A$6,tbl_daily[RPE],"&lt;&gt;""",tbl_daily[Date],"&lt;="&amp;W$2,tbl_daily[Date],"&gt;="&amp;W$2-Dashboard!$A$23),
IF($H$8=Dashboard!$A$18,AVERAGEIFS(tbl_daily[Duration Refined],tbl_daily[Name],Dashboard!$A$6,tbl_daily[Duration Refined],"&lt;&gt;""",tbl_daily[Date],"&lt;="&amp;W$2,tbl_daily[Date],"&gt;="&amp;W$2-Dashboard!$A$23),
IF($H$9=Dashboard!$A$18,AVERAGEIFS(tbl_daily[sRPE],tbl_daily[Name],Dashboard!$A$6,tbl_daily[sRPE],"&lt;&gt;""",tbl_daily[Date],"&lt;="&amp;W$2,tbl_daily[Date],"&gt;="&amp;W$2-Dashboard!$A$23),
IF($H$10=Dashboard!$A$18,AVERAGEIFS(tbl_daily[TrapBar Deadlift 1RM (lbs)],tbl_daily[Name],Dashboard!$A$6,tbl_daily[TrapBar Deadlift 1RM (lbs)],"&lt;&gt;""",tbl_daily[Date],"&lt;="&amp;W$2,tbl_daily[Date],"&gt;="&amp;W$2-Dashboard!$A$23),
IF($H$11=Dashboard!$A$18,AVERAGEIFS(tbl_daily[Bench Press 1RM (lbs)],tbl_daily[Name],Dashboard!$A$6,tbl_daily[Bench Press 1RM (lbs)],"&lt;&gt;""",tbl_daily[Date],"&lt;="&amp;W$2,tbl_daily[Date],"&gt;="&amp;W$2-Dashboard!$A$23),
IF($H$12=Dashboard!$A$18,AVERAGEIFS(tbl_daily[Jump Height (in)],tbl_daily[Name],Dashboard!$A$6,tbl_daily[sRPE],"&lt;&gt;""",tbl_daily[Jump Height (in)],W$2,tbl_daily[Date],"&gt;="&amp;W$2-Dashboard!$A$23),
IF($H$13=Dashboard!$A$18,AVERAGEIFS(tbl_daily[Body Fat (%)],tbl_daily[Name],Dashboard!$A$6,tbl_daily[Body Fat (%)],"&lt;&gt;""",tbl_daily[Date],"&lt;="&amp;W$2,tbl_daily[Date],"&gt;="&amp;W$2-Dashboard!$A$23))))))))))))),"")</f>
        <v>5.375</v>
      </c>
      <c r="X4" s="26">
        <f>IFERROR(IF($H$2=Dashboard!$A$18,AVERAGEIFS(tbl_daily[Stress],tbl_daily[Name],Dashboard!$A$6,tbl_daily[Stress],"&lt;&gt;""",tbl_daily[Date],"&lt;="&amp;X$2,tbl_daily[Date],"&gt;="&amp;X$2-Dashboard!$A$23),
IF($H$3=Dashboard!$A$18,AVERAGEIFS(tbl_daily[Sleep Quality],tbl_daily[Name],Dashboard!$A$6,tbl_daily[Sleep Quality],"&lt;&gt;""",tbl_daily[Date],"&lt;="&amp;X$2,tbl_daily[Date],"&gt;="&amp;X$2-Dashboard!$A$23),
IF($H$4=Dashboard!$A$18,AVERAGEIFS(tbl_daily[Energy],tbl_daily[Name],Dashboard!$A$6,tbl_daily[Energy],"&lt;&gt;""",tbl_daily[Date],"&lt;="&amp;X$2,tbl_daily[Date],"&gt;="&amp;X$2-Dashboard!$A$23),
IF($H$5=Dashboard!$A$18,AVERAGEIFS(tbl_daily[Muscle Soreness],tbl_daily[Name],Dashboard!$A$6,tbl_daily[Muscle Soreness],"&lt;&gt;""",tbl_daily[Date],"&lt;="&amp;X$2,tbl_daily[Date],"&gt;="&amp;X$2-Dashboard!$A$23),
IF($H$6=Dashboard!$A$18,AVERAGEIFS(tbl_daily[Confidence],tbl_daily[Name],Dashboard!$A$6,tbl_daily[Confidence],"&lt;&gt;""",tbl_daily[Date],"&lt;="&amp;X$2,tbl_daily[Date],"&gt;="&amp;X$2-Dashboard!$A$23),
IF($H$7=Dashboard!$A$18,AVERAGEIFS(tbl_daily[RPE],tbl_daily[Name],Dashboard!$A$6,tbl_daily[RPE],"&lt;&gt;""",tbl_daily[Date],"&lt;="&amp;X$2,tbl_daily[Date],"&gt;="&amp;X$2-Dashboard!$A$23),
IF($H$8=Dashboard!$A$18,AVERAGEIFS(tbl_daily[Duration Refined],tbl_daily[Name],Dashboard!$A$6,tbl_daily[Duration Refined],"&lt;&gt;""",tbl_daily[Date],"&lt;="&amp;X$2,tbl_daily[Date],"&gt;="&amp;X$2-Dashboard!$A$23),
IF($H$9=Dashboard!$A$18,AVERAGEIFS(tbl_daily[sRPE],tbl_daily[Name],Dashboard!$A$6,tbl_daily[sRPE],"&lt;&gt;""",tbl_daily[Date],"&lt;="&amp;X$2,tbl_daily[Date],"&gt;="&amp;X$2-Dashboard!$A$23),
IF($H$10=Dashboard!$A$18,AVERAGEIFS(tbl_daily[TrapBar Deadlift 1RM (lbs)],tbl_daily[Name],Dashboard!$A$6,tbl_daily[TrapBar Deadlift 1RM (lbs)],"&lt;&gt;""",tbl_daily[Date],"&lt;="&amp;X$2,tbl_daily[Date],"&gt;="&amp;X$2-Dashboard!$A$23),
IF($H$11=Dashboard!$A$18,AVERAGEIFS(tbl_daily[Bench Press 1RM (lbs)],tbl_daily[Name],Dashboard!$A$6,tbl_daily[Bench Press 1RM (lbs)],"&lt;&gt;""",tbl_daily[Date],"&lt;="&amp;X$2,tbl_daily[Date],"&gt;="&amp;X$2-Dashboard!$A$23),
IF($H$12=Dashboard!$A$18,AVERAGEIFS(tbl_daily[Jump Height (in)],tbl_daily[Name],Dashboard!$A$6,tbl_daily[sRPE],"&lt;&gt;""",tbl_daily[Jump Height (in)],X$2,tbl_daily[Date],"&gt;="&amp;X$2-Dashboard!$A$23),
IF($H$13=Dashboard!$A$18,AVERAGEIFS(tbl_daily[Body Fat (%)],tbl_daily[Name],Dashboard!$A$6,tbl_daily[Body Fat (%)],"&lt;&gt;""",tbl_daily[Date],"&lt;="&amp;X$2,tbl_daily[Date],"&gt;="&amp;X$2-Dashboard!$A$23))))))))))))),"")</f>
        <v>6</v>
      </c>
      <c r="Y4" s="26">
        <f>IFERROR(IF($H$2=Dashboard!$A$18,AVERAGEIFS(tbl_daily[Stress],tbl_daily[Name],Dashboard!$A$6,tbl_daily[Stress],"&lt;&gt;""",tbl_daily[Date],"&lt;="&amp;Y$2,tbl_daily[Date],"&gt;="&amp;Y$2-Dashboard!$A$23),
IF($H$3=Dashboard!$A$18,AVERAGEIFS(tbl_daily[Sleep Quality],tbl_daily[Name],Dashboard!$A$6,tbl_daily[Sleep Quality],"&lt;&gt;""",tbl_daily[Date],"&lt;="&amp;Y$2,tbl_daily[Date],"&gt;="&amp;Y$2-Dashboard!$A$23),
IF($H$4=Dashboard!$A$18,AVERAGEIFS(tbl_daily[Energy],tbl_daily[Name],Dashboard!$A$6,tbl_daily[Energy],"&lt;&gt;""",tbl_daily[Date],"&lt;="&amp;Y$2,tbl_daily[Date],"&gt;="&amp;Y$2-Dashboard!$A$23),
IF($H$5=Dashboard!$A$18,AVERAGEIFS(tbl_daily[Muscle Soreness],tbl_daily[Name],Dashboard!$A$6,tbl_daily[Muscle Soreness],"&lt;&gt;""",tbl_daily[Date],"&lt;="&amp;Y$2,tbl_daily[Date],"&gt;="&amp;Y$2-Dashboard!$A$23),
IF($H$6=Dashboard!$A$18,AVERAGEIFS(tbl_daily[Confidence],tbl_daily[Name],Dashboard!$A$6,tbl_daily[Confidence],"&lt;&gt;""",tbl_daily[Date],"&lt;="&amp;Y$2,tbl_daily[Date],"&gt;="&amp;Y$2-Dashboard!$A$23),
IF($H$7=Dashboard!$A$18,AVERAGEIFS(tbl_daily[RPE],tbl_daily[Name],Dashboard!$A$6,tbl_daily[RPE],"&lt;&gt;""",tbl_daily[Date],"&lt;="&amp;Y$2,tbl_daily[Date],"&gt;="&amp;Y$2-Dashboard!$A$23),
IF($H$8=Dashboard!$A$18,AVERAGEIFS(tbl_daily[Duration Refined],tbl_daily[Name],Dashboard!$A$6,tbl_daily[Duration Refined],"&lt;&gt;""",tbl_daily[Date],"&lt;="&amp;Y$2,tbl_daily[Date],"&gt;="&amp;Y$2-Dashboard!$A$23),
IF($H$9=Dashboard!$A$18,AVERAGEIFS(tbl_daily[sRPE],tbl_daily[Name],Dashboard!$A$6,tbl_daily[sRPE],"&lt;&gt;""",tbl_daily[Date],"&lt;="&amp;Y$2,tbl_daily[Date],"&gt;="&amp;Y$2-Dashboard!$A$23),
IF($H$10=Dashboard!$A$18,AVERAGEIFS(tbl_daily[TrapBar Deadlift 1RM (lbs)],tbl_daily[Name],Dashboard!$A$6,tbl_daily[TrapBar Deadlift 1RM (lbs)],"&lt;&gt;""",tbl_daily[Date],"&lt;="&amp;Y$2,tbl_daily[Date],"&gt;="&amp;Y$2-Dashboard!$A$23),
IF($H$11=Dashboard!$A$18,AVERAGEIFS(tbl_daily[Bench Press 1RM (lbs)],tbl_daily[Name],Dashboard!$A$6,tbl_daily[Bench Press 1RM (lbs)],"&lt;&gt;""",tbl_daily[Date],"&lt;="&amp;Y$2,tbl_daily[Date],"&gt;="&amp;Y$2-Dashboard!$A$23),
IF($H$12=Dashboard!$A$18,AVERAGEIFS(tbl_daily[Jump Height (in)],tbl_daily[Name],Dashboard!$A$6,tbl_daily[sRPE],"&lt;&gt;""",tbl_daily[Jump Height (in)],Y$2,tbl_daily[Date],"&gt;="&amp;Y$2-Dashboard!$A$23),
IF($H$13=Dashboard!$A$18,AVERAGEIFS(tbl_daily[Body Fat (%)],tbl_daily[Name],Dashboard!$A$6,tbl_daily[Body Fat (%)],"&lt;&gt;""",tbl_daily[Date],"&lt;="&amp;Y$2,tbl_daily[Date],"&gt;="&amp;Y$2-Dashboard!$A$23))))))))))))),"")</f>
        <v>5.875</v>
      </c>
      <c r="Z4" s="26">
        <f>IFERROR(IF($H$2=Dashboard!$A$18,AVERAGEIFS(tbl_daily[Stress],tbl_daily[Name],Dashboard!$A$6,tbl_daily[Stress],"&lt;&gt;""",tbl_daily[Date],"&lt;="&amp;Z$2,tbl_daily[Date],"&gt;="&amp;Z$2-Dashboard!$A$23),
IF($H$3=Dashboard!$A$18,AVERAGEIFS(tbl_daily[Sleep Quality],tbl_daily[Name],Dashboard!$A$6,tbl_daily[Sleep Quality],"&lt;&gt;""",tbl_daily[Date],"&lt;="&amp;Z$2,tbl_daily[Date],"&gt;="&amp;Z$2-Dashboard!$A$23),
IF($H$4=Dashboard!$A$18,AVERAGEIFS(tbl_daily[Energy],tbl_daily[Name],Dashboard!$A$6,tbl_daily[Energy],"&lt;&gt;""",tbl_daily[Date],"&lt;="&amp;Z$2,tbl_daily[Date],"&gt;="&amp;Z$2-Dashboard!$A$23),
IF($H$5=Dashboard!$A$18,AVERAGEIFS(tbl_daily[Muscle Soreness],tbl_daily[Name],Dashboard!$A$6,tbl_daily[Muscle Soreness],"&lt;&gt;""",tbl_daily[Date],"&lt;="&amp;Z$2,tbl_daily[Date],"&gt;="&amp;Z$2-Dashboard!$A$23),
IF($H$6=Dashboard!$A$18,AVERAGEIFS(tbl_daily[Confidence],tbl_daily[Name],Dashboard!$A$6,tbl_daily[Confidence],"&lt;&gt;""",tbl_daily[Date],"&lt;="&amp;Z$2,tbl_daily[Date],"&gt;="&amp;Z$2-Dashboard!$A$23),
IF($H$7=Dashboard!$A$18,AVERAGEIFS(tbl_daily[RPE],tbl_daily[Name],Dashboard!$A$6,tbl_daily[RPE],"&lt;&gt;""",tbl_daily[Date],"&lt;="&amp;Z$2,tbl_daily[Date],"&gt;="&amp;Z$2-Dashboard!$A$23),
IF($H$8=Dashboard!$A$18,AVERAGEIFS(tbl_daily[Duration Refined],tbl_daily[Name],Dashboard!$A$6,tbl_daily[Duration Refined],"&lt;&gt;""",tbl_daily[Date],"&lt;="&amp;Z$2,tbl_daily[Date],"&gt;="&amp;Z$2-Dashboard!$A$23),
IF($H$9=Dashboard!$A$18,AVERAGEIFS(tbl_daily[sRPE],tbl_daily[Name],Dashboard!$A$6,tbl_daily[sRPE],"&lt;&gt;""",tbl_daily[Date],"&lt;="&amp;Z$2,tbl_daily[Date],"&gt;="&amp;Z$2-Dashboard!$A$23),
IF($H$10=Dashboard!$A$18,AVERAGEIFS(tbl_daily[TrapBar Deadlift 1RM (lbs)],tbl_daily[Name],Dashboard!$A$6,tbl_daily[TrapBar Deadlift 1RM (lbs)],"&lt;&gt;""",tbl_daily[Date],"&lt;="&amp;Z$2,tbl_daily[Date],"&gt;="&amp;Z$2-Dashboard!$A$23),
IF($H$11=Dashboard!$A$18,AVERAGEIFS(tbl_daily[Bench Press 1RM (lbs)],tbl_daily[Name],Dashboard!$A$6,tbl_daily[Bench Press 1RM (lbs)],"&lt;&gt;""",tbl_daily[Date],"&lt;="&amp;Z$2,tbl_daily[Date],"&gt;="&amp;Z$2-Dashboard!$A$23),
IF($H$12=Dashboard!$A$18,AVERAGEIFS(tbl_daily[Jump Height (in)],tbl_daily[Name],Dashboard!$A$6,tbl_daily[sRPE],"&lt;&gt;""",tbl_daily[Jump Height (in)],Z$2,tbl_daily[Date],"&gt;="&amp;Z$2-Dashboard!$A$23),
IF($H$13=Dashboard!$A$18,AVERAGEIFS(tbl_daily[Body Fat (%)],tbl_daily[Name],Dashboard!$A$6,tbl_daily[Body Fat (%)],"&lt;&gt;""",tbl_daily[Date],"&lt;="&amp;Z$2,tbl_daily[Date],"&gt;="&amp;Z$2-Dashboard!$A$23))))))))))))),"")</f>
        <v>5.25</v>
      </c>
      <c r="AH4" s="22">
        <f>IF(_xlfn.MINIFS(tbl_daily[Date],tbl_daily[Name],Dashboard!$A$6)=Reference!AI4,1,IF(AI4="","",AH3+1))</f>
        <v>2</v>
      </c>
      <c r="AI4" s="27">
        <v>43027</v>
      </c>
      <c r="AK4" s="22" t="s">
        <v>139</v>
      </c>
      <c r="AL4" s="22" t="b">
        <f>IF(AND(Dashboard!$A$11&lt;1,Dashboard!$A$13=Reference!$F$3),Dashboard!$A$6&amp;" on "&amp;TEXT(Dashboard!$A$8,"mm/dd")&amp;" vs. team day average")</f>
        <v>0</v>
      </c>
      <c r="AM4" s="22">
        <f t="shared" ref="AM4:AM8" si="0">IF(AL4=FALSE,0,1)</f>
        <v>0</v>
      </c>
    </row>
    <row r="5" spans="1:44" ht="15" x14ac:dyDescent="0.25">
      <c r="A5" s="22" t="str">
        <v>Michael Jordan</v>
      </c>
      <c r="H5" s="22" t="s">
        <v>6</v>
      </c>
      <c r="J5" s="22" t="s">
        <v>85</v>
      </c>
      <c r="AD5" s="25" t="s">
        <v>121</v>
      </c>
      <c r="AE5" s="22">
        <v>58</v>
      </c>
      <c r="AH5" s="22">
        <f>IF(_xlfn.MINIFS(tbl_daily[Date],tbl_daily[Name],Dashboard!$A$6)=Reference!AI5,1,IF(AI5="","",AH4+1))</f>
        <v>3</v>
      </c>
      <c r="AI5" s="27">
        <v>43028</v>
      </c>
      <c r="AK5" s="22" t="s">
        <v>134</v>
      </c>
      <c r="AL5" s="22" t="b">
        <f>IF(AND(Dashboard!$A$11&lt;1,Dashboard!$A$13=Reference!$F$4),Dashboard!$A$6&amp;" on "&amp;TEXT(Dashboard!$A$8,"mm/dd")&amp;" vs. position day average")</f>
        <v>0</v>
      </c>
      <c r="AM5" s="22">
        <f t="shared" si="0"/>
        <v>0</v>
      </c>
    </row>
    <row r="6" spans="1:44" ht="15" x14ac:dyDescent="0.25">
      <c r="A6" s="22" t="str">
        <v>Road Runner</v>
      </c>
      <c r="H6" s="22" t="s">
        <v>7</v>
      </c>
      <c r="L6" s="33" t="s">
        <v>95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D6" s="25" t="s">
        <v>1</v>
      </c>
      <c r="AE6" s="27">
        <f>INDEX(AI:AI,MATCH(AE5,AH:AH,0))</f>
        <v>43083</v>
      </c>
      <c r="AH6" s="22">
        <f>IF(_xlfn.MINIFS(tbl_daily[Date],tbl_daily[Name],Dashboard!$A$6)=Reference!AI6,1,IF(AI6="","",AH5+1))</f>
        <v>4</v>
      </c>
      <c r="AI6" s="27">
        <v>43029</v>
      </c>
      <c r="AK6" s="22" t="s">
        <v>135</v>
      </c>
      <c r="AL6" s="22" t="b">
        <f>IF(AND(Dashboard!$A$11&gt;=1,Dashboard!$A$13=Reference!$F$2),Dashboard!$A$6&amp;" on "&amp;TEXT(Dashboard!$A$8,"mm/dd")&amp;" vs. own average between "&amp;TEXT(Dashboard!$A$8-Dashboard!$A$11,"mm/dd")&amp;" and "&amp;TEXT(Dashboard!$A$8,"mm/dd")&amp;" (past "&amp;Dashboard!$A$11&amp;" days)")</f>
        <v>0</v>
      </c>
      <c r="AM6" s="22">
        <f t="shared" si="0"/>
        <v>0</v>
      </c>
    </row>
    <row r="7" spans="1:44" x14ac:dyDescent="0.2">
      <c r="A7" s="22" t="str">
        <v>Sniffles</v>
      </c>
      <c r="H7" s="22" t="s">
        <v>8</v>
      </c>
      <c r="L7" s="22" t="s">
        <v>94</v>
      </c>
      <c r="M7" s="34" t="str">
        <f>IF(OR(_xlfn.MINIFS(tbl_performance[Date],tbl_performance[Name],Dashboard!$A$6)=Reference!N7,Reference!N7=""),"",_xlfn.MAXIFS(tbl_performance[Date],tbl_performance[Name],Dashboard!$A$6,tbl_performance[Date],"&lt;"&amp;N7))</f>
        <v/>
      </c>
      <c r="N7" s="34" t="str">
        <f>IF(OR(_xlfn.MINIFS(tbl_performance[Date],tbl_performance[Name],Dashboard!$A$6)=Reference!O7,Reference!O7=""),"",_xlfn.MAXIFS(tbl_performance[Date],tbl_performance[Name],Dashboard!$A$6,tbl_performance[Date],"&lt;"&amp;O7))</f>
        <v/>
      </c>
      <c r="O7" s="34" t="str">
        <f>IF(OR(_xlfn.MINIFS(tbl_performance[Date],tbl_performance[Name],Dashboard!$A$6)=Reference!P7,Reference!P7=""),"",_xlfn.MAXIFS(tbl_performance[Date],tbl_performance[Name],Dashboard!$A$6,tbl_performance[Date],"&lt;"&amp;P7))</f>
        <v/>
      </c>
      <c r="P7" s="34" t="str">
        <f>IF(OR(_xlfn.MINIFS(tbl_performance[Date],tbl_performance[Name],Dashboard!$A$6)=Reference!Q7,Reference!Q7=""),"",_xlfn.MAXIFS(tbl_performance[Date],tbl_performance[Name],Dashboard!$A$6,tbl_performance[Date],"&lt;"&amp;Q7))</f>
        <v/>
      </c>
      <c r="Q7" s="34" t="str">
        <f>IF(OR(_xlfn.MINIFS(tbl_performance[Date],tbl_performance[Name],Dashboard!$A$6)=Reference!R7,Reference!R7=""),"",_xlfn.MAXIFS(tbl_performance[Date],tbl_performance[Name],Dashboard!$A$6,tbl_performance[Date],"&lt;"&amp;R7))</f>
        <v/>
      </c>
      <c r="R7" s="34" t="str">
        <f>IF(OR(_xlfn.MINIFS(tbl_performance[Date],tbl_performance[Name],Dashboard!$A$6)=Reference!S7,Reference!S7=""),"",_xlfn.MAXIFS(tbl_performance[Date],tbl_performance[Name],Dashboard!$A$6,tbl_performance[Date],"&lt;"&amp;S7))</f>
        <v/>
      </c>
      <c r="S7" s="34" t="str">
        <f>IF(OR(_xlfn.MINIFS(tbl_performance[Date],tbl_performance[Name],Dashboard!$A$6)=Reference!T7,Reference!T7=""),"",_xlfn.MAXIFS(tbl_performance[Date],tbl_performance[Name],Dashboard!$A$6,tbl_performance[Date],"&lt;"&amp;T7))</f>
        <v/>
      </c>
      <c r="T7" s="34" t="str">
        <f>IF(OR(_xlfn.MINIFS(tbl_performance[Date],tbl_performance[Name],Dashboard!$A$6)=Reference!U7,Reference!U7=""),"",_xlfn.MAXIFS(tbl_performance[Date],tbl_performance[Name],Dashboard!$A$6,tbl_performance[Date],"&lt;"&amp;U7))</f>
        <v/>
      </c>
      <c r="U7" s="34" t="str">
        <f>IF(OR(_xlfn.MINIFS(tbl_performance[Date],tbl_performance[Name],Dashboard!$A$6)=Reference!V7,Reference!V7=""),"",_xlfn.MAXIFS(tbl_performance[Date],tbl_performance[Name],Dashboard!$A$6,tbl_performance[Date],"&lt;"&amp;V7))</f>
        <v/>
      </c>
      <c r="V7" s="34" t="str">
        <f>IF(OR(_xlfn.MINIFS(tbl_performance[Date],tbl_performance[Name],Dashboard!$A$6)=Reference!W7,Reference!W7=""),"",_xlfn.MAXIFS(tbl_performance[Date],tbl_performance[Name],Dashboard!$A$6,tbl_performance[Date],"&lt;"&amp;W7))</f>
        <v/>
      </c>
      <c r="W7" s="34">
        <f>IF(OR(_xlfn.MINIFS(tbl_performance[Date],tbl_performance[Name],Dashboard!$A$6)=Reference!X7,Reference!X7=""),"",_xlfn.MAXIFS(tbl_performance[Date],tbl_performance[Name],Dashboard!$A$6,tbl_performance[Date],"&lt;"&amp;X7))</f>
        <v>43028</v>
      </c>
      <c r="X7" s="34">
        <f>IF(OR(_xlfn.MINIFS(tbl_performance[Date],tbl_performance[Name],Dashboard!$A$6)=Reference!Y7,Reference!Y7=""),"",_xlfn.MAXIFS(tbl_performance[Date],tbl_performance[Name],Dashboard!$A$6,tbl_performance[Date],"&lt;"&amp;Y7))</f>
        <v>43042</v>
      </c>
      <c r="Y7" s="34">
        <f>IF(OR(_xlfn.MINIFS(tbl_performance[Date],tbl_performance[Name],Dashboard!$A$6)=Reference!Z7,Reference!Z7=""),"",_xlfn.MAXIFS(tbl_performance[Date],tbl_performance[Name],Dashboard!$A$6,tbl_performance[Date],"&lt;"&amp;Z7))</f>
        <v>43063</v>
      </c>
      <c r="Z7" s="34">
        <f>Dashboard!$A$41</f>
        <v>43083</v>
      </c>
      <c r="AH7" s="22">
        <f>IF(_xlfn.MINIFS(tbl_daily[Date],tbl_daily[Name],Dashboard!$A$6)=Reference!AI7,1,IF(AI7="","",AH6+1))</f>
        <v>5</v>
      </c>
      <c r="AI7" s="27">
        <v>43030</v>
      </c>
      <c r="AK7" s="22" t="s">
        <v>136</v>
      </c>
      <c r="AL7" s="22" t="str">
        <f>IF(AND(Dashboard!$A$11&gt;=1,Dashboard!$A$13=Reference!$F$3),Dashboard!$A$6&amp;" on "&amp;TEXT(Dashboard!$A$8,"mm/dd")&amp;" vs. team average between "&amp;TEXT(Dashboard!$A$8-Dashboard!$A$11,"mm/dd")&amp;" and "&amp;TEXT(Dashboard!$A$8,"mm/dd")&amp;" (past "&amp;Dashboard!$A$11&amp;" days)")</f>
        <v>Lola Bunny on 12/14 vs. team average between 12/07 and 12/14 (past 7 days)</v>
      </c>
      <c r="AM7" s="22">
        <f t="shared" si="0"/>
        <v>1</v>
      </c>
    </row>
    <row r="8" spans="1:44" x14ac:dyDescent="0.2">
      <c r="A8" s="22" t="str">
        <v>Tasmanian Devil</v>
      </c>
      <c r="H8" s="22" t="s">
        <v>9</v>
      </c>
      <c r="L8" s="22" t="s">
        <v>92</v>
      </c>
      <c r="M8" s="26" t="e">
        <f>IFERROR(IF($J$2=Dashboard!$A$44,AVERAGEIFS(tbl_daily[TrapBar Deadlift 1RM (lbs)],tbl_daily[Name],Dashboard!$A$6,tbl_daily[TrapBar Deadlift 1RM (lbs)],"&lt;&gt;""",tbl_daily[Date],M$7),
IF($J$3=Dashboard!$A$44,AVERAGEIFS(tbl_daily[Bench Press 1RM (lbs)],tbl_daily[Name],Dashboard!$A$6,tbl_daily[Bench Press 1RM (lbs)],"&lt;&gt;""",tbl_daily[Date],M$7),
IF($J$4=Dashboard!$A$44,AVERAGEIFS(tbl_daily[Jump Height (in)],tbl_daily[Name],Dashboard!$A$6,tbl_daily[Jump Height (in)],"&lt;&gt;""",tbl_daily[Date],M$7),
IF($J$5=Dashboard!$A$44,AVERAGEIFS(tbl_daily[Body Fat (%)],tbl_daily[Name],Dashboard!$A$6,tbl_daily[Body Fat (%)],"&lt;&gt;""",tbl_daily[Date],M$7))))),NA())</f>
        <v>#N/A</v>
      </c>
      <c r="N8" s="26" t="e">
        <f>IFERROR(IF($J$2=Dashboard!$A$44,AVERAGEIFS(tbl_daily[TrapBar Deadlift 1RM (lbs)],tbl_daily[Name],Dashboard!$A$6,tbl_daily[TrapBar Deadlift 1RM (lbs)],"&lt;&gt;""",tbl_daily[Date],N$7),
IF($J$3=Dashboard!$A$44,AVERAGEIFS(tbl_daily[Bench Press 1RM (lbs)],tbl_daily[Name],Dashboard!$A$6,tbl_daily[Bench Press 1RM (lbs)],"&lt;&gt;""",tbl_daily[Date],N$7),
IF($J$4=Dashboard!$A$44,AVERAGEIFS(tbl_daily[Jump Height (in)],tbl_daily[Name],Dashboard!$A$6,tbl_daily[Jump Height (in)],"&lt;&gt;""",tbl_daily[Date],N$7),
IF($J$5=Dashboard!$A$44,AVERAGEIFS(tbl_daily[Body Fat (%)],tbl_daily[Name],Dashboard!$A$6,tbl_daily[Body Fat (%)],"&lt;&gt;""",tbl_daily[Date],N$7))))),NA())</f>
        <v>#N/A</v>
      </c>
      <c r="O8" s="26" t="e">
        <f>IFERROR(IF($J$2=Dashboard!$A$44,AVERAGEIFS(tbl_daily[TrapBar Deadlift 1RM (lbs)],tbl_daily[Name],Dashboard!$A$6,tbl_daily[TrapBar Deadlift 1RM (lbs)],"&lt;&gt;""",tbl_daily[Date],O$7),
IF($J$3=Dashboard!$A$44,AVERAGEIFS(tbl_daily[Bench Press 1RM (lbs)],tbl_daily[Name],Dashboard!$A$6,tbl_daily[Bench Press 1RM (lbs)],"&lt;&gt;""",tbl_daily[Date],O$7),
IF($J$4=Dashboard!$A$44,AVERAGEIFS(tbl_daily[Jump Height (in)],tbl_daily[Name],Dashboard!$A$6,tbl_daily[Jump Height (in)],"&lt;&gt;""",tbl_daily[Date],O$7),
IF($J$5=Dashboard!$A$44,AVERAGEIFS(tbl_daily[Body Fat (%)],tbl_daily[Name],Dashboard!$A$6,tbl_daily[Body Fat (%)],"&lt;&gt;""",tbl_daily[Date],O$7))))),NA())</f>
        <v>#N/A</v>
      </c>
      <c r="P8" s="26" t="e">
        <f>IFERROR(IF($J$2=Dashboard!$A$44,AVERAGEIFS(tbl_daily[TrapBar Deadlift 1RM (lbs)],tbl_daily[Name],Dashboard!$A$6,tbl_daily[TrapBar Deadlift 1RM (lbs)],"&lt;&gt;""",tbl_daily[Date],P$7),
IF($J$3=Dashboard!$A$44,AVERAGEIFS(tbl_daily[Bench Press 1RM (lbs)],tbl_daily[Name],Dashboard!$A$6,tbl_daily[Bench Press 1RM (lbs)],"&lt;&gt;""",tbl_daily[Date],P$7),
IF($J$4=Dashboard!$A$44,AVERAGEIFS(tbl_daily[Jump Height (in)],tbl_daily[Name],Dashboard!$A$6,tbl_daily[Jump Height (in)],"&lt;&gt;""",tbl_daily[Date],P$7),
IF($J$5=Dashboard!$A$44,AVERAGEIFS(tbl_daily[Body Fat (%)],tbl_daily[Name],Dashboard!$A$6,tbl_daily[Body Fat (%)],"&lt;&gt;""",tbl_daily[Date],P$7))))),NA())</f>
        <v>#N/A</v>
      </c>
      <c r="Q8" s="26" t="e">
        <f>IFERROR(IF($J$2=Dashboard!$A$44,AVERAGEIFS(tbl_daily[TrapBar Deadlift 1RM (lbs)],tbl_daily[Name],Dashboard!$A$6,tbl_daily[TrapBar Deadlift 1RM (lbs)],"&lt;&gt;""",tbl_daily[Date],Q$7),
IF($J$3=Dashboard!$A$44,AVERAGEIFS(tbl_daily[Bench Press 1RM (lbs)],tbl_daily[Name],Dashboard!$A$6,tbl_daily[Bench Press 1RM (lbs)],"&lt;&gt;""",tbl_daily[Date],Q$7),
IF($J$4=Dashboard!$A$44,AVERAGEIFS(tbl_daily[Jump Height (in)],tbl_daily[Name],Dashboard!$A$6,tbl_daily[Jump Height (in)],"&lt;&gt;""",tbl_daily[Date],Q$7),
IF($J$5=Dashboard!$A$44,AVERAGEIFS(tbl_daily[Body Fat (%)],tbl_daily[Name],Dashboard!$A$6,tbl_daily[Body Fat (%)],"&lt;&gt;""",tbl_daily[Date],Q$7))))),NA())</f>
        <v>#N/A</v>
      </c>
      <c r="R8" s="26" t="e">
        <f>IFERROR(IF($J$2=Dashboard!$A$44,AVERAGEIFS(tbl_daily[TrapBar Deadlift 1RM (lbs)],tbl_daily[Name],Dashboard!$A$6,tbl_daily[TrapBar Deadlift 1RM (lbs)],"&lt;&gt;""",tbl_daily[Date],R$7),
IF($J$3=Dashboard!$A$44,AVERAGEIFS(tbl_daily[Bench Press 1RM (lbs)],tbl_daily[Name],Dashboard!$A$6,tbl_daily[Bench Press 1RM (lbs)],"&lt;&gt;""",tbl_daily[Date],R$7),
IF($J$4=Dashboard!$A$44,AVERAGEIFS(tbl_daily[Jump Height (in)],tbl_daily[Name],Dashboard!$A$6,tbl_daily[Jump Height (in)],"&lt;&gt;""",tbl_daily[Date],R$7),
IF($J$5=Dashboard!$A$44,AVERAGEIFS(tbl_daily[Body Fat (%)],tbl_daily[Name],Dashboard!$A$6,tbl_daily[Body Fat (%)],"&lt;&gt;""",tbl_daily[Date],R$7))))),NA())</f>
        <v>#N/A</v>
      </c>
      <c r="S8" s="26" t="e">
        <f>IFERROR(IF($J$2=Dashboard!$A$44,AVERAGEIFS(tbl_daily[TrapBar Deadlift 1RM (lbs)],tbl_daily[Name],Dashboard!$A$6,tbl_daily[TrapBar Deadlift 1RM (lbs)],"&lt;&gt;""",tbl_daily[Date],S$7),
IF($J$3=Dashboard!$A$44,AVERAGEIFS(tbl_daily[Bench Press 1RM (lbs)],tbl_daily[Name],Dashboard!$A$6,tbl_daily[Bench Press 1RM (lbs)],"&lt;&gt;""",tbl_daily[Date],S$7),
IF($J$4=Dashboard!$A$44,AVERAGEIFS(tbl_daily[Jump Height (in)],tbl_daily[Name],Dashboard!$A$6,tbl_daily[Jump Height (in)],"&lt;&gt;""",tbl_daily[Date],S$7),
IF($J$5=Dashboard!$A$44,AVERAGEIFS(tbl_daily[Body Fat (%)],tbl_daily[Name],Dashboard!$A$6,tbl_daily[Body Fat (%)],"&lt;&gt;""",tbl_daily[Date],S$7))))),NA())</f>
        <v>#N/A</v>
      </c>
      <c r="T8" s="26" t="e">
        <f>IFERROR(IF($J$2=Dashboard!$A$44,AVERAGEIFS(tbl_daily[TrapBar Deadlift 1RM (lbs)],tbl_daily[Name],Dashboard!$A$6,tbl_daily[TrapBar Deadlift 1RM (lbs)],"&lt;&gt;""",tbl_daily[Date],T$7),
IF($J$3=Dashboard!$A$44,AVERAGEIFS(tbl_daily[Bench Press 1RM (lbs)],tbl_daily[Name],Dashboard!$A$6,tbl_daily[Bench Press 1RM (lbs)],"&lt;&gt;""",tbl_daily[Date],T$7),
IF($J$4=Dashboard!$A$44,AVERAGEIFS(tbl_daily[Jump Height (in)],tbl_daily[Name],Dashboard!$A$6,tbl_daily[Jump Height (in)],"&lt;&gt;""",tbl_daily[Date],T$7),
IF($J$5=Dashboard!$A$44,AVERAGEIFS(tbl_daily[Body Fat (%)],tbl_daily[Name],Dashboard!$A$6,tbl_daily[Body Fat (%)],"&lt;&gt;""",tbl_daily[Date],T$7))))),NA())</f>
        <v>#N/A</v>
      </c>
      <c r="U8" s="26" t="e">
        <f>IFERROR(IF($J$2=Dashboard!$A$44,AVERAGEIFS(tbl_daily[TrapBar Deadlift 1RM (lbs)],tbl_daily[Name],Dashboard!$A$6,tbl_daily[TrapBar Deadlift 1RM (lbs)],"&lt;&gt;""",tbl_daily[Date],U$7),
IF($J$3=Dashboard!$A$44,AVERAGEIFS(tbl_daily[Bench Press 1RM (lbs)],tbl_daily[Name],Dashboard!$A$6,tbl_daily[Bench Press 1RM (lbs)],"&lt;&gt;""",tbl_daily[Date],U$7),
IF($J$4=Dashboard!$A$44,AVERAGEIFS(tbl_daily[Jump Height (in)],tbl_daily[Name],Dashboard!$A$6,tbl_daily[Jump Height (in)],"&lt;&gt;""",tbl_daily[Date],U$7),
IF($J$5=Dashboard!$A$44,AVERAGEIFS(tbl_daily[Body Fat (%)],tbl_daily[Name],Dashboard!$A$6,tbl_daily[Body Fat (%)],"&lt;&gt;""",tbl_daily[Date],U$7))))),NA())</f>
        <v>#N/A</v>
      </c>
      <c r="V8" s="26" t="e">
        <f>IFERROR(IF($J$2=Dashboard!$A$44,AVERAGEIFS(tbl_daily[TrapBar Deadlift 1RM (lbs)],tbl_daily[Name],Dashboard!$A$6,tbl_daily[TrapBar Deadlift 1RM (lbs)],"&lt;&gt;""",tbl_daily[Date],V$7),
IF($J$3=Dashboard!$A$44,AVERAGEIFS(tbl_daily[Bench Press 1RM (lbs)],tbl_daily[Name],Dashboard!$A$6,tbl_daily[Bench Press 1RM (lbs)],"&lt;&gt;""",tbl_daily[Date],V$7),
IF($J$4=Dashboard!$A$44,AVERAGEIFS(tbl_daily[Jump Height (in)],tbl_daily[Name],Dashboard!$A$6,tbl_daily[Jump Height (in)],"&lt;&gt;""",tbl_daily[Date],V$7),
IF($J$5=Dashboard!$A$44,AVERAGEIFS(tbl_daily[Body Fat (%)],tbl_daily[Name],Dashboard!$A$6,tbl_daily[Body Fat (%)],"&lt;&gt;""",tbl_daily[Date],V$7))))),NA())</f>
        <v>#N/A</v>
      </c>
      <c r="W8" s="26">
        <f>IFERROR(IF($J$2=Dashboard!$A$44,AVERAGEIFS(tbl_daily[TrapBar Deadlift 1RM (lbs)],tbl_daily[Name],Dashboard!$A$6,tbl_daily[TrapBar Deadlift 1RM (lbs)],"&lt;&gt;""",tbl_daily[Date],W$7),
IF($J$3=Dashboard!$A$44,AVERAGEIFS(tbl_daily[Bench Press 1RM (lbs)],tbl_daily[Name],Dashboard!$A$6,tbl_daily[Bench Press 1RM (lbs)],"&lt;&gt;""",tbl_daily[Date],W$7),
IF($J$4=Dashboard!$A$44,AVERAGEIFS(tbl_daily[Jump Height (in)],tbl_daily[Name],Dashboard!$A$6,tbl_daily[Jump Height (in)],"&lt;&gt;""",tbl_daily[Date],W$7),
IF($J$5=Dashboard!$A$44,AVERAGEIFS(tbl_daily[Body Fat (%)],tbl_daily[Name],Dashboard!$A$6,tbl_daily[Body Fat (%)],"&lt;&gt;""",tbl_daily[Date],W$7))))),NA())</f>
        <v>14</v>
      </c>
      <c r="X8" s="26">
        <f>IFERROR(IF($J$2=Dashboard!$A$44,AVERAGEIFS(tbl_daily[TrapBar Deadlift 1RM (lbs)],tbl_daily[Name],Dashboard!$A$6,tbl_daily[TrapBar Deadlift 1RM (lbs)],"&lt;&gt;""",tbl_daily[Date],X$7),
IF($J$3=Dashboard!$A$44,AVERAGEIFS(tbl_daily[Bench Press 1RM (lbs)],tbl_daily[Name],Dashboard!$A$6,tbl_daily[Bench Press 1RM (lbs)],"&lt;&gt;""",tbl_daily[Date],X$7),
IF($J$4=Dashboard!$A$44,AVERAGEIFS(tbl_daily[Jump Height (in)],tbl_daily[Name],Dashboard!$A$6,tbl_daily[Jump Height (in)],"&lt;&gt;""",tbl_daily[Date],X$7),
IF($J$5=Dashboard!$A$44,AVERAGEIFS(tbl_daily[Body Fat (%)],tbl_daily[Name],Dashboard!$A$6,tbl_daily[Body Fat (%)],"&lt;&gt;""",tbl_daily[Date],X$7))))),NA())</f>
        <v>15.54</v>
      </c>
      <c r="Y8" s="26">
        <f>IFERROR(IF($J$2=Dashboard!$A$44,AVERAGEIFS(tbl_daily[TrapBar Deadlift 1RM (lbs)],tbl_daily[Name],Dashboard!$A$6,tbl_daily[TrapBar Deadlift 1RM (lbs)],"&lt;&gt;""",tbl_daily[Date],Y$7),
IF($J$3=Dashboard!$A$44,AVERAGEIFS(tbl_daily[Bench Press 1RM (lbs)],tbl_daily[Name],Dashboard!$A$6,tbl_daily[Bench Press 1RM (lbs)],"&lt;&gt;""",tbl_daily[Date],Y$7),
IF($J$4=Dashboard!$A$44,AVERAGEIFS(tbl_daily[Jump Height (in)],tbl_daily[Name],Dashboard!$A$6,tbl_daily[Jump Height (in)],"&lt;&gt;""",tbl_daily[Date],Y$7),
IF($J$5=Dashboard!$A$44,AVERAGEIFS(tbl_daily[Body Fat (%)],tbl_daily[Name],Dashboard!$A$6,tbl_daily[Body Fat (%)],"&lt;&gt;""",tbl_daily[Date],Y$7))))),NA())</f>
        <v>17.560199999999998</v>
      </c>
      <c r="Z8" s="26" t="e">
        <f>IFERROR(IF($J$2=Dashboard!$A$44,AVERAGEIFS(tbl_daily[TrapBar Deadlift 1RM (lbs)],tbl_daily[Name],Dashboard!$A$6,tbl_daily[TrapBar Deadlift 1RM (lbs)],"&lt;&gt;""",tbl_daily[Date],Z$7),
IF($J$3=Dashboard!$A$44,AVERAGEIFS(tbl_daily[Bench Press 1RM (lbs)],tbl_daily[Name],Dashboard!$A$6,tbl_daily[Bench Press 1RM (lbs)],"&lt;&gt;""",tbl_daily[Date],Z$7),
IF($J$4=Dashboard!$A$44,AVERAGEIFS(tbl_daily[Jump Height (in)],tbl_daily[Name],Dashboard!$A$6,tbl_daily[Jump Height (in)],"&lt;&gt;""",tbl_daily[Date],Z$7),
IF($J$5=Dashboard!$A$44,AVERAGEIFS(tbl_daily[Body Fat (%)],tbl_daily[Name],Dashboard!$A$6,tbl_daily[Body Fat (%)],"&lt;&gt;""",tbl_daily[Date],Z$7))))),NA())</f>
        <v>#N/A</v>
      </c>
      <c r="AH8" s="22">
        <f>IF(_xlfn.MINIFS(tbl_daily[Date],tbl_daily[Name],Dashboard!$A$6)=Reference!AI8,1,IF(AI8="","",AH7+1))</f>
        <v>6</v>
      </c>
      <c r="AI8" s="27">
        <v>43031</v>
      </c>
      <c r="AK8" s="22" t="s">
        <v>137</v>
      </c>
      <c r="AL8" s="22" t="b">
        <f>IF(AND(Dashboard!$A$11&gt;=1,Dashboard!$A$13=Reference!$F$4),Dashboard!$A$6&amp;" on "&amp;TEXT(Dashboard!$A$8,"mm/dd")&amp;" vs. position average between "&amp;TEXT(Dashboard!$A$8-Dashboard!$A$11,"mm/dd")&amp;" and "&amp;TEXT(Dashboard!$A$8,"mm/dd")&amp;" (past "&amp;Dashboard!$A$11&amp;" days)")</f>
        <v>0</v>
      </c>
      <c r="AM8" s="22">
        <f t="shared" si="0"/>
        <v>0</v>
      </c>
    </row>
    <row r="9" spans="1:44" x14ac:dyDescent="0.2">
      <c r="A9" s="22" t="str">
        <v>Wile E. Coyote</v>
      </c>
      <c r="H9" s="22" t="s">
        <v>72</v>
      </c>
      <c r="L9" s="22" t="s">
        <v>96</v>
      </c>
      <c r="M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N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O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P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Q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R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S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T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U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V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W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X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Y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Z9" s="26">
        <f>IFERROR(IF($J$2=Dashboard!$A$44,_xlfn.MAXIFS(tbl_daily[TrapBar Deadlift 1RM (lbs)],tbl_daily[Name],Dashboard!$A$6,tbl_daily[TrapBar Deadlift 1RM (lbs)],"&lt;&gt;"""),
IF($J$3=Dashboard!$A$44,_xlfn.MAXIFS(tbl_daily[Bench Press 1RM (lbs)],tbl_daily[Name],Dashboard!$A$6,tbl_daily[Bench Press 1RM (lbs)],"&lt;&gt;"""),
IF($J$4=Dashboard!$A$44,_xlfn.MAXIFS(tbl_daily[Jump Height (in)],tbl_daily[Name],Dashboard!$A$6,tbl_daily[Jump Height (in)],"&lt;&gt;"""),
IF($J$5=Dashboard!$A$44,_xlfn.MAXIFS(tbl_daily[Body Fat (%)],tbl_daily[Name],Dashboard!$A$6,tbl_daily[Body Fat (%)],"&lt;&gt;"""))))),"")</f>
        <v>17.560199999999998</v>
      </c>
      <c r="AH9" s="22">
        <f>IF(_xlfn.MINIFS(tbl_daily[Date],tbl_daily[Name],Dashboard!$A$6)=Reference!AI9,1,IF(AI9="","",AH8+1))</f>
        <v>7</v>
      </c>
      <c r="AI9" s="27">
        <v>43032</v>
      </c>
    </row>
    <row r="10" spans="1:44" x14ac:dyDescent="0.2">
      <c r="A10" s="22" t="str">
        <v>Yosemite Sam</v>
      </c>
      <c r="AH10" s="22">
        <f>IF(_xlfn.MINIFS(tbl_daily[Date],tbl_daily[Name],Dashboard!$A$6)=Reference!AI10,1,IF(AI10="","",AH9+1))</f>
        <v>8</v>
      </c>
      <c r="AI10" s="27">
        <v>43033</v>
      </c>
      <c r="AK10" s="22" t="str">
        <f>INDEX(AL3:AL8,MATCH(1,AM3:AM8,0))</f>
        <v>Lola Bunny on 12/14 vs. team average between 12/07 and 12/14 (past 7 days)</v>
      </c>
    </row>
    <row r="11" spans="1:44" x14ac:dyDescent="0.2">
      <c r="A11" s="22" t="b">
        <v>0</v>
      </c>
      <c r="AH11" s="22">
        <f>IF(_xlfn.MINIFS(tbl_daily[Date],tbl_daily[Name],Dashboard!$A$6)=Reference!AI11,1,IF(AI11="","",AH10+1))</f>
        <v>9</v>
      </c>
      <c r="AI11" s="27">
        <v>43034</v>
      </c>
    </row>
    <row r="12" spans="1:44" ht="15" x14ac:dyDescent="0.25">
      <c r="L12" s="33" t="s">
        <v>100</v>
      </c>
      <c r="M12" s="33"/>
      <c r="N12" s="33"/>
      <c r="O12" s="33" t="s">
        <v>101</v>
      </c>
      <c r="P12" s="33"/>
      <c r="Q12" s="33"/>
      <c r="R12" s="33"/>
      <c r="S12" s="33"/>
      <c r="T12" s="33"/>
      <c r="U12" s="33"/>
      <c r="V12" s="33"/>
      <c r="W12" s="33"/>
      <c r="AH12" s="22">
        <f>IF(_xlfn.MINIFS(tbl_daily[Date],tbl_daily[Name],Dashboard!$A$6)=Reference!AI12,1,IF(AI12="","",AH11+1))</f>
        <v>10</v>
      </c>
      <c r="AI12" s="27">
        <v>43035</v>
      </c>
    </row>
    <row r="13" spans="1:44" x14ac:dyDescent="0.2">
      <c r="O13" s="35" t="s">
        <v>107</v>
      </c>
      <c r="AH13" s="22">
        <f>IF(_xlfn.MINIFS(tbl_daily[Date],tbl_daily[Name],Dashboard!$A$6)=Reference!AI13,1,IF(AI13="","",AH12+1))</f>
        <v>11</v>
      </c>
      <c r="AI13" s="27">
        <v>43036</v>
      </c>
    </row>
    <row r="14" spans="1:44" ht="15" x14ac:dyDescent="0.25">
      <c r="L14" s="25">
        <f>IFERROR(_xlfn.MINIFS(tbl_daily[Readiness Score],tbl_daily[Name],Dashboard!$A$6),"")</f>
        <v>8</v>
      </c>
      <c r="M14" s="25" t="s">
        <v>102</v>
      </c>
      <c r="O14" s="22">
        <f>IFERROR(AVERAGEIFS(tbl_daily[Readiness Score],tbl_daily[[Name]:[Name]],Dashboard!$A$6,tbl_daily[[Date]:[Date]],Dashboard!$A$8),"")</f>
        <v>12</v>
      </c>
      <c r="AH14" s="22">
        <f>IF(_xlfn.MINIFS(tbl_daily[Date],tbl_daily[Name],Dashboard!$A$6)=Reference!AI14,1,IF(AI14="","",AH13+1))</f>
        <v>12</v>
      </c>
      <c r="AI14" s="27">
        <v>43037</v>
      </c>
    </row>
    <row r="15" spans="1:44" ht="15" x14ac:dyDescent="0.25">
      <c r="L15" s="25" cm="1">
        <f t="array" ref="L15">IFERROR(_xlfn.QUARTILE.INC(IF(tbl_daily[Name]=Dashboard!$A$6,tbl_daily[Readiness Score]),1),"")</f>
        <v>15.25</v>
      </c>
      <c r="M15" s="25" t="s">
        <v>103</v>
      </c>
      <c r="O15" s="36" t="s">
        <v>108</v>
      </c>
      <c r="P15" s="35" t="s">
        <v>109</v>
      </c>
      <c r="AH15" s="22">
        <f>IF(_xlfn.MINIFS(tbl_daily[Date],tbl_daily[Name],Dashboard!$A$6)=Reference!AI15,1,IF(AI15="","",AH14+1))</f>
        <v>13</v>
      </c>
      <c r="AI15" s="27">
        <v>43038</v>
      </c>
    </row>
    <row r="16" spans="1:44" ht="15" x14ac:dyDescent="0.25">
      <c r="L16" s="25" cm="1">
        <f t="array" ref="L16">IFERROR(_xlfn.QUARTILE.INC(IF(tbl_daily[Name]=Dashboard!$A$6,tbl_daily[Readiness Score]),2),"")</f>
        <v>29</v>
      </c>
      <c r="M16" s="25" t="s">
        <v>104</v>
      </c>
      <c r="O16" s="37">
        <f>IFERROR(AVERAGEIFS(tbl_daily[Readiness Score],tbl_daily[[Name]:[Name]],Dashboard!$A$6,tbl_daily[[Date]:[Date]],Dashboard!$A$8)/L18,"")</f>
        <v>0.25531914893617019</v>
      </c>
      <c r="P16" s="22">
        <v>0.02</v>
      </c>
      <c r="Q16" s="37">
        <f>2-SUM(O16,P16)</f>
        <v>1.7246808510638298</v>
      </c>
      <c r="AH16" s="22">
        <f>IF(_xlfn.MINIFS(tbl_daily[Date],tbl_daily[Name],Dashboard!$A$6)=Reference!AI16,1,IF(AI16="","",AH15+1))</f>
        <v>14</v>
      </c>
      <c r="AI16" s="27">
        <v>43039</v>
      </c>
    </row>
    <row r="17" spans="8:35" ht="15" x14ac:dyDescent="0.25">
      <c r="L17" s="25" cm="1">
        <f t="array" ref="L17">IFERROR(_xlfn.QUARTILE.INC(IF(tbl_daily[Name]=Dashboard!$A$6,tbl_daily[Readiness Score]),3),"")</f>
        <v>41</v>
      </c>
      <c r="M17" s="25" t="s">
        <v>105</v>
      </c>
      <c r="AH17" s="22">
        <f>IF(_xlfn.MINIFS(tbl_daily[Date],tbl_daily[Name],Dashboard!$A$6)=Reference!AI17,1,IF(AI17="","",AH16+1))</f>
        <v>15</v>
      </c>
      <c r="AI17" s="27">
        <v>43040</v>
      </c>
    </row>
    <row r="18" spans="8:35" ht="15" x14ac:dyDescent="0.25">
      <c r="L18" s="25">
        <f>IFERROR(_xlfn.MAXIFS(tbl_daily[Readiness Score],tbl_daily[Name],Dashboard!$A$6),"")</f>
        <v>47</v>
      </c>
      <c r="M18" s="25" t="s">
        <v>106</v>
      </c>
      <c r="AH18" s="22">
        <f>IF(_xlfn.MINIFS(tbl_daily[Date],tbl_daily[Name],Dashboard!$A$6)=Reference!AI18,1,IF(AI18="","",AH17+1))</f>
        <v>16</v>
      </c>
      <c r="AI18" s="27">
        <v>43041</v>
      </c>
    </row>
    <row r="19" spans="8:35" x14ac:dyDescent="0.2">
      <c r="AH19" s="22">
        <f>IF(_xlfn.MINIFS(tbl_daily[Date],tbl_daily[Name],Dashboard!$A$6)=Reference!AI19,1,IF(AI19="","",AH18+1))</f>
        <v>17</v>
      </c>
      <c r="AI19" s="27">
        <v>43042</v>
      </c>
    </row>
    <row r="20" spans="8:35" x14ac:dyDescent="0.2">
      <c r="AH20" s="22">
        <f>IF(_xlfn.MINIFS(tbl_daily[Date],tbl_daily[Name],Dashboard!$A$6)=Reference!AI20,1,IF(AI20="","",AH19+1))</f>
        <v>18</v>
      </c>
      <c r="AI20" s="27">
        <v>43043</v>
      </c>
    </row>
    <row r="21" spans="8:35" ht="15" x14ac:dyDescent="0.25">
      <c r="L21" s="33" t="s">
        <v>110</v>
      </c>
      <c r="M21" s="33"/>
      <c r="N21" s="33"/>
      <c r="O21" s="33" t="s">
        <v>101</v>
      </c>
      <c r="P21" s="33"/>
      <c r="Q21" s="33"/>
      <c r="R21" s="33"/>
      <c r="S21" s="33"/>
      <c r="T21" s="33"/>
      <c r="U21" s="33"/>
      <c r="V21" s="33"/>
      <c r="W21" s="33"/>
      <c r="AH21" s="22">
        <f>IF(_xlfn.MINIFS(tbl_daily[Date],tbl_daily[Name],Dashboard!$A$6)=Reference!AI21,1,IF(AI21="","",AH20+1))</f>
        <v>19</v>
      </c>
      <c r="AI21" s="27">
        <v>43044</v>
      </c>
    </row>
    <row r="22" spans="8:35" x14ac:dyDescent="0.2">
      <c r="O22" s="35" t="s">
        <v>111</v>
      </c>
      <c r="AH22" s="22">
        <f>IF(_xlfn.MINIFS(tbl_daily[Date],tbl_daily[Name],Dashboard!$A$6)=Reference!AI22,1,IF(AI22="","",AH21+1))</f>
        <v>20</v>
      </c>
      <c r="AI22" s="27">
        <v>43045</v>
      </c>
    </row>
    <row r="23" spans="8:35" ht="15" x14ac:dyDescent="0.25">
      <c r="L23" s="25">
        <f>IFERROR(_xlfn.MINIFS(tbl_daily[sRPE],tbl_daily[Name],Dashboard!$A$6),"")</f>
        <v>0</v>
      </c>
      <c r="M23" s="25" t="s">
        <v>102</v>
      </c>
      <c r="O23" s="22" t="str">
        <f>IFERROR(AVERAGEIFS(tbl_daily[sRPE],tbl_daily[[Name]:[Name]],Dashboard!$A$6,tbl_daily[[Date]:[Date]],Dashboard!$A$8),"")</f>
        <v/>
      </c>
      <c r="AH23" s="22">
        <f>IF(_xlfn.MINIFS(tbl_daily[Date],tbl_daily[Name],Dashboard!$A$6)=Reference!AI23,1,IF(AI23="","",AH22+1))</f>
        <v>21</v>
      </c>
      <c r="AI23" s="27">
        <v>43046</v>
      </c>
    </row>
    <row r="24" spans="8:35" ht="15" x14ac:dyDescent="0.25">
      <c r="L24" s="25" cm="1">
        <f t="array" ref="L24">IFERROR(_xlfn.QUARTILE.INC(IF(tbl_daily[Name]=Dashboard!$A$6,tbl_daily[sRPE]),1),"")</f>
        <v>300</v>
      </c>
      <c r="M24" s="25" t="s">
        <v>103</v>
      </c>
      <c r="O24" s="36" t="s">
        <v>108</v>
      </c>
      <c r="P24" s="35" t="s">
        <v>109</v>
      </c>
      <c r="AH24" s="22">
        <f>IF(_xlfn.MINIFS(tbl_daily[Date],tbl_daily[Name],Dashboard!$A$6)=Reference!AI24,1,IF(AI24="","",AH23+1))</f>
        <v>22</v>
      </c>
      <c r="AI24" s="27">
        <v>43047</v>
      </c>
    </row>
    <row r="25" spans="8:35" ht="15" x14ac:dyDescent="0.25">
      <c r="H25"/>
      <c r="L25" s="25" cm="1">
        <f t="array" ref="L25">IFERROR(_xlfn.QUARTILE.INC(IF(tbl_daily[Name]=Dashboard!$A$6,tbl_daily[sRPE]),2),"")</f>
        <v>518</v>
      </c>
      <c r="M25" s="25" t="s">
        <v>104</v>
      </c>
      <c r="O25" s="37" t="str">
        <f>IFERROR(AVERAGEIFS(tbl_daily[sRPE],tbl_daily[[Name]:[Name]],Dashboard!$A$6,tbl_daily[[Date]:[Date]],Dashboard!$A$8)/L27,"")</f>
        <v/>
      </c>
      <c r="P25" s="22">
        <v>0.02</v>
      </c>
      <c r="Q25" s="37">
        <f>2-SUM(O25,P25)</f>
        <v>1.98</v>
      </c>
      <c r="AH25" s="22">
        <f>IF(_xlfn.MINIFS(tbl_daily[Date],tbl_daily[Name],Dashboard!$A$6)=Reference!AI25,1,IF(AI25="","",AH24+1))</f>
        <v>23</v>
      </c>
      <c r="AI25" s="27">
        <v>43048</v>
      </c>
    </row>
    <row r="26" spans="8:35" ht="15" x14ac:dyDescent="0.25">
      <c r="L26" s="25" cm="1">
        <f t="array" ref="L26">IFERROR(_xlfn.QUARTILE.INC(IF(tbl_daily[Name]=Dashboard!$A$6,tbl_daily[sRPE]),3),"")</f>
        <v>791</v>
      </c>
      <c r="M26" s="25" t="s">
        <v>105</v>
      </c>
      <c r="AH26" s="22">
        <f>IF(_xlfn.MINIFS(tbl_daily[Date],tbl_daily[Name],Dashboard!$A$6)=Reference!AI26,1,IF(AI26="","",AH25+1))</f>
        <v>24</v>
      </c>
      <c r="AI26" s="27">
        <v>43049</v>
      </c>
    </row>
    <row r="27" spans="8:35" ht="15" x14ac:dyDescent="0.25">
      <c r="L27" s="25">
        <f>IFERROR(_xlfn.MAXIFS(tbl_daily[sRPE],tbl_daily[Name],Dashboard!$A$6),"")</f>
        <v>1100</v>
      </c>
      <c r="M27" s="25" t="s">
        <v>106</v>
      </c>
      <c r="AH27" s="22">
        <f>IF(_xlfn.MINIFS(tbl_daily[Date],tbl_daily[Name],Dashboard!$A$6)=Reference!AI27,1,IF(AI27="","",AH26+1))</f>
        <v>25</v>
      </c>
      <c r="AI27" s="27">
        <v>43050</v>
      </c>
    </row>
    <row r="28" spans="8:35" x14ac:dyDescent="0.2">
      <c r="AH28" s="22">
        <f>IF(_xlfn.MINIFS(tbl_daily[Date],tbl_daily[Name],Dashboard!$A$6)=Reference!AI28,1,IF(AI28="","",AH27+1))</f>
        <v>26</v>
      </c>
      <c r="AI28" s="27">
        <v>43051</v>
      </c>
    </row>
    <row r="29" spans="8:35" x14ac:dyDescent="0.2">
      <c r="AH29" s="22">
        <f>IF(_xlfn.MINIFS(tbl_daily[Date],tbl_daily[Name],Dashboard!$A$6)=Reference!AI29,1,IF(AI29="","",AH28+1))</f>
        <v>27</v>
      </c>
      <c r="AI29" s="27">
        <v>43052</v>
      </c>
    </row>
    <row r="30" spans="8:35" x14ac:dyDescent="0.2">
      <c r="AH30" s="22">
        <f>IF(_xlfn.MINIFS(tbl_daily[Date],tbl_daily[Name],Dashboard!$A$6)=Reference!AI30,1,IF(AI30="","",AH29+1))</f>
        <v>28</v>
      </c>
      <c r="AI30" s="27">
        <v>43053</v>
      </c>
    </row>
    <row r="31" spans="8:35" ht="15" x14ac:dyDescent="0.25">
      <c r="L31" s="33" t="s">
        <v>115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AH31" s="22">
        <f>IF(_xlfn.MINIFS(tbl_daily[Date],tbl_daily[Name],Dashboard!$A$6)=Reference!AI31,1,IF(AI31="","",AH30+1))</f>
        <v>29</v>
      </c>
      <c r="AI31" s="27">
        <v>43054</v>
      </c>
    </row>
    <row r="32" spans="8:35" x14ac:dyDescent="0.2">
      <c r="M32" s="32"/>
      <c r="AH32" s="22">
        <f>IF(_xlfn.MINIFS(tbl_daily[Date],tbl_daily[Name],Dashboard!$A$6)=Reference!AI32,1,IF(AI32="","",AH31+1))</f>
        <v>30</v>
      </c>
      <c r="AI32" s="27">
        <v>43055</v>
      </c>
    </row>
    <row r="33" spans="12:35" ht="15" x14ac:dyDescent="0.25">
      <c r="M33" s="38" t="s">
        <v>116</v>
      </c>
      <c r="N33" s="39" t="s">
        <v>106</v>
      </c>
      <c r="AH33" s="22">
        <f>IF(_xlfn.MINIFS(tbl_daily[Date],tbl_daily[Name],Dashboard!$A$6)=Reference!AI33,1,IF(AI33="","",AH32+1))</f>
        <v>31</v>
      </c>
      <c r="AI33" s="27">
        <v>43056</v>
      </c>
    </row>
    <row r="34" spans="12:35" x14ac:dyDescent="0.2">
      <c r="M34" s="30">
        <f>IFERROR(_xlfn.MAXIFS(tbl_daily[Date],tbl_daily[Name],Dashboard!$A$6,tbl_daily[TrapBar Deadlift 1RM (lbs)],"&gt;0"),"")</f>
        <v>43087</v>
      </c>
      <c r="N34" s="27" cm="1">
        <f t="array" ref="N34">INDEX(tbl_performance[Date],MATCH(1,(tbl_performance[Name]=Dashboard!$A$6)*(tbl_performance[TrapBar Deadlift 1RM (lbs)]=Reference!N35),0))</f>
        <v>43028</v>
      </c>
      <c r="AH34" s="22">
        <f>IF(_xlfn.MINIFS(tbl_daily[Date],tbl_daily[Name],Dashboard!$A$6)=Reference!AI34,1,IF(AI34="","",AH33+1))</f>
        <v>32</v>
      </c>
      <c r="AI34" s="27">
        <v>43057</v>
      </c>
    </row>
    <row r="35" spans="12:35" ht="15" x14ac:dyDescent="0.25">
      <c r="L35" s="25" t="s">
        <v>118</v>
      </c>
      <c r="M35" s="40">
        <f>IFERROR(AVERAGEIFS(tbl_daily[TrapBar Deadlift 1RM (lbs)],tbl_daily[[Name]:[Name]],Dashboard!$A$6,tbl_daily[[Date]:[Date]],$M$34),"")</f>
        <v>392.48627600000003</v>
      </c>
      <c r="N35" s="40">
        <f>IFERROR(_xlfn.MAXIFS(tbl_daily[TrapBar Deadlift 1RM (lbs)],tbl_daily[[Name]:[Name]],Dashboard!$A$6),"")</f>
        <v>578</v>
      </c>
      <c r="AH35" s="22">
        <f>IF(_xlfn.MINIFS(tbl_daily[Date],tbl_daily[Name],Dashboard!$A$6)=Reference!AI35,1,IF(AI35="","",AH34+1))</f>
        <v>33</v>
      </c>
      <c r="AI35" s="27">
        <v>43058</v>
      </c>
    </row>
    <row r="36" spans="12:35" x14ac:dyDescent="0.2">
      <c r="M36" s="32"/>
      <c r="AH36" s="22">
        <f>IF(_xlfn.MINIFS(tbl_daily[Date],tbl_daily[Name],Dashboard!$A$6)=Reference!AI36,1,IF(AI36="","",AH35+1))</f>
        <v>34</v>
      </c>
      <c r="AI36" s="27">
        <v>43059</v>
      </c>
    </row>
    <row r="37" spans="12:35" ht="15" x14ac:dyDescent="0.25">
      <c r="M37" s="38" t="s">
        <v>116</v>
      </c>
      <c r="N37" s="39" t="s">
        <v>106</v>
      </c>
      <c r="AH37" s="22">
        <f>IF(_xlfn.MINIFS(tbl_daily[Date],tbl_daily[Name],Dashboard!$A$6)=Reference!AI37,1,IF(AI37="","",AH36+1))</f>
        <v>35</v>
      </c>
      <c r="AI37" s="27">
        <v>43060</v>
      </c>
    </row>
    <row r="38" spans="12:35" x14ac:dyDescent="0.2">
      <c r="M38" s="30">
        <f>IFERROR(_xlfn.MAXIFS(tbl_daily[Date],tbl_daily[Name],Dashboard!$A$6,tbl_daily[Jump Height (in)],"&gt;0"),"")</f>
        <v>43087</v>
      </c>
      <c r="N38" s="27" cm="1">
        <f t="array" ref="N38">INDEX(tbl_performance[Date],MATCH(1,(tbl_performance[Name]=Dashboard!$A$6)*(tbl_performance[Jump Height (in)]=Reference!N39),0))</f>
        <v>43063</v>
      </c>
      <c r="AH38" s="22">
        <f>IF(_xlfn.MINIFS(tbl_daily[Date],tbl_daily[Name],Dashboard!$A$6)=Reference!AI38,1,IF(AI38="","",AH37+1))</f>
        <v>36</v>
      </c>
      <c r="AI38" s="27">
        <v>43061</v>
      </c>
    </row>
    <row r="39" spans="12:35" ht="15" x14ac:dyDescent="0.25">
      <c r="L39" s="25" t="s">
        <v>84</v>
      </c>
      <c r="M39" s="31">
        <f>IFERROR(AVERAGEIFS(tbl_daily[Jump Height (in)],tbl_daily[[Name]:[Name]],Dashboard!$A$6,tbl_daily[[Date]:[Date]],$M$34),"")</f>
        <v>14.223761999999999</v>
      </c>
      <c r="N39" s="31">
        <f>IFERROR(_xlfn.MAXIFS(tbl_daily[Jump Height (in)],tbl_daily[[Name]:[Name]],Dashboard!$A$6),"")</f>
        <v>17.560199999999998</v>
      </c>
      <c r="AH39" s="22">
        <f>IF(_xlfn.MINIFS(tbl_daily[Date],tbl_daily[Name],Dashboard!$A$6)=Reference!AI39,1,IF(AI39="","",AH38+1))</f>
        <v>37</v>
      </c>
      <c r="AI39" s="27">
        <v>43062</v>
      </c>
    </row>
    <row r="40" spans="12:35" x14ac:dyDescent="0.2">
      <c r="M40" s="32"/>
      <c r="AH40" s="22">
        <f>IF(_xlfn.MINIFS(tbl_daily[Date],tbl_daily[Name],Dashboard!$A$6)=Reference!AI40,1,IF(AI40="","",AH39+1))</f>
        <v>38</v>
      </c>
      <c r="AI40" s="27">
        <v>43063</v>
      </c>
    </row>
    <row r="41" spans="12:35" ht="15" x14ac:dyDescent="0.25">
      <c r="M41" s="38" t="s">
        <v>116</v>
      </c>
      <c r="N41" s="39" t="s">
        <v>106</v>
      </c>
      <c r="AH41" s="22">
        <f>IF(_xlfn.MINIFS(tbl_daily[Date],tbl_daily[Name],Dashboard!$A$6)=Reference!AI41,1,IF(AI41="","",AH40+1))</f>
        <v>39</v>
      </c>
      <c r="AI41" s="27">
        <v>43064</v>
      </c>
    </row>
    <row r="42" spans="12:35" x14ac:dyDescent="0.2">
      <c r="M42" s="30">
        <f>IFERROR(_xlfn.MAXIFS(tbl_daily[Date],tbl_daily[Name],Dashboard!$A$6,tbl_daily[Bench Press 1RM (lbs)],"&gt;0"),"")</f>
        <v>43087</v>
      </c>
      <c r="N42" s="27" cm="1">
        <f t="array" ref="N42">INDEX(tbl_performance[Date],MATCH(1,(tbl_performance[Name]=Dashboard!$A$6)*(tbl_performance[Bench Press 1RM (lbs)]=Reference!N43),0))</f>
        <v>43028</v>
      </c>
      <c r="AH42" s="22">
        <f>IF(_xlfn.MINIFS(tbl_daily[Date],tbl_daily[Name],Dashboard!$A$6)=Reference!AI42,1,IF(AI42="","",AH41+1))</f>
        <v>40</v>
      </c>
      <c r="AI42" s="27">
        <v>43065</v>
      </c>
    </row>
    <row r="43" spans="12:35" ht="15" x14ac:dyDescent="0.25">
      <c r="L43" s="25" t="s">
        <v>83</v>
      </c>
      <c r="M43" s="40">
        <f>IFERROR(AVERAGEIFS(tbl_daily[Bench Press 1RM (lbs)],tbl_daily[[Name]:[Name]],Dashboard!$A$6,tbl_daily[[Date]:[Date]],$M$34),"")</f>
        <v>107.5266</v>
      </c>
      <c r="N43" s="40">
        <f>IFERROR(_xlfn.MAXIFS(tbl_daily[Bench Press 1RM (lbs)],tbl_daily[[Name]:[Name]],Dashboard!$A$6),"")</f>
        <v>155</v>
      </c>
      <c r="AH43" s="22">
        <f>IF(_xlfn.MINIFS(tbl_daily[Date],tbl_daily[Name],Dashboard!$A$6)=Reference!AI43,1,IF(AI43="","",AH42+1))</f>
        <v>41</v>
      </c>
      <c r="AI43" s="27">
        <v>43066</v>
      </c>
    </row>
    <row r="44" spans="12:35" x14ac:dyDescent="0.2">
      <c r="M44" s="32"/>
      <c r="AH44" s="22">
        <f>IF(_xlfn.MINIFS(tbl_daily[Date],tbl_daily[Name],Dashboard!$A$6)=Reference!AI44,1,IF(AI44="","",AH43+1))</f>
        <v>42</v>
      </c>
      <c r="AI44" s="27">
        <v>43067</v>
      </c>
    </row>
    <row r="45" spans="12:35" ht="15" x14ac:dyDescent="0.25">
      <c r="M45" s="38" t="s">
        <v>116</v>
      </c>
      <c r="N45" s="39" t="s">
        <v>106</v>
      </c>
      <c r="AH45" s="22">
        <f>IF(_xlfn.MINIFS(tbl_daily[Date],tbl_daily[Name],Dashboard!$A$6)=Reference!AI45,1,IF(AI45="","",AH44+1))</f>
        <v>43</v>
      </c>
      <c r="AI45" s="27">
        <v>43068</v>
      </c>
    </row>
    <row r="46" spans="12:35" x14ac:dyDescent="0.2">
      <c r="M46" s="27">
        <f>IFERROR(_xlfn.MAXIFS(tbl_daily[Date],tbl_daily[Name],Dashboard!$A$6,tbl_daily[Body Fat (%)],"&gt;0"),"")</f>
        <v>43087</v>
      </c>
      <c r="N46" s="27" cm="1">
        <f t="array" ref="N46">INDEX(tbl_performance[Date],MATCH(1,(tbl_performance[Name]=Dashboard!$A$6)*(tbl_performance[Body Fat (%)]=Reference!N47),0))</f>
        <v>43028</v>
      </c>
      <c r="AH46" s="22">
        <f>IF(_xlfn.MINIFS(tbl_daily[Date],tbl_daily[Name],Dashboard!$A$6)=Reference!AI46,1,IF(AI46="","",AH45+1))</f>
        <v>44</v>
      </c>
      <c r="AI46" s="27">
        <v>43069</v>
      </c>
    </row>
    <row r="47" spans="12:35" ht="15" x14ac:dyDescent="0.25">
      <c r="L47" s="25" t="s">
        <v>85</v>
      </c>
      <c r="M47" s="41">
        <f>IFERROR(AVERAGEIFS(tbl_daily[Body Fat (%)],tbl_daily[[Name]:[Name]],Dashboard!$A$6,tbl_daily[[Date]:[Date]],$M$34),"")</f>
        <v>22.8559968</v>
      </c>
      <c r="N47" s="42">
        <f>IFERROR(_xlfn.MINIFS(tbl_daily[Body Fat (%)],tbl_daily[[Name]:[Name]],Dashboard!$A$6),"")</f>
        <v>14.4</v>
      </c>
      <c r="AH47" s="22">
        <f>IF(_xlfn.MINIFS(tbl_daily[Date],tbl_daily[Name],Dashboard!$A$6)=Reference!AI47,1,IF(AI47="","",AH46+1))</f>
        <v>45</v>
      </c>
      <c r="AI47" s="27">
        <v>43070</v>
      </c>
    </row>
    <row r="48" spans="12:35" x14ac:dyDescent="0.2">
      <c r="AH48" s="22">
        <f>IF(_xlfn.MINIFS(tbl_daily[Date],tbl_daily[Name],Dashboard!$A$6)=Reference!AI48,1,IF(AI48="","",AH47+1))</f>
        <v>46</v>
      </c>
      <c r="AI48" s="27">
        <v>43071</v>
      </c>
    </row>
    <row r="49" spans="34:35" x14ac:dyDescent="0.2">
      <c r="AH49" s="22">
        <f>IF(_xlfn.MINIFS(tbl_daily[Date],tbl_daily[Name],Dashboard!$A$6)=Reference!AI49,1,IF(AI49="","",AH48+1))</f>
        <v>47</v>
      </c>
      <c r="AI49" s="27">
        <v>43072</v>
      </c>
    </row>
    <row r="50" spans="34:35" x14ac:dyDescent="0.2">
      <c r="AH50" s="22">
        <f>IF(_xlfn.MINIFS(tbl_daily[Date],tbl_daily[Name],Dashboard!$A$6)=Reference!AI50,1,IF(AI50="","",AH49+1))</f>
        <v>48</v>
      </c>
      <c r="AI50" s="27">
        <v>43073</v>
      </c>
    </row>
    <row r="51" spans="34:35" x14ac:dyDescent="0.2">
      <c r="AH51" s="22">
        <f>IF(_xlfn.MINIFS(tbl_daily[Date],tbl_daily[Name],Dashboard!$A$6)=Reference!AI51,1,IF(AI51="","",AH50+1))</f>
        <v>49</v>
      </c>
      <c r="AI51" s="27">
        <v>43074</v>
      </c>
    </row>
    <row r="52" spans="34:35" x14ac:dyDescent="0.2">
      <c r="AH52" s="22">
        <f>IF(_xlfn.MINIFS(tbl_daily[Date],tbl_daily[Name],Dashboard!$A$6)=Reference!AI52,1,IF(AI52="","",AH51+1))</f>
        <v>50</v>
      </c>
      <c r="AI52" s="27">
        <v>43075</v>
      </c>
    </row>
    <row r="53" spans="34:35" x14ac:dyDescent="0.2">
      <c r="AH53" s="22">
        <f>IF(_xlfn.MINIFS(tbl_daily[Date],tbl_daily[Name],Dashboard!$A$6)=Reference!AI53,1,IF(AI53="","",AH52+1))</f>
        <v>51</v>
      </c>
      <c r="AI53" s="27">
        <v>43076</v>
      </c>
    </row>
    <row r="54" spans="34:35" x14ac:dyDescent="0.2">
      <c r="AH54" s="22">
        <f>IF(_xlfn.MINIFS(tbl_daily[Date],tbl_daily[Name],Dashboard!$A$6)=Reference!AI54,1,IF(AI54="","",AH53+1))</f>
        <v>52</v>
      </c>
      <c r="AI54" s="27">
        <v>43077</v>
      </c>
    </row>
    <row r="55" spans="34:35" x14ac:dyDescent="0.2">
      <c r="AH55" s="22">
        <f>IF(_xlfn.MINIFS(tbl_daily[Date],tbl_daily[Name],Dashboard!$A$6)=Reference!AI55,1,IF(AI55="","",AH54+1))</f>
        <v>53</v>
      </c>
      <c r="AI55" s="27">
        <v>43078</v>
      </c>
    </row>
    <row r="56" spans="34:35" x14ac:dyDescent="0.2">
      <c r="AH56" s="22">
        <f>IF(_xlfn.MINIFS(tbl_daily[Date],tbl_daily[Name],Dashboard!$A$6)=Reference!AI56,1,IF(AI56="","",AH55+1))</f>
        <v>54</v>
      </c>
      <c r="AI56" s="27">
        <v>43079</v>
      </c>
    </row>
    <row r="57" spans="34:35" x14ac:dyDescent="0.2">
      <c r="AH57" s="22">
        <f>IF(_xlfn.MINIFS(tbl_daily[Date],tbl_daily[Name],Dashboard!$A$6)=Reference!AI57,1,IF(AI57="","",AH56+1))</f>
        <v>55</v>
      </c>
      <c r="AI57" s="27">
        <v>43080</v>
      </c>
    </row>
    <row r="58" spans="34:35" x14ac:dyDescent="0.2">
      <c r="AH58" s="22">
        <f>IF(_xlfn.MINIFS(tbl_daily[Date],tbl_daily[Name],Dashboard!$A$6)=Reference!AI58,1,IF(AI58="","",AH57+1))</f>
        <v>56</v>
      </c>
      <c r="AI58" s="27">
        <v>43081</v>
      </c>
    </row>
    <row r="59" spans="34:35" x14ac:dyDescent="0.2">
      <c r="AH59" s="22">
        <f>IF(_xlfn.MINIFS(tbl_daily[Date],tbl_daily[Name],Dashboard!$A$6)=Reference!AI59,1,IF(AI59="","",AH58+1))</f>
        <v>57</v>
      </c>
      <c r="AI59" s="27">
        <v>43082</v>
      </c>
    </row>
    <row r="60" spans="34:35" x14ac:dyDescent="0.2">
      <c r="AH60" s="22">
        <f>IF(_xlfn.MINIFS(tbl_daily[Date],tbl_daily[Name],Dashboard!$A$6)=Reference!AI60,1,IF(AI60="","",AH59+1))</f>
        <v>58</v>
      </c>
      <c r="AI60" s="27">
        <v>43083</v>
      </c>
    </row>
    <row r="61" spans="34:35" x14ac:dyDescent="0.2">
      <c r="AH61" s="22">
        <f>IF(_xlfn.MINIFS(tbl_daily[Date],tbl_daily[Name],Dashboard!$A$6)=Reference!AI61,1,IF(AI61="","",AH60+1))</f>
        <v>59</v>
      </c>
      <c r="AI61" s="27">
        <v>43084</v>
      </c>
    </row>
    <row r="62" spans="34:35" x14ac:dyDescent="0.2">
      <c r="AH62" s="22">
        <f>IF(_xlfn.MINIFS(tbl_daily[Date],tbl_daily[Name],Dashboard!$A$6)=Reference!AI62,1,IF(AI62="","",AH61+1))</f>
        <v>60</v>
      </c>
      <c r="AI62" s="27">
        <v>43085</v>
      </c>
    </row>
    <row r="63" spans="34:35" x14ac:dyDescent="0.2">
      <c r="AH63" s="22">
        <f>IF(_xlfn.MINIFS(tbl_daily[Date],tbl_daily[Name],Dashboard!$A$6)=Reference!AI63,1,IF(AI63="","",AH62+1))</f>
        <v>61</v>
      </c>
      <c r="AI63" s="27">
        <v>43086</v>
      </c>
    </row>
    <row r="64" spans="34:35" x14ac:dyDescent="0.2">
      <c r="AH64" s="22">
        <f>IF(_xlfn.MINIFS(tbl_daily[Date],tbl_daily[Name],Dashboard!$A$6)=Reference!AI64,1,IF(AI64="","",AH63+1))</f>
        <v>62</v>
      </c>
      <c r="AI64" s="27">
        <v>43087</v>
      </c>
    </row>
    <row r="65" spans="12:35" x14ac:dyDescent="0.2">
      <c r="AH65" s="22">
        <f>IF(_xlfn.MINIFS(tbl_daily[Date],tbl_daily[Name],Dashboard!$A$6)=Reference!AI65,1,IF(AI65="","",AH64+1))</f>
        <v>63</v>
      </c>
      <c r="AI65" s="27">
        <v>43088</v>
      </c>
    </row>
    <row r="66" spans="12:35" x14ac:dyDescent="0.2">
      <c r="AH66" s="22">
        <f>IF(_xlfn.MINIFS(tbl_daily[Date],tbl_daily[Name],Dashboard!$A$6)=Reference!AI66,1,IF(AI66="","",AH65+1))</f>
        <v>64</v>
      </c>
      <c r="AI66" s="27">
        <v>43089</v>
      </c>
    </row>
    <row r="67" spans="12:35" x14ac:dyDescent="0.2">
      <c r="AH67" s="22">
        <f>IF(_xlfn.MINIFS(tbl_daily[Date],tbl_daily[Name],Dashboard!$A$6)=Reference!AI67,1,IF(AI67="","",AH66+1))</f>
        <v>65</v>
      </c>
      <c r="AI67" s="27">
        <v>43090</v>
      </c>
    </row>
    <row r="68" spans="12:35" ht="15" x14ac:dyDescent="0.25">
      <c r="L68" s="33" t="s">
        <v>140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H68" s="22">
        <f>IF(_xlfn.MINIFS(tbl_daily[Date],tbl_daily[Name],Dashboard!$A$6)=Reference!AI68,1,IF(AI68="","",AH67+1))</f>
        <v>66</v>
      </c>
      <c r="AI68" s="27">
        <v>43091</v>
      </c>
    </row>
    <row r="69" spans="12:35" x14ac:dyDescent="0.2">
      <c r="AH69" s="22">
        <f>IF(_xlfn.MINIFS(tbl_daily[Date],tbl_daily[Name],Dashboard!$A$6)=Reference!AI69,1,IF(AI69="","",AH68+1))</f>
        <v>67</v>
      </c>
      <c r="AI69" s="27" t="b">
        <v>0</v>
      </c>
    </row>
    <row r="70" spans="12:35" x14ac:dyDescent="0.2">
      <c r="L70" s="22" t="s">
        <v>94</v>
      </c>
      <c r="M70" s="102">
        <f>IF(OR(_xlfn.MINIFS(tbl_daily[Date],tbl_daily[Name],Dashboard!$A$6)=Reference!N70,Reference!N70=""),"",_xlfn.MAXIFS(tbl_daily[Date],tbl_daily[Name],Dashboard!$A$6,tbl_daily[Date],"&lt;"&amp;N70))</f>
        <v>43070</v>
      </c>
      <c r="N70" s="102">
        <f>IF(OR(_xlfn.MINIFS(tbl_daily[Date],tbl_daily[Name],Dashboard!$A$6)=Reference!O70,Reference!O70=""),"",_xlfn.MAXIFS(tbl_daily[Date],tbl_daily[Name],Dashboard!$A$6,tbl_daily[Date],"&lt;"&amp;O70))</f>
        <v>43071</v>
      </c>
      <c r="O70" s="102">
        <f>IF(OR(_xlfn.MINIFS(tbl_daily[Date],tbl_daily[Name],Dashboard!$A$6)=Reference!P70,Reference!P70=""),"",_xlfn.MAXIFS(tbl_daily[Date],tbl_daily[Name],Dashboard!$A$6,tbl_daily[Date],"&lt;"&amp;P70))</f>
        <v>43072</v>
      </c>
      <c r="P70" s="102">
        <f>IF(OR(_xlfn.MINIFS(tbl_daily[Date],tbl_daily[Name],Dashboard!$A$6)=Reference!Q70,Reference!Q70=""),"",_xlfn.MAXIFS(tbl_daily[Date],tbl_daily[Name],Dashboard!$A$6,tbl_daily[Date],"&lt;"&amp;Q70))</f>
        <v>43073</v>
      </c>
      <c r="Q70" s="102">
        <f>IF(OR(_xlfn.MINIFS(tbl_daily[Date],tbl_daily[Name],Dashboard!$A$6)=Reference!R70,Reference!R70=""),"",_xlfn.MAXIFS(tbl_daily[Date],tbl_daily[Name],Dashboard!$A$6,tbl_daily[Date],"&lt;"&amp;R70))</f>
        <v>43074</v>
      </c>
      <c r="R70" s="102">
        <f>IF(OR(_xlfn.MINIFS(tbl_daily[Date],tbl_daily[Name],Dashboard!$A$6)=Reference!S70,Reference!S70=""),"",_xlfn.MAXIFS(tbl_daily[Date],tbl_daily[Name],Dashboard!$A$6,tbl_daily[Date],"&lt;"&amp;S70))</f>
        <v>43075</v>
      </c>
      <c r="S70" s="102">
        <f>IF(OR(_xlfn.MINIFS(tbl_daily[Date],tbl_daily[Name],Dashboard!$A$6)=Reference!T70,Reference!T70=""),"",_xlfn.MAXIFS(tbl_daily[Date],tbl_daily[Name],Dashboard!$A$6,tbl_daily[Date],"&lt;"&amp;T70))</f>
        <v>43076</v>
      </c>
      <c r="T70" s="102">
        <f>IF(OR(_xlfn.MINIFS(tbl_daily[Date],tbl_daily[Name],Dashboard!$A$6)=Reference!U70,Reference!U70=""),"",_xlfn.MAXIFS(tbl_daily[Date],tbl_daily[Name],Dashboard!$A$6,tbl_daily[Date],"&lt;"&amp;U70))</f>
        <v>43077</v>
      </c>
      <c r="U70" s="102">
        <f>IF(OR(_xlfn.MINIFS(tbl_daily[Date],tbl_daily[Name],Dashboard!$A$6)=Reference!V70,Reference!V70=""),"",_xlfn.MAXIFS(tbl_daily[Date],tbl_daily[Name],Dashboard!$A$6,tbl_daily[Date],"&lt;"&amp;V70))</f>
        <v>43078</v>
      </c>
      <c r="V70" s="102">
        <f>IF(OR(_xlfn.MINIFS(tbl_daily[Date],tbl_daily[Name],Dashboard!$A$6)=Reference!W70,Reference!W70=""),"",_xlfn.MAXIFS(tbl_daily[Date],tbl_daily[Name],Dashboard!$A$6,tbl_daily[Date],"&lt;"&amp;W70))</f>
        <v>43079</v>
      </c>
      <c r="W70" s="102">
        <f>IF(OR(_xlfn.MINIFS(tbl_daily[Date],tbl_daily[Name],Dashboard!$A$6)=Reference!X70,Reference!X70=""),"",_xlfn.MAXIFS(tbl_daily[Date],tbl_daily[Name],Dashboard!$A$6,tbl_daily[Date],"&lt;"&amp;X70))</f>
        <v>43080</v>
      </c>
      <c r="X70" s="102">
        <f>IF(OR(_xlfn.MINIFS(tbl_daily[Date],tbl_daily[Name],Dashboard!$A$6)=Reference!Y70,Reference!Y70=""),"",_xlfn.MAXIFS(tbl_daily[Date],tbl_daily[Name],Dashboard!$A$6,tbl_daily[Date],"&lt;"&amp;Y70))</f>
        <v>43081</v>
      </c>
      <c r="Y70" s="102">
        <f>IF(OR(_xlfn.MINIFS(tbl_daily[Date],tbl_daily[Name],Dashboard!$A$6)=Reference!Z70,Reference!Z70=""),"",_xlfn.MAXIFS(tbl_daily[Date],tbl_daily[Name],Dashboard!$A$6,tbl_daily[Date],"&lt;"&amp;Z70))</f>
        <v>43082</v>
      </c>
      <c r="Z70" s="102">
        <f>Dashboard!$A$20</f>
        <v>43083</v>
      </c>
      <c r="AH70" s="22" t="str">
        <f>IF(_xlfn.MINIFS(tbl_daily[Date],tbl_daily[Name],Dashboard!$A$6)=Reference!AI70,1,IF(AI70="","",AH69+1))</f>
        <v/>
      </c>
    </row>
    <row r="71" spans="12:35" x14ac:dyDescent="0.2">
      <c r="L71" s="22" t="s">
        <v>92</v>
      </c>
      <c r="M71" s="103">
        <f>IFERROR(IF($H$2=Dashboard!$A$18,AVERAGEIFS(tbl_daily[Stress],tbl_daily[Name],Dashboard!$A$6,tbl_daily[Stress],"&lt;&gt;""",tbl_daily[Date],M$2),
IF($H$3=Dashboard!$A$18,AVERAGEIFS(tbl_daily[Sleep Quality],tbl_daily[Name],Dashboard!$A$6,tbl_daily[Sleep Quality],"&lt;&gt;""",tbl_daily[Date],M$2),
IF($H$4=Dashboard!$A$18,AVERAGEIFS(tbl_daily[Energy],tbl_daily[Name],Dashboard!$A$6,tbl_daily[Energy],"&lt;&gt;""",tbl_daily[Date],M$2),
IF($H$5=Dashboard!$A$18,AVERAGEIFS(tbl_daily[Muscle Soreness],tbl_daily[Name],Dashboard!$A$6,tbl_daily[Muscle Soreness],"&lt;&gt;""",tbl_daily[Date],M$2),
IF($H$6=Dashboard!$A$18,AVERAGEIFS(tbl_daily[Confidence],tbl_daily[Name],Dashboard!$A$6,tbl_daily[Confidence],"&lt;&gt;""",tbl_daily[Date],M$2),
IF($H$7=Dashboard!$A$18,AVERAGEIFS(tbl_daily[RPE],tbl_daily[Name],Dashboard!$A$6,tbl_daily[RPE],"&lt;&gt;""",tbl_daily[Date],M$2),
IF($H$8=Dashboard!$A$18,AVERAGEIFS(tbl_daily[Duration Refined],tbl_daily[Name],Dashboard!$A$6,tbl_daily[Duration Refined],"&lt;&gt;""",tbl_daily[Date],M$2),
IF($H$9=Dashboard!$A$18,AVERAGEIFS(tbl_daily[sRPE],tbl_daily[Name],Dashboard!$A$6,tbl_daily[sRPE],"&lt;&gt;""",tbl_daily[Date],M$2),
IF($H$10=Dashboard!$A$18,AVERAGEIFS(tbl_daily[TrapBar Deadlift 1RM (lbs)],tbl_daily[Name],Dashboard!$A$6,tbl_daily[TrapBar Deadlift 1RM (lbs)],"&lt;&gt;""",tbl_daily[Date],M$2),
IF($H$11=Dashboard!$A$18,AVERAGEIFS(tbl_daily[Bench Press 1RM (lbs)],tbl_daily[Name],Dashboard!$A$6,tbl_daily[Bench Press 1RM (lbs)],"&lt;&gt;""",tbl_daily[Date],M$2),
IF($H$12=Dashboard!$A$18,AVERAGEIFS(tbl_daily[Jump Height (in)],tbl_daily[Name],Dashboard!$A$6,tbl_daily[sRPE],"&lt;&gt;""",tbl_daily[Jump Height (in)],M$2),
IF($H$13=Dashboard!$A$18,AVERAGEIFS(tbl_daily[Body Fat (%)],tbl_daily[Name],Dashboard!$A$6,tbl_daily[Body Fat (%)],"&lt;&gt;""",tbl_daily[Date],M$2))))))))))))),"")</f>
        <v>4</v>
      </c>
      <c r="N71" s="103">
        <f>IFERROR(IF($H$2=Dashboard!$A$18,AVERAGEIFS(tbl_daily[Stress],tbl_daily[Name],Dashboard!$A$6,tbl_daily[Stress],"&lt;&gt;""",tbl_daily[Date],N$2),
IF($H$3=Dashboard!$A$18,AVERAGEIFS(tbl_daily[Sleep Quality],tbl_daily[Name],Dashboard!$A$6,tbl_daily[Sleep Quality],"&lt;&gt;""",tbl_daily[Date],N$2),
IF($H$4=Dashboard!$A$18,AVERAGEIFS(tbl_daily[Energy],tbl_daily[Name],Dashboard!$A$6,tbl_daily[Energy],"&lt;&gt;""",tbl_daily[Date],N$2),
IF($H$5=Dashboard!$A$18,AVERAGEIFS(tbl_daily[Muscle Soreness],tbl_daily[Name],Dashboard!$A$6,tbl_daily[Muscle Soreness],"&lt;&gt;""",tbl_daily[Date],N$2),
IF($H$6=Dashboard!$A$18,AVERAGEIFS(tbl_daily[Confidence],tbl_daily[Name],Dashboard!$A$6,tbl_daily[Confidence],"&lt;&gt;""",tbl_daily[Date],N$2),
IF($H$7=Dashboard!$A$18,AVERAGEIFS(tbl_daily[RPE],tbl_daily[Name],Dashboard!$A$6,tbl_daily[RPE],"&lt;&gt;""",tbl_daily[Date],N$2),
IF($H$8=Dashboard!$A$18,AVERAGEIFS(tbl_daily[Duration Refined],tbl_daily[Name],Dashboard!$A$6,tbl_daily[Duration Refined],"&lt;&gt;""",tbl_daily[Date],N$2),
IF($H$9=Dashboard!$A$18,AVERAGEIFS(tbl_daily[sRPE],tbl_daily[Name],Dashboard!$A$6,tbl_daily[sRPE],"&lt;&gt;""",tbl_daily[Date],N$2),
IF($H$10=Dashboard!$A$18,AVERAGEIFS(tbl_daily[TrapBar Deadlift 1RM (lbs)],tbl_daily[Name],Dashboard!$A$6,tbl_daily[TrapBar Deadlift 1RM (lbs)],"&lt;&gt;""",tbl_daily[Date],N$2),
IF($H$11=Dashboard!$A$18,AVERAGEIFS(tbl_daily[Bench Press 1RM (lbs)],tbl_daily[Name],Dashboard!$A$6,tbl_daily[Bench Press 1RM (lbs)],"&lt;&gt;""",tbl_daily[Date],N$2),
IF($H$12=Dashboard!$A$18,AVERAGEIFS(tbl_daily[Jump Height (in)],tbl_daily[Name],Dashboard!$A$6,tbl_daily[sRPE],"&lt;&gt;""",tbl_daily[Jump Height (in)],N$2),
IF($H$13=Dashboard!$A$18,AVERAGEIFS(tbl_daily[Body Fat (%)],tbl_daily[Name],Dashboard!$A$6,tbl_daily[Body Fat (%)],"&lt;&gt;""",tbl_daily[Date],N$2))))))))))))),"")</f>
        <v>3</v>
      </c>
      <c r="O71" s="103">
        <f>IFERROR(IF($H$2=Dashboard!$A$18,AVERAGEIFS(tbl_daily[Stress],tbl_daily[Name],Dashboard!$A$6,tbl_daily[Stress],"&lt;&gt;""",tbl_daily[Date],O$2),
IF($H$3=Dashboard!$A$18,AVERAGEIFS(tbl_daily[Sleep Quality],tbl_daily[Name],Dashboard!$A$6,tbl_daily[Sleep Quality],"&lt;&gt;""",tbl_daily[Date],O$2),
IF($H$4=Dashboard!$A$18,AVERAGEIFS(tbl_daily[Energy],tbl_daily[Name],Dashboard!$A$6,tbl_daily[Energy],"&lt;&gt;""",tbl_daily[Date],O$2),
IF($H$5=Dashboard!$A$18,AVERAGEIFS(tbl_daily[Muscle Soreness],tbl_daily[Name],Dashboard!$A$6,tbl_daily[Muscle Soreness],"&lt;&gt;""",tbl_daily[Date],O$2),
IF($H$6=Dashboard!$A$18,AVERAGEIFS(tbl_daily[Confidence],tbl_daily[Name],Dashboard!$A$6,tbl_daily[Confidence],"&lt;&gt;""",tbl_daily[Date],O$2),
IF($H$7=Dashboard!$A$18,AVERAGEIFS(tbl_daily[RPE],tbl_daily[Name],Dashboard!$A$6,tbl_daily[RPE],"&lt;&gt;""",tbl_daily[Date],O$2),
IF($H$8=Dashboard!$A$18,AVERAGEIFS(tbl_daily[Duration Refined],tbl_daily[Name],Dashboard!$A$6,tbl_daily[Duration Refined],"&lt;&gt;""",tbl_daily[Date],O$2),
IF($H$9=Dashboard!$A$18,AVERAGEIFS(tbl_daily[sRPE],tbl_daily[Name],Dashboard!$A$6,tbl_daily[sRPE],"&lt;&gt;""",tbl_daily[Date],O$2),
IF($H$10=Dashboard!$A$18,AVERAGEIFS(tbl_daily[TrapBar Deadlift 1RM (lbs)],tbl_daily[Name],Dashboard!$A$6,tbl_daily[TrapBar Deadlift 1RM (lbs)],"&lt;&gt;""",tbl_daily[Date],O$2),
IF($H$11=Dashboard!$A$18,AVERAGEIFS(tbl_daily[Bench Press 1RM (lbs)],tbl_daily[Name],Dashboard!$A$6,tbl_daily[Bench Press 1RM (lbs)],"&lt;&gt;""",tbl_daily[Date],O$2),
IF($H$12=Dashboard!$A$18,AVERAGEIFS(tbl_daily[Jump Height (in)],tbl_daily[Name],Dashboard!$A$6,tbl_daily[sRPE],"&lt;&gt;""",tbl_daily[Jump Height (in)],O$2),
IF($H$13=Dashboard!$A$18,AVERAGEIFS(tbl_daily[Body Fat (%)],tbl_daily[Name],Dashboard!$A$6,tbl_daily[Body Fat (%)],"&lt;&gt;""",tbl_daily[Date],O$2))))))))))))),"")</f>
        <v>7</v>
      </c>
      <c r="P71" s="103">
        <f>IFERROR(IF($H$2=Dashboard!$A$18,AVERAGEIFS(tbl_daily[Stress],tbl_daily[Name],Dashboard!$A$6,tbl_daily[Stress],"&lt;&gt;""",tbl_daily[Date],P$2),
IF($H$3=Dashboard!$A$18,AVERAGEIFS(tbl_daily[Sleep Quality],tbl_daily[Name],Dashboard!$A$6,tbl_daily[Sleep Quality],"&lt;&gt;""",tbl_daily[Date],P$2),
IF($H$4=Dashboard!$A$18,AVERAGEIFS(tbl_daily[Energy],tbl_daily[Name],Dashboard!$A$6,tbl_daily[Energy],"&lt;&gt;""",tbl_daily[Date],P$2),
IF($H$5=Dashboard!$A$18,AVERAGEIFS(tbl_daily[Muscle Soreness],tbl_daily[Name],Dashboard!$A$6,tbl_daily[Muscle Soreness],"&lt;&gt;""",tbl_daily[Date],P$2),
IF($H$6=Dashboard!$A$18,AVERAGEIFS(tbl_daily[Confidence],tbl_daily[Name],Dashboard!$A$6,tbl_daily[Confidence],"&lt;&gt;""",tbl_daily[Date],P$2),
IF($H$7=Dashboard!$A$18,AVERAGEIFS(tbl_daily[RPE],tbl_daily[Name],Dashboard!$A$6,tbl_daily[RPE],"&lt;&gt;""",tbl_daily[Date],P$2),
IF($H$8=Dashboard!$A$18,AVERAGEIFS(tbl_daily[Duration Refined],tbl_daily[Name],Dashboard!$A$6,tbl_daily[Duration Refined],"&lt;&gt;""",tbl_daily[Date],P$2),
IF($H$9=Dashboard!$A$18,AVERAGEIFS(tbl_daily[sRPE],tbl_daily[Name],Dashboard!$A$6,tbl_daily[sRPE],"&lt;&gt;""",tbl_daily[Date],P$2),
IF($H$10=Dashboard!$A$18,AVERAGEIFS(tbl_daily[TrapBar Deadlift 1RM (lbs)],tbl_daily[Name],Dashboard!$A$6,tbl_daily[TrapBar Deadlift 1RM (lbs)],"&lt;&gt;""",tbl_daily[Date],P$2),
IF($H$11=Dashboard!$A$18,AVERAGEIFS(tbl_daily[Bench Press 1RM (lbs)],tbl_daily[Name],Dashboard!$A$6,tbl_daily[Bench Press 1RM (lbs)],"&lt;&gt;""",tbl_daily[Date],P$2),
IF($H$12=Dashboard!$A$18,AVERAGEIFS(tbl_daily[Jump Height (in)],tbl_daily[Name],Dashboard!$A$6,tbl_daily[sRPE],"&lt;&gt;""",tbl_daily[Jump Height (in)],P$2),
IF($H$13=Dashboard!$A$18,AVERAGEIFS(tbl_daily[Body Fat (%)],tbl_daily[Name],Dashboard!$A$6,tbl_daily[Body Fat (%)],"&lt;&gt;""",tbl_daily[Date],P$2))))))))))))),"")</f>
        <v>2</v>
      </c>
      <c r="Q71" s="103">
        <f>IFERROR(IF($H$2=Dashboard!$A$18,AVERAGEIFS(tbl_daily[Stress],tbl_daily[Name],Dashboard!$A$6,tbl_daily[Stress],"&lt;&gt;""",tbl_daily[Date],Q$2),
IF($H$3=Dashboard!$A$18,AVERAGEIFS(tbl_daily[Sleep Quality],tbl_daily[Name],Dashboard!$A$6,tbl_daily[Sleep Quality],"&lt;&gt;""",tbl_daily[Date],Q$2),
IF($H$4=Dashboard!$A$18,AVERAGEIFS(tbl_daily[Energy],tbl_daily[Name],Dashboard!$A$6,tbl_daily[Energy],"&lt;&gt;""",tbl_daily[Date],Q$2),
IF($H$5=Dashboard!$A$18,AVERAGEIFS(tbl_daily[Muscle Soreness],tbl_daily[Name],Dashboard!$A$6,tbl_daily[Muscle Soreness],"&lt;&gt;""",tbl_daily[Date],Q$2),
IF($H$6=Dashboard!$A$18,AVERAGEIFS(tbl_daily[Confidence],tbl_daily[Name],Dashboard!$A$6,tbl_daily[Confidence],"&lt;&gt;""",tbl_daily[Date],Q$2),
IF($H$7=Dashboard!$A$18,AVERAGEIFS(tbl_daily[RPE],tbl_daily[Name],Dashboard!$A$6,tbl_daily[RPE],"&lt;&gt;""",tbl_daily[Date],Q$2),
IF($H$8=Dashboard!$A$18,AVERAGEIFS(tbl_daily[Duration Refined],tbl_daily[Name],Dashboard!$A$6,tbl_daily[Duration Refined],"&lt;&gt;""",tbl_daily[Date],Q$2),
IF($H$9=Dashboard!$A$18,AVERAGEIFS(tbl_daily[sRPE],tbl_daily[Name],Dashboard!$A$6,tbl_daily[sRPE],"&lt;&gt;""",tbl_daily[Date],Q$2),
IF($H$10=Dashboard!$A$18,AVERAGEIFS(tbl_daily[TrapBar Deadlift 1RM (lbs)],tbl_daily[Name],Dashboard!$A$6,tbl_daily[TrapBar Deadlift 1RM (lbs)],"&lt;&gt;""",tbl_daily[Date],Q$2),
IF($H$11=Dashboard!$A$18,AVERAGEIFS(tbl_daily[Bench Press 1RM (lbs)],tbl_daily[Name],Dashboard!$A$6,tbl_daily[Bench Press 1RM (lbs)],"&lt;&gt;""",tbl_daily[Date],Q$2),
IF($H$12=Dashboard!$A$18,AVERAGEIFS(tbl_daily[Jump Height (in)],tbl_daily[Name],Dashboard!$A$6,tbl_daily[sRPE],"&lt;&gt;""",tbl_daily[Jump Height (in)],Q$2),
IF($H$13=Dashboard!$A$18,AVERAGEIFS(tbl_daily[Body Fat (%)],tbl_daily[Name],Dashboard!$A$6,tbl_daily[Body Fat (%)],"&lt;&gt;""",tbl_daily[Date],Q$2))))))))))))),"")</f>
        <v>2</v>
      </c>
      <c r="R71" s="103">
        <f>IFERROR(IF($H$2=Dashboard!$A$18,AVERAGEIFS(tbl_daily[Stress],tbl_daily[Name],Dashboard!$A$6,tbl_daily[Stress],"&lt;&gt;""",tbl_daily[Date],R$2),
IF($H$3=Dashboard!$A$18,AVERAGEIFS(tbl_daily[Sleep Quality],tbl_daily[Name],Dashboard!$A$6,tbl_daily[Sleep Quality],"&lt;&gt;""",tbl_daily[Date],R$2),
IF($H$4=Dashboard!$A$18,AVERAGEIFS(tbl_daily[Energy],tbl_daily[Name],Dashboard!$A$6,tbl_daily[Energy],"&lt;&gt;""",tbl_daily[Date],R$2),
IF($H$5=Dashboard!$A$18,AVERAGEIFS(tbl_daily[Muscle Soreness],tbl_daily[Name],Dashboard!$A$6,tbl_daily[Muscle Soreness],"&lt;&gt;""",tbl_daily[Date],R$2),
IF($H$6=Dashboard!$A$18,AVERAGEIFS(tbl_daily[Confidence],tbl_daily[Name],Dashboard!$A$6,tbl_daily[Confidence],"&lt;&gt;""",tbl_daily[Date],R$2),
IF($H$7=Dashboard!$A$18,AVERAGEIFS(tbl_daily[RPE],tbl_daily[Name],Dashboard!$A$6,tbl_daily[RPE],"&lt;&gt;""",tbl_daily[Date],R$2),
IF($H$8=Dashboard!$A$18,AVERAGEIFS(tbl_daily[Duration Refined],tbl_daily[Name],Dashboard!$A$6,tbl_daily[Duration Refined],"&lt;&gt;""",tbl_daily[Date],R$2),
IF($H$9=Dashboard!$A$18,AVERAGEIFS(tbl_daily[sRPE],tbl_daily[Name],Dashboard!$A$6,tbl_daily[sRPE],"&lt;&gt;""",tbl_daily[Date],R$2),
IF($H$10=Dashboard!$A$18,AVERAGEIFS(tbl_daily[TrapBar Deadlift 1RM (lbs)],tbl_daily[Name],Dashboard!$A$6,tbl_daily[TrapBar Deadlift 1RM (lbs)],"&lt;&gt;""",tbl_daily[Date],R$2),
IF($H$11=Dashboard!$A$18,AVERAGEIFS(tbl_daily[Bench Press 1RM (lbs)],tbl_daily[Name],Dashboard!$A$6,tbl_daily[Bench Press 1RM (lbs)],"&lt;&gt;""",tbl_daily[Date],R$2),
IF($H$12=Dashboard!$A$18,AVERAGEIFS(tbl_daily[Jump Height (in)],tbl_daily[Name],Dashboard!$A$6,tbl_daily[sRPE],"&lt;&gt;""",tbl_daily[Jump Height (in)],R$2),
IF($H$13=Dashboard!$A$18,AVERAGEIFS(tbl_daily[Body Fat (%)],tbl_daily[Name],Dashboard!$A$6,tbl_daily[Body Fat (%)],"&lt;&gt;""",tbl_daily[Date],R$2))))))))))))),"")</f>
        <v>7</v>
      </c>
      <c r="S71" s="103">
        <f>IFERROR(IF($H$2=Dashboard!$A$18,AVERAGEIFS(tbl_daily[Stress],tbl_daily[Name],Dashboard!$A$6,tbl_daily[Stress],"&lt;&gt;""",tbl_daily[Date],S$2),
IF($H$3=Dashboard!$A$18,AVERAGEIFS(tbl_daily[Sleep Quality],tbl_daily[Name],Dashboard!$A$6,tbl_daily[Sleep Quality],"&lt;&gt;""",tbl_daily[Date],S$2),
IF($H$4=Dashboard!$A$18,AVERAGEIFS(tbl_daily[Energy],tbl_daily[Name],Dashboard!$A$6,tbl_daily[Energy],"&lt;&gt;""",tbl_daily[Date],S$2),
IF($H$5=Dashboard!$A$18,AVERAGEIFS(tbl_daily[Muscle Soreness],tbl_daily[Name],Dashboard!$A$6,tbl_daily[Muscle Soreness],"&lt;&gt;""",tbl_daily[Date],S$2),
IF($H$6=Dashboard!$A$18,AVERAGEIFS(tbl_daily[Confidence],tbl_daily[Name],Dashboard!$A$6,tbl_daily[Confidence],"&lt;&gt;""",tbl_daily[Date],S$2),
IF($H$7=Dashboard!$A$18,AVERAGEIFS(tbl_daily[RPE],tbl_daily[Name],Dashboard!$A$6,tbl_daily[RPE],"&lt;&gt;""",tbl_daily[Date],S$2),
IF($H$8=Dashboard!$A$18,AVERAGEIFS(tbl_daily[Duration Refined],tbl_daily[Name],Dashboard!$A$6,tbl_daily[Duration Refined],"&lt;&gt;""",tbl_daily[Date],S$2),
IF($H$9=Dashboard!$A$18,AVERAGEIFS(tbl_daily[sRPE],tbl_daily[Name],Dashboard!$A$6,tbl_daily[sRPE],"&lt;&gt;""",tbl_daily[Date],S$2),
IF($H$10=Dashboard!$A$18,AVERAGEIFS(tbl_daily[TrapBar Deadlift 1RM (lbs)],tbl_daily[Name],Dashboard!$A$6,tbl_daily[TrapBar Deadlift 1RM (lbs)],"&lt;&gt;""",tbl_daily[Date],S$2),
IF($H$11=Dashboard!$A$18,AVERAGEIFS(tbl_daily[Bench Press 1RM (lbs)],tbl_daily[Name],Dashboard!$A$6,tbl_daily[Bench Press 1RM (lbs)],"&lt;&gt;""",tbl_daily[Date],S$2),
IF($H$12=Dashboard!$A$18,AVERAGEIFS(tbl_daily[Jump Height (in)],tbl_daily[Name],Dashboard!$A$6,tbl_daily[sRPE],"&lt;&gt;""",tbl_daily[Jump Height (in)],S$2),
IF($H$13=Dashboard!$A$18,AVERAGEIFS(tbl_daily[Body Fat (%)],tbl_daily[Name],Dashboard!$A$6,tbl_daily[Body Fat (%)],"&lt;&gt;""",tbl_daily[Date],S$2))))))))))))),"")</f>
        <v>7</v>
      </c>
      <c r="T71" s="103">
        <f>IFERROR(IF($H$2=Dashboard!$A$18,AVERAGEIFS(tbl_daily[Stress],tbl_daily[Name],Dashboard!$A$6,tbl_daily[Stress],"&lt;&gt;""",tbl_daily[Date],T$2),
IF($H$3=Dashboard!$A$18,AVERAGEIFS(tbl_daily[Sleep Quality],tbl_daily[Name],Dashboard!$A$6,tbl_daily[Sleep Quality],"&lt;&gt;""",tbl_daily[Date],T$2),
IF($H$4=Dashboard!$A$18,AVERAGEIFS(tbl_daily[Energy],tbl_daily[Name],Dashboard!$A$6,tbl_daily[Energy],"&lt;&gt;""",tbl_daily[Date],T$2),
IF($H$5=Dashboard!$A$18,AVERAGEIFS(tbl_daily[Muscle Soreness],tbl_daily[Name],Dashboard!$A$6,tbl_daily[Muscle Soreness],"&lt;&gt;""",tbl_daily[Date],T$2),
IF($H$6=Dashboard!$A$18,AVERAGEIFS(tbl_daily[Confidence],tbl_daily[Name],Dashboard!$A$6,tbl_daily[Confidence],"&lt;&gt;""",tbl_daily[Date],T$2),
IF($H$7=Dashboard!$A$18,AVERAGEIFS(tbl_daily[RPE],tbl_daily[Name],Dashboard!$A$6,tbl_daily[RPE],"&lt;&gt;""",tbl_daily[Date],T$2),
IF($H$8=Dashboard!$A$18,AVERAGEIFS(tbl_daily[Duration Refined],tbl_daily[Name],Dashboard!$A$6,tbl_daily[Duration Refined],"&lt;&gt;""",tbl_daily[Date],T$2),
IF($H$9=Dashboard!$A$18,AVERAGEIFS(tbl_daily[sRPE],tbl_daily[Name],Dashboard!$A$6,tbl_daily[sRPE],"&lt;&gt;""",tbl_daily[Date],T$2),
IF($H$10=Dashboard!$A$18,AVERAGEIFS(tbl_daily[TrapBar Deadlift 1RM (lbs)],tbl_daily[Name],Dashboard!$A$6,tbl_daily[TrapBar Deadlift 1RM (lbs)],"&lt;&gt;""",tbl_daily[Date],T$2),
IF($H$11=Dashboard!$A$18,AVERAGEIFS(tbl_daily[Bench Press 1RM (lbs)],tbl_daily[Name],Dashboard!$A$6,tbl_daily[Bench Press 1RM (lbs)],"&lt;&gt;""",tbl_daily[Date],T$2),
IF($H$12=Dashboard!$A$18,AVERAGEIFS(tbl_daily[Jump Height (in)],tbl_daily[Name],Dashboard!$A$6,tbl_daily[sRPE],"&lt;&gt;""",tbl_daily[Jump Height (in)],T$2),
IF($H$13=Dashboard!$A$18,AVERAGEIFS(tbl_daily[Body Fat (%)],tbl_daily[Name],Dashboard!$A$6,tbl_daily[Body Fat (%)],"&lt;&gt;""",tbl_daily[Date],T$2))))))))))))),"")</f>
        <v>10</v>
      </c>
      <c r="U71" s="103">
        <f>IFERROR(IF($H$2=Dashboard!$A$18,AVERAGEIFS(tbl_daily[Stress],tbl_daily[Name],Dashboard!$A$6,tbl_daily[Stress],"&lt;&gt;""",tbl_daily[Date],U$2),
IF($H$3=Dashboard!$A$18,AVERAGEIFS(tbl_daily[Sleep Quality],tbl_daily[Name],Dashboard!$A$6,tbl_daily[Sleep Quality],"&lt;&gt;""",tbl_daily[Date],U$2),
IF($H$4=Dashboard!$A$18,AVERAGEIFS(tbl_daily[Energy],tbl_daily[Name],Dashboard!$A$6,tbl_daily[Energy],"&lt;&gt;""",tbl_daily[Date],U$2),
IF($H$5=Dashboard!$A$18,AVERAGEIFS(tbl_daily[Muscle Soreness],tbl_daily[Name],Dashboard!$A$6,tbl_daily[Muscle Soreness],"&lt;&gt;""",tbl_daily[Date],U$2),
IF($H$6=Dashboard!$A$18,AVERAGEIFS(tbl_daily[Confidence],tbl_daily[Name],Dashboard!$A$6,tbl_daily[Confidence],"&lt;&gt;""",tbl_daily[Date],U$2),
IF($H$7=Dashboard!$A$18,AVERAGEIFS(tbl_daily[RPE],tbl_daily[Name],Dashboard!$A$6,tbl_daily[RPE],"&lt;&gt;""",tbl_daily[Date],U$2),
IF($H$8=Dashboard!$A$18,AVERAGEIFS(tbl_daily[Duration Refined],tbl_daily[Name],Dashboard!$A$6,tbl_daily[Duration Refined],"&lt;&gt;""",tbl_daily[Date],U$2),
IF($H$9=Dashboard!$A$18,AVERAGEIFS(tbl_daily[sRPE],tbl_daily[Name],Dashboard!$A$6,tbl_daily[sRPE],"&lt;&gt;""",tbl_daily[Date],U$2),
IF($H$10=Dashboard!$A$18,AVERAGEIFS(tbl_daily[TrapBar Deadlift 1RM (lbs)],tbl_daily[Name],Dashboard!$A$6,tbl_daily[TrapBar Deadlift 1RM (lbs)],"&lt;&gt;""",tbl_daily[Date],U$2),
IF($H$11=Dashboard!$A$18,AVERAGEIFS(tbl_daily[Bench Press 1RM (lbs)],tbl_daily[Name],Dashboard!$A$6,tbl_daily[Bench Press 1RM (lbs)],"&lt;&gt;""",tbl_daily[Date],U$2),
IF($H$12=Dashboard!$A$18,AVERAGEIFS(tbl_daily[Jump Height (in)],tbl_daily[Name],Dashboard!$A$6,tbl_daily[sRPE],"&lt;&gt;""",tbl_daily[Jump Height (in)],U$2),
IF($H$13=Dashboard!$A$18,AVERAGEIFS(tbl_daily[Body Fat (%)],tbl_daily[Name],Dashboard!$A$6,tbl_daily[Body Fat (%)],"&lt;&gt;""",tbl_daily[Date],U$2))))))))))))),"")</f>
        <v>8</v>
      </c>
      <c r="V71" s="103">
        <f>IFERROR(IF($H$2=Dashboard!$A$18,AVERAGEIFS(tbl_daily[Stress],tbl_daily[Name],Dashboard!$A$6,tbl_daily[Stress],"&lt;&gt;""",tbl_daily[Date],V$2),
IF($H$3=Dashboard!$A$18,AVERAGEIFS(tbl_daily[Sleep Quality],tbl_daily[Name],Dashboard!$A$6,tbl_daily[Sleep Quality],"&lt;&gt;""",tbl_daily[Date],V$2),
IF($H$4=Dashboard!$A$18,AVERAGEIFS(tbl_daily[Energy],tbl_daily[Name],Dashboard!$A$6,tbl_daily[Energy],"&lt;&gt;""",tbl_daily[Date],V$2),
IF($H$5=Dashboard!$A$18,AVERAGEIFS(tbl_daily[Muscle Soreness],tbl_daily[Name],Dashboard!$A$6,tbl_daily[Muscle Soreness],"&lt;&gt;""",tbl_daily[Date],V$2),
IF($H$6=Dashboard!$A$18,AVERAGEIFS(tbl_daily[Confidence],tbl_daily[Name],Dashboard!$A$6,tbl_daily[Confidence],"&lt;&gt;""",tbl_daily[Date],V$2),
IF($H$7=Dashboard!$A$18,AVERAGEIFS(tbl_daily[RPE],tbl_daily[Name],Dashboard!$A$6,tbl_daily[RPE],"&lt;&gt;""",tbl_daily[Date],V$2),
IF($H$8=Dashboard!$A$18,AVERAGEIFS(tbl_daily[Duration Refined],tbl_daily[Name],Dashboard!$A$6,tbl_daily[Duration Refined],"&lt;&gt;""",tbl_daily[Date],V$2),
IF($H$9=Dashboard!$A$18,AVERAGEIFS(tbl_daily[sRPE],tbl_daily[Name],Dashboard!$A$6,tbl_daily[sRPE],"&lt;&gt;""",tbl_daily[Date],V$2),
IF($H$10=Dashboard!$A$18,AVERAGEIFS(tbl_daily[TrapBar Deadlift 1RM (lbs)],tbl_daily[Name],Dashboard!$A$6,tbl_daily[TrapBar Deadlift 1RM (lbs)],"&lt;&gt;""",tbl_daily[Date],V$2),
IF($H$11=Dashboard!$A$18,AVERAGEIFS(tbl_daily[Bench Press 1RM (lbs)],tbl_daily[Name],Dashboard!$A$6,tbl_daily[Bench Press 1RM (lbs)],"&lt;&gt;""",tbl_daily[Date],V$2),
IF($H$12=Dashboard!$A$18,AVERAGEIFS(tbl_daily[Jump Height (in)],tbl_daily[Name],Dashboard!$A$6,tbl_daily[sRPE],"&lt;&gt;""",tbl_daily[Jump Height (in)],V$2),
IF($H$13=Dashboard!$A$18,AVERAGEIFS(tbl_daily[Body Fat (%)],tbl_daily[Name],Dashboard!$A$6,tbl_daily[Body Fat (%)],"&lt;&gt;""",tbl_daily[Date],V$2))))))))))))),"")</f>
        <v>1</v>
      </c>
      <c r="W71" s="103">
        <f>IFERROR(IF($H$2=Dashboard!$A$18,AVERAGEIFS(tbl_daily[Stress],tbl_daily[Name],Dashboard!$A$6,tbl_daily[Stress],"&lt;&gt;""",tbl_daily[Date],W$2),
IF($H$3=Dashboard!$A$18,AVERAGEIFS(tbl_daily[Sleep Quality],tbl_daily[Name],Dashboard!$A$6,tbl_daily[Sleep Quality],"&lt;&gt;""",tbl_daily[Date],W$2),
IF($H$4=Dashboard!$A$18,AVERAGEIFS(tbl_daily[Energy],tbl_daily[Name],Dashboard!$A$6,tbl_daily[Energy],"&lt;&gt;""",tbl_daily[Date],W$2),
IF($H$5=Dashboard!$A$18,AVERAGEIFS(tbl_daily[Muscle Soreness],tbl_daily[Name],Dashboard!$A$6,tbl_daily[Muscle Soreness],"&lt;&gt;""",tbl_daily[Date],W$2),
IF($H$6=Dashboard!$A$18,AVERAGEIFS(tbl_daily[Confidence],tbl_daily[Name],Dashboard!$A$6,tbl_daily[Confidence],"&lt;&gt;""",tbl_daily[Date],W$2),
IF($H$7=Dashboard!$A$18,AVERAGEIFS(tbl_daily[RPE],tbl_daily[Name],Dashboard!$A$6,tbl_daily[RPE],"&lt;&gt;""",tbl_daily[Date],W$2),
IF($H$8=Dashboard!$A$18,AVERAGEIFS(tbl_daily[Duration Refined],tbl_daily[Name],Dashboard!$A$6,tbl_daily[Duration Refined],"&lt;&gt;""",tbl_daily[Date],W$2),
IF($H$9=Dashboard!$A$18,AVERAGEIFS(tbl_daily[sRPE],tbl_daily[Name],Dashboard!$A$6,tbl_daily[sRPE],"&lt;&gt;""",tbl_daily[Date],W$2),
IF($H$10=Dashboard!$A$18,AVERAGEIFS(tbl_daily[TrapBar Deadlift 1RM (lbs)],tbl_daily[Name],Dashboard!$A$6,tbl_daily[TrapBar Deadlift 1RM (lbs)],"&lt;&gt;""",tbl_daily[Date],W$2),
IF($H$11=Dashboard!$A$18,AVERAGEIFS(tbl_daily[Bench Press 1RM (lbs)],tbl_daily[Name],Dashboard!$A$6,tbl_daily[Bench Press 1RM (lbs)],"&lt;&gt;""",tbl_daily[Date],W$2),
IF($H$12=Dashboard!$A$18,AVERAGEIFS(tbl_daily[Jump Height (in)],tbl_daily[Name],Dashboard!$A$6,tbl_daily[sRPE],"&lt;&gt;""",tbl_daily[Jump Height (in)],W$2),
IF($H$13=Dashboard!$A$18,AVERAGEIFS(tbl_daily[Body Fat (%)],tbl_daily[Name],Dashboard!$A$6,tbl_daily[Body Fat (%)],"&lt;&gt;""",tbl_daily[Date],W$2))))))))))))),"")</f>
        <v>6</v>
      </c>
      <c r="X71" s="103">
        <f>IFERROR(IF($H$2=Dashboard!$A$18,AVERAGEIFS(tbl_daily[Stress],tbl_daily[Name],Dashboard!$A$6,tbl_daily[Stress],"&lt;&gt;""",tbl_daily[Date],X$2),
IF($H$3=Dashboard!$A$18,AVERAGEIFS(tbl_daily[Sleep Quality],tbl_daily[Name],Dashboard!$A$6,tbl_daily[Sleep Quality],"&lt;&gt;""",tbl_daily[Date],X$2),
IF($H$4=Dashboard!$A$18,AVERAGEIFS(tbl_daily[Energy],tbl_daily[Name],Dashboard!$A$6,tbl_daily[Energy],"&lt;&gt;""",tbl_daily[Date],X$2),
IF($H$5=Dashboard!$A$18,AVERAGEIFS(tbl_daily[Muscle Soreness],tbl_daily[Name],Dashboard!$A$6,tbl_daily[Muscle Soreness],"&lt;&gt;""",tbl_daily[Date],X$2),
IF($H$6=Dashboard!$A$18,AVERAGEIFS(tbl_daily[Confidence],tbl_daily[Name],Dashboard!$A$6,tbl_daily[Confidence],"&lt;&gt;""",tbl_daily[Date],X$2),
IF($H$7=Dashboard!$A$18,AVERAGEIFS(tbl_daily[RPE],tbl_daily[Name],Dashboard!$A$6,tbl_daily[RPE],"&lt;&gt;""",tbl_daily[Date],X$2),
IF($H$8=Dashboard!$A$18,AVERAGEIFS(tbl_daily[Duration Refined],tbl_daily[Name],Dashboard!$A$6,tbl_daily[Duration Refined],"&lt;&gt;""",tbl_daily[Date],X$2),
IF($H$9=Dashboard!$A$18,AVERAGEIFS(tbl_daily[sRPE],tbl_daily[Name],Dashboard!$A$6,tbl_daily[sRPE],"&lt;&gt;""",tbl_daily[Date],X$2),
IF($H$10=Dashboard!$A$18,AVERAGEIFS(tbl_daily[TrapBar Deadlift 1RM (lbs)],tbl_daily[Name],Dashboard!$A$6,tbl_daily[TrapBar Deadlift 1RM (lbs)],"&lt;&gt;""",tbl_daily[Date],X$2),
IF($H$11=Dashboard!$A$18,AVERAGEIFS(tbl_daily[Bench Press 1RM (lbs)],tbl_daily[Name],Dashboard!$A$6,tbl_daily[Bench Press 1RM (lbs)],"&lt;&gt;""",tbl_daily[Date],X$2),
IF($H$12=Dashboard!$A$18,AVERAGEIFS(tbl_daily[Jump Height (in)],tbl_daily[Name],Dashboard!$A$6,tbl_daily[sRPE],"&lt;&gt;""",tbl_daily[Jump Height (in)],X$2),
IF($H$13=Dashboard!$A$18,AVERAGEIFS(tbl_daily[Body Fat (%)],tbl_daily[Name],Dashboard!$A$6,tbl_daily[Body Fat (%)],"&lt;&gt;""",tbl_daily[Date],X$2))))))))))))),"")</f>
        <v>7</v>
      </c>
      <c r="Y71" s="103">
        <f>IFERROR(IF($H$2=Dashboard!$A$18,AVERAGEIFS(tbl_daily[Stress],tbl_daily[Name],Dashboard!$A$6,tbl_daily[Stress],"&lt;&gt;""",tbl_daily[Date],Y$2),
IF($H$3=Dashboard!$A$18,AVERAGEIFS(tbl_daily[Sleep Quality],tbl_daily[Name],Dashboard!$A$6,tbl_daily[Sleep Quality],"&lt;&gt;""",tbl_daily[Date],Y$2),
IF($H$4=Dashboard!$A$18,AVERAGEIFS(tbl_daily[Energy],tbl_daily[Name],Dashboard!$A$6,tbl_daily[Energy],"&lt;&gt;""",tbl_daily[Date],Y$2),
IF($H$5=Dashboard!$A$18,AVERAGEIFS(tbl_daily[Muscle Soreness],tbl_daily[Name],Dashboard!$A$6,tbl_daily[Muscle Soreness],"&lt;&gt;""",tbl_daily[Date],Y$2),
IF($H$6=Dashboard!$A$18,AVERAGEIFS(tbl_daily[Confidence],tbl_daily[Name],Dashboard!$A$6,tbl_daily[Confidence],"&lt;&gt;""",tbl_daily[Date],Y$2),
IF($H$7=Dashboard!$A$18,AVERAGEIFS(tbl_daily[RPE],tbl_daily[Name],Dashboard!$A$6,tbl_daily[RPE],"&lt;&gt;""",tbl_daily[Date],Y$2),
IF($H$8=Dashboard!$A$18,AVERAGEIFS(tbl_daily[Duration Refined],tbl_daily[Name],Dashboard!$A$6,tbl_daily[Duration Refined],"&lt;&gt;""",tbl_daily[Date],Y$2),
IF($H$9=Dashboard!$A$18,AVERAGEIFS(tbl_daily[sRPE],tbl_daily[Name],Dashboard!$A$6,tbl_daily[sRPE],"&lt;&gt;""",tbl_daily[Date],Y$2),
IF($H$10=Dashboard!$A$18,AVERAGEIFS(tbl_daily[TrapBar Deadlift 1RM (lbs)],tbl_daily[Name],Dashboard!$A$6,tbl_daily[TrapBar Deadlift 1RM (lbs)],"&lt;&gt;""",tbl_daily[Date],Y$2),
IF($H$11=Dashboard!$A$18,AVERAGEIFS(tbl_daily[Bench Press 1RM (lbs)],tbl_daily[Name],Dashboard!$A$6,tbl_daily[Bench Press 1RM (lbs)],"&lt;&gt;""",tbl_daily[Date],Y$2),
IF($H$12=Dashboard!$A$18,AVERAGEIFS(tbl_daily[Jump Height (in)],tbl_daily[Name],Dashboard!$A$6,tbl_daily[sRPE],"&lt;&gt;""",tbl_daily[Jump Height (in)],Y$2),
IF($H$13=Dashboard!$A$18,AVERAGEIFS(tbl_daily[Body Fat (%)],tbl_daily[Name],Dashboard!$A$6,tbl_daily[Body Fat (%)],"&lt;&gt;""",tbl_daily[Date],Y$2))))))))))))),"")</f>
        <v>1</v>
      </c>
      <c r="Z71" s="103">
        <f>IFERROR(IF($H$2=Dashboard!$A$18,AVERAGEIFS(tbl_daily[Stress],tbl_daily[Name],Dashboard!$A$6,tbl_daily[Stress],"&lt;&gt;""",tbl_daily[Date],Z$2),
IF($H$3=Dashboard!$A$18,AVERAGEIFS(tbl_daily[Sleep Quality],tbl_daily[Name],Dashboard!$A$6,tbl_daily[Sleep Quality],"&lt;&gt;""",tbl_daily[Date],Z$2),
IF($H$4=Dashboard!$A$18,AVERAGEIFS(tbl_daily[Energy],tbl_daily[Name],Dashboard!$A$6,tbl_daily[Energy],"&lt;&gt;""",tbl_daily[Date],Z$2),
IF($H$5=Dashboard!$A$18,AVERAGEIFS(tbl_daily[Muscle Soreness],tbl_daily[Name],Dashboard!$A$6,tbl_daily[Muscle Soreness],"&lt;&gt;""",tbl_daily[Date],Z$2),
IF($H$6=Dashboard!$A$18,AVERAGEIFS(tbl_daily[Confidence],tbl_daily[Name],Dashboard!$A$6,tbl_daily[Confidence],"&lt;&gt;""",tbl_daily[Date],Z$2),
IF($H$7=Dashboard!$A$18,AVERAGEIFS(tbl_daily[RPE],tbl_daily[Name],Dashboard!$A$6,tbl_daily[RPE],"&lt;&gt;""",tbl_daily[Date],Z$2),
IF($H$8=Dashboard!$A$18,AVERAGEIFS(tbl_daily[Duration Refined],tbl_daily[Name],Dashboard!$A$6,tbl_daily[Duration Refined],"&lt;&gt;""",tbl_daily[Date],Z$2),
IF($H$9=Dashboard!$A$18,AVERAGEIFS(tbl_daily[sRPE],tbl_daily[Name],Dashboard!$A$6,tbl_daily[sRPE],"&lt;&gt;""",tbl_daily[Date],Z$2),
IF($H$10=Dashboard!$A$18,AVERAGEIFS(tbl_daily[TrapBar Deadlift 1RM (lbs)],tbl_daily[Name],Dashboard!$A$6,tbl_daily[TrapBar Deadlift 1RM (lbs)],"&lt;&gt;""",tbl_daily[Date],Z$2),
IF($H$11=Dashboard!$A$18,AVERAGEIFS(tbl_daily[Bench Press 1RM (lbs)],tbl_daily[Name],Dashboard!$A$6,tbl_daily[Bench Press 1RM (lbs)],"&lt;&gt;""",tbl_daily[Date],Z$2),
IF($H$12=Dashboard!$A$18,AVERAGEIFS(tbl_daily[Jump Height (in)],tbl_daily[Name],Dashboard!$A$6,tbl_daily[sRPE],"&lt;&gt;""",tbl_daily[Jump Height (in)],Z$2),
IF($H$13=Dashboard!$A$18,AVERAGEIFS(tbl_daily[Body Fat (%)],tbl_daily[Name],Dashboard!$A$6,tbl_daily[Body Fat (%)],"&lt;&gt;""",tbl_daily[Date],Z$2))))))))))))),"")</f>
        <v>2</v>
      </c>
      <c r="AH71" s="22" t="str">
        <f>IF(_xlfn.MINIFS(tbl_daily[Date],tbl_daily[Name],Dashboard!$A$6)=Reference!AI71,1,IF(AI71="","",AH70+1))</f>
        <v/>
      </c>
    </row>
    <row r="72" spans="12:35" x14ac:dyDescent="0.2">
      <c r="L72" s="22" t="s">
        <v>93</v>
      </c>
      <c r="M72" s="104">
        <f>IFERROR(IF($H$2=Dashboard!$A$18,AVERAGEIFS(tbl_daily[Stress],tbl_daily[Name],Dashboard!$A$6,tbl_daily[Stress],"&lt;&gt;""",tbl_daily[Date],"&lt;="&amp;M$2,tbl_daily[Date],"&gt;="&amp;M$2-Dashboard!$A$23),
IF($H$3=Dashboard!$A$18,AVERAGEIFS(tbl_daily[Sleep Quality],tbl_daily[Name],Dashboard!$A$6,tbl_daily[Sleep Quality],"&lt;&gt;""",tbl_daily[Date],"&lt;="&amp;M$2,tbl_daily[Date],"&gt;="&amp;M$2-Dashboard!$A$23),
IF($H$4=Dashboard!$A$18,AVERAGEIFS(tbl_daily[Energy],tbl_daily[Name],Dashboard!$A$6,tbl_daily[Energy],"&lt;&gt;""",tbl_daily[Date],"&lt;="&amp;M$2,tbl_daily[Date],"&gt;="&amp;M$2-Dashboard!$A$23),
IF($H$5=Dashboard!$A$18,AVERAGEIFS(tbl_daily[Muscle Soreness],tbl_daily[Name],Dashboard!$A$6,tbl_daily[Muscle Soreness],"&lt;&gt;""",tbl_daily[Date],"&lt;="&amp;M$2,tbl_daily[Date],"&gt;="&amp;M$2-Dashboard!$A$23),
IF($H$6=Dashboard!$A$18,AVERAGEIFS(tbl_daily[Confidence],tbl_daily[Name],Dashboard!$A$6,tbl_daily[Confidence],"&lt;&gt;""",tbl_daily[Date],"&lt;="&amp;M$2,tbl_daily[Date],"&gt;="&amp;M$2-Dashboard!$A$23),
IF($H$7=Dashboard!$A$18,AVERAGEIFS(tbl_daily[RPE],tbl_daily[Name],Dashboard!$A$6,tbl_daily[RPE],"&lt;&gt;""",tbl_daily[Date],"&lt;="&amp;M$2,tbl_daily[Date],"&gt;="&amp;M$2-Dashboard!$A$23),
IF($H$8=Dashboard!$A$18,AVERAGEIFS(tbl_daily[Duration Refined],tbl_daily[Name],Dashboard!$A$6,tbl_daily[Duration Refined],"&lt;&gt;""",tbl_daily[Date],"&lt;="&amp;M$2,tbl_daily[Date],"&gt;="&amp;M$2-Dashboard!$A$23),
IF($H$9=Dashboard!$A$18,AVERAGEIFS(tbl_daily[sRPE],tbl_daily[Name],Dashboard!$A$6,tbl_daily[sRPE],"&lt;&gt;""",tbl_daily[Date],"&lt;="&amp;M$2,tbl_daily[Date],"&gt;="&amp;M$2-Dashboard!$A$23),
IF($H$10=Dashboard!$A$18,AVERAGEIFS(tbl_daily[TrapBar Deadlift 1RM (lbs)],tbl_daily[Name],Dashboard!$A$6,tbl_daily[TrapBar Deadlift 1RM (lbs)],"&lt;&gt;""",tbl_daily[Date],"&lt;="&amp;M$2,tbl_daily[Date],"&gt;="&amp;M$2-Dashboard!$A$23),
IF($H$11=Dashboard!$A$18,AVERAGEIFS(tbl_daily[Bench Press 1RM (lbs)],tbl_daily[Name],Dashboard!$A$6,tbl_daily[Bench Press 1RM (lbs)],"&lt;&gt;""",tbl_daily[Date],"&lt;="&amp;M$2,tbl_daily[Date],"&gt;="&amp;M$2-Dashboard!$A$23),
IF($H$12=Dashboard!$A$18,AVERAGEIFS(tbl_daily[Jump Height (in)],tbl_daily[Name],Dashboard!$A$6,tbl_daily[sRPE],"&lt;&gt;""",tbl_daily[Jump Height (in)],M$2,tbl_daily[Date],"&gt;="&amp;M$2-Dashboard!$A$23),
IF($H$13=Dashboard!$A$18,AVERAGEIFS(tbl_daily[Body Fat (%)],tbl_daily[Name],Dashboard!$A$6,tbl_daily[Body Fat (%)],"&lt;&gt;""",tbl_daily[Date],"&lt;="&amp;M$2,tbl_daily[Date],"&gt;="&amp;M$2-Dashboard!$A$23))))))))))))),"")</f>
        <v>7.125</v>
      </c>
      <c r="N72" s="104">
        <f>IFERROR(IF($H$2=Dashboard!$A$18,AVERAGEIFS(tbl_daily[Stress],tbl_daily[Name],Dashboard!$A$6,tbl_daily[Stress],"&lt;&gt;""",tbl_daily[Date],"&lt;="&amp;N$2,tbl_daily[Date],"&gt;="&amp;N$2-Dashboard!$A$23),
IF($H$3=Dashboard!$A$18,AVERAGEIFS(tbl_daily[Sleep Quality],tbl_daily[Name],Dashboard!$A$6,tbl_daily[Sleep Quality],"&lt;&gt;""",tbl_daily[Date],"&lt;="&amp;N$2,tbl_daily[Date],"&gt;="&amp;N$2-Dashboard!$A$23),
IF($H$4=Dashboard!$A$18,AVERAGEIFS(tbl_daily[Energy],tbl_daily[Name],Dashboard!$A$6,tbl_daily[Energy],"&lt;&gt;""",tbl_daily[Date],"&lt;="&amp;N$2,tbl_daily[Date],"&gt;="&amp;N$2-Dashboard!$A$23),
IF($H$5=Dashboard!$A$18,AVERAGEIFS(tbl_daily[Muscle Soreness],tbl_daily[Name],Dashboard!$A$6,tbl_daily[Muscle Soreness],"&lt;&gt;""",tbl_daily[Date],"&lt;="&amp;N$2,tbl_daily[Date],"&gt;="&amp;N$2-Dashboard!$A$23),
IF($H$6=Dashboard!$A$18,AVERAGEIFS(tbl_daily[Confidence],tbl_daily[Name],Dashboard!$A$6,tbl_daily[Confidence],"&lt;&gt;""",tbl_daily[Date],"&lt;="&amp;N$2,tbl_daily[Date],"&gt;="&amp;N$2-Dashboard!$A$23),
IF($H$7=Dashboard!$A$18,AVERAGEIFS(tbl_daily[RPE],tbl_daily[Name],Dashboard!$A$6,tbl_daily[RPE],"&lt;&gt;""",tbl_daily[Date],"&lt;="&amp;N$2,tbl_daily[Date],"&gt;="&amp;N$2-Dashboard!$A$23),
IF($H$8=Dashboard!$A$18,AVERAGEIFS(tbl_daily[Duration Refined],tbl_daily[Name],Dashboard!$A$6,tbl_daily[Duration Refined],"&lt;&gt;""",tbl_daily[Date],"&lt;="&amp;N$2,tbl_daily[Date],"&gt;="&amp;N$2-Dashboard!$A$23),
IF($H$9=Dashboard!$A$18,AVERAGEIFS(tbl_daily[sRPE],tbl_daily[Name],Dashboard!$A$6,tbl_daily[sRPE],"&lt;&gt;""",tbl_daily[Date],"&lt;="&amp;N$2,tbl_daily[Date],"&gt;="&amp;N$2-Dashboard!$A$23),
IF($H$10=Dashboard!$A$18,AVERAGEIFS(tbl_daily[TrapBar Deadlift 1RM (lbs)],tbl_daily[Name],Dashboard!$A$6,tbl_daily[TrapBar Deadlift 1RM (lbs)],"&lt;&gt;""",tbl_daily[Date],"&lt;="&amp;N$2,tbl_daily[Date],"&gt;="&amp;N$2-Dashboard!$A$23),
IF($H$11=Dashboard!$A$18,AVERAGEIFS(tbl_daily[Bench Press 1RM (lbs)],tbl_daily[Name],Dashboard!$A$6,tbl_daily[Bench Press 1RM (lbs)],"&lt;&gt;""",tbl_daily[Date],"&lt;="&amp;N$2,tbl_daily[Date],"&gt;="&amp;N$2-Dashboard!$A$23),
IF($H$12=Dashboard!$A$18,AVERAGEIFS(tbl_daily[Jump Height (in)],tbl_daily[Name],Dashboard!$A$6,tbl_daily[sRPE],"&lt;&gt;""",tbl_daily[Jump Height (in)],N$2,tbl_daily[Date],"&gt;="&amp;N$2-Dashboard!$A$23),
IF($H$13=Dashboard!$A$18,AVERAGEIFS(tbl_daily[Body Fat (%)],tbl_daily[Name],Dashboard!$A$6,tbl_daily[Body Fat (%)],"&lt;&gt;""",tbl_daily[Date],"&lt;="&amp;N$2,tbl_daily[Date],"&gt;="&amp;N$2-Dashboard!$A$23))))))))))))),"")</f>
        <v>6.875</v>
      </c>
      <c r="O72" s="104">
        <f>IFERROR(IF($H$2=Dashboard!$A$18,AVERAGEIFS(tbl_daily[Stress],tbl_daily[Name],Dashboard!$A$6,tbl_daily[Stress],"&lt;&gt;""",tbl_daily[Date],"&lt;="&amp;O$2,tbl_daily[Date],"&gt;="&amp;O$2-Dashboard!$A$23),
IF($H$3=Dashboard!$A$18,AVERAGEIFS(tbl_daily[Sleep Quality],tbl_daily[Name],Dashboard!$A$6,tbl_daily[Sleep Quality],"&lt;&gt;""",tbl_daily[Date],"&lt;="&amp;O$2,tbl_daily[Date],"&gt;="&amp;O$2-Dashboard!$A$23),
IF($H$4=Dashboard!$A$18,AVERAGEIFS(tbl_daily[Energy],tbl_daily[Name],Dashboard!$A$6,tbl_daily[Energy],"&lt;&gt;""",tbl_daily[Date],"&lt;="&amp;O$2,tbl_daily[Date],"&gt;="&amp;O$2-Dashboard!$A$23),
IF($H$5=Dashboard!$A$18,AVERAGEIFS(tbl_daily[Muscle Soreness],tbl_daily[Name],Dashboard!$A$6,tbl_daily[Muscle Soreness],"&lt;&gt;""",tbl_daily[Date],"&lt;="&amp;O$2,tbl_daily[Date],"&gt;="&amp;O$2-Dashboard!$A$23),
IF($H$6=Dashboard!$A$18,AVERAGEIFS(tbl_daily[Confidence],tbl_daily[Name],Dashboard!$A$6,tbl_daily[Confidence],"&lt;&gt;""",tbl_daily[Date],"&lt;="&amp;O$2,tbl_daily[Date],"&gt;="&amp;O$2-Dashboard!$A$23),
IF($H$7=Dashboard!$A$18,AVERAGEIFS(tbl_daily[RPE],tbl_daily[Name],Dashboard!$A$6,tbl_daily[RPE],"&lt;&gt;""",tbl_daily[Date],"&lt;="&amp;O$2,tbl_daily[Date],"&gt;="&amp;O$2-Dashboard!$A$23),
IF($H$8=Dashboard!$A$18,AVERAGEIFS(tbl_daily[Duration Refined],tbl_daily[Name],Dashboard!$A$6,tbl_daily[Duration Refined],"&lt;&gt;""",tbl_daily[Date],"&lt;="&amp;O$2,tbl_daily[Date],"&gt;="&amp;O$2-Dashboard!$A$23),
IF($H$9=Dashboard!$A$18,AVERAGEIFS(tbl_daily[sRPE],tbl_daily[Name],Dashboard!$A$6,tbl_daily[sRPE],"&lt;&gt;""",tbl_daily[Date],"&lt;="&amp;O$2,tbl_daily[Date],"&gt;="&amp;O$2-Dashboard!$A$23),
IF($H$10=Dashboard!$A$18,AVERAGEIFS(tbl_daily[TrapBar Deadlift 1RM (lbs)],tbl_daily[Name],Dashboard!$A$6,tbl_daily[TrapBar Deadlift 1RM (lbs)],"&lt;&gt;""",tbl_daily[Date],"&lt;="&amp;O$2,tbl_daily[Date],"&gt;="&amp;O$2-Dashboard!$A$23),
IF($H$11=Dashboard!$A$18,AVERAGEIFS(tbl_daily[Bench Press 1RM (lbs)],tbl_daily[Name],Dashboard!$A$6,tbl_daily[Bench Press 1RM (lbs)],"&lt;&gt;""",tbl_daily[Date],"&lt;="&amp;O$2,tbl_daily[Date],"&gt;="&amp;O$2-Dashboard!$A$23),
IF($H$12=Dashboard!$A$18,AVERAGEIFS(tbl_daily[Jump Height (in)],tbl_daily[Name],Dashboard!$A$6,tbl_daily[sRPE],"&lt;&gt;""",tbl_daily[Jump Height (in)],O$2,tbl_daily[Date],"&gt;="&amp;O$2-Dashboard!$A$23),
IF($H$13=Dashboard!$A$18,AVERAGEIFS(tbl_daily[Body Fat (%)],tbl_daily[Name],Dashboard!$A$6,tbl_daily[Body Fat (%)],"&lt;&gt;""",tbl_daily[Date],"&lt;="&amp;O$2,tbl_daily[Date],"&gt;="&amp;O$2-Dashboard!$A$23))))))))))))),"")</f>
        <v>6.75</v>
      </c>
      <c r="P72" s="104">
        <f>IFERROR(IF($H$2=Dashboard!$A$18,AVERAGEIFS(tbl_daily[Stress],tbl_daily[Name],Dashboard!$A$6,tbl_daily[Stress],"&lt;&gt;""",tbl_daily[Date],"&lt;="&amp;P$2,tbl_daily[Date],"&gt;="&amp;P$2-Dashboard!$A$23),
IF($H$3=Dashboard!$A$18,AVERAGEIFS(tbl_daily[Sleep Quality],tbl_daily[Name],Dashboard!$A$6,tbl_daily[Sleep Quality],"&lt;&gt;""",tbl_daily[Date],"&lt;="&amp;P$2,tbl_daily[Date],"&gt;="&amp;P$2-Dashboard!$A$23),
IF($H$4=Dashboard!$A$18,AVERAGEIFS(tbl_daily[Energy],tbl_daily[Name],Dashboard!$A$6,tbl_daily[Energy],"&lt;&gt;""",tbl_daily[Date],"&lt;="&amp;P$2,tbl_daily[Date],"&gt;="&amp;P$2-Dashboard!$A$23),
IF($H$5=Dashboard!$A$18,AVERAGEIFS(tbl_daily[Muscle Soreness],tbl_daily[Name],Dashboard!$A$6,tbl_daily[Muscle Soreness],"&lt;&gt;""",tbl_daily[Date],"&lt;="&amp;P$2,tbl_daily[Date],"&gt;="&amp;P$2-Dashboard!$A$23),
IF($H$6=Dashboard!$A$18,AVERAGEIFS(tbl_daily[Confidence],tbl_daily[Name],Dashboard!$A$6,tbl_daily[Confidence],"&lt;&gt;""",tbl_daily[Date],"&lt;="&amp;P$2,tbl_daily[Date],"&gt;="&amp;P$2-Dashboard!$A$23),
IF($H$7=Dashboard!$A$18,AVERAGEIFS(tbl_daily[RPE],tbl_daily[Name],Dashboard!$A$6,tbl_daily[RPE],"&lt;&gt;""",tbl_daily[Date],"&lt;="&amp;P$2,tbl_daily[Date],"&gt;="&amp;P$2-Dashboard!$A$23),
IF($H$8=Dashboard!$A$18,AVERAGEIFS(tbl_daily[Duration Refined],tbl_daily[Name],Dashboard!$A$6,tbl_daily[Duration Refined],"&lt;&gt;""",tbl_daily[Date],"&lt;="&amp;P$2,tbl_daily[Date],"&gt;="&amp;P$2-Dashboard!$A$23),
IF($H$9=Dashboard!$A$18,AVERAGEIFS(tbl_daily[sRPE],tbl_daily[Name],Dashboard!$A$6,tbl_daily[sRPE],"&lt;&gt;""",tbl_daily[Date],"&lt;="&amp;P$2,tbl_daily[Date],"&gt;="&amp;P$2-Dashboard!$A$23),
IF($H$10=Dashboard!$A$18,AVERAGEIFS(tbl_daily[TrapBar Deadlift 1RM (lbs)],tbl_daily[Name],Dashboard!$A$6,tbl_daily[TrapBar Deadlift 1RM (lbs)],"&lt;&gt;""",tbl_daily[Date],"&lt;="&amp;P$2,tbl_daily[Date],"&gt;="&amp;P$2-Dashboard!$A$23),
IF($H$11=Dashboard!$A$18,AVERAGEIFS(tbl_daily[Bench Press 1RM (lbs)],tbl_daily[Name],Dashboard!$A$6,tbl_daily[Bench Press 1RM (lbs)],"&lt;&gt;""",tbl_daily[Date],"&lt;="&amp;P$2,tbl_daily[Date],"&gt;="&amp;P$2-Dashboard!$A$23),
IF($H$12=Dashboard!$A$18,AVERAGEIFS(tbl_daily[Jump Height (in)],tbl_daily[Name],Dashboard!$A$6,tbl_daily[sRPE],"&lt;&gt;""",tbl_daily[Jump Height (in)],P$2,tbl_daily[Date],"&gt;="&amp;P$2-Dashboard!$A$23),
IF($H$13=Dashboard!$A$18,AVERAGEIFS(tbl_daily[Body Fat (%)],tbl_daily[Name],Dashboard!$A$6,tbl_daily[Body Fat (%)],"&lt;&gt;""",tbl_daily[Date],"&lt;="&amp;P$2,tbl_daily[Date],"&gt;="&amp;P$2-Dashboard!$A$23))))))))))))),"")</f>
        <v>6.625</v>
      </c>
      <c r="Q72" s="104">
        <f>IFERROR(IF($H$2=Dashboard!$A$18,AVERAGEIFS(tbl_daily[Stress],tbl_daily[Name],Dashboard!$A$6,tbl_daily[Stress],"&lt;&gt;""",tbl_daily[Date],"&lt;="&amp;Q$2,tbl_daily[Date],"&gt;="&amp;Q$2-Dashboard!$A$23),
IF($H$3=Dashboard!$A$18,AVERAGEIFS(tbl_daily[Sleep Quality],tbl_daily[Name],Dashboard!$A$6,tbl_daily[Sleep Quality],"&lt;&gt;""",tbl_daily[Date],"&lt;="&amp;Q$2,tbl_daily[Date],"&gt;="&amp;Q$2-Dashboard!$A$23),
IF($H$4=Dashboard!$A$18,AVERAGEIFS(tbl_daily[Energy],tbl_daily[Name],Dashboard!$A$6,tbl_daily[Energy],"&lt;&gt;""",tbl_daily[Date],"&lt;="&amp;Q$2,tbl_daily[Date],"&gt;="&amp;Q$2-Dashboard!$A$23),
IF($H$5=Dashboard!$A$18,AVERAGEIFS(tbl_daily[Muscle Soreness],tbl_daily[Name],Dashboard!$A$6,tbl_daily[Muscle Soreness],"&lt;&gt;""",tbl_daily[Date],"&lt;="&amp;Q$2,tbl_daily[Date],"&gt;="&amp;Q$2-Dashboard!$A$23),
IF($H$6=Dashboard!$A$18,AVERAGEIFS(tbl_daily[Confidence],tbl_daily[Name],Dashboard!$A$6,tbl_daily[Confidence],"&lt;&gt;""",tbl_daily[Date],"&lt;="&amp;Q$2,tbl_daily[Date],"&gt;="&amp;Q$2-Dashboard!$A$23),
IF($H$7=Dashboard!$A$18,AVERAGEIFS(tbl_daily[RPE],tbl_daily[Name],Dashboard!$A$6,tbl_daily[RPE],"&lt;&gt;""",tbl_daily[Date],"&lt;="&amp;Q$2,tbl_daily[Date],"&gt;="&amp;Q$2-Dashboard!$A$23),
IF($H$8=Dashboard!$A$18,AVERAGEIFS(tbl_daily[Duration Refined],tbl_daily[Name],Dashboard!$A$6,tbl_daily[Duration Refined],"&lt;&gt;""",tbl_daily[Date],"&lt;="&amp;Q$2,tbl_daily[Date],"&gt;="&amp;Q$2-Dashboard!$A$23),
IF($H$9=Dashboard!$A$18,AVERAGEIFS(tbl_daily[sRPE],tbl_daily[Name],Dashboard!$A$6,tbl_daily[sRPE],"&lt;&gt;""",tbl_daily[Date],"&lt;="&amp;Q$2,tbl_daily[Date],"&gt;="&amp;Q$2-Dashboard!$A$23),
IF($H$10=Dashboard!$A$18,AVERAGEIFS(tbl_daily[TrapBar Deadlift 1RM (lbs)],tbl_daily[Name],Dashboard!$A$6,tbl_daily[TrapBar Deadlift 1RM (lbs)],"&lt;&gt;""",tbl_daily[Date],"&lt;="&amp;Q$2,tbl_daily[Date],"&gt;="&amp;Q$2-Dashboard!$A$23),
IF($H$11=Dashboard!$A$18,AVERAGEIFS(tbl_daily[Bench Press 1RM (lbs)],tbl_daily[Name],Dashboard!$A$6,tbl_daily[Bench Press 1RM (lbs)],"&lt;&gt;""",tbl_daily[Date],"&lt;="&amp;Q$2,tbl_daily[Date],"&gt;="&amp;Q$2-Dashboard!$A$23),
IF($H$12=Dashboard!$A$18,AVERAGEIFS(tbl_daily[Jump Height (in)],tbl_daily[Name],Dashboard!$A$6,tbl_daily[sRPE],"&lt;&gt;""",tbl_daily[Jump Height (in)],Q$2,tbl_daily[Date],"&gt;="&amp;Q$2-Dashboard!$A$23),
IF($H$13=Dashboard!$A$18,AVERAGEIFS(tbl_daily[Body Fat (%)],tbl_daily[Name],Dashboard!$A$6,tbl_daily[Body Fat (%)],"&lt;&gt;""",tbl_daily[Date],"&lt;="&amp;Q$2,tbl_daily[Date],"&gt;="&amp;Q$2-Dashboard!$A$23))))))))))))),"")</f>
        <v>5.625</v>
      </c>
      <c r="R72" s="104">
        <f>IFERROR(IF($H$2=Dashboard!$A$18,AVERAGEIFS(tbl_daily[Stress],tbl_daily[Name],Dashboard!$A$6,tbl_daily[Stress],"&lt;&gt;""",tbl_daily[Date],"&lt;="&amp;R$2,tbl_daily[Date],"&gt;="&amp;R$2-Dashboard!$A$23),
IF($H$3=Dashboard!$A$18,AVERAGEIFS(tbl_daily[Sleep Quality],tbl_daily[Name],Dashboard!$A$6,tbl_daily[Sleep Quality],"&lt;&gt;""",tbl_daily[Date],"&lt;="&amp;R$2,tbl_daily[Date],"&gt;="&amp;R$2-Dashboard!$A$23),
IF($H$4=Dashboard!$A$18,AVERAGEIFS(tbl_daily[Energy],tbl_daily[Name],Dashboard!$A$6,tbl_daily[Energy],"&lt;&gt;""",tbl_daily[Date],"&lt;="&amp;R$2,tbl_daily[Date],"&gt;="&amp;R$2-Dashboard!$A$23),
IF($H$5=Dashboard!$A$18,AVERAGEIFS(tbl_daily[Muscle Soreness],tbl_daily[Name],Dashboard!$A$6,tbl_daily[Muscle Soreness],"&lt;&gt;""",tbl_daily[Date],"&lt;="&amp;R$2,tbl_daily[Date],"&gt;="&amp;R$2-Dashboard!$A$23),
IF($H$6=Dashboard!$A$18,AVERAGEIFS(tbl_daily[Confidence],tbl_daily[Name],Dashboard!$A$6,tbl_daily[Confidence],"&lt;&gt;""",tbl_daily[Date],"&lt;="&amp;R$2,tbl_daily[Date],"&gt;="&amp;R$2-Dashboard!$A$23),
IF($H$7=Dashboard!$A$18,AVERAGEIFS(tbl_daily[RPE],tbl_daily[Name],Dashboard!$A$6,tbl_daily[RPE],"&lt;&gt;""",tbl_daily[Date],"&lt;="&amp;R$2,tbl_daily[Date],"&gt;="&amp;R$2-Dashboard!$A$23),
IF($H$8=Dashboard!$A$18,AVERAGEIFS(tbl_daily[Duration Refined],tbl_daily[Name],Dashboard!$A$6,tbl_daily[Duration Refined],"&lt;&gt;""",tbl_daily[Date],"&lt;="&amp;R$2,tbl_daily[Date],"&gt;="&amp;R$2-Dashboard!$A$23),
IF($H$9=Dashboard!$A$18,AVERAGEIFS(tbl_daily[sRPE],tbl_daily[Name],Dashboard!$A$6,tbl_daily[sRPE],"&lt;&gt;""",tbl_daily[Date],"&lt;="&amp;R$2,tbl_daily[Date],"&gt;="&amp;R$2-Dashboard!$A$23),
IF($H$10=Dashboard!$A$18,AVERAGEIFS(tbl_daily[TrapBar Deadlift 1RM (lbs)],tbl_daily[Name],Dashboard!$A$6,tbl_daily[TrapBar Deadlift 1RM (lbs)],"&lt;&gt;""",tbl_daily[Date],"&lt;="&amp;R$2,tbl_daily[Date],"&gt;="&amp;R$2-Dashboard!$A$23),
IF($H$11=Dashboard!$A$18,AVERAGEIFS(tbl_daily[Bench Press 1RM (lbs)],tbl_daily[Name],Dashboard!$A$6,tbl_daily[Bench Press 1RM (lbs)],"&lt;&gt;""",tbl_daily[Date],"&lt;="&amp;R$2,tbl_daily[Date],"&gt;="&amp;R$2-Dashboard!$A$23),
IF($H$12=Dashboard!$A$18,AVERAGEIFS(tbl_daily[Jump Height (in)],tbl_daily[Name],Dashboard!$A$6,tbl_daily[sRPE],"&lt;&gt;""",tbl_daily[Jump Height (in)],R$2,tbl_daily[Date],"&gt;="&amp;R$2-Dashboard!$A$23),
IF($H$13=Dashboard!$A$18,AVERAGEIFS(tbl_daily[Body Fat (%)],tbl_daily[Name],Dashboard!$A$6,tbl_daily[Body Fat (%)],"&lt;&gt;""",tbl_daily[Date],"&lt;="&amp;R$2,tbl_daily[Date],"&gt;="&amp;R$2-Dashboard!$A$23))))))))))))),"")</f>
        <v>5.25</v>
      </c>
      <c r="S72" s="104">
        <f>IFERROR(IF($H$2=Dashboard!$A$18,AVERAGEIFS(tbl_daily[Stress],tbl_daily[Name],Dashboard!$A$6,tbl_daily[Stress],"&lt;&gt;""",tbl_daily[Date],"&lt;="&amp;S$2,tbl_daily[Date],"&gt;="&amp;S$2-Dashboard!$A$23),
IF($H$3=Dashboard!$A$18,AVERAGEIFS(tbl_daily[Sleep Quality],tbl_daily[Name],Dashboard!$A$6,tbl_daily[Sleep Quality],"&lt;&gt;""",tbl_daily[Date],"&lt;="&amp;S$2,tbl_daily[Date],"&gt;="&amp;S$2-Dashboard!$A$23),
IF($H$4=Dashboard!$A$18,AVERAGEIFS(tbl_daily[Energy],tbl_daily[Name],Dashboard!$A$6,tbl_daily[Energy],"&lt;&gt;""",tbl_daily[Date],"&lt;="&amp;S$2,tbl_daily[Date],"&gt;="&amp;S$2-Dashboard!$A$23),
IF($H$5=Dashboard!$A$18,AVERAGEIFS(tbl_daily[Muscle Soreness],tbl_daily[Name],Dashboard!$A$6,tbl_daily[Muscle Soreness],"&lt;&gt;""",tbl_daily[Date],"&lt;="&amp;S$2,tbl_daily[Date],"&gt;="&amp;S$2-Dashboard!$A$23),
IF($H$6=Dashboard!$A$18,AVERAGEIFS(tbl_daily[Confidence],tbl_daily[Name],Dashboard!$A$6,tbl_daily[Confidence],"&lt;&gt;""",tbl_daily[Date],"&lt;="&amp;S$2,tbl_daily[Date],"&gt;="&amp;S$2-Dashboard!$A$23),
IF($H$7=Dashboard!$A$18,AVERAGEIFS(tbl_daily[RPE],tbl_daily[Name],Dashboard!$A$6,tbl_daily[RPE],"&lt;&gt;""",tbl_daily[Date],"&lt;="&amp;S$2,tbl_daily[Date],"&gt;="&amp;S$2-Dashboard!$A$23),
IF($H$8=Dashboard!$A$18,AVERAGEIFS(tbl_daily[Duration Refined],tbl_daily[Name],Dashboard!$A$6,tbl_daily[Duration Refined],"&lt;&gt;""",tbl_daily[Date],"&lt;="&amp;S$2,tbl_daily[Date],"&gt;="&amp;S$2-Dashboard!$A$23),
IF($H$9=Dashboard!$A$18,AVERAGEIFS(tbl_daily[sRPE],tbl_daily[Name],Dashboard!$A$6,tbl_daily[sRPE],"&lt;&gt;""",tbl_daily[Date],"&lt;="&amp;S$2,tbl_daily[Date],"&gt;="&amp;S$2-Dashboard!$A$23),
IF($H$10=Dashboard!$A$18,AVERAGEIFS(tbl_daily[TrapBar Deadlift 1RM (lbs)],tbl_daily[Name],Dashboard!$A$6,tbl_daily[TrapBar Deadlift 1RM (lbs)],"&lt;&gt;""",tbl_daily[Date],"&lt;="&amp;S$2,tbl_daily[Date],"&gt;="&amp;S$2-Dashboard!$A$23),
IF($H$11=Dashboard!$A$18,AVERAGEIFS(tbl_daily[Bench Press 1RM (lbs)],tbl_daily[Name],Dashboard!$A$6,tbl_daily[Bench Press 1RM (lbs)],"&lt;&gt;""",tbl_daily[Date],"&lt;="&amp;S$2,tbl_daily[Date],"&gt;="&amp;S$2-Dashboard!$A$23),
IF($H$12=Dashboard!$A$18,AVERAGEIFS(tbl_daily[Jump Height (in)],tbl_daily[Name],Dashboard!$A$6,tbl_daily[sRPE],"&lt;&gt;""",tbl_daily[Jump Height (in)],S$2,tbl_daily[Date],"&gt;="&amp;S$2-Dashboard!$A$23),
IF($H$13=Dashboard!$A$18,AVERAGEIFS(tbl_daily[Body Fat (%)],tbl_daily[Name],Dashboard!$A$6,tbl_daily[Body Fat (%)],"&lt;&gt;""",tbl_daily[Date],"&lt;="&amp;S$2,tbl_daily[Date],"&gt;="&amp;S$2-Dashboard!$A$23))))))))))))),"")</f>
        <v>5</v>
      </c>
      <c r="T72" s="104">
        <f>IFERROR(IF($H$2=Dashboard!$A$18,AVERAGEIFS(tbl_daily[Stress],tbl_daily[Name],Dashboard!$A$6,tbl_daily[Stress],"&lt;&gt;""",tbl_daily[Date],"&lt;="&amp;T$2,tbl_daily[Date],"&gt;="&amp;T$2-Dashboard!$A$23),
IF($H$3=Dashboard!$A$18,AVERAGEIFS(tbl_daily[Sleep Quality],tbl_daily[Name],Dashboard!$A$6,tbl_daily[Sleep Quality],"&lt;&gt;""",tbl_daily[Date],"&lt;="&amp;T$2,tbl_daily[Date],"&gt;="&amp;T$2-Dashboard!$A$23),
IF($H$4=Dashboard!$A$18,AVERAGEIFS(tbl_daily[Energy],tbl_daily[Name],Dashboard!$A$6,tbl_daily[Energy],"&lt;&gt;""",tbl_daily[Date],"&lt;="&amp;T$2,tbl_daily[Date],"&gt;="&amp;T$2-Dashboard!$A$23),
IF($H$5=Dashboard!$A$18,AVERAGEIFS(tbl_daily[Muscle Soreness],tbl_daily[Name],Dashboard!$A$6,tbl_daily[Muscle Soreness],"&lt;&gt;""",tbl_daily[Date],"&lt;="&amp;T$2,tbl_daily[Date],"&gt;="&amp;T$2-Dashboard!$A$23),
IF($H$6=Dashboard!$A$18,AVERAGEIFS(tbl_daily[Confidence],tbl_daily[Name],Dashboard!$A$6,tbl_daily[Confidence],"&lt;&gt;""",tbl_daily[Date],"&lt;="&amp;T$2,tbl_daily[Date],"&gt;="&amp;T$2-Dashboard!$A$23),
IF($H$7=Dashboard!$A$18,AVERAGEIFS(tbl_daily[RPE],tbl_daily[Name],Dashboard!$A$6,tbl_daily[RPE],"&lt;&gt;""",tbl_daily[Date],"&lt;="&amp;T$2,tbl_daily[Date],"&gt;="&amp;T$2-Dashboard!$A$23),
IF($H$8=Dashboard!$A$18,AVERAGEIFS(tbl_daily[Duration Refined],tbl_daily[Name],Dashboard!$A$6,tbl_daily[Duration Refined],"&lt;&gt;""",tbl_daily[Date],"&lt;="&amp;T$2,tbl_daily[Date],"&gt;="&amp;T$2-Dashboard!$A$23),
IF($H$9=Dashboard!$A$18,AVERAGEIFS(tbl_daily[sRPE],tbl_daily[Name],Dashboard!$A$6,tbl_daily[sRPE],"&lt;&gt;""",tbl_daily[Date],"&lt;="&amp;T$2,tbl_daily[Date],"&gt;="&amp;T$2-Dashboard!$A$23),
IF($H$10=Dashboard!$A$18,AVERAGEIFS(tbl_daily[TrapBar Deadlift 1RM (lbs)],tbl_daily[Name],Dashboard!$A$6,tbl_daily[TrapBar Deadlift 1RM (lbs)],"&lt;&gt;""",tbl_daily[Date],"&lt;="&amp;T$2,tbl_daily[Date],"&gt;="&amp;T$2-Dashboard!$A$23),
IF($H$11=Dashboard!$A$18,AVERAGEIFS(tbl_daily[Bench Press 1RM (lbs)],tbl_daily[Name],Dashboard!$A$6,tbl_daily[Bench Press 1RM (lbs)],"&lt;&gt;""",tbl_daily[Date],"&lt;="&amp;T$2,tbl_daily[Date],"&gt;="&amp;T$2-Dashboard!$A$23),
IF($H$12=Dashboard!$A$18,AVERAGEIFS(tbl_daily[Jump Height (in)],tbl_daily[Name],Dashboard!$A$6,tbl_daily[sRPE],"&lt;&gt;""",tbl_daily[Jump Height (in)],T$2,tbl_daily[Date],"&gt;="&amp;T$2-Dashboard!$A$23),
IF($H$13=Dashboard!$A$18,AVERAGEIFS(tbl_daily[Body Fat (%)],tbl_daily[Name],Dashboard!$A$6,tbl_daily[Body Fat (%)],"&lt;&gt;""",tbl_daily[Date],"&lt;="&amp;T$2,tbl_daily[Date],"&gt;="&amp;T$2-Dashboard!$A$23))))))))))))),"")</f>
        <v>5.25</v>
      </c>
      <c r="U72" s="104">
        <f>IFERROR(IF($H$2=Dashboard!$A$18,AVERAGEIFS(tbl_daily[Stress],tbl_daily[Name],Dashboard!$A$6,tbl_daily[Stress],"&lt;&gt;""",tbl_daily[Date],"&lt;="&amp;U$2,tbl_daily[Date],"&gt;="&amp;U$2-Dashboard!$A$23),
IF($H$3=Dashboard!$A$18,AVERAGEIFS(tbl_daily[Sleep Quality],tbl_daily[Name],Dashboard!$A$6,tbl_daily[Sleep Quality],"&lt;&gt;""",tbl_daily[Date],"&lt;="&amp;U$2,tbl_daily[Date],"&gt;="&amp;U$2-Dashboard!$A$23),
IF($H$4=Dashboard!$A$18,AVERAGEIFS(tbl_daily[Energy],tbl_daily[Name],Dashboard!$A$6,tbl_daily[Energy],"&lt;&gt;""",tbl_daily[Date],"&lt;="&amp;U$2,tbl_daily[Date],"&gt;="&amp;U$2-Dashboard!$A$23),
IF($H$5=Dashboard!$A$18,AVERAGEIFS(tbl_daily[Muscle Soreness],tbl_daily[Name],Dashboard!$A$6,tbl_daily[Muscle Soreness],"&lt;&gt;""",tbl_daily[Date],"&lt;="&amp;U$2,tbl_daily[Date],"&gt;="&amp;U$2-Dashboard!$A$23),
IF($H$6=Dashboard!$A$18,AVERAGEIFS(tbl_daily[Confidence],tbl_daily[Name],Dashboard!$A$6,tbl_daily[Confidence],"&lt;&gt;""",tbl_daily[Date],"&lt;="&amp;U$2,tbl_daily[Date],"&gt;="&amp;U$2-Dashboard!$A$23),
IF($H$7=Dashboard!$A$18,AVERAGEIFS(tbl_daily[RPE],tbl_daily[Name],Dashboard!$A$6,tbl_daily[RPE],"&lt;&gt;""",tbl_daily[Date],"&lt;="&amp;U$2,tbl_daily[Date],"&gt;="&amp;U$2-Dashboard!$A$23),
IF($H$8=Dashboard!$A$18,AVERAGEIFS(tbl_daily[Duration Refined],tbl_daily[Name],Dashboard!$A$6,tbl_daily[Duration Refined],"&lt;&gt;""",tbl_daily[Date],"&lt;="&amp;U$2,tbl_daily[Date],"&gt;="&amp;U$2-Dashboard!$A$23),
IF($H$9=Dashboard!$A$18,AVERAGEIFS(tbl_daily[sRPE],tbl_daily[Name],Dashboard!$A$6,tbl_daily[sRPE],"&lt;&gt;""",tbl_daily[Date],"&lt;="&amp;U$2,tbl_daily[Date],"&gt;="&amp;U$2-Dashboard!$A$23),
IF($H$10=Dashboard!$A$18,AVERAGEIFS(tbl_daily[TrapBar Deadlift 1RM (lbs)],tbl_daily[Name],Dashboard!$A$6,tbl_daily[TrapBar Deadlift 1RM (lbs)],"&lt;&gt;""",tbl_daily[Date],"&lt;="&amp;U$2,tbl_daily[Date],"&gt;="&amp;U$2-Dashboard!$A$23),
IF($H$11=Dashboard!$A$18,AVERAGEIFS(tbl_daily[Bench Press 1RM (lbs)],tbl_daily[Name],Dashboard!$A$6,tbl_daily[Bench Press 1RM (lbs)],"&lt;&gt;""",tbl_daily[Date],"&lt;="&amp;U$2,tbl_daily[Date],"&gt;="&amp;U$2-Dashboard!$A$23),
IF($H$12=Dashboard!$A$18,AVERAGEIFS(tbl_daily[Jump Height (in)],tbl_daily[Name],Dashboard!$A$6,tbl_daily[sRPE],"&lt;&gt;""",tbl_daily[Jump Height (in)],U$2,tbl_daily[Date],"&gt;="&amp;U$2-Dashboard!$A$23),
IF($H$13=Dashboard!$A$18,AVERAGEIFS(tbl_daily[Body Fat (%)],tbl_daily[Name],Dashboard!$A$6,tbl_daily[Body Fat (%)],"&lt;&gt;""",tbl_daily[Date],"&lt;="&amp;U$2,tbl_daily[Date],"&gt;="&amp;U$2-Dashboard!$A$23))))))))))))),"")</f>
        <v>5.75</v>
      </c>
      <c r="V72" s="104">
        <f>IFERROR(IF($H$2=Dashboard!$A$18,AVERAGEIFS(tbl_daily[Stress],tbl_daily[Name],Dashboard!$A$6,tbl_daily[Stress],"&lt;&gt;""",tbl_daily[Date],"&lt;="&amp;V$2,tbl_daily[Date],"&gt;="&amp;V$2-Dashboard!$A$23),
IF($H$3=Dashboard!$A$18,AVERAGEIFS(tbl_daily[Sleep Quality],tbl_daily[Name],Dashboard!$A$6,tbl_daily[Sleep Quality],"&lt;&gt;""",tbl_daily[Date],"&lt;="&amp;V$2,tbl_daily[Date],"&gt;="&amp;V$2-Dashboard!$A$23),
IF($H$4=Dashboard!$A$18,AVERAGEIFS(tbl_daily[Energy],tbl_daily[Name],Dashboard!$A$6,tbl_daily[Energy],"&lt;&gt;""",tbl_daily[Date],"&lt;="&amp;V$2,tbl_daily[Date],"&gt;="&amp;V$2-Dashboard!$A$23),
IF($H$5=Dashboard!$A$18,AVERAGEIFS(tbl_daily[Muscle Soreness],tbl_daily[Name],Dashboard!$A$6,tbl_daily[Muscle Soreness],"&lt;&gt;""",tbl_daily[Date],"&lt;="&amp;V$2,tbl_daily[Date],"&gt;="&amp;V$2-Dashboard!$A$23),
IF($H$6=Dashboard!$A$18,AVERAGEIFS(tbl_daily[Confidence],tbl_daily[Name],Dashboard!$A$6,tbl_daily[Confidence],"&lt;&gt;""",tbl_daily[Date],"&lt;="&amp;V$2,tbl_daily[Date],"&gt;="&amp;V$2-Dashboard!$A$23),
IF($H$7=Dashboard!$A$18,AVERAGEIFS(tbl_daily[RPE],tbl_daily[Name],Dashboard!$A$6,tbl_daily[RPE],"&lt;&gt;""",tbl_daily[Date],"&lt;="&amp;V$2,tbl_daily[Date],"&gt;="&amp;V$2-Dashboard!$A$23),
IF($H$8=Dashboard!$A$18,AVERAGEIFS(tbl_daily[Duration Refined],tbl_daily[Name],Dashboard!$A$6,tbl_daily[Duration Refined],"&lt;&gt;""",tbl_daily[Date],"&lt;="&amp;V$2,tbl_daily[Date],"&gt;="&amp;V$2-Dashboard!$A$23),
IF($H$9=Dashboard!$A$18,AVERAGEIFS(tbl_daily[sRPE],tbl_daily[Name],Dashboard!$A$6,tbl_daily[sRPE],"&lt;&gt;""",tbl_daily[Date],"&lt;="&amp;V$2,tbl_daily[Date],"&gt;="&amp;V$2-Dashboard!$A$23),
IF($H$10=Dashboard!$A$18,AVERAGEIFS(tbl_daily[TrapBar Deadlift 1RM (lbs)],tbl_daily[Name],Dashboard!$A$6,tbl_daily[TrapBar Deadlift 1RM (lbs)],"&lt;&gt;""",tbl_daily[Date],"&lt;="&amp;V$2,tbl_daily[Date],"&gt;="&amp;V$2-Dashboard!$A$23),
IF($H$11=Dashboard!$A$18,AVERAGEIFS(tbl_daily[Bench Press 1RM (lbs)],tbl_daily[Name],Dashboard!$A$6,tbl_daily[Bench Press 1RM (lbs)],"&lt;&gt;""",tbl_daily[Date],"&lt;="&amp;V$2,tbl_daily[Date],"&gt;="&amp;V$2-Dashboard!$A$23),
IF($H$12=Dashboard!$A$18,AVERAGEIFS(tbl_daily[Jump Height (in)],tbl_daily[Name],Dashboard!$A$6,tbl_daily[sRPE],"&lt;&gt;""",tbl_daily[Jump Height (in)],V$2,tbl_daily[Date],"&gt;="&amp;V$2-Dashboard!$A$23),
IF($H$13=Dashboard!$A$18,AVERAGEIFS(tbl_daily[Body Fat (%)],tbl_daily[Name],Dashboard!$A$6,tbl_daily[Body Fat (%)],"&lt;&gt;""",tbl_daily[Date],"&lt;="&amp;V$2,tbl_daily[Date],"&gt;="&amp;V$2-Dashboard!$A$23))))))))))))),"")</f>
        <v>5.5</v>
      </c>
      <c r="W72" s="104">
        <f>IFERROR(IF($H$2=Dashboard!$A$18,AVERAGEIFS(tbl_daily[Stress],tbl_daily[Name],Dashboard!$A$6,tbl_daily[Stress],"&lt;&gt;""",tbl_daily[Date],"&lt;="&amp;W$2,tbl_daily[Date],"&gt;="&amp;W$2-Dashboard!$A$23),
IF($H$3=Dashboard!$A$18,AVERAGEIFS(tbl_daily[Sleep Quality],tbl_daily[Name],Dashboard!$A$6,tbl_daily[Sleep Quality],"&lt;&gt;""",tbl_daily[Date],"&lt;="&amp;W$2,tbl_daily[Date],"&gt;="&amp;W$2-Dashboard!$A$23),
IF($H$4=Dashboard!$A$18,AVERAGEIFS(tbl_daily[Energy],tbl_daily[Name],Dashboard!$A$6,tbl_daily[Energy],"&lt;&gt;""",tbl_daily[Date],"&lt;="&amp;W$2,tbl_daily[Date],"&gt;="&amp;W$2-Dashboard!$A$23),
IF($H$5=Dashboard!$A$18,AVERAGEIFS(tbl_daily[Muscle Soreness],tbl_daily[Name],Dashboard!$A$6,tbl_daily[Muscle Soreness],"&lt;&gt;""",tbl_daily[Date],"&lt;="&amp;W$2,tbl_daily[Date],"&gt;="&amp;W$2-Dashboard!$A$23),
IF($H$6=Dashboard!$A$18,AVERAGEIFS(tbl_daily[Confidence],tbl_daily[Name],Dashboard!$A$6,tbl_daily[Confidence],"&lt;&gt;""",tbl_daily[Date],"&lt;="&amp;W$2,tbl_daily[Date],"&gt;="&amp;W$2-Dashboard!$A$23),
IF($H$7=Dashboard!$A$18,AVERAGEIFS(tbl_daily[RPE],tbl_daily[Name],Dashboard!$A$6,tbl_daily[RPE],"&lt;&gt;""",tbl_daily[Date],"&lt;="&amp;W$2,tbl_daily[Date],"&gt;="&amp;W$2-Dashboard!$A$23),
IF($H$8=Dashboard!$A$18,AVERAGEIFS(tbl_daily[Duration Refined],tbl_daily[Name],Dashboard!$A$6,tbl_daily[Duration Refined],"&lt;&gt;""",tbl_daily[Date],"&lt;="&amp;W$2,tbl_daily[Date],"&gt;="&amp;W$2-Dashboard!$A$23),
IF($H$9=Dashboard!$A$18,AVERAGEIFS(tbl_daily[sRPE],tbl_daily[Name],Dashboard!$A$6,tbl_daily[sRPE],"&lt;&gt;""",tbl_daily[Date],"&lt;="&amp;W$2,tbl_daily[Date],"&gt;="&amp;W$2-Dashboard!$A$23),
IF($H$10=Dashboard!$A$18,AVERAGEIFS(tbl_daily[TrapBar Deadlift 1RM (lbs)],tbl_daily[Name],Dashboard!$A$6,tbl_daily[TrapBar Deadlift 1RM (lbs)],"&lt;&gt;""",tbl_daily[Date],"&lt;="&amp;W$2,tbl_daily[Date],"&gt;="&amp;W$2-Dashboard!$A$23),
IF($H$11=Dashboard!$A$18,AVERAGEIFS(tbl_daily[Bench Press 1RM (lbs)],tbl_daily[Name],Dashboard!$A$6,tbl_daily[Bench Press 1RM (lbs)],"&lt;&gt;""",tbl_daily[Date],"&lt;="&amp;W$2,tbl_daily[Date],"&gt;="&amp;W$2-Dashboard!$A$23),
IF($H$12=Dashboard!$A$18,AVERAGEIFS(tbl_daily[Jump Height (in)],tbl_daily[Name],Dashboard!$A$6,tbl_daily[sRPE],"&lt;&gt;""",tbl_daily[Jump Height (in)],W$2,tbl_daily[Date],"&gt;="&amp;W$2-Dashboard!$A$23),
IF($H$13=Dashboard!$A$18,AVERAGEIFS(tbl_daily[Body Fat (%)],tbl_daily[Name],Dashboard!$A$6,tbl_daily[Body Fat (%)],"&lt;&gt;""",tbl_daily[Date],"&lt;="&amp;W$2,tbl_daily[Date],"&gt;="&amp;W$2-Dashboard!$A$23))))))))))))),"")</f>
        <v>5.375</v>
      </c>
      <c r="X72" s="104">
        <f>IFERROR(IF($H$2=Dashboard!$A$18,AVERAGEIFS(tbl_daily[Stress],tbl_daily[Name],Dashboard!$A$6,tbl_daily[Stress],"&lt;&gt;""",tbl_daily[Date],"&lt;="&amp;X$2,tbl_daily[Date],"&gt;="&amp;X$2-Dashboard!$A$23),
IF($H$3=Dashboard!$A$18,AVERAGEIFS(tbl_daily[Sleep Quality],tbl_daily[Name],Dashboard!$A$6,tbl_daily[Sleep Quality],"&lt;&gt;""",tbl_daily[Date],"&lt;="&amp;X$2,tbl_daily[Date],"&gt;="&amp;X$2-Dashboard!$A$23),
IF($H$4=Dashboard!$A$18,AVERAGEIFS(tbl_daily[Energy],tbl_daily[Name],Dashboard!$A$6,tbl_daily[Energy],"&lt;&gt;""",tbl_daily[Date],"&lt;="&amp;X$2,tbl_daily[Date],"&gt;="&amp;X$2-Dashboard!$A$23),
IF($H$5=Dashboard!$A$18,AVERAGEIFS(tbl_daily[Muscle Soreness],tbl_daily[Name],Dashboard!$A$6,tbl_daily[Muscle Soreness],"&lt;&gt;""",tbl_daily[Date],"&lt;="&amp;X$2,tbl_daily[Date],"&gt;="&amp;X$2-Dashboard!$A$23),
IF($H$6=Dashboard!$A$18,AVERAGEIFS(tbl_daily[Confidence],tbl_daily[Name],Dashboard!$A$6,tbl_daily[Confidence],"&lt;&gt;""",tbl_daily[Date],"&lt;="&amp;X$2,tbl_daily[Date],"&gt;="&amp;X$2-Dashboard!$A$23),
IF($H$7=Dashboard!$A$18,AVERAGEIFS(tbl_daily[RPE],tbl_daily[Name],Dashboard!$A$6,tbl_daily[RPE],"&lt;&gt;""",tbl_daily[Date],"&lt;="&amp;X$2,tbl_daily[Date],"&gt;="&amp;X$2-Dashboard!$A$23),
IF($H$8=Dashboard!$A$18,AVERAGEIFS(tbl_daily[Duration Refined],tbl_daily[Name],Dashboard!$A$6,tbl_daily[Duration Refined],"&lt;&gt;""",tbl_daily[Date],"&lt;="&amp;X$2,tbl_daily[Date],"&gt;="&amp;X$2-Dashboard!$A$23),
IF($H$9=Dashboard!$A$18,AVERAGEIFS(tbl_daily[sRPE],tbl_daily[Name],Dashboard!$A$6,tbl_daily[sRPE],"&lt;&gt;""",tbl_daily[Date],"&lt;="&amp;X$2,tbl_daily[Date],"&gt;="&amp;X$2-Dashboard!$A$23),
IF($H$10=Dashboard!$A$18,AVERAGEIFS(tbl_daily[TrapBar Deadlift 1RM (lbs)],tbl_daily[Name],Dashboard!$A$6,tbl_daily[TrapBar Deadlift 1RM (lbs)],"&lt;&gt;""",tbl_daily[Date],"&lt;="&amp;X$2,tbl_daily[Date],"&gt;="&amp;X$2-Dashboard!$A$23),
IF($H$11=Dashboard!$A$18,AVERAGEIFS(tbl_daily[Bench Press 1RM (lbs)],tbl_daily[Name],Dashboard!$A$6,tbl_daily[Bench Press 1RM (lbs)],"&lt;&gt;""",tbl_daily[Date],"&lt;="&amp;X$2,tbl_daily[Date],"&gt;="&amp;X$2-Dashboard!$A$23),
IF($H$12=Dashboard!$A$18,AVERAGEIFS(tbl_daily[Jump Height (in)],tbl_daily[Name],Dashboard!$A$6,tbl_daily[sRPE],"&lt;&gt;""",tbl_daily[Jump Height (in)],X$2,tbl_daily[Date],"&gt;="&amp;X$2-Dashboard!$A$23),
IF($H$13=Dashboard!$A$18,AVERAGEIFS(tbl_daily[Body Fat (%)],tbl_daily[Name],Dashboard!$A$6,tbl_daily[Body Fat (%)],"&lt;&gt;""",tbl_daily[Date],"&lt;="&amp;X$2,tbl_daily[Date],"&gt;="&amp;X$2-Dashboard!$A$23))))))))))))),"")</f>
        <v>6</v>
      </c>
      <c r="Y72" s="104">
        <f>IFERROR(IF($H$2=Dashboard!$A$18,AVERAGEIFS(tbl_daily[Stress],tbl_daily[Name],Dashboard!$A$6,tbl_daily[Stress],"&lt;&gt;""",tbl_daily[Date],"&lt;="&amp;Y$2,tbl_daily[Date],"&gt;="&amp;Y$2-Dashboard!$A$23),
IF($H$3=Dashboard!$A$18,AVERAGEIFS(tbl_daily[Sleep Quality],tbl_daily[Name],Dashboard!$A$6,tbl_daily[Sleep Quality],"&lt;&gt;""",tbl_daily[Date],"&lt;="&amp;Y$2,tbl_daily[Date],"&gt;="&amp;Y$2-Dashboard!$A$23),
IF($H$4=Dashboard!$A$18,AVERAGEIFS(tbl_daily[Energy],tbl_daily[Name],Dashboard!$A$6,tbl_daily[Energy],"&lt;&gt;""",tbl_daily[Date],"&lt;="&amp;Y$2,tbl_daily[Date],"&gt;="&amp;Y$2-Dashboard!$A$23),
IF($H$5=Dashboard!$A$18,AVERAGEIFS(tbl_daily[Muscle Soreness],tbl_daily[Name],Dashboard!$A$6,tbl_daily[Muscle Soreness],"&lt;&gt;""",tbl_daily[Date],"&lt;="&amp;Y$2,tbl_daily[Date],"&gt;="&amp;Y$2-Dashboard!$A$23),
IF($H$6=Dashboard!$A$18,AVERAGEIFS(tbl_daily[Confidence],tbl_daily[Name],Dashboard!$A$6,tbl_daily[Confidence],"&lt;&gt;""",tbl_daily[Date],"&lt;="&amp;Y$2,tbl_daily[Date],"&gt;="&amp;Y$2-Dashboard!$A$23),
IF($H$7=Dashboard!$A$18,AVERAGEIFS(tbl_daily[RPE],tbl_daily[Name],Dashboard!$A$6,tbl_daily[RPE],"&lt;&gt;""",tbl_daily[Date],"&lt;="&amp;Y$2,tbl_daily[Date],"&gt;="&amp;Y$2-Dashboard!$A$23),
IF($H$8=Dashboard!$A$18,AVERAGEIFS(tbl_daily[Duration Refined],tbl_daily[Name],Dashboard!$A$6,tbl_daily[Duration Refined],"&lt;&gt;""",tbl_daily[Date],"&lt;="&amp;Y$2,tbl_daily[Date],"&gt;="&amp;Y$2-Dashboard!$A$23),
IF($H$9=Dashboard!$A$18,AVERAGEIFS(tbl_daily[sRPE],tbl_daily[Name],Dashboard!$A$6,tbl_daily[sRPE],"&lt;&gt;""",tbl_daily[Date],"&lt;="&amp;Y$2,tbl_daily[Date],"&gt;="&amp;Y$2-Dashboard!$A$23),
IF($H$10=Dashboard!$A$18,AVERAGEIFS(tbl_daily[TrapBar Deadlift 1RM (lbs)],tbl_daily[Name],Dashboard!$A$6,tbl_daily[TrapBar Deadlift 1RM (lbs)],"&lt;&gt;""",tbl_daily[Date],"&lt;="&amp;Y$2,tbl_daily[Date],"&gt;="&amp;Y$2-Dashboard!$A$23),
IF($H$11=Dashboard!$A$18,AVERAGEIFS(tbl_daily[Bench Press 1RM (lbs)],tbl_daily[Name],Dashboard!$A$6,tbl_daily[Bench Press 1RM (lbs)],"&lt;&gt;""",tbl_daily[Date],"&lt;="&amp;Y$2,tbl_daily[Date],"&gt;="&amp;Y$2-Dashboard!$A$23),
IF($H$12=Dashboard!$A$18,AVERAGEIFS(tbl_daily[Jump Height (in)],tbl_daily[Name],Dashboard!$A$6,tbl_daily[sRPE],"&lt;&gt;""",tbl_daily[Jump Height (in)],Y$2,tbl_daily[Date],"&gt;="&amp;Y$2-Dashboard!$A$23),
IF($H$13=Dashboard!$A$18,AVERAGEIFS(tbl_daily[Body Fat (%)],tbl_daily[Name],Dashboard!$A$6,tbl_daily[Body Fat (%)],"&lt;&gt;""",tbl_daily[Date],"&lt;="&amp;Y$2,tbl_daily[Date],"&gt;="&amp;Y$2-Dashboard!$A$23))))))))))))),"")</f>
        <v>5.875</v>
      </c>
      <c r="Z72" s="104">
        <f>IFERROR(IF($H$2=Dashboard!$A$18,AVERAGEIFS(tbl_daily[Stress],tbl_daily[Name],Dashboard!$A$6,tbl_daily[Stress],"&lt;&gt;""",tbl_daily[Date],"&lt;="&amp;Z$2,tbl_daily[Date],"&gt;="&amp;Z$2-Dashboard!$A$23),
IF($H$3=Dashboard!$A$18,AVERAGEIFS(tbl_daily[Sleep Quality],tbl_daily[Name],Dashboard!$A$6,tbl_daily[Sleep Quality],"&lt;&gt;""",tbl_daily[Date],"&lt;="&amp;Z$2,tbl_daily[Date],"&gt;="&amp;Z$2-Dashboard!$A$23),
IF($H$4=Dashboard!$A$18,AVERAGEIFS(tbl_daily[Energy],tbl_daily[Name],Dashboard!$A$6,tbl_daily[Energy],"&lt;&gt;""",tbl_daily[Date],"&lt;="&amp;Z$2,tbl_daily[Date],"&gt;="&amp;Z$2-Dashboard!$A$23),
IF($H$5=Dashboard!$A$18,AVERAGEIFS(tbl_daily[Muscle Soreness],tbl_daily[Name],Dashboard!$A$6,tbl_daily[Muscle Soreness],"&lt;&gt;""",tbl_daily[Date],"&lt;="&amp;Z$2,tbl_daily[Date],"&gt;="&amp;Z$2-Dashboard!$A$23),
IF($H$6=Dashboard!$A$18,AVERAGEIFS(tbl_daily[Confidence],tbl_daily[Name],Dashboard!$A$6,tbl_daily[Confidence],"&lt;&gt;""",tbl_daily[Date],"&lt;="&amp;Z$2,tbl_daily[Date],"&gt;="&amp;Z$2-Dashboard!$A$23),
IF($H$7=Dashboard!$A$18,AVERAGEIFS(tbl_daily[RPE],tbl_daily[Name],Dashboard!$A$6,tbl_daily[RPE],"&lt;&gt;""",tbl_daily[Date],"&lt;="&amp;Z$2,tbl_daily[Date],"&gt;="&amp;Z$2-Dashboard!$A$23),
IF($H$8=Dashboard!$A$18,AVERAGEIFS(tbl_daily[Duration Refined],tbl_daily[Name],Dashboard!$A$6,tbl_daily[Duration Refined],"&lt;&gt;""",tbl_daily[Date],"&lt;="&amp;Z$2,tbl_daily[Date],"&gt;="&amp;Z$2-Dashboard!$A$23),
IF($H$9=Dashboard!$A$18,AVERAGEIFS(tbl_daily[sRPE],tbl_daily[Name],Dashboard!$A$6,tbl_daily[sRPE],"&lt;&gt;""",tbl_daily[Date],"&lt;="&amp;Z$2,tbl_daily[Date],"&gt;="&amp;Z$2-Dashboard!$A$23),
IF($H$10=Dashboard!$A$18,AVERAGEIFS(tbl_daily[TrapBar Deadlift 1RM (lbs)],tbl_daily[Name],Dashboard!$A$6,tbl_daily[TrapBar Deadlift 1RM (lbs)],"&lt;&gt;""",tbl_daily[Date],"&lt;="&amp;Z$2,tbl_daily[Date],"&gt;="&amp;Z$2-Dashboard!$A$23),
IF($H$11=Dashboard!$A$18,AVERAGEIFS(tbl_daily[Bench Press 1RM (lbs)],tbl_daily[Name],Dashboard!$A$6,tbl_daily[Bench Press 1RM (lbs)],"&lt;&gt;""",tbl_daily[Date],"&lt;="&amp;Z$2,tbl_daily[Date],"&gt;="&amp;Z$2-Dashboard!$A$23),
IF($H$12=Dashboard!$A$18,AVERAGEIFS(tbl_daily[Jump Height (in)],tbl_daily[Name],Dashboard!$A$6,tbl_daily[sRPE],"&lt;&gt;""",tbl_daily[Jump Height (in)],Z$2,tbl_daily[Date],"&gt;="&amp;Z$2-Dashboard!$A$23),
IF($H$13=Dashboard!$A$18,AVERAGEIFS(tbl_daily[Body Fat (%)],tbl_daily[Name],Dashboard!$A$6,tbl_daily[Body Fat (%)],"&lt;&gt;""",tbl_daily[Date],"&lt;="&amp;Z$2,tbl_daily[Date],"&gt;="&amp;Z$2-Dashboard!$A$23))))))))))))),"")</f>
        <v>5.25</v>
      </c>
      <c r="AH72" s="22" t="str">
        <f>IF(_xlfn.MINIFS(tbl_daily[Date],tbl_daily[Name],Dashboard!$A$6)=Reference!AI72,1,IF(AI72="","",AH71+1))</f>
        <v/>
      </c>
    </row>
    <row r="73" spans="12:35" x14ac:dyDescent="0.2">
      <c r="L73" s="22" t="s">
        <v>141</v>
      </c>
      <c r="M73" s="103" t="e">
        <f>IF(M75="Limited",M72,NA())</f>
        <v>#N/A</v>
      </c>
      <c r="N73" s="103" t="e">
        <f t="shared" ref="N73:Z73" si="1">IF(N75="Limited",N72,NA())</f>
        <v>#N/A</v>
      </c>
      <c r="O73" s="103" t="e">
        <f t="shared" si="1"/>
        <v>#N/A</v>
      </c>
      <c r="P73" s="103" t="e">
        <f t="shared" si="1"/>
        <v>#N/A</v>
      </c>
      <c r="Q73" s="103" t="e">
        <f t="shared" si="1"/>
        <v>#N/A</v>
      </c>
      <c r="R73" s="103" t="e">
        <f t="shared" si="1"/>
        <v>#N/A</v>
      </c>
      <c r="S73" s="103" t="e">
        <f t="shared" si="1"/>
        <v>#N/A</v>
      </c>
      <c r="T73" s="103" t="e">
        <f t="shared" si="1"/>
        <v>#N/A</v>
      </c>
      <c r="U73" s="103">
        <f t="shared" si="1"/>
        <v>5.75</v>
      </c>
      <c r="V73" s="103" t="e">
        <f t="shared" si="1"/>
        <v>#N/A</v>
      </c>
      <c r="W73" s="103" t="e">
        <f t="shared" si="1"/>
        <v>#N/A</v>
      </c>
      <c r="X73" s="103" t="e">
        <f t="shared" si="1"/>
        <v>#N/A</v>
      </c>
      <c r="Y73" s="103" t="e">
        <f t="shared" si="1"/>
        <v>#N/A</v>
      </c>
      <c r="Z73" s="103" t="e">
        <f t="shared" si="1"/>
        <v>#N/A</v>
      </c>
      <c r="AH73" s="22" t="str">
        <f>IF(_xlfn.MINIFS(tbl_daily[Date],tbl_daily[Name],Dashboard!$A$6)=Reference!AI73,1,IF(AI73="","",AH72+1))</f>
        <v/>
      </c>
    </row>
    <row r="74" spans="12:35" x14ac:dyDescent="0.2">
      <c r="L74" s="22" t="s">
        <v>142</v>
      </c>
      <c r="M74" s="103" t="e">
        <f>IF(M75="Out",M72,NA())</f>
        <v>#N/A</v>
      </c>
      <c r="N74" s="103" t="e">
        <f t="shared" ref="N74:Z74" si="2">IF(N75="Out",N72,NA())</f>
        <v>#N/A</v>
      </c>
      <c r="O74" s="103" t="e">
        <f t="shared" si="2"/>
        <v>#N/A</v>
      </c>
      <c r="P74" s="103" t="e">
        <f t="shared" si="2"/>
        <v>#N/A</v>
      </c>
      <c r="Q74" s="103" t="e">
        <f t="shared" si="2"/>
        <v>#N/A</v>
      </c>
      <c r="R74" s="103" t="e">
        <f t="shared" si="2"/>
        <v>#N/A</v>
      </c>
      <c r="S74" s="103" t="e">
        <f t="shared" si="2"/>
        <v>#N/A</v>
      </c>
      <c r="T74" s="103" t="e">
        <f t="shared" si="2"/>
        <v>#N/A</v>
      </c>
      <c r="U74" s="103" t="e">
        <f t="shared" si="2"/>
        <v>#N/A</v>
      </c>
      <c r="V74" s="103" t="e">
        <f t="shared" si="2"/>
        <v>#N/A</v>
      </c>
      <c r="W74" s="103" t="e">
        <f t="shared" si="2"/>
        <v>#N/A</v>
      </c>
      <c r="X74" s="103" t="e">
        <f t="shared" si="2"/>
        <v>#N/A</v>
      </c>
      <c r="Y74" s="103" t="e">
        <f t="shared" si="2"/>
        <v>#N/A</v>
      </c>
      <c r="Z74" s="103" t="e">
        <f t="shared" si="2"/>
        <v>#N/A</v>
      </c>
      <c r="AH74" s="22" t="str">
        <f>IF(_xlfn.MINIFS(tbl_daily[Date],tbl_daily[Name],Dashboard!$A$6)=Reference!AI74,1,IF(AI74="","",AH73+1))</f>
        <v/>
      </c>
    </row>
    <row r="75" spans="12:35" x14ac:dyDescent="0.2">
      <c r="L75" s="22" t="s">
        <v>2</v>
      </c>
      <c r="M75" s="103" t="str" cm="1">
        <f t="array" ref="M75">_xlfn.XLOOKUP(Dashboard!$A$6&amp;Reference!M70,tbl_daily[Name]&amp;tbl_daily[Date],tbl_daily[Injury Status])</f>
        <v>Full</v>
      </c>
      <c r="N75" s="103" t="str" cm="1">
        <f t="array" ref="N75">_xlfn.XLOOKUP(Dashboard!$A$6&amp;Reference!N70,tbl_daily[Name]&amp;tbl_daily[Date],tbl_daily[Injury Status])</f>
        <v>Full</v>
      </c>
      <c r="O75" s="103" t="e" cm="1">
        <f t="array" ref="O75">_xlfn.XLOOKUP(Dashboard!$A$6&amp;Reference!O70,tbl_daily[Injury Status]&amp;tbl_daily[Name],tbl_daily[Stress])</f>
        <v>#N/A</v>
      </c>
      <c r="P75" s="103" t="str" cm="1">
        <f t="array" ref="P75">_xlfn.XLOOKUP(Dashboard!$A$6&amp;Reference!P70,tbl_daily[Name]&amp;tbl_daily[Date],tbl_daily[Injury Status])</f>
        <v>Full</v>
      </c>
      <c r="Q75" s="103" t="str" cm="1">
        <f t="array" ref="Q75">_xlfn.XLOOKUP(Dashboard!$A$6&amp;Reference!Q70,tbl_daily[Name]&amp;tbl_daily[Date],tbl_daily[Injury Status])</f>
        <v>Full</v>
      </c>
      <c r="R75" s="103" t="str" cm="1">
        <f t="array" ref="R75">_xlfn.XLOOKUP(Dashboard!$A$6&amp;Reference!R70,tbl_daily[Name]&amp;tbl_daily[Date],tbl_daily[Injury Status])</f>
        <v>Full</v>
      </c>
      <c r="S75" s="103" t="str" cm="1">
        <f t="array" ref="S75">_xlfn.XLOOKUP(Dashboard!$A$6&amp;Reference!S70,tbl_daily[Name]&amp;tbl_daily[Date],tbl_daily[Injury Status])</f>
        <v>Full</v>
      </c>
      <c r="T75" s="103" t="str" cm="1">
        <f t="array" ref="T75">_xlfn.XLOOKUP(Dashboard!$A$6&amp;Reference!T70,tbl_daily[Name]&amp;tbl_daily[Date],tbl_daily[Injury Status])</f>
        <v>Full</v>
      </c>
      <c r="U75" s="103" t="str" cm="1">
        <f t="array" ref="U75">_xlfn.XLOOKUP(Dashboard!$A$6&amp;Reference!U70,tbl_daily[Name]&amp;tbl_daily[Date],tbl_daily[Injury Status])</f>
        <v>Limited</v>
      </c>
      <c r="V75" s="103" t="e" cm="1">
        <f t="array" ref="V75">_xlfn.XLOOKUP(Dashboard!$A$6&amp;Reference!V70,tbl_daily[Injury Status]&amp;tbl_daily[Name],tbl_daily[Stress])</f>
        <v>#N/A</v>
      </c>
      <c r="W75" s="103" t="str" cm="1">
        <f t="array" ref="W75">_xlfn.XLOOKUP(Dashboard!$A$6&amp;Reference!W70,tbl_daily[Name]&amp;tbl_daily[Date],tbl_daily[Injury Status])</f>
        <v>Full</v>
      </c>
      <c r="X75" s="103" t="str" cm="1">
        <f t="array" ref="X75">_xlfn.XLOOKUP(Dashboard!$A$6&amp;Reference!X70,tbl_daily[Name]&amp;tbl_daily[Date],tbl_daily[Injury Status])</f>
        <v>Full</v>
      </c>
      <c r="Y75" s="103" t="str" cm="1">
        <f t="array" ref="Y75">_xlfn.XLOOKUP(Dashboard!$A$6&amp;Reference!Y70,tbl_daily[Name]&amp;tbl_daily[Date],tbl_daily[Injury Status])</f>
        <v>Full</v>
      </c>
      <c r="Z75" s="103" t="str" cm="1">
        <f t="array" ref="Z75">_xlfn.XLOOKUP(Dashboard!$A$6&amp;Reference!Z70,tbl_daily[Name]&amp;tbl_daily[Date],tbl_daily[Injury Status])</f>
        <v>Full</v>
      </c>
      <c r="AB75" s="22" t="s">
        <v>143</v>
      </c>
      <c r="AH75" s="22" t="str">
        <f>IF(_xlfn.MINIFS(tbl_daily[Date],tbl_daily[Name],Dashboard!$A$6)=Reference!AI75,1,IF(AI75="","",AH74+1))</f>
        <v/>
      </c>
    </row>
    <row r="76" spans="12:35" x14ac:dyDescent="0.2">
      <c r="AH76" s="22" t="str">
        <f>IF(_xlfn.MINIFS(tbl_daily[Date],tbl_daily[Name],Dashboard!$A$6)=Reference!AI76,1,IF(AI76="","",AH75+1))</f>
        <v/>
      </c>
    </row>
    <row r="77" spans="12:35" x14ac:dyDescent="0.2">
      <c r="AH77" s="22" t="str">
        <f>IF(_xlfn.MINIFS(tbl_daily[Date],tbl_daily[Name],Dashboard!$A$6)=Reference!AI77,1,IF(AI77="","",AH76+1))</f>
        <v/>
      </c>
    </row>
    <row r="78" spans="12:35" x14ac:dyDescent="0.2">
      <c r="AH78" s="22" t="str">
        <f>IF(_xlfn.MINIFS(tbl_daily[Date],tbl_daily[Name],Dashboard!$A$6)=Reference!AI78,1,IF(AI78="","",AH77+1))</f>
        <v/>
      </c>
    </row>
    <row r="79" spans="12:35" x14ac:dyDescent="0.2">
      <c r="AH79" s="22" t="str">
        <f>IF(_xlfn.MINIFS(tbl_daily[Date],tbl_daily[Name],Dashboard!$A$6)=Reference!AI79,1,IF(AI79="","",AH78+1))</f>
        <v/>
      </c>
    </row>
    <row r="80" spans="12:35" x14ac:dyDescent="0.2">
      <c r="AH80" s="22" t="str">
        <f>IF(_xlfn.MINIFS(tbl_daily[Date],tbl_daily[Name],Dashboard!$A$6)=Reference!AI80,1,IF(AI80="","",AH79+1))</f>
        <v/>
      </c>
    </row>
    <row r="81" spans="34:34" x14ac:dyDescent="0.2">
      <c r="AH81" s="22" t="str">
        <f>IF(_xlfn.MINIFS(tbl_daily[Date],tbl_daily[Name],Dashboard!$A$6)=Reference!AI81,1,IF(AI81="","",AH80+1))</f>
        <v/>
      </c>
    </row>
    <row r="82" spans="34:34" x14ac:dyDescent="0.2">
      <c r="AH82" s="22" t="str">
        <f>IF(_xlfn.MINIFS(tbl_daily[Date],tbl_daily[Name],Dashboard!$A$6)=Reference!AI82,1,IF(AI82="","",AH81+1))</f>
        <v/>
      </c>
    </row>
    <row r="83" spans="34:34" x14ac:dyDescent="0.2">
      <c r="AH83" s="22" t="str">
        <f>IF(_xlfn.MINIFS(tbl_daily[Date],tbl_daily[Name],Dashboard!$A$6)=Reference!AI83,1,IF(AI83="","",AH82+1))</f>
        <v/>
      </c>
    </row>
    <row r="84" spans="34:34" x14ac:dyDescent="0.2">
      <c r="AH84" s="22" t="str">
        <f>IF(_xlfn.MINIFS(tbl_daily[Date],tbl_daily[Name],Dashboard!$A$6)=Reference!AI84,1,IF(AI84="","",AH83+1))</f>
        <v/>
      </c>
    </row>
    <row r="85" spans="34:34" x14ac:dyDescent="0.2">
      <c r="AH85" s="22" t="str">
        <f>IF(_xlfn.MINIFS(tbl_daily[Date],tbl_daily[Name],Dashboard!$A$6)=Reference!AI85,1,IF(AI85="","",AH84+1))</f>
        <v/>
      </c>
    </row>
    <row r="86" spans="34:34" x14ac:dyDescent="0.2">
      <c r="AH86" s="22" t="str">
        <f>IF(_xlfn.MINIFS(tbl_daily[Date],tbl_daily[Name],Dashboard!$A$6)=Reference!AI86,1,IF(AI86="","",AH85+1))</f>
        <v/>
      </c>
    </row>
    <row r="87" spans="34:34" x14ac:dyDescent="0.2">
      <c r="AH87" s="22" t="str">
        <f>IF(_xlfn.MINIFS(tbl_daily[Date],tbl_daily[Name],Dashboard!$A$6)=Reference!AI87,1,IF(AI87="","",AH86+1))</f>
        <v/>
      </c>
    </row>
    <row r="88" spans="34:34" x14ac:dyDescent="0.2">
      <c r="AH88" s="22" t="str">
        <f>IF(_xlfn.MINIFS(tbl_daily[Date],tbl_daily[Name],Dashboard!$A$6)=Reference!AI88,1,IF(AI88="","",AH87+1))</f>
        <v/>
      </c>
    </row>
    <row r="89" spans="34:34" x14ac:dyDescent="0.2">
      <c r="AH89" s="22" t="str">
        <f>IF(_xlfn.MINIFS(tbl_daily[Date],tbl_daily[Name],Dashboard!$A$6)=Reference!AI89,1,IF(AI89="","",AH88+1))</f>
        <v/>
      </c>
    </row>
    <row r="90" spans="34:34" x14ac:dyDescent="0.2">
      <c r="AH90" s="22" t="str">
        <f>IF(_xlfn.MINIFS(tbl_daily[Date],tbl_daily[Name],Dashboard!$A$6)=Reference!AI90,1,IF(AI90="","",AH89+1))</f>
        <v/>
      </c>
    </row>
    <row r="91" spans="34:34" x14ac:dyDescent="0.2">
      <c r="AH91" s="22" t="str">
        <f>IF(_xlfn.MINIFS(tbl_daily[Date],tbl_daily[Name],Dashboard!$A$6)=Reference!AI91,1,IF(AI91="","",AH90+1))</f>
        <v/>
      </c>
    </row>
    <row r="92" spans="34:34" x14ac:dyDescent="0.2">
      <c r="AH92" s="22" t="str">
        <f>IF(_xlfn.MINIFS(tbl_daily[Date],tbl_daily[Name],Dashboard!$A$6)=Reference!AI92,1,IF(AI92="","",AH91+1))</f>
        <v/>
      </c>
    </row>
    <row r="93" spans="34:34" x14ac:dyDescent="0.2">
      <c r="AH93" s="22" t="str">
        <f>IF(_xlfn.MINIFS(tbl_daily[Date],tbl_daily[Name],Dashboard!$A$6)=Reference!AI93,1,IF(AI93="","",AH92+1))</f>
        <v/>
      </c>
    </row>
    <row r="94" spans="34:34" x14ac:dyDescent="0.2">
      <c r="AH94" s="22" t="str">
        <f>IF(_xlfn.MINIFS(tbl_daily[Date],tbl_daily[Name],Dashboard!$A$6)=Reference!AI94,1,IF(AI94="","",AH93+1))</f>
        <v/>
      </c>
    </row>
    <row r="95" spans="34:34" x14ac:dyDescent="0.2">
      <c r="AH95" s="22" t="str">
        <f>IF(_xlfn.MINIFS(tbl_daily[Date],tbl_daily[Name],Dashboard!$A$6)=Reference!AI95,1,IF(AI95="","",AH94+1))</f>
        <v/>
      </c>
    </row>
    <row r="96" spans="34:34" x14ac:dyDescent="0.2">
      <c r="AH96" s="22" t="str">
        <f>IF(_xlfn.MINIFS(tbl_daily[Date],tbl_daily[Name],Dashboard!$A$6)=Reference!AI96,1,IF(AI96="","",AH95+1))</f>
        <v/>
      </c>
    </row>
    <row r="97" spans="34:34" x14ac:dyDescent="0.2">
      <c r="AH97" s="22" t="str">
        <f>IF(_xlfn.MINIFS(tbl_daily[Date],tbl_daily[Name],Dashboard!$A$6)=Reference!AI97,1,IF(AI97="","",AH96+1))</f>
        <v/>
      </c>
    </row>
    <row r="98" spans="34:34" x14ac:dyDescent="0.2">
      <c r="AH98" s="22" t="str">
        <f>IF(_xlfn.MINIFS(tbl_daily[Date],tbl_daily[Name],Dashboard!$A$6)=Reference!AI98,1,IF(AI98="","",AH97+1))</f>
        <v/>
      </c>
    </row>
    <row r="99" spans="34:34" x14ac:dyDescent="0.2">
      <c r="AH99" s="22" t="str">
        <f>IF(_xlfn.MINIFS(tbl_daily[Date],tbl_daily[Name],Dashboard!$A$6)=Reference!AI99,1,IF(AI99="","",AH98+1))</f>
        <v/>
      </c>
    </row>
    <row r="100" spans="34:34" x14ac:dyDescent="0.2">
      <c r="AH100" s="22" t="str">
        <f>IF(_xlfn.MINIFS(tbl_daily[Date],tbl_daily[Name],Dashboard!$A$6)=Reference!AI100,1,IF(AI100="","",AH99+1))</f>
        <v/>
      </c>
    </row>
    <row r="101" spans="34:34" x14ac:dyDescent="0.2">
      <c r="AH101" s="22" t="str">
        <f>IF(_xlfn.MINIFS(tbl_daily[Date],tbl_daily[Name],Dashboard!$A$6)=Reference!AI101,1,IF(AI101="","",AH100+1))</f>
        <v/>
      </c>
    </row>
    <row r="102" spans="34:34" x14ac:dyDescent="0.2">
      <c r="AH102" s="22" t="str">
        <f>IF(_xlfn.MINIFS(tbl_daily[Date],tbl_daily[Name],Dashboard!$A$6)=Reference!AI102,1,IF(AI102="","",AH101+1))</f>
        <v/>
      </c>
    </row>
    <row r="103" spans="34:34" x14ac:dyDescent="0.2">
      <c r="AH103" s="22" t="str">
        <f>IF(_xlfn.MINIFS(tbl_daily[Date],tbl_daily[Name],Dashboard!$A$6)=Reference!AI103,1,IF(AI103="","",AH102+1))</f>
        <v/>
      </c>
    </row>
    <row r="104" spans="34:34" x14ac:dyDescent="0.2">
      <c r="AH104" s="22" t="str">
        <f>IF(_xlfn.MINIFS(tbl_daily[Date],tbl_daily[Name],Dashboard!$A$6)=Reference!AI104,1,IF(AI104="","",AH103+1))</f>
        <v/>
      </c>
    </row>
    <row r="105" spans="34:34" x14ac:dyDescent="0.2">
      <c r="AH105" s="22" t="str">
        <f>IF(_xlfn.MINIFS(tbl_daily[Date],tbl_daily[Name],Dashboard!$A$6)=Reference!AI105,1,IF(AI105="","",AH104+1))</f>
        <v/>
      </c>
    </row>
    <row r="106" spans="34:34" x14ac:dyDescent="0.2">
      <c r="AH106" s="22" t="str">
        <f>IF(_xlfn.MINIFS(tbl_daily[Date],tbl_daily[Name],Dashboard!$A$6)=Reference!AI106,1,IF(AI106="","",AH105+1))</f>
        <v/>
      </c>
    </row>
    <row r="107" spans="34:34" x14ac:dyDescent="0.2">
      <c r="AH107" s="22" t="str">
        <f>IF(_xlfn.MINIFS(tbl_daily[Date],tbl_daily[Name],Dashboard!$A$6)=Reference!AI107,1,IF(AI107="","",AH106+1))</f>
        <v/>
      </c>
    </row>
    <row r="108" spans="34:34" x14ac:dyDescent="0.2">
      <c r="AH108" s="22" t="str">
        <f>IF(_xlfn.MINIFS(tbl_daily[Date],tbl_daily[Name],Dashboard!$A$6)=Reference!AI108,1,IF(AI108="","",AH107+1))</f>
        <v/>
      </c>
    </row>
    <row r="109" spans="34:34" x14ac:dyDescent="0.2">
      <c r="AH109" s="22" t="str">
        <f>IF(_xlfn.MINIFS(tbl_daily[Date],tbl_daily[Name],Dashboard!$A$6)=Reference!AI109,1,IF(AI109="","",AH108+1))</f>
        <v/>
      </c>
    </row>
    <row r="110" spans="34:34" x14ac:dyDescent="0.2">
      <c r="AH110" s="22" t="str">
        <f>IF(_xlfn.MINIFS(tbl_daily[Date],tbl_daily[Name],Dashboard!$A$6)=Reference!AI110,1,IF(AI110="","",AH109+1))</f>
        <v/>
      </c>
    </row>
    <row r="111" spans="34:34" x14ac:dyDescent="0.2">
      <c r="AH111" s="22" t="str">
        <f>IF(_xlfn.MINIFS(tbl_daily[Date],tbl_daily[Name],Dashboard!$A$6)=Reference!AI111,1,IF(AI111="","",AH110+1))</f>
        <v/>
      </c>
    </row>
    <row r="112" spans="34:34" x14ac:dyDescent="0.2">
      <c r="AH112" s="22" t="str">
        <f>IF(_xlfn.MINIFS(tbl_daily[Date],tbl_daily[Name],Dashboard!$A$6)=Reference!AI112,1,IF(AI112="","",AH111+1))</f>
        <v/>
      </c>
    </row>
    <row r="113" spans="34:34" x14ac:dyDescent="0.2">
      <c r="AH113" s="22" t="str">
        <f>IF(_xlfn.MINIFS(tbl_daily[Date],tbl_daily[Name],Dashboard!$A$6)=Reference!AI113,1,IF(AI113="","",AH112+1))</f>
        <v/>
      </c>
    </row>
    <row r="114" spans="34:34" x14ac:dyDescent="0.2">
      <c r="AH114" s="22" t="str">
        <f>IF(_xlfn.MINIFS(tbl_daily[Date],tbl_daily[Name],Dashboard!$A$6)=Reference!AI114,1,IF(AI114="","",AH113+1))</f>
        <v/>
      </c>
    </row>
    <row r="115" spans="34:34" x14ac:dyDescent="0.2">
      <c r="AH115" s="22" t="str">
        <f>IF(_xlfn.MINIFS(tbl_daily[Date],tbl_daily[Name],Dashboard!$A$6)=Reference!AI115,1,IF(AI115="","",AH114+1))</f>
        <v/>
      </c>
    </row>
    <row r="116" spans="34:34" x14ac:dyDescent="0.2">
      <c r="AH116" s="22" t="str">
        <f>IF(_xlfn.MINIFS(tbl_daily[Date],tbl_daily[Name],Dashboard!$A$6)=Reference!AI116,1,IF(AI116="","",AH115+1))</f>
        <v/>
      </c>
    </row>
    <row r="117" spans="34:34" x14ac:dyDescent="0.2">
      <c r="AH117" s="22" t="str">
        <f>IF(_xlfn.MINIFS(tbl_daily[Date],tbl_daily[Name],Dashboard!$A$6)=Reference!AI117,1,IF(AI117="","",AH116+1))</f>
        <v/>
      </c>
    </row>
    <row r="118" spans="34:34" x14ac:dyDescent="0.2">
      <c r="AH118" s="22" t="str">
        <f>IF(_xlfn.MINIFS(tbl_daily[Date],tbl_daily[Name],Dashboard!$A$6)=Reference!AI118,1,IF(AI118="","",AH117+1))</f>
        <v/>
      </c>
    </row>
    <row r="119" spans="34:34" x14ac:dyDescent="0.2">
      <c r="AH119" s="22" t="str">
        <f>IF(_xlfn.MINIFS(tbl_daily[Date],tbl_daily[Name],Dashboard!$A$6)=Reference!AI119,1,IF(AI119="","",AH118+1))</f>
        <v/>
      </c>
    </row>
    <row r="120" spans="34:34" x14ac:dyDescent="0.2">
      <c r="AH120" s="22" t="str">
        <f>IF(_xlfn.MINIFS(tbl_daily[Date],tbl_daily[Name],Dashboard!$A$6)=Reference!AI120,1,IF(AI120="","",AH119+1))</f>
        <v/>
      </c>
    </row>
    <row r="121" spans="34:34" x14ac:dyDescent="0.2">
      <c r="AH121" s="22" t="str">
        <f>IF(_xlfn.MINIFS(tbl_daily[Date],tbl_daily[Name],Dashboard!$A$6)=Reference!AI121,1,IF(AI121="","",AH120+1))</f>
        <v/>
      </c>
    </row>
    <row r="122" spans="34:34" x14ac:dyDescent="0.2">
      <c r="AH122" s="22" t="str">
        <f>IF(_xlfn.MINIFS(tbl_daily[Date],tbl_daily[Name],Dashboard!$A$6)=Reference!AI122,1,IF(AI122="","",AH121+1))</f>
        <v/>
      </c>
    </row>
    <row r="123" spans="34:34" x14ac:dyDescent="0.2">
      <c r="AH123" s="22" t="str">
        <f>IF(_xlfn.MINIFS(tbl_daily[Date],tbl_daily[Name],Dashboard!$A$6)=Reference!AI123,1,IF(AI123="","",AH122+1))</f>
        <v/>
      </c>
    </row>
    <row r="124" spans="34:34" x14ac:dyDescent="0.2">
      <c r="AH124" s="22" t="str">
        <f>IF(_xlfn.MINIFS(tbl_daily[Date],tbl_daily[Name],Dashboard!$A$6)=Reference!AI124,1,IF(AI124="","",AH123+1))</f>
        <v/>
      </c>
    </row>
    <row r="125" spans="34:34" x14ac:dyDescent="0.2">
      <c r="AH125" s="22" t="str">
        <f>IF(_xlfn.MINIFS(tbl_daily[Date],tbl_daily[Name],Dashboard!$A$6)=Reference!AI125,1,IF(AI125="","",AH124+1))</f>
        <v/>
      </c>
    </row>
    <row r="126" spans="34:34" x14ac:dyDescent="0.2">
      <c r="AH126" s="22" t="str">
        <f>IF(_xlfn.MINIFS(tbl_daily[Date],tbl_daily[Name],Dashboard!$A$6)=Reference!AI126,1,IF(AI126="","",AH125+1))</f>
        <v/>
      </c>
    </row>
    <row r="127" spans="34:34" x14ac:dyDescent="0.2">
      <c r="AH127" s="22" t="str">
        <f>IF(_xlfn.MINIFS(tbl_daily[Date],tbl_daily[Name],Dashboard!$A$6)=Reference!AI127,1,IF(AI127="","",AH126+1))</f>
        <v/>
      </c>
    </row>
    <row r="128" spans="34:34" x14ac:dyDescent="0.2">
      <c r="AH128" s="22" t="str">
        <f>IF(_xlfn.MINIFS(tbl_daily[Date],tbl_daily[Name],Dashboard!$A$6)=Reference!AI128,1,IF(AI128="","",AH127+1))</f>
        <v/>
      </c>
    </row>
    <row r="129" spans="34:34" x14ac:dyDescent="0.2">
      <c r="AH129" s="22" t="str">
        <f>IF(_xlfn.MINIFS(tbl_daily[Date],tbl_daily[Name],Dashboard!$A$6)=Reference!AI129,1,IF(AI129="","",AH128+1))</f>
        <v/>
      </c>
    </row>
    <row r="130" spans="34:34" x14ac:dyDescent="0.2">
      <c r="AH130" s="22" t="str">
        <f>IF(_xlfn.MINIFS(tbl_daily[Date],tbl_daily[Name],Dashboard!$A$6)=Reference!AI130,1,IF(AI130="","",AH129+1))</f>
        <v/>
      </c>
    </row>
    <row r="131" spans="34:34" x14ac:dyDescent="0.2">
      <c r="AH131" s="22" t="str">
        <f>IF(_xlfn.MINIFS(tbl_daily[Date],tbl_daily[Name],Dashboard!$A$6)=Reference!AI131,1,IF(AI131="","",AH130+1))</f>
        <v/>
      </c>
    </row>
    <row r="132" spans="34:34" x14ac:dyDescent="0.2">
      <c r="AH132" s="22" t="str">
        <f>IF(_xlfn.MINIFS(tbl_daily[Date],tbl_daily[Name],Dashboard!$A$6)=Reference!AI132,1,IF(AI132="","",AH131+1))</f>
        <v/>
      </c>
    </row>
    <row r="133" spans="34:34" x14ac:dyDescent="0.2">
      <c r="AH133" s="22" t="str">
        <f>IF(_xlfn.MINIFS(tbl_daily[Date],tbl_daily[Name],Dashboard!$A$6)=Reference!AI133,1,IF(AI133="","",AH132+1))</f>
        <v/>
      </c>
    </row>
    <row r="134" spans="34:34" x14ac:dyDescent="0.2">
      <c r="AH134" s="22" t="str">
        <f>IF(_xlfn.MINIFS(tbl_daily[Date],tbl_daily[Name],Dashboard!$A$6)=Reference!AI134,1,IF(AI134="","",AH133+1))</f>
        <v/>
      </c>
    </row>
    <row r="135" spans="34:34" x14ac:dyDescent="0.2">
      <c r="AH135" s="22" t="str">
        <f>IF(_xlfn.MINIFS(tbl_daily[Date],tbl_daily[Name],Dashboard!$A$6)=Reference!AI135,1,IF(AI135="","",AH134+1))</f>
        <v/>
      </c>
    </row>
    <row r="136" spans="34:34" x14ac:dyDescent="0.2">
      <c r="AH136" s="22" t="str">
        <f>IF(_xlfn.MINIFS(tbl_daily[Date],tbl_daily[Name],Dashboard!$A$6)=Reference!AI136,1,IF(AI136="","",AH135+1))</f>
        <v/>
      </c>
    </row>
    <row r="137" spans="34:34" x14ac:dyDescent="0.2">
      <c r="AH137" s="22" t="str">
        <f>IF(_xlfn.MINIFS(tbl_daily[Date],tbl_daily[Name],Dashboard!$A$6)=Reference!AI137,1,IF(AI137="","",AH136+1))</f>
        <v/>
      </c>
    </row>
    <row r="138" spans="34:34" x14ac:dyDescent="0.2">
      <c r="AH138" s="22" t="str">
        <f>IF(_xlfn.MINIFS(tbl_daily[Date],tbl_daily[Name],Dashboard!$A$6)=Reference!AI138,1,IF(AI138="","",AH137+1))</f>
        <v/>
      </c>
    </row>
    <row r="139" spans="34:34" x14ac:dyDescent="0.2">
      <c r="AH139" s="22" t="str">
        <f>IF(_xlfn.MINIFS(tbl_daily[Date],tbl_daily[Name],Dashboard!$A$6)=Reference!AI139,1,IF(AI139="","",AH138+1))</f>
        <v/>
      </c>
    </row>
    <row r="140" spans="34:34" x14ac:dyDescent="0.2">
      <c r="AH140" s="22" t="str">
        <f>IF(_xlfn.MINIFS(tbl_daily[Date],tbl_daily[Name],Dashboard!$A$6)=Reference!AI140,1,IF(AI140="","",AH139+1))</f>
        <v/>
      </c>
    </row>
    <row r="141" spans="34:34" x14ac:dyDescent="0.2">
      <c r="AH141" s="22" t="str">
        <f>IF(_xlfn.MINIFS(tbl_daily[Date],tbl_daily[Name],Dashboard!$A$6)=Reference!AI141,1,IF(AI141="","",AH140+1))</f>
        <v/>
      </c>
    </row>
    <row r="142" spans="34:34" x14ac:dyDescent="0.2">
      <c r="AH142" s="22" t="str">
        <f>IF(_xlfn.MINIFS(tbl_daily[Date],tbl_daily[Name],Dashboard!$A$6)=Reference!AI142,1,IF(AI142="","",AH141+1))</f>
        <v/>
      </c>
    </row>
    <row r="143" spans="34:34" x14ac:dyDescent="0.2">
      <c r="AH143" s="22" t="str">
        <f>IF(_xlfn.MINIFS(tbl_daily[Date],tbl_daily[Name],Dashboard!$A$6)=Reference!AI143,1,IF(AI143="","",AH142+1))</f>
        <v/>
      </c>
    </row>
    <row r="144" spans="34:34" x14ac:dyDescent="0.2">
      <c r="AH144" s="22" t="str">
        <f>IF(_xlfn.MINIFS(tbl_daily[Date],tbl_daily[Name],Dashboard!$A$6)=Reference!AI144,1,IF(AI144="","",AH143+1))</f>
        <v/>
      </c>
    </row>
    <row r="145" spans="34:34" x14ac:dyDescent="0.2">
      <c r="AH145" s="22" t="str">
        <f>IF(_xlfn.MINIFS(tbl_daily[Date],tbl_daily[Name],Dashboard!$A$6)=Reference!AI145,1,IF(AI145="","",AH144+1))</f>
        <v/>
      </c>
    </row>
    <row r="146" spans="34:34" x14ac:dyDescent="0.2">
      <c r="AH146" s="22" t="str">
        <f>IF(_xlfn.MINIFS(tbl_daily[Date],tbl_daily[Name],Dashboard!$A$6)=Reference!AI146,1,IF(AI146="","",AH145+1))</f>
        <v/>
      </c>
    </row>
    <row r="147" spans="34:34" x14ac:dyDescent="0.2">
      <c r="AH147" s="22" t="str">
        <f>IF(_xlfn.MINIFS(tbl_daily[Date],tbl_daily[Name],Dashboard!$A$6)=Reference!AI147,1,IF(AI147="","",AH146+1))</f>
        <v/>
      </c>
    </row>
    <row r="148" spans="34:34" x14ac:dyDescent="0.2">
      <c r="AH148" s="22" t="str">
        <f>IF(_xlfn.MINIFS(tbl_daily[Date],tbl_daily[Name],Dashboard!$A$6)=Reference!AI148,1,IF(AI148="","",AH147+1))</f>
        <v/>
      </c>
    </row>
    <row r="149" spans="34:34" x14ac:dyDescent="0.2">
      <c r="AH149" s="22" t="str">
        <f>IF(_xlfn.MINIFS(tbl_daily[Date],tbl_daily[Name],Dashboard!$A$6)=Reference!AI149,1,IF(AI149="","",AH148+1))</f>
        <v/>
      </c>
    </row>
    <row r="150" spans="34:34" x14ac:dyDescent="0.2">
      <c r="AH150" s="22" t="str">
        <f>IF(_xlfn.MINIFS(tbl_daily[Date],tbl_daily[Name],Dashboard!$A$6)=Reference!AI150,1,IF(AI150="","",AH149+1))</f>
        <v/>
      </c>
    </row>
    <row r="151" spans="34:34" x14ac:dyDescent="0.2">
      <c r="AH151" s="22" t="str">
        <f>IF(_xlfn.MINIFS(tbl_daily[Date],tbl_daily[Name],Dashboard!$A$6)=Reference!AI151,1,IF(AI151="","",AH150+1))</f>
        <v/>
      </c>
    </row>
    <row r="152" spans="34:34" x14ac:dyDescent="0.2">
      <c r="AH152" s="22" t="str">
        <f>IF(_xlfn.MINIFS(tbl_daily[Date],tbl_daily[Name],Dashboard!$A$6)=Reference!AI152,1,IF(AI152="","",AH151+1))</f>
        <v/>
      </c>
    </row>
    <row r="153" spans="34:34" x14ac:dyDescent="0.2">
      <c r="AH153" s="22" t="str">
        <f>IF(_xlfn.MINIFS(tbl_daily[Date],tbl_daily[Name],Dashboard!$A$6)=Reference!AI153,1,IF(AI153="","",AH152+1))</f>
        <v/>
      </c>
    </row>
    <row r="154" spans="34:34" x14ac:dyDescent="0.2">
      <c r="AH154" s="22" t="str">
        <f>IF(_xlfn.MINIFS(tbl_daily[Date],tbl_daily[Name],Dashboard!$A$6)=Reference!AI154,1,IF(AI154="","",AH153+1))</f>
        <v/>
      </c>
    </row>
    <row r="155" spans="34:34" x14ac:dyDescent="0.2">
      <c r="AH155" s="22" t="str">
        <f>IF(_xlfn.MINIFS(tbl_daily[Date],tbl_daily[Name],Dashboard!$A$6)=Reference!AI155,1,IF(AI155="","",AH154+1))</f>
        <v/>
      </c>
    </row>
    <row r="156" spans="34:34" x14ac:dyDescent="0.2">
      <c r="AH156" s="22" t="str">
        <f>IF(_xlfn.MINIFS(tbl_daily[Date],tbl_daily[Name],Dashboard!$A$6)=Reference!AI156,1,IF(AI156="","",AH155+1))</f>
        <v/>
      </c>
    </row>
    <row r="157" spans="34:34" x14ac:dyDescent="0.2">
      <c r="AH157" s="22" t="str">
        <f>IF(_xlfn.MINIFS(tbl_daily[Date],tbl_daily[Name],Dashboard!$A$6)=Reference!AI157,1,IF(AI157="","",AH156+1))</f>
        <v/>
      </c>
    </row>
    <row r="158" spans="34:34" x14ac:dyDescent="0.2">
      <c r="AH158" s="22" t="str">
        <f>IF(_xlfn.MINIFS(tbl_daily[Date],tbl_daily[Name],Dashboard!$A$6)=Reference!AI158,1,IF(AI158="","",AH157+1))</f>
        <v/>
      </c>
    </row>
    <row r="159" spans="34:34" x14ac:dyDescent="0.2">
      <c r="AH159" s="22" t="str">
        <f>IF(_xlfn.MINIFS(tbl_daily[Date],tbl_daily[Name],Dashboard!$A$6)=Reference!AI159,1,IF(AI159="","",AH158+1))</f>
        <v/>
      </c>
    </row>
    <row r="160" spans="34:34" x14ac:dyDescent="0.2">
      <c r="AH160" s="22" t="str">
        <f>IF(_xlfn.MINIFS(tbl_daily[Date],tbl_daily[Name],Dashboard!$A$6)=Reference!AI160,1,IF(AI160="","",AH159+1))</f>
        <v/>
      </c>
    </row>
    <row r="161" spans="34:34" x14ac:dyDescent="0.2">
      <c r="AH161" s="22" t="str">
        <f>IF(_xlfn.MINIFS(tbl_daily[Date],tbl_daily[Name],Dashboard!$A$6)=Reference!AI161,1,IF(AI161="","",AH160+1))</f>
        <v/>
      </c>
    </row>
    <row r="162" spans="34:34" x14ac:dyDescent="0.2">
      <c r="AH162" s="22" t="str">
        <f>IF(_xlfn.MINIFS(tbl_daily[Date],tbl_daily[Name],Dashboard!$A$6)=Reference!AI162,1,IF(AI162="","",AH161+1))</f>
        <v/>
      </c>
    </row>
    <row r="163" spans="34:34" x14ac:dyDescent="0.2">
      <c r="AH163" s="22" t="str">
        <f>IF(_xlfn.MINIFS(tbl_daily[Date],tbl_daily[Name],Dashboard!$A$6)=Reference!AI163,1,IF(AI163="","",AH162+1))</f>
        <v/>
      </c>
    </row>
    <row r="164" spans="34:34" x14ac:dyDescent="0.2">
      <c r="AH164" s="22" t="str">
        <f>IF(_xlfn.MINIFS(tbl_daily[Date],tbl_daily[Name],Dashboard!$A$6)=Reference!AI164,1,IF(AI164="","",AH163+1))</f>
        <v/>
      </c>
    </row>
    <row r="165" spans="34:34" x14ac:dyDescent="0.2">
      <c r="AH165" s="22" t="str">
        <f>IF(_xlfn.MINIFS(tbl_daily[Date],tbl_daily[Name],Dashboard!$A$6)=Reference!AI165,1,IF(AI165="","",AH164+1))</f>
        <v/>
      </c>
    </row>
    <row r="166" spans="34:34" x14ac:dyDescent="0.2">
      <c r="AH166" s="22" t="str">
        <f>IF(_xlfn.MINIFS(tbl_daily[Date],tbl_daily[Name],Dashboard!$A$6)=Reference!AI166,1,IF(AI166="","",AH165+1))</f>
        <v/>
      </c>
    </row>
    <row r="167" spans="34:34" x14ac:dyDescent="0.2">
      <c r="AH167" s="22" t="str">
        <f>IF(_xlfn.MINIFS(tbl_daily[Date],tbl_daily[Name],Dashboard!$A$6)=Reference!AI167,1,IF(AI167="","",AH166+1))</f>
        <v/>
      </c>
    </row>
    <row r="168" spans="34:34" x14ac:dyDescent="0.2">
      <c r="AH168" s="22" t="str">
        <f>IF(_xlfn.MINIFS(tbl_daily[Date],tbl_daily[Name],Dashboard!$A$6)=Reference!AI168,1,IF(AI168="","",AH167+1))</f>
        <v/>
      </c>
    </row>
    <row r="169" spans="34:34" x14ac:dyDescent="0.2">
      <c r="AH169" s="22" t="str">
        <f>IF(_xlfn.MINIFS(tbl_daily[Date],tbl_daily[Name],Dashboard!$A$6)=Reference!AI169,1,IF(AI169="","",AH168+1))</f>
        <v/>
      </c>
    </row>
    <row r="170" spans="34:34" x14ac:dyDescent="0.2">
      <c r="AH170" s="22" t="str">
        <f>IF(_xlfn.MINIFS(tbl_daily[Date],tbl_daily[Name],Dashboard!$A$6)=Reference!AI170,1,IF(AI170="","",AH169+1))</f>
        <v/>
      </c>
    </row>
    <row r="171" spans="34:34" x14ac:dyDescent="0.2">
      <c r="AH171" s="22" t="str">
        <f>IF(_xlfn.MINIFS(tbl_daily[Date],tbl_daily[Name],Dashboard!$A$6)=Reference!AI171,1,IF(AI171="","",AH170+1))</f>
        <v/>
      </c>
    </row>
    <row r="172" spans="34:34" x14ac:dyDescent="0.2">
      <c r="AH172" s="22" t="str">
        <f>IF(_xlfn.MINIFS(tbl_daily[Date],tbl_daily[Name],Dashboard!$A$6)=Reference!AI172,1,IF(AI172="","",AH171+1))</f>
        <v/>
      </c>
    </row>
    <row r="173" spans="34:34" x14ac:dyDescent="0.2">
      <c r="AH173" s="22" t="str">
        <f>IF(_xlfn.MINIFS(tbl_daily[Date],tbl_daily[Name],Dashboard!$A$6)=Reference!AI173,1,IF(AI173="","",AH172+1))</f>
        <v/>
      </c>
    </row>
    <row r="174" spans="34:34" x14ac:dyDescent="0.2">
      <c r="AH174" s="22" t="str">
        <f>IF(_xlfn.MINIFS(tbl_daily[Date],tbl_daily[Name],Dashboard!$A$6)=Reference!AI174,1,IF(AI174="","",AH173+1))</f>
        <v/>
      </c>
    </row>
    <row r="175" spans="34:34" x14ac:dyDescent="0.2">
      <c r="AH175" s="22" t="str">
        <f>IF(_xlfn.MINIFS(tbl_daily[Date],tbl_daily[Name],Dashboard!$A$6)=Reference!AI175,1,IF(AI175="","",AH174+1))</f>
        <v/>
      </c>
    </row>
    <row r="176" spans="34:34" x14ac:dyDescent="0.2">
      <c r="AH176" s="22" t="str">
        <f>IF(_xlfn.MINIFS(tbl_daily[Date],tbl_daily[Name],Dashboard!$A$6)=Reference!AI176,1,IF(AI176="","",AH175+1))</f>
        <v/>
      </c>
    </row>
    <row r="177" spans="34:34" x14ac:dyDescent="0.2">
      <c r="AH177" s="22" t="str">
        <f>IF(_xlfn.MINIFS(tbl_daily[Date],tbl_daily[Name],Dashboard!$A$6)=Reference!AI177,1,IF(AI177="","",AH176+1))</f>
        <v/>
      </c>
    </row>
    <row r="178" spans="34:34" x14ac:dyDescent="0.2">
      <c r="AH178" s="22" t="str">
        <f>IF(_xlfn.MINIFS(tbl_daily[Date],tbl_daily[Name],Dashboard!$A$6)=Reference!AI178,1,IF(AI178="","",AH177+1))</f>
        <v/>
      </c>
    </row>
    <row r="179" spans="34:34" x14ac:dyDescent="0.2">
      <c r="AH179" s="22" t="str">
        <f>IF(_xlfn.MINIFS(tbl_daily[Date],tbl_daily[Name],Dashboard!$A$6)=Reference!AI179,1,IF(AI179="","",AH178+1))</f>
        <v/>
      </c>
    </row>
    <row r="180" spans="34:34" x14ac:dyDescent="0.2">
      <c r="AH180" s="22" t="str">
        <f>IF(_xlfn.MINIFS(tbl_daily[Date],tbl_daily[Name],Dashboard!$A$6)=Reference!AI180,1,IF(AI180="","",AH179+1))</f>
        <v/>
      </c>
    </row>
    <row r="181" spans="34:34" x14ac:dyDescent="0.2">
      <c r="AH181" s="22" t="str">
        <f>IF(_xlfn.MINIFS(tbl_daily[Date],tbl_daily[Name],Dashboard!$A$6)=Reference!AI181,1,IF(AI181="","",AH180+1))</f>
        <v/>
      </c>
    </row>
    <row r="182" spans="34:34" x14ac:dyDescent="0.2">
      <c r="AH182" s="22" t="str">
        <f>IF(_xlfn.MINIFS(tbl_daily[Date],tbl_daily[Name],Dashboard!$A$6)=Reference!AI182,1,IF(AI182="","",AH181+1))</f>
        <v/>
      </c>
    </row>
    <row r="183" spans="34:34" x14ac:dyDescent="0.2">
      <c r="AH183" s="22" t="str">
        <f>IF(_xlfn.MINIFS(tbl_daily[Date],tbl_daily[Name],Dashboard!$A$6)=Reference!AI183,1,IF(AI183="","",AH182+1))</f>
        <v/>
      </c>
    </row>
    <row r="184" spans="34:34" x14ac:dyDescent="0.2">
      <c r="AH184" s="22" t="str">
        <f>IF(_xlfn.MINIFS(tbl_daily[Date],tbl_daily[Name],Dashboard!$A$6)=Reference!AI184,1,IF(AI184="","",AH183+1))</f>
        <v/>
      </c>
    </row>
    <row r="185" spans="34:34" x14ac:dyDescent="0.2">
      <c r="AH185" s="22" t="str">
        <f>IF(_xlfn.MINIFS(tbl_daily[Date],tbl_daily[Name],Dashboard!$A$6)=Reference!AI185,1,IF(AI185="","",AH184+1))</f>
        <v/>
      </c>
    </row>
    <row r="186" spans="34:34" x14ac:dyDescent="0.2">
      <c r="AH186" s="22" t="str">
        <f>IF(_xlfn.MINIFS(tbl_daily[Date],tbl_daily[Name],Dashboard!$A$6)=Reference!AI186,1,IF(AI186="","",AH185+1))</f>
        <v/>
      </c>
    </row>
    <row r="187" spans="34:34" x14ac:dyDescent="0.2">
      <c r="AH187" s="22" t="str">
        <f>IF(_xlfn.MINIFS(tbl_daily[Date],tbl_daily[Name],Dashboard!$A$6)=Reference!AI187,1,IF(AI187="","",AH186+1))</f>
        <v/>
      </c>
    </row>
    <row r="188" spans="34:34" x14ac:dyDescent="0.2">
      <c r="AH188" s="22" t="str">
        <f>IF(_xlfn.MINIFS(tbl_daily[Date],tbl_daily[Name],Dashboard!$A$6)=Reference!AI188,1,IF(AI188="","",AH187+1))</f>
        <v/>
      </c>
    </row>
    <row r="189" spans="34:34" x14ac:dyDescent="0.2">
      <c r="AH189" s="22" t="str">
        <f>IF(_xlfn.MINIFS(tbl_daily[Date],tbl_daily[Name],Dashboard!$A$6)=Reference!AI189,1,IF(AI189="","",AH188+1))</f>
        <v/>
      </c>
    </row>
    <row r="190" spans="34:34" x14ac:dyDescent="0.2">
      <c r="AH190" s="22" t="str">
        <f>IF(_xlfn.MINIFS(tbl_daily[Date],tbl_daily[Name],Dashboard!$A$6)=Reference!AI190,1,IF(AI190="","",AH189+1))</f>
        <v/>
      </c>
    </row>
    <row r="191" spans="34:34" x14ac:dyDescent="0.2">
      <c r="AH191" s="22" t="str">
        <f>IF(_xlfn.MINIFS(tbl_daily[Date],tbl_daily[Name],Dashboard!$A$6)=Reference!AI191,1,IF(AI191="","",AH190+1))</f>
        <v/>
      </c>
    </row>
    <row r="192" spans="34:34" x14ac:dyDescent="0.2">
      <c r="AH192" s="22" t="str">
        <f>IF(_xlfn.MINIFS(tbl_daily[Date],tbl_daily[Name],Dashboard!$A$6)=Reference!AI192,1,IF(AI192="","",AH191+1))</f>
        <v/>
      </c>
    </row>
    <row r="193" spans="34:34" x14ac:dyDescent="0.2">
      <c r="AH193" s="22" t="str">
        <f>IF(_xlfn.MINIFS(tbl_daily[Date],tbl_daily[Name],Dashboard!$A$6)=Reference!AI193,1,IF(AI193="","",AH192+1))</f>
        <v/>
      </c>
    </row>
    <row r="194" spans="34:34" x14ac:dyDescent="0.2">
      <c r="AH194" s="22" t="str">
        <f>IF(_xlfn.MINIFS(tbl_daily[Date],tbl_daily[Name],Dashboard!$A$6)=Reference!AI194,1,IF(AI194="","",AH193+1))</f>
        <v/>
      </c>
    </row>
    <row r="195" spans="34:34" x14ac:dyDescent="0.2">
      <c r="AH195" s="22" t="str">
        <f>IF(_xlfn.MINIFS(tbl_daily[Date],tbl_daily[Name],Dashboard!$A$6)=Reference!AI195,1,IF(AI195="","",AH194+1))</f>
        <v/>
      </c>
    </row>
    <row r="196" spans="34:34" x14ac:dyDescent="0.2">
      <c r="AH196" s="22" t="str">
        <f>IF(_xlfn.MINIFS(tbl_daily[Date],tbl_daily[Name],Dashboard!$A$6)=Reference!AI196,1,IF(AI196="","",AH195+1))</f>
        <v/>
      </c>
    </row>
    <row r="197" spans="34:34" x14ac:dyDescent="0.2">
      <c r="AH197" s="22" t="str">
        <f>IF(_xlfn.MINIFS(tbl_daily[Date],tbl_daily[Name],Dashboard!$A$6)=Reference!AI197,1,IF(AI197="","",AH196+1))</f>
        <v/>
      </c>
    </row>
    <row r="198" spans="34:34" x14ac:dyDescent="0.2">
      <c r="AH198" s="22" t="str">
        <f>IF(_xlfn.MINIFS(tbl_daily[Date],tbl_daily[Name],Dashboard!$A$6)=Reference!AI198,1,IF(AI198="","",AH197+1))</f>
        <v/>
      </c>
    </row>
    <row r="199" spans="34:34" x14ac:dyDescent="0.2">
      <c r="AH199" s="22" t="str">
        <f>IF(_xlfn.MINIFS(tbl_daily[Date],tbl_daily[Name],Dashboard!$A$6)=Reference!AI199,1,IF(AI199="","",AH198+1))</f>
        <v/>
      </c>
    </row>
    <row r="200" spans="34:34" x14ac:dyDescent="0.2">
      <c r="AH200" s="22" t="str">
        <f>IF(_xlfn.MINIFS(tbl_daily[Date],tbl_daily[Name],Dashboard!$A$6)=Reference!AI200,1,IF(AI200="","",AH199+1))</f>
        <v/>
      </c>
    </row>
    <row r="201" spans="34:34" x14ac:dyDescent="0.2">
      <c r="AH201" s="22" t="str">
        <f>IF(_xlfn.MINIFS(tbl_daily[Date],tbl_daily[Name],Dashboard!$A$6)=Reference!AI201,1,IF(AI201="","",AH200+1))</f>
        <v/>
      </c>
    </row>
    <row r="202" spans="34:34" x14ac:dyDescent="0.2">
      <c r="AH202" s="22" t="str">
        <f>IF(_xlfn.MINIFS(tbl_daily[Date],tbl_daily[Name],Dashboard!$A$6)=Reference!AI202,1,IF(AI202="","",AH201+1))</f>
        <v/>
      </c>
    </row>
    <row r="203" spans="34:34" x14ac:dyDescent="0.2">
      <c r="AH203" s="22" t="str">
        <f>IF(_xlfn.MINIFS(tbl_daily[Date],tbl_daily[Name],Dashboard!$A$6)=Reference!AI203,1,IF(AI203="","",AH202+1))</f>
        <v/>
      </c>
    </row>
    <row r="204" spans="34:34" x14ac:dyDescent="0.2">
      <c r="AH204" s="22" t="str">
        <f>IF(_xlfn.MINIFS(tbl_daily[Date],tbl_daily[Name],Dashboard!$A$6)=Reference!AI204,1,IF(AI204="","",AH203+1))</f>
        <v/>
      </c>
    </row>
    <row r="205" spans="34:34" x14ac:dyDescent="0.2">
      <c r="AH205" s="22" t="str">
        <f>IF(_xlfn.MINIFS(tbl_daily[Date],tbl_daily[Name],Dashboard!$A$6)=Reference!AI205,1,IF(AI205="","",AH204+1))</f>
        <v/>
      </c>
    </row>
    <row r="206" spans="34:34" x14ac:dyDescent="0.2">
      <c r="AH206" s="22" t="str">
        <f>IF(_xlfn.MINIFS(tbl_daily[Date],tbl_daily[Name],Dashboard!$A$6)=Reference!AI206,1,IF(AI206="","",AH205+1))</f>
        <v/>
      </c>
    </row>
    <row r="207" spans="34:34" x14ac:dyDescent="0.2">
      <c r="AH207" s="22" t="str">
        <f>IF(_xlfn.MINIFS(tbl_daily[Date],tbl_daily[Name],Dashboard!$A$6)=Reference!AI207,1,IF(AI207="","",AH206+1))</f>
        <v/>
      </c>
    </row>
    <row r="208" spans="34:34" x14ac:dyDescent="0.2">
      <c r="AH208" s="22" t="str">
        <f>IF(_xlfn.MINIFS(tbl_daily[Date],tbl_daily[Name],Dashboard!$A$6)=Reference!AI208,1,IF(AI208="","",AH207+1))</f>
        <v/>
      </c>
    </row>
    <row r="209" spans="34:34" x14ac:dyDescent="0.2">
      <c r="AH209" s="22" t="str">
        <f>IF(_xlfn.MINIFS(tbl_daily[Date],tbl_daily[Name],Dashboard!$A$6)=Reference!AI209,1,IF(AI209="","",AH208+1))</f>
        <v/>
      </c>
    </row>
    <row r="210" spans="34:34" x14ac:dyDescent="0.2">
      <c r="AH210" s="22" t="str">
        <f>IF(_xlfn.MINIFS(tbl_daily[Date],tbl_daily[Name],Dashboard!$A$6)=Reference!AI210,1,IF(AI210="","",AH209+1))</f>
        <v/>
      </c>
    </row>
    <row r="211" spans="34:34" x14ac:dyDescent="0.2">
      <c r="AH211" s="22" t="str">
        <f>IF(_xlfn.MINIFS(tbl_daily[Date],tbl_daily[Name],Dashboard!$A$6)=Reference!AI211,1,IF(AI211="","",AH210+1))</f>
        <v/>
      </c>
    </row>
    <row r="212" spans="34:34" x14ac:dyDescent="0.2">
      <c r="AH212" s="22" t="str">
        <f>IF(_xlfn.MINIFS(tbl_daily[Date],tbl_daily[Name],Dashboard!$A$6)=Reference!AI212,1,IF(AI212="","",AH211+1))</f>
        <v/>
      </c>
    </row>
    <row r="213" spans="34:34" x14ac:dyDescent="0.2">
      <c r="AH213" s="22" t="str">
        <f>IF(_xlfn.MINIFS(tbl_daily[Date],tbl_daily[Name],Dashboard!$A$6)=Reference!AI213,1,IF(AI213="","",AH212+1))</f>
        <v/>
      </c>
    </row>
    <row r="214" spans="34:34" x14ac:dyDescent="0.2">
      <c r="AH214" s="22" t="str">
        <f>IF(_xlfn.MINIFS(tbl_daily[Date],tbl_daily[Name],Dashboard!$A$6)=Reference!AI214,1,IF(AI214="","",AH213+1))</f>
        <v/>
      </c>
    </row>
    <row r="215" spans="34:34" x14ac:dyDescent="0.2">
      <c r="AH215" s="22" t="str">
        <f>IF(_xlfn.MINIFS(tbl_daily[Date],tbl_daily[Name],Dashboard!$A$6)=Reference!AI215,1,IF(AI215="","",AH214+1))</f>
        <v/>
      </c>
    </row>
    <row r="216" spans="34:34" x14ac:dyDescent="0.2">
      <c r="AH216" s="22" t="str">
        <f>IF(_xlfn.MINIFS(tbl_daily[Date],tbl_daily[Name],Dashboard!$A$6)=Reference!AI216,1,IF(AI216="","",AH215+1))</f>
        <v/>
      </c>
    </row>
    <row r="217" spans="34:34" x14ac:dyDescent="0.2">
      <c r="AH217" s="22" t="str">
        <f>IF(_xlfn.MINIFS(tbl_daily[Date],tbl_daily[Name],Dashboard!$A$6)=Reference!AI217,1,IF(AI217="","",AH216+1))</f>
        <v/>
      </c>
    </row>
    <row r="218" spans="34:34" x14ac:dyDescent="0.2">
      <c r="AH218" s="22" t="str">
        <f>IF(_xlfn.MINIFS(tbl_daily[Date],tbl_daily[Name],Dashboard!$A$6)=Reference!AI218,1,IF(AI218="","",AH217+1))</f>
        <v/>
      </c>
    </row>
    <row r="219" spans="34:34" x14ac:dyDescent="0.2">
      <c r="AH219" s="22" t="str">
        <f>IF(_xlfn.MINIFS(tbl_daily[Date],tbl_daily[Name],Dashboard!$A$6)=Reference!AI219,1,IF(AI219="","",AH218+1))</f>
        <v/>
      </c>
    </row>
    <row r="220" spans="34:34" x14ac:dyDescent="0.2">
      <c r="AH220" s="22" t="str">
        <f>IF(_xlfn.MINIFS(tbl_daily[Date],tbl_daily[Name],Dashboard!$A$6)=Reference!AI220,1,IF(AI220="","",AH219+1))</f>
        <v/>
      </c>
    </row>
    <row r="221" spans="34:34" x14ac:dyDescent="0.2">
      <c r="AH221" s="22" t="str">
        <f>IF(_xlfn.MINIFS(tbl_daily[Date],tbl_daily[Name],Dashboard!$A$6)=Reference!AI221,1,IF(AI221="","",AH220+1))</f>
        <v/>
      </c>
    </row>
    <row r="222" spans="34:34" x14ac:dyDescent="0.2">
      <c r="AH222" s="22" t="str">
        <f>IF(_xlfn.MINIFS(tbl_daily[Date],tbl_daily[Name],Dashboard!$A$6)=Reference!AI222,1,IF(AI222="","",AH221+1))</f>
        <v/>
      </c>
    </row>
    <row r="223" spans="34:34" x14ac:dyDescent="0.2">
      <c r="AH223" s="22" t="str">
        <f>IF(_xlfn.MINIFS(tbl_daily[Date],tbl_daily[Name],Dashboard!$A$6)=Reference!AI223,1,IF(AI223="","",AH222+1))</f>
        <v/>
      </c>
    </row>
    <row r="224" spans="34:34" x14ac:dyDescent="0.2">
      <c r="AH224" s="22" t="str">
        <f>IF(_xlfn.MINIFS(tbl_daily[Date],tbl_daily[Name],Dashboard!$A$6)=Reference!AI224,1,IF(AI224="","",AH223+1))</f>
        <v/>
      </c>
    </row>
    <row r="225" spans="34:34" x14ac:dyDescent="0.2">
      <c r="AH225" s="22" t="str">
        <f>IF(_xlfn.MINIFS(tbl_daily[Date],tbl_daily[Name],Dashboard!$A$6)=Reference!AI225,1,IF(AI225="","",AH224+1))</f>
        <v/>
      </c>
    </row>
    <row r="226" spans="34:34" x14ac:dyDescent="0.2">
      <c r="AH226" s="22" t="str">
        <f>IF(_xlfn.MINIFS(tbl_daily[Date],tbl_daily[Name],Dashboard!$A$6)=Reference!AI226,1,IF(AI226="","",AH225+1))</f>
        <v/>
      </c>
    </row>
    <row r="227" spans="34:34" x14ac:dyDescent="0.2">
      <c r="AH227" s="22" t="str">
        <f>IF(_xlfn.MINIFS(tbl_daily[Date],tbl_daily[Name],Dashboard!$A$6)=Reference!AI227,1,IF(AI227="","",AH226+1))</f>
        <v/>
      </c>
    </row>
    <row r="228" spans="34:34" x14ac:dyDescent="0.2">
      <c r="AH228" s="22" t="str">
        <f>IF(_xlfn.MINIFS(tbl_daily[Date],tbl_daily[Name],Dashboard!$A$6)=Reference!AI228,1,IF(AI228="","",AH227+1))</f>
        <v/>
      </c>
    </row>
    <row r="229" spans="34:34" x14ac:dyDescent="0.2">
      <c r="AH229" s="22" t="str">
        <f>IF(_xlfn.MINIFS(tbl_daily[Date],tbl_daily[Name],Dashboard!$A$6)=Reference!AI229,1,IF(AI229="","",AH228+1))</f>
        <v/>
      </c>
    </row>
    <row r="230" spans="34:34" x14ac:dyDescent="0.2">
      <c r="AH230" s="22" t="str">
        <f>IF(_xlfn.MINIFS(tbl_daily[Date],tbl_daily[Name],Dashboard!$A$6)=Reference!AI230,1,IF(AI230="","",AH229+1))</f>
        <v/>
      </c>
    </row>
    <row r="231" spans="34:34" x14ac:dyDescent="0.2">
      <c r="AH231" s="22" t="str">
        <f>IF(_xlfn.MINIFS(tbl_daily[Date],tbl_daily[Name],Dashboard!$A$6)=Reference!AI231,1,IF(AI231="","",AH230+1))</f>
        <v/>
      </c>
    </row>
    <row r="232" spans="34:34" x14ac:dyDescent="0.2">
      <c r="AH232" s="22" t="str">
        <f>IF(_xlfn.MINIFS(tbl_daily[Date],tbl_daily[Name],Dashboard!$A$6)=Reference!AI232,1,IF(AI232="","",AH231+1))</f>
        <v/>
      </c>
    </row>
    <row r="233" spans="34:34" x14ac:dyDescent="0.2">
      <c r="AH233" s="22" t="str">
        <f>IF(_xlfn.MINIFS(tbl_daily[Date],tbl_daily[Name],Dashboard!$A$6)=Reference!AI233,1,IF(AI233="","",AH232+1))</f>
        <v/>
      </c>
    </row>
    <row r="234" spans="34:34" x14ac:dyDescent="0.2">
      <c r="AH234" s="22" t="str">
        <f>IF(_xlfn.MINIFS(tbl_daily[Date],tbl_daily[Name],Dashboard!$A$6)=Reference!AI234,1,IF(AI234="","",AH233+1))</f>
        <v/>
      </c>
    </row>
    <row r="235" spans="34:34" x14ac:dyDescent="0.2">
      <c r="AH235" s="22" t="str">
        <f>IF(_xlfn.MINIFS(tbl_daily[Date],tbl_daily[Name],Dashboard!$A$6)=Reference!AI235,1,IF(AI235="","",AH234+1))</f>
        <v/>
      </c>
    </row>
    <row r="236" spans="34:34" x14ac:dyDescent="0.2">
      <c r="AH236" s="22" t="str">
        <f>IF(_xlfn.MINIFS(tbl_daily[Date],tbl_daily[Name],Dashboard!$A$6)=Reference!AI236,1,IF(AI236="","",AH235+1))</f>
        <v/>
      </c>
    </row>
    <row r="237" spans="34:34" x14ac:dyDescent="0.2">
      <c r="AH237" s="22" t="str">
        <f>IF(_xlfn.MINIFS(tbl_daily[Date],tbl_daily[Name],Dashboard!$A$6)=Reference!AI237,1,IF(AI237="","",AH236+1))</f>
        <v/>
      </c>
    </row>
    <row r="238" spans="34:34" x14ac:dyDescent="0.2">
      <c r="AH238" s="22" t="str">
        <f>IF(_xlfn.MINIFS(tbl_daily[Date],tbl_daily[Name],Dashboard!$A$6)=Reference!AI238,1,IF(AI238="","",AH237+1))</f>
        <v/>
      </c>
    </row>
    <row r="239" spans="34:34" x14ac:dyDescent="0.2">
      <c r="AH239" s="22" t="str">
        <f>IF(_xlfn.MINIFS(tbl_daily[Date],tbl_daily[Name],Dashboard!$A$6)=Reference!AI239,1,IF(AI239="","",AH238+1))</f>
        <v/>
      </c>
    </row>
    <row r="240" spans="34:34" x14ac:dyDescent="0.2">
      <c r="AH240" s="22" t="str">
        <f>IF(_xlfn.MINIFS(tbl_daily[Date],tbl_daily[Name],Dashboard!$A$6)=Reference!AI240,1,IF(AI240="","",AH239+1))</f>
        <v/>
      </c>
    </row>
    <row r="241" spans="34:34" x14ac:dyDescent="0.2">
      <c r="AH241" s="22" t="str">
        <f>IF(_xlfn.MINIFS(tbl_daily[Date],tbl_daily[Name],Dashboard!$A$6)=Reference!AI241,1,IF(AI241="","",AH240+1))</f>
        <v/>
      </c>
    </row>
    <row r="242" spans="34:34" x14ac:dyDescent="0.2">
      <c r="AH242" s="22" t="str">
        <f>IF(_xlfn.MINIFS(tbl_daily[Date],tbl_daily[Name],Dashboard!$A$6)=Reference!AI242,1,IF(AI242="","",AH241+1))</f>
        <v/>
      </c>
    </row>
    <row r="243" spans="34:34" x14ac:dyDescent="0.2">
      <c r="AH243" s="22" t="str">
        <f>IF(_xlfn.MINIFS(tbl_daily[Date],tbl_daily[Name],Dashboard!$A$6)=Reference!AI243,1,IF(AI243="","",AH242+1))</f>
        <v/>
      </c>
    </row>
    <row r="244" spans="34:34" x14ac:dyDescent="0.2">
      <c r="AH244" s="22" t="str">
        <f>IF(_xlfn.MINIFS(tbl_daily[Date],tbl_daily[Name],Dashboard!$A$6)=Reference!AI244,1,IF(AI244="","",AH243+1))</f>
        <v/>
      </c>
    </row>
    <row r="245" spans="34:34" x14ac:dyDescent="0.2">
      <c r="AH245" s="22" t="str">
        <f>IF(_xlfn.MINIFS(tbl_daily[Date],tbl_daily[Name],Dashboard!$A$6)=Reference!AI245,1,IF(AI245="","",AH244+1))</f>
        <v/>
      </c>
    </row>
    <row r="246" spans="34:34" x14ac:dyDescent="0.2">
      <c r="AH246" s="22" t="str">
        <f>IF(_xlfn.MINIFS(tbl_daily[Date],tbl_daily[Name],Dashboard!$A$6)=Reference!AI246,1,IF(AI246="","",AH245+1))</f>
        <v/>
      </c>
    </row>
    <row r="247" spans="34:34" x14ac:dyDescent="0.2">
      <c r="AH247" s="22" t="str">
        <f>IF(_xlfn.MINIFS(tbl_daily[Date],tbl_daily[Name],Dashboard!$A$6)=Reference!AI247,1,IF(AI247="","",AH246+1))</f>
        <v/>
      </c>
    </row>
    <row r="248" spans="34:34" x14ac:dyDescent="0.2">
      <c r="AH248" s="22" t="str">
        <f>IF(_xlfn.MINIFS(tbl_daily[Date],tbl_daily[Name],Dashboard!$A$6)=Reference!AI248,1,IF(AI248="","",AH247+1))</f>
        <v/>
      </c>
    </row>
    <row r="249" spans="34:34" x14ac:dyDescent="0.2">
      <c r="AH249" s="22" t="str">
        <f>IF(_xlfn.MINIFS(tbl_daily[Date],tbl_daily[Name],Dashboard!$A$6)=Reference!AI249,1,IF(AI249="","",AH248+1))</f>
        <v/>
      </c>
    </row>
    <row r="250" spans="34:34" x14ac:dyDescent="0.2">
      <c r="AH250" s="22" t="str">
        <f>IF(_xlfn.MINIFS(tbl_daily[Date],tbl_daily[Name],Dashboard!$A$6)=Reference!AI250,1,IF(AI250="","",AH249+1))</f>
        <v/>
      </c>
    </row>
    <row r="251" spans="34:34" x14ac:dyDescent="0.2">
      <c r="AH251" s="22" t="str">
        <f>IF(_xlfn.MINIFS(tbl_daily[Date],tbl_daily[Name],Dashboard!$A$6)=Reference!AI251,1,IF(AI251="","",AH250+1))</f>
        <v/>
      </c>
    </row>
    <row r="252" spans="34:34" x14ac:dyDescent="0.2">
      <c r="AH252" s="22" t="str">
        <f>IF(_xlfn.MINIFS(tbl_daily[Date],tbl_daily[Name],Dashboard!$A$6)=Reference!AI252,1,IF(AI252="","",AH251+1))</f>
        <v/>
      </c>
    </row>
    <row r="253" spans="34:34" x14ac:dyDescent="0.2">
      <c r="AH253" s="22" t="str">
        <f>IF(_xlfn.MINIFS(tbl_daily[Date],tbl_daily[Name],Dashboard!$A$6)=Reference!AI253,1,IF(AI253="","",AH252+1))</f>
        <v/>
      </c>
    </row>
    <row r="254" spans="34:34" x14ac:dyDescent="0.2">
      <c r="AH254" s="22" t="str">
        <f>IF(_xlfn.MINIFS(tbl_daily[Date],tbl_daily[Name],Dashboard!$A$6)=Reference!AI254,1,IF(AI254="","",AH253+1))</f>
        <v/>
      </c>
    </row>
    <row r="255" spans="34:34" x14ac:dyDescent="0.2">
      <c r="AH255" s="22" t="str">
        <f>IF(_xlfn.MINIFS(tbl_daily[Date],tbl_daily[Name],Dashboard!$A$6)=Reference!AI255,1,IF(AI255="","",AH254+1))</f>
        <v/>
      </c>
    </row>
    <row r="256" spans="34:34" x14ac:dyDescent="0.2">
      <c r="AH256" s="22" t="str">
        <f>IF(_xlfn.MINIFS(tbl_daily[Date],tbl_daily[Name],Dashboard!$A$6)=Reference!AI256,1,IF(AI256="","",AH255+1))</f>
        <v/>
      </c>
    </row>
    <row r="257" spans="34:34" x14ac:dyDescent="0.2">
      <c r="AH257" s="22" t="str">
        <f>IF(_xlfn.MINIFS(tbl_daily[Date],tbl_daily[Name],Dashboard!$A$6)=Reference!AI257,1,IF(AI257="","",AH256+1))</f>
        <v/>
      </c>
    </row>
    <row r="258" spans="34:34" x14ac:dyDescent="0.2">
      <c r="AH258" s="22" t="str">
        <f>IF(_xlfn.MINIFS(tbl_daily[Date],tbl_daily[Name],Dashboard!$A$6)=Reference!AI258,1,IF(AI258="","",AH257+1))</f>
        <v/>
      </c>
    </row>
    <row r="259" spans="34:34" x14ac:dyDescent="0.2">
      <c r="AH259" s="22" t="str">
        <f>IF(_xlfn.MINIFS(tbl_daily[Date],tbl_daily[Name],Dashboard!$A$6)=Reference!AI259,1,IF(AI259="","",AH258+1))</f>
        <v/>
      </c>
    </row>
    <row r="260" spans="34:34" x14ac:dyDescent="0.2">
      <c r="AH260" s="22" t="str">
        <f>IF(_xlfn.MINIFS(tbl_daily[Date],tbl_daily[Name],Dashboard!$A$6)=Reference!AI260,1,IF(AI260="","",AH259+1))</f>
        <v/>
      </c>
    </row>
    <row r="261" spans="34:34" x14ac:dyDescent="0.2">
      <c r="AH261" s="22" t="str">
        <f>IF(_xlfn.MINIFS(tbl_daily[Date],tbl_daily[Name],Dashboard!$A$6)=Reference!AI261,1,IF(AI261="","",AH260+1))</f>
        <v/>
      </c>
    </row>
    <row r="262" spans="34:34" x14ac:dyDescent="0.2">
      <c r="AH262" s="22" t="str">
        <f>IF(_xlfn.MINIFS(tbl_daily[Date],tbl_daily[Name],Dashboard!$A$6)=Reference!AI262,1,IF(AI262="","",AH261+1))</f>
        <v/>
      </c>
    </row>
    <row r="263" spans="34:34" x14ac:dyDescent="0.2">
      <c r="AH263" s="22" t="str">
        <f>IF(_xlfn.MINIFS(tbl_daily[Date],tbl_daily[Name],Dashboard!$A$6)=Reference!AI263,1,IF(AI263="","",AH262+1))</f>
        <v/>
      </c>
    </row>
    <row r="264" spans="34:34" x14ac:dyDescent="0.2">
      <c r="AH264" s="22" t="str">
        <f>IF(_xlfn.MINIFS(tbl_daily[Date],tbl_daily[Name],Dashboard!$A$6)=Reference!AI264,1,IF(AI264="","",AH263+1))</f>
        <v/>
      </c>
    </row>
    <row r="265" spans="34:34" x14ac:dyDescent="0.2">
      <c r="AH265" s="22" t="str">
        <f>IF(_xlfn.MINIFS(tbl_daily[Date],tbl_daily[Name],Dashboard!$A$6)=Reference!AI265,1,IF(AI265="","",AH264+1))</f>
        <v/>
      </c>
    </row>
    <row r="266" spans="34:34" x14ac:dyDescent="0.2">
      <c r="AH266" s="22" t="str">
        <f>IF(_xlfn.MINIFS(tbl_daily[Date],tbl_daily[Name],Dashboard!$A$6)=Reference!AI266,1,IF(AI266="","",AH265+1))</f>
        <v/>
      </c>
    </row>
    <row r="267" spans="34:34" x14ac:dyDescent="0.2">
      <c r="AH267" s="22" t="str">
        <f>IF(_xlfn.MINIFS(tbl_daily[Date],tbl_daily[Name],Dashboard!$A$6)=Reference!AI267,1,IF(AI267="","",AH266+1))</f>
        <v/>
      </c>
    </row>
    <row r="268" spans="34:34" x14ac:dyDescent="0.2">
      <c r="AH268" s="22" t="str">
        <f>IF(_xlfn.MINIFS(tbl_daily[Date],tbl_daily[Name],Dashboard!$A$6)=Reference!AI268,1,IF(AI268="","",AH267+1))</f>
        <v/>
      </c>
    </row>
    <row r="269" spans="34:34" x14ac:dyDescent="0.2">
      <c r="AH269" s="22" t="str">
        <f>IF(_xlfn.MINIFS(tbl_daily[Date],tbl_daily[Name],Dashboard!$A$6)=Reference!AI269,1,IF(AI269="","",AH268+1))</f>
        <v/>
      </c>
    </row>
    <row r="270" spans="34:34" x14ac:dyDescent="0.2">
      <c r="AH270" s="22" t="str">
        <f>IF(_xlfn.MINIFS(tbl_daily[Date],tbl_daily[Name],Dashboard!$A$6)=Reference!AI270,1,IF(AI270="","",AH269+1))</f>
        <v/>
      </c>
    </row>
    <row r="271" spans="34:34" x14ac:dyDescent="0.2">
      <c r="AH271" s="22" t="str">
        <f>IF(_xlfn.MINIFS(tbl_daily[Date],tbl_daily[Name],Dashboard!$A$6)=Reference!AI271,1,IF(AI271="","",AH270+1))</f>
        <v/>
      </c>
    </row>
    <row r="272" spans="34:34" x14ac:dyDescent="0.2">
      <c r="AH272" s="22" t="str">
        <f>IF(_xlfn.MINIFS(tbl_daily[Date],tbl_daily[Name],Dashboard!$A$6)=Reference!AI272,1,IF(AI272="","",AH271+1))</f>
        <v/>
      </c>
    </row>
    <row r="273" spans="34:34" x14ac:dyDescent="0.2">
      <c r="AH273" s="22" t="str">
        <f>IF(_xlfn.MINIFS(tbl_daily[Date],tbl_daily[Name],Dashboard!$A$6)=Reference!AI273,1,IF(AI273="","",AH272+1))</f>
        <v/>
      </c>
    </row>
    <row r="274" spans="34:34" x14ac:dyDescent="0.2">
      <c r="AH274" s="22" t="str">
        <f>IF(_xlfn.MINIFS(tbl_daily[Date],tbl_daily[Name],Dashboard!$A$6)=Reference!AI274,1,IF(AI274="","",AH273+1))</f>
        <v/>
      </c>
    </row>
    <row r="275" spans="34:34" x14ac:dyDescent="0.2">
      <c r="AH275" s="22" t="str">
        <f>IF(_xlfn.MINIFS(tbl_daily[Date],tbl_daily[Name],Dashboard!$A$6)=Reference!AI275,1,IF(AI275="","",AH274+1))</f>
        <v/>
      </c>
    </row>
    <row r="276" spans="34:34" x14ac:dyDescent="0.2">
      <c r="AH276" s="22" t="str">
        <f>IF(_xlfn.MINIFS(tbl_daily[Date],tbl_daily[Name],Dashboard!$A$6)=Reference!AI276,1,IF(AI276="","",AH275+1))</f>
        <v/>
      </c>
    </row>
    <row r="277" spans="34:34" x14ac:dyDescent="0.2">
      <c r="AH277" s="22" t="str">
        <f>IF(_xlfn.MINIFS(tbl_daily[Date],tbl_daily[Name],Dashboard!$A$6)=Reference!AI277,1,IF(AI277="","",AH276+1))</f>
        <v/>
      </c>
    </row>
    <row r="278" spans="34:34" x14ac:dyDescent="0.2">
      <c r="AH278" s="22" t="str">
        <f>IF(_xlfn.MINIFS(tbl_daily[Date],tbl_daily[Name],Dashboard!$A$6)=Reference!AI278,1,IF(AI278="","",AH277+1))</f>
        <v/>
      </c>
    </row>
    <row r="279" spans="34:34" x14ac:dyDescent="0.2">
      <c r="AH279" s="22" t="str">
        <f>IF(_xlfn.MINIFS(tbl_daily[Date],tbl_daily[Name],Dashboard!$A$6)=Reference!AI279,1,IF(AI279="","",AH278+1))</f>
        <v/>
      </c>
    </row>
    <row r="280" spans="34:34" x14ac:dyDescent="0.2">
      <c r="AH280" s="22" t="str">
        <f>IF(_xlfn.MINIFS(tbl_daily[Date],tbl_daily[Name],Dashboard!$A$6)=Reference!AI280,1,IF(AI280="","",AH279+1))</f>
        <v/>
      </c>
    </row>
    <row r="281" spans="34:34" x14ac:dyDescent="0.2">
      <c r="AH281" s="22" t="str">
        <f>IF(_xlfn.MINIFS(tbl_daily[Date],tbl_daily[Name],Dashboard!$A$6)=Reference!AI281,1,IF(AI281="","",AH280+1))</f>
        <v/>
      </c>
    </row>
    <row r="282" spans="34:34" x14ac:dyDescent="0.2">
      <c r="AH282" s="22" t="str">
        <f>IF(_xlfn.MINIFS(tbl_daily[Date],tbl_daily[Name],Dashboard!$A$6)=Reference!AI282,1,IF(AI282="","",AH281+1))</f>
        <v/>
      </c>
    </row>
    <row r="283" spans="34:34" x14ac:dyDescent="0.2">
      <c r="AH283" s="22" t="str">
        <f>IF(_xlfn.MINIFS(tbl_daily[Date],tbl_daily[Name],Dashboard!$A$6)=Reference!AI283,1,IF(AI283="","",AH282+1))</f>
        <v/>
      </c>
    </row>
    <row r="284" spans="34:34" x14ac:dyDescent="0.2">
      <c r="AH284" s="22" t="str">
        <f>IF(_xlfn.MINIFS(tbl_daily[Date],tbl_daily[Name],Dashboard!$A$6)=Reference!AI284,1,IF(AI284="","",AH283+1))</f>
        <v/>
      </c>
    </row>
    <row r="285" spans="34:34" x14ac:dyDescent="0.2">
      <c r="AH285" s="22" t="str">
        <f>IF(_xlfn.MINIFS(tbl_daily[Date],tbl_daily[Name],Dashboard!$A$6)=Reference!AI285,1,IF(AI285="","",AH284+1))</f>
        <v/>
      </c>
    </row>
    <row r="286" spans="34:34" x14ac:dyDescent="0.2">
      <c r="AH286" s="22" t="str">
        <f>IF(_xlfn.MINIFS(tbl_daily[Date],tbl_daily[Name],Dashboard!$A$6)=Reference!AI286,1,IF(AI286="","",AH285+1))</f>
        <v/>
      </c>
    </row>
    <row r="287" spans="34:34" x14ac:dyDescent="0.2">
      <c r="AH287" s="22" t="str">
        <f>IF(_xlfn.MINIFS(tbl_daily[Date],tbl_daily[Name],Dashboard!$A$6)=Reference!AI287,1,IF(AI287="","",AH286+1))</f>
        <v/>
      </c>
    </row>
    <row r="288" spans="34:34" x14ac:dyDescent="0.2">
      <c r="AH288" s="22" t="str">
        <f>IF(_xlfn.MINIFS(tbl_daily[Date],tbl_daily[Name],Dashboard!$A$6)=Reference!AI288,1,IF(AI288="","",AH287+1))</f>
        <v/>
      </c>
    </row>
    <row r="289" spans="34:34" x14ac:dyDescent="0.2">
      <c r="AH289" s="22" t="str">
        <f>IF(_xlfn.MINIFS(tbl_daily[Date],tbl_daily[Name],Dashboard!$A$6)=Reference!AI289,1,IF(AI289="","",AH288+1))</f>
        <v/>
      </c>
    </row>
    <row r="290" spans="34:34" x14ac:dyDescent="0.2">
      <c r="AH290" s="22" t="str">
        <f>IF(_xlfn.MINIFS(tbl_daily[Date],tbl_daily[Name],Dashboard!$A$6)=Reference!AI290,1,IF(AI290="","",AH289+1))</f>
        <v/>
      </c>
    </row>
    <row r="291" spans="34:34" x14ac:dyDescent="0.2">
      <c r="AH291" s="22" t="str">
        <f>IF(_xlfn.MINIFS(tbl_daily[Date],tbl_daily[Name],Dashboard!$A$6)=Reference!AI291,1,IF(AI291="","",AH290+1))</f>
        <v/>
      </c>
    </row>
    <row r="292" spans="34:34" x14ac:dyDescent="0.2">
      <c r="AH292" s="22" t="str">
        <f>IF(_xlfn.MINIFS(tbl_daily[Date],tbl_daily[Name],Dashboard!$A$6)=Reference!AI292,1,IF(AI292="","",AH291+1))</f>
        <v/>
      </c>
    </row>
    <row r="293" spans="34:34" x14ac:dyDescent="0.2">
      <c r="AH293" s="22" t="str">
        <f>IF(_xlfn.MINIFS(tbl_daily[Date],tbl_daily[Name],Dashboard!$A$6)=Reference!AI293,1,IF(AI293="","",AH292+1))</f>
        <v/>
      </c>
    </row>
    <row r="294" spans="34:34" x14ac:dyDescent="0.2">
      <c r="AH294" s="22" t="str">
        <f>IF(_xlfn.MINIFS(tbl_daily[Date],tbl_daily[Name],Dashboard!$A$6)=Reference!AI294,1,IF(AI294="","",AH293+1))</f>
        <v/>
      </c>
    </row>
    <row r="295" spans="34:34" x14ac:dyDescent="0.2">
      <c r="AH295" s="22" t="str">
        <f>IF(_xlfn.MINIFS(tbl_daily[Date],tbl_daily[Name],Dashboard!$A$6)=Reference!AI295,1,IF(AI295="","",AH294+1))</f>
        <v/>
      </c>
    </row>
    <row r="296" spans="34:34" x14ac:dyDescent="0.2">
      <c r="AH296" s="22" t="str">
        <f>IF(_xlfn.MINIFS(tbl_daily[Date],tbl_daily[Name],Dashboard!$A$6)=Reference!AI296,1,IF(AI296="","",AH295+1))</f>
        <v/>
      </c>
    </row>
    <row r="297" spans="34:34" x14ac:dyDescent="0.2">
      <c r="AH297" s="22" t="str">
        <f>IF(_xlfn.MINIFS(tbl_daily[Date],tbl_daily[Name],Dashboard!$A$6)=Reference!AI297,1,IF(AI297="","",AH296+1))</f>
        <v/>
      </c>
    </row>
    <row r="298" spans="34:34" x14ac:dyDescent="0.2">
      <c r="AH298" s="22" t="str">
        <f>IF(_xlfn.MINIFS(tbl_daily[Date],tbl_daily[Name],Dashboard!$A$6)=Reference!AI298,1,IF(AI298="","",AH297+1))</f>
        <v/>
      </c>
    </row>
    <row r="299" spans="34:34" x14ac:dyDescent="0.2">
      <c r="AH299" s="22" t="str">
        <f>IF(_xlfn.MINIFS(tbl_daily[Date],tbl_daily[Name],Dashboard!$A$6)=Reference!AI299,1,IF(AI299="","",AH298+1))</f>
        <v/>
      </c>
    </row>
    <row r="300" spans="34:34" x14ac:dyDescent="0.2">
      <c r="AH300" s="22" t="str">
        <f>IF(_xlfn.MINIFS(tbl_daily[Date],tbl_daily[Name],Dashboard!$A$6)=Reference!AI300,1,IF(AI300="","",AH299+1))</f>
        <v/>
      </c>
    </row>
    <row r="301" spans="34:34" x14ac:dyDescent="0.2">
      <c r="AH301" s="22" t="str">
        <f>IF(_xlfn.MINIFS(tbl_daily[Date],tbl_daily[Name],Dashboard!$A$6)=Reference!AI301,1,IF(AI301="","",AH300+1))</f>
        <v/>
      </c>
    </row>
    <row r="302" spans="34:34" x14ac:dyDescent="0.2">
      <c r="AH302" s="22" t="str">
        <f>IF(_xlfn.MINIFS(tbl_daily[Date],tbl_daily[Name],Dashboard!$A$6)=Reference!AI302,1,IF(AI302="","",AH301+1))</f>
        <v/>
      </c>
    </row>
    <row r="303" spans="34:34" x14ac:dyDescent="0.2">
      <c r="AH303" s="22" t="str">
        <f>IF(_xlfn.MINIFS(tbl_daily[Date],tbl_daily[Name],Dashboard!$A$6)=Reference!AI303,1,IF(AI303="","",AH302+1))</f>
        <v/>
      </c>
    </row>
    <row r="304" spans="34:34" x14ac:dyDescent="0.2">
      <c r="AH304" s="22" t="str">
        <f>IF(_xlfn.MINIFS(tbl_daily[Date],tbl_daily[Name],Dashboard!$A$6)=Reference!AI304,1,IF(AI304="","",AH303+1))</f>
        <v/>
      </c>
    </row>
    <row r="305" spans="34:34" x14ac:dyDescent="0.2">
      <c r="AH305" s="22" t="str">
        <f>IF(_xlfn.MINIFS(tbl_daily[Date],tbl_daily[Name],Dashboard!$A$6)=Reference!AI305,1,IF(AI305="","",AH304+1))</f>
        <v/>
      </c>
    </row>
    <row r="306" spans="34:34" x14ac:dyDescent="0.2">
      <c r="AH306" s="22" t="str">
        <f>IF(_xlfn.MINIFS(tbl_daily[Date],tbl_daily[Name],Dashboard!$A$6)=Reference!AI306,1,IF(AI306="","",AH305+1))</f>
        <v/>
      </c>
    </row>
    <row r="307" spans="34:34" x14ac:dyDescent="0.2">
      <c r="AH307" s="22" t="str">
        <f>IF(_xlfn.MINIFS(tbl_daily[Date],tbl_daily[Name],Dashboard!$A$6)=Reference!AI307,1,IF(AI307="","",AH306+1))</f>
        <v/>
      </c>
    </row>
    <row r="308" spans="34:34" x14ac:dyDescent="0.2">
      <c r="AH308" s="22" t="str">
        <f>IF(_xlfn.MINIFS(tbl_daily[Date],tbl_daily[Name],Dashboard!$A$6)=Reference!AI308,1,IF(AI308="","",AH307+1))</f>
        <v/>
      </c>
    </row>
    <row r="309" spans="34:34" x14ac:dyDescent="0.2">
      <c r="AH309" s="22" t="str">
        <f>IF(_xlfn.MINIFS(tbl_daily[Date],tbl_daily[Name],Dashboard!$A$6)=Reference!AI309,1,IF(AI309="","",AH308+1))</f>
        <v/>
      </c>
    </row>
    <row r="310" spans="34:34" x14ac:dyDescent="0.2">
      <c r="AH310" s="22" t="str">
        <f>IF(_xlfn.MINIFS(tbl_daily[Date],tbl_daily[Name],Dashboard!$A$6)=Reference!AI310,1,IF(AI310="","",AH309+1))</f>
        <v/>
      </c>
    </row>
    <row r="311" spans="34:34" x14ac:dyDescent="0.2">
      <c r="AH311" s="22" t="str">
        <f>IF(_xlfn.MINIFS(tbl_daily[Date],tbl_daily[Name],Dashboard!$A$6)=Reference!AI311,1,IF(AI311="","",AH310+1))</f>
        <v/>
      </c>
    </row>
    <row r="312" spans="34:34" x14ac:dyDescent="0.2">
      <c r="AH312" s="22" t="str">
        <f>IF(_xlfn.MINIFS(tbl_daily[Date],tbl_daily[Name],Dashboard!$A$6)=Reference!AI312,1,IF(AI312="","",AH311+1))</f>
        <v/>
      </c>
    </row>
    <row r="313" spans="34:34" x14ac:dyDescent="0.2">
      <c r="AH313" s="22" t="str">
        <f>IF(_xlfn.MINIFS(tbl_daily[Date],tbl_daily[Name],Dashboard!$A$6)=Reference!AI313,1,IF(AI313="","",AH312+1))</f>
        <v/>
      </c>
    </row>
    <row r="314" spans="34:34" x14ac:dyDescent="0.2">
      <c r="AH314" s="22" t="str">
        <f>IF(_xlfn.MINIFS(tbl_daily[Date],tbl_daily[Name],Dashboard!$A$6)=Reference!AI314,1,IF(AI314="","",AH313+1))</f>
        <v/>
      </c>
    </row>
    <row r="315" spans="34:34" x14ac:dyDescent="0.2">
      <c r="AH315" s="22" t="str">
        <f>IF(_xlfn.MINIFS(tbl_daily[Date],tbl_daily[Name],Dashboard!$A$6)=Reference!AI315,1,IF(AI315="","",AH314+1))</f>
        <v/>
      </c>
    </row>
    <row r="316" spans="34:34" x14ac:dyDescent="0.2">
      <c r="AH316" s="22" t="str">
        <f>IF(_xlfn.MINIFS(tbl_daily[Date],tbl_daily[Name],Dashboard!$A$6)=Reference!AI316,1,IF(AI316="","",AH315+1))</f>
        <v/>
      </c>
    </row>
    <row r="317" spans="34:34" x14ac:dyDescent="0.2">
      <c r="AH317" s="22" t="str">
        <f>IF(_xlfn.MINIFS(tbl_daily[Date],tbl_daily[Name],Dashboard!$A$6)=Reference!AI317,1,IF(AI317="","",AH316+1))</f>
        <v/>
      </c>
    </row>
    <row r="318" spans="34:34" x14ac:dyDescent="0.2">
      <c r="AH318" s="22" t="str">
        <f>IF(_xlfn.MINIFS(tbl_daily[Date],tbl_daily[Name],Dashboard!$A$6)=Reference!AI318,1,IF(AI318="","",AH317+1))</f>
        <v/>
      </c>
    </row>
    <row r="319" spans="34:34" x14ac:dyDescent="0.2">
      <c r="AH319" s="22" t="str">
        <f>IF(_xlfn.MINIFS(tbl_daily[Date],tbl_daily[Name],Dashboard!$A$6)=Reference!AI319,1,IF(AI319="","",AH318+1))</f>
        <v/>
      </c>
    </row>
    <row r="320" spans="34:34" x14ac:dyDescent="0.2">
      <c r="AH320" s="22" t="str">
        <f>IF(_xlfn.MINIFS(tbl_daily[Date],tbl_daily[Name],Dashboard!$A$6)=Reference!AI320,1,IF(AI320="","",AH319+1))</f>
        <v/>
      </c>
    </row>
    <row r="321" spans="34:34" x14ac:dyDescent="0.2">
      <c r="AH321" s="22" t="str">
        <f>IF(_xlfn.MINIFS(tbl_daily[Date],tbl_daily[Name],Dashboard!$A$6)=Reference!AI321,1,IF(AI321="","",AH320+1))</f>
        <v/>
      </c>
    </row>
    <row r="322" spans="34:34" x14ac:dyDescent="0.2">
      <c r="AH322" s="22" t="str">
        <f>IF(_xlfn.MINIFS(tbl_daily[Date],tbl_daily[Name],Dashboard!$A$6)=Reference!AI322,1,IF(AI322="","",AH321+1))</f>
        <v/>
      </c>
    </row>
    <row r="323" spans="34:34" x14ac:dyDescent="0.2">
      <c r="AH323" s="22" t="str">
        <f>IF(_xlfn.MINIFS(tbl_daily[Date],tbl_daily[Name],Dashboard!$A$6)=Reference!AI323,1,IF(AI323="","",AH322+1))</f>
        <v/>
      </c>
    </row>
    <row r="324" spans="34:34" x14ac:dyDescent="0.2">
      <c r="AH324" s="22" t="str">
        <f>IF(_xlfn.MINIFS(tbl_daily[Date],tbl_daily[Name],Dashboard!$A$6)=Reference!AI324,1,IF(AI324="","",AH323+1))</f>
        <v/>
      </c>
    </row>
    <row r="325" spans="34:34" x14ac:dyDescent="0.2">
      <c r="AH325" s="22" t="str">
        <f>IF(_xlfn.MINIFS(tbl_daily[Date],tbl_daily[Name],Dashboard!$A$6)=Reference!AI325,1,IF(AI325="","",AH324+1))</f>
        <v/>
      </c>
    </row>
    <row r="326" spans="34:34" x14ac:dyDescent="0.2">
      <c r="AH326" s="22" t="str">
        <f>IF(_xlfn.MINIFS(tbl_daily[Date],tbl_daily[Name],Dashboard!$A$6)=Reference!AI326,1,IF(AI326="","",AH325+1))</f>
        <v/>
      </c>
    </row>
    <row r="327" spans="34:34" x14ac:dyDescent="0.2">
      <c r="AH327" s="22" t="str">
        <f>IF(_xlfn.MINIFS(tbl_daily[Date],tbl_daily[Name],Dashboard!$A$6)=Reference!AI327,1,IF(AI327="","",AH326+1))</f>
        <v/>
      </c>
    </row>
    <row r="328" spans="34:34" x14ac:dyDescent="0.2">
      <c r="AH328" s="22" t="str">
        <f>IF(_xlfn.MINIFS(tbl_daily[Date],tbl_daily[Name],Dashboard!$A$6)=Reference!AI328,1,IF(AI328="","",AH327+1))</f>
        <v/>
      </c>
    </row>
    <row r="329" spans="34:34" x14ac:dyDescent="0.2">
      <c r="AH329" s="22" t="str">
        <f>IF(_xlfn.MINIFS(tbl_daily[Date],tbl_daily[Name],Dashboard!$A$6)=Reference!AI329,1,IF(AI329="","",AH328+1))</f>
        <v/>
      </c>
    </row>
    <row r="330" spans="34:34" x14ac:dyDescent="0.2">
      <c r="AH330" s="22" t="str">
        <f>IF(_xlfn.MINIFS(tbl_daily[Date],tbl_daily[Name],Dashboard!$A$6)=Reference!AI330,1,IF(AI330="","",AH329+1))</f>
        <v/>
      </c>
    </row>
    <row r="331" spans="34:34" x14ac:dyDescent="0.2">
      <c r="AH331" s="22" t="str">
        <f>IF(_xlfn.MINIFS(tbl_daily[Date],tbl_daily[Name],Dashboard!$A$6)=Reference!AI331,1,IF(AI331="","",AH330+1))</f>
        <v/>
      </c>
    </row>
    <row r="332" spans="34:34" x14ac:dyDescent="0.2">
      <c r="AH332" s="22" t="str">
        <f>IF(_xlfn.MINIFS(tbl_daily[Date],tbl_daily[Name],Dashboard!$A$6)=Reference!AI332,1,IF(AI332="","",AH331+1))</f>
        <v/>
      </c>
    </row>
    <row r="333" spans="34:34" x14ac:dyDescent="0.2">
      <c r="AH333" s="22" t="str">
        <f>IF(_xlfn.MINIFS(tbl_daily[Date],tbl_daily[Name],Dashboard!$A$6)=Reference!AI333,1,IF(AI333="","",AH332+1))</f>
        <v/>
      </c>
    </row>
    <row r="334" spans="34:34" x14ac:dyDescent="0.2">
      <c r="AH334" s="22" t="str">
        <f>IF(_xlfn.MINIFS(tbl_daily[Date],tbl_daily[Name],Dashboard!$A$6)=Reference!AI334,1,IF(AI334="","",AH333+1))</f>
        <v/>
      </c>
    </row>
    <row r="335" spans="34:34" x14ac:dyDescent="0.2">
      <c r="AH335" s="22" t="str">
        <f>IF(_xlfn.MINIFS(tbl_daily[Date],tbl_daily[Name],Dashboard!$A$6)=Reference!AI335,1,IF(AI335="","",AH334+1))</f>
        <v/>
      </c>
    </row>
    <row r="336" spans="34:34" x14ac:dyDescent="0.2">
      <c r="AH336" s="22" t="str">
        <f>IF(_xlfn.MINIFS(tbl_daily[Date],tbl_daily[Name],Dashboard!$A$6)=Reference!AI336,1,IF(AI336="","",AH335+1))</f>
        <v/>
      </c>
    </row>
    <row r="337" spans="34:34" x14ac:dyDescent="0.2">
      <c r="AH337" s="22" t="str">
        <f>IF(_xlfn.MINIFS(tbl_daily[Date],tbl_daily[Name],Dashboard!$A$6)=Reference!AI337,1,IF(AI337="","",AH336+1))</f>
        <v/>
      </c>
    </row>
    <row r="338" spans="34:34" x14ac:dyDescent="0.2">
      <c r="AH338" s="22" t="str">
        <f>IF(_xlfn.MINIFS(tbl_daily[Date],tbl_daily[Name],Dashboard!$A$6)=Reference!AI338,1,IF(AI338="","",AH337+1))</f>
        <v/>
      </c>
    </row>
    <row r="339" spans="34:34" x14ac:dyDescent="0.2">
      <c r="AH339" s="22" t="str">
        <f>IF(_xlfn.MINIFS(tbl_daily[Date],tbl_daily[Name],Dashboard!$A$6)=Reference!AI339,1,IF(AI339="","",AH338+1))</f>
        <v/>
      </c>
    </row>
    <row r="340" spans="34:34" x14ac:dyDescent="0.2">
      <c r="AH340" s="22" t="str">
        <f>IF(_xlfn.MINIFS(tbl_daily[Date],tbl_daily[Name],Dashboard!$A$6)=Reference!AI340,1,IF(AI340="","",AH339+1))</f>
        <v/>
      </c>
    </row>
    <row r="341" spans="34:34" x14ac:dyDescent="0.2">
      <c r="AH341" s="22" t="str">
        <f>IF(_xlfn.MINIFS(tbl_daily[Date],tbl_daily[Name],Dashboard!$A$6)=Reference!AI341,1,IF(AI341="","",AH340+1))</f>
        <v/>
      </c>
    </row>
    <row r="342" spans="34:34" x14ac:dyDescent="0.2">
      <c r="AH342" s="22" t="str">
        <f>IF(_xlfn.MINIFS(tbl_daily[Date],tbl_daily[Name],Dashboard!$A$6)=Reference!AI342,1,IF(AI342="","",AH341+1))</f>
        <v/>
      </c>
    </row>
    <row r="343" spans="34:34" x14ac:dyDescent="0.2">
      <c r="AH343" s="22" t="str">
        <f>IF(_xlfn.MINIFS(tbl_daily[Date],tbl_daily[Name],Dashboard!$A$6)=Reference!AI343,1,IF(AI343="","",AH342+1))</f>
        <v/>
      </c>
    </row>
    <row r="344" spans="34:34" x14ac:dyDescent="0.2">
      <c r="AH344" s="22" t="str">
        <f>IF(_xlfn.MINIFS(tbl_daily[Date],tbl_daily[Name],Dashboard!$A$6)=Reference!AI344,1,IF(AI344="","",AH343+1))</f>
        <v/>
      </c>
    </row>
    <row r="345" spans="34:34" x14ac:dyDescent="0.2">
      <c r="AH345" s="22" t="str">
        <f>IF(_xlfn.MINIFS(tbl_daily[Date],tbl_daily[Name],Dashboard!$A$6)=Reference!AI345,1,IF(AI345="","",AH344+1))</f>
        <v/>
      </c>
    </row>
    <row r="346" spans="34:34" x14ac:dyDescent="0.2">
      <c r="AH346" s="22" t="str">
        <f>IF(_xlfn.MINIFS(tbl_daily[Date],tbl_daily[Name],Dashboard!$A$6)=Reference!AI346,1,IF(AI346="","",AH345+1))</f>
        <v/>
      </c>
    </row>
    <row r="347" spans="34:34" x14ac:dyDescent="0.2">
      <c r="AH347" s="22" t="str">
        <f>IF(_xlfn.MINIFS(tbl_daily[Date],tbl_daily[Name],Dashboard!$A$6)=Reference!AI347,1,IF(AI347="","",AH346+1))</f>
        <v/>
      </c>
    </row>
    <row r="348" spans="34:34" x14ac:dyDescent="0.2">
      <c r="AH348" s="22" t="str">
        <f>IF(_xlfn.MINIFS(tbl_daily[Date],tbl_daily[Name],Dashboard!$A$6)=Reference!AI348,1,IF(AI348="","",AH347+1))</f>
        <v/>
      </c>
    </row>
    <row r="349" spans="34:34" x14ac:dyDescent="0.2">
      <c r="AH349" s="22" t="str">
        <f>IF(_xlfn.MINIFS(tbl_daily[Date],tbl_daily[Name],Dashboard!$A$6)=Reference!AI349,1,IF(AI349="","",AH348+1))</f>
        <v/>
      </c>
    </row>
    <row r="350" spans="34:34" x14ac:dyDescent="0.2">
      <c r="AH350" s="22" t="str">
        <f>IF(_xlfn.MINIFS(tbl_daily[Date],tbl_daily[Name],Dashboard!$A$6)=Reference!AI350,1,IF(AI350="","",AH349+1))</f>
        <v/>
      </c>
    </row>
    <row r="351" spans="34:34" x14ac:dyDescent="0.2">
      <c r="AH351" s="22" t="str">
        <f>IF(_xlfn.MINIFS(tbl_daily[Date],tbl_daily[Name],Dashboard!$A$6)=Reference!AI351,1,IF(AI351="","",AH350+1))</f>
        <v/>
      </c>
    </row>
    <row r="352" spans="34:34" x14ac:dyDescent="0.2">
      <c r="AH352" s="22" t="str">
        <f>IF(_xlfn.MINIFS(tbl_daily[Date],tbl_daily[Name],Dashboard!$A$6)=Reference!AI352,1,IF(AI352="","",AH351+1))</f>
        <v/>
      </c>
    </row>
    <row r="353" spans="34:34" x14ac:dyDescent="0.2">
      <c r="AH353" s="22" t="str">
        <f>IF(_xlfn.MINIFS(tbl_daily[Date],tbl_daily[Name],Dashboard!$A$6)=Reference!AI353,1,IF(AI353="","",AH352+1))</f>
        <v/>
      </c>
    </row>
    <row r="354" spans="34:34" x14ac:dyDescent="0.2">
      <c r="AH354" s="22" t="str">
        <f>IF(_xlfn.MINIFS(tbl_daily[Date],tbl_daily[Name],Dashboard!$A$6)=Reference!AI354,1,IF(AI354="","",AH353+1))</f>
        <v/>
      </c>
    </row>
    <row r="355" spans="34:34" x14ac:dyDescent="0.2">
      <c r="AH355" s="22" t="str">
        <f>IF(_xlfn.MINIFS(tbl_daily[Date],tbl_daily[Name],Dashboard!$A$6)=Reference!AI355,1,IF(AI355="","",AH354+1))</f>
        <v/>
      </c>
    </row>
    <row r="356" spans="34:34" x14ac:dyDescent="0.2">
      <c r="AH356" s="22" t="str">
        <f>IF(_xlfn.MINIFS(tbl_daily[Date],tbl_daily[Name],Dashboard!$A$6)=Reference!AI356,1,IF(AI356="","",AH355+1))</f>
        <v/>
      </c>
    </row>
    <row r="357" spans="34:34" x14ac:dyDescent="0.2">
      <c r="AH357" s="22" t="str">
        <f>IF(_xlfn.MINIFS(tbl_daily[Date],tbl_daily[Name],Dashboard!$A$6)=Reference!AI357,1,IF(AI357="","",AH356+1))</f>
        <v/>
      </c>
    </row>
    <row r="358" spans="34:34" x14ac:dyDescent="0.2">
      <c r="AH358" s="22" t="str">
        <f>IF(_xlfn.MINIFS(tbl_daily[Date],tbl_daily[Name],Dashboard!$A$6)=Reference!AI358,1,IF(AI358="","",AH357+1))</f>
        <v/>
      </c>
    </row>
    <row r="359" spans="34:34" x14ac:dyDescent="0.2">
      <c r="AH359" s="22" t="str">
        <f>IF(_xlfn.MINIFS(tbl_daily[Date],tbl_daily[Name],Dashboard!$A$6)=Reference!AI359,1,IF(AI359="","",AH358+1))</f>
        <v/>
      </c>
    </row>
    <row r="360" spans="34:34" x14ac:dyDescent="0.2">
      <c r="AH360" s="22" t="str">
        <f>IF(_xlfn.MINIFS(tbl_daily[Date],tbl_daily[Name],Dashboard!$A$6)=Reference!AI360,1,IF(AI360="","",AH359+1))</f>
        <v/>
      </c>
    </row>
    <row r="361" spans="34:34" x14ac:dyDescent="0.2">
      <c r="AH361" s="22" t="str">
        <f>IF(_xlfn.MINIFS(tbl_daily[Date],tbl_daily[Name],Dashboard!$A$6)=Reference!AI361,1,IF(AI361="","",AH360+1))</f>
        <v/>
      </c>
    </row>
    <row r="362" spans="34:34" x14ac:dyDescent="0.2">
      <c r="AH362" s="22" t="str">
        <f>IF(_xlfn.MINIFS(tbl_daily[Date],tbl_daily[Name],Dashboard!$A$6)=Reference!AI362,1,IF(AI362="","",AH361+1))</f>
        <v/>
      </c>
    </row>
    <row r="363" spans="34:34" x14ac:dyDescent="0.2">
      <c r="AH363" s="22" t="str">
        <f>IF(_xlfn.MINIFS(tbl_daily[Date],tbl_daily[Name],Dashboard!$A$6)=Reference!AI363,1,IF(AI363="","",AH362+1))</f>
        <v/>
      </c>
    </row>
    <row r="364" spans="34:34" x14ac:dyDescent="0.2">
      <c r="AH364" s="22" t="str">
        <f>IF(_xlfn.MINIFS(tbl_daily[Date],tbl_daily[Name],Dashboard!$A$6)=Reference!AI364,1,IF(AI364="","",AH363+1))</f>
        <v/>
      </c>
    </row>
    <row r="365" spans="34:34" x14ac:dyDescent="0.2">
      <c r="AH365" s="22" t="str">
        <f>IF(_xlfn.MINIFS(tbl_daily[Date],tbl_daily[Name],Dashboard!$A$6)=Reference!AI365,1,IF(AI365="","",AH364+1))</f>
        <v/>
      </c>
    </row>
    <row r="366" spans="34:34" x14ac:dyDescent="0.2">
      <c r="AH366" s="22" t="str">
        <f>IF(_xlfn.MINIFS(tbl_daily[Date],tbl_daily[Name],Dashboard!$A$6)=Reference!AI366,1,IF(AI366="","",AH365+1))</f>
        <v/>
      </c>
    </row>
    <row r="367" spans="34:34" x14ac:dyDescent="0.2">
      <c r="AH367" s="22" t="str">
        <f>IF(_xlfn.MINIFS(tbl_daily[Date],tbl_daily[Name],Dashboard!$A$6)=Reference!AI367,1,IF(AI367="","",AH366+1))</f>
        <v/>
      </c>
    </row>
    <row r="368" spans="34:34" x14ac:dyDescent="0.2">
      <c r="AH368" s="22" t="str">
        <f>IF(_xlfn.MINIFS(tbl_daily[Date],tbl_daily[Name],Dashboard!$A$6)=Reference!AI368,1,IF(AI368="","",AH367+1))</f>
        <v/>
      </c>
    </row>
    <row r="369" spans="34:34" x14ac:dyDescent="0.2">
      <c r="AH369" s="22" t="str">
        <f>IF(_xlfn.MINIFS(tbl_daily[Date],tbl_daily[Name],Dashboard!$A$6)=Reference!AI369,1,IF(AI369="","",AH368+1))</f>
        <v/>
      </c>
    </row>
    <row r="370" spans="34:34" x14ac:dyDescent="0.2">
      <c r="AH370" s="22" t="str">
        <f>IF(_xlfn.MINIFS(tbl_daily[Date],tbl_daily[Name],Dashboard!$A$6)=Reference!AI370,1,IF(AI370="","",AH369+1))</f>
        <v/>
      </c>
    </row>
    <row r="371" spans="34:34" x14ac:dyDescent="0.2">
      <c r="AH371" s="22" t="str">
        <f>IF(_xlfn.MINIFS(tbl_daily[Date],tbl_daily[Name],Dashboard!$A$6)=Reference!AI371,1,IF(AI371="","",AH370+1))</f>
        <v/>
      </c>
    </row>
    <row r="372" spans="34:34" x14ac:dyDescent="0.2">
      <c r="AH372" s="22" t="str">
        <f>IF(_xlfn.MINIFS(tbl_daily[Date],tbl_daily[Name],Dashboard!$A$6)=Reference!AI372,1,IF(AI372="","",AH371+1))</f>
        <v/>
      </c>
    </row>
    <row r="373" spans="34:34" x14ac:dyDescent="0.2">
      <c r="AH373" s="22" t="str">
        <f>IF(_xlfn.MINIFS(tbl_daily[Date],tbl_daily[Name],Dashboard!$A$6)=Reference!AI373,1,IF(AI373="","",AH372+1))</f>
        <v/>
      </c>
    </row>
    <row r="374" spans="34:34" x14ac:dyDescent="0.2">
      <c r="AH374" s="22" t="str">
        <f>IF(_xlfn.MINIFS(tbl_daily[Date],tbl_daily[Name],Dashboard!$A$6)=Reference!AI374,1,IF(AI374="","",AH373+1))</f>
        <v/>
      </c>
    </row>
    <row r="375" spans="34:34" x14ac:dyDescent="0.2">
      <c r="AH375" s="22" t="str">
        <f>IF(_xlfn.MINIFS(tbl_daily[Date],tbl_daily[Name],Dashboard!$A$6)=Reference!AI375,1,IF(AI375="","",AH374+1))</f>
        <v/>
      </c>
    </row>
    <row r="376" spans="34:34" x14ac:dyDescent="0.2">
      <c r="AH376" s="22" t="str">
        <f>IF(_xlfn.MINIFS(tbl_daily[Date],tbl_daily[Name],Dashboard!$A$6)=Reference!AI376,1,IF(AI376="","",AH375+1))</f>
        <v/>
      </c>
    </row>
    <row r="377" spans="34:34" x14ac:dyDescent="0.2">
      <c r="AH377" s="22" t="str">
        <f>IF(_xlfn.MINIFS(tbl_daily[Date],tbl_daily[Name],Dashboard!$A$6)=Reference!AI377,1,IF(AI377="","",AH376+1))</f>
        <v/>
      </c>
    </row>
    <row r="378" spans="34:34" x14ac:dyDescent="0.2">
      <c r="AH378" s="22" t="str">
        <f>IF(_xlfn.MINIFS(tbl_daily[Date],tbl_daily[Name],Dashboard!$A$6)=Reference!AI378,1,IF(AI378="","",AH377+1))</f>
        <v/>
      </c>
    </row>
    <row r="379" spans="34:34" x14ac:dyDescent="0.2">
      <c r="AH379" s="22" t="str">
        <f>IF(_xlfn.MINIFS(tbl_daily[Date],tbl_daily[Name],Dashboard!$A$6)=Reference!AI379,1,IF(AI379="","",AH378+1))</f>
        <v/>
      </c>
    </row>
    <row r="380" spans="34:34" x14ac:dyDescent="0.2">
      <c r="AH380" s="22" t="str">
        <f>IF(_xlfn.MINIFS(tbl_daily[Date],tbl_daily[Name],Dashboard!$A$6)=Reference!AI380,1,IF(AI380="","",AH379+1))</f>
        <v/>
      </c>
    </row>
    <row r="381" spans="34:34" x14ac:dyDescent="0.2">
      <c r="AH381" s="22" t="str">
        <f>IF(_xlfn.MINIFS(tbl_daily[Date],tbl_daily[Name],Dashboard!$A$6)=Reference!AI381,1,IF(AI381="","",AH380+1))</f>
        <v/>
      </c>
    </row>
    <row r="382" spans="34:34" x14ac:dyDescent="0.2">
      <c r="AH382" s="22" t="str">
        <f>IF(_xlfn.MINIFS(tbl_daily[Date],tbl_daily[Name],Dashboard!$A$6)=Reference!AI382,1,IF(AI382="","",AH381+1))</f>
        <v/>
      </c>
    </row>
    <row r="383" spans="34:34" x14ac:dyDescent="0.2">
      <c r="AH383" s="22" t="str">
        <f>IF(_xlfn.MINIFS(tbl_daily[Date],tbl_daily[Name],Dashboard!$A$6)=Reference!AI383,1,IF(AI383="","",AH382+1))</f>
        <v/>
      </c>
    </row>
    <row r="384" spans="34:34" x14ac:dyDescent="0.2">
      <c r="AH384" s="22" t="str">
        <f>IF(_xlfn.MINIFS(tbl_daily[Date],tbl_daily[Name],Dashboard!$A$6)=Reference!AI384,1,IF(AI384="","",AH383+1))</f>
        <v/>
      </c>
    </row>
    <row r="385" spans="34:34" x14ac:dyDescent="0.2">
      <c r="AH385" s="22" t="str">
        <f>IF(_xlfn.MINIFS(tbl_daily[Date],tbl_daily[Name],Dashboard!$A$6)=Reference!AI385,1,IF(AI385="","",AH384+1))</f>
        <v/>
      </c>
    </row>
    <row r="386" spans="34:34" x14ac:dyDescent="0.2">
      <c r="AH386" s="22" t="str">
        <f>IF(_xlfn.MINIFS(tbl_daily[Date],tbl_daily[Name],Dashboard!$A$6)=Reference!AI386,1,IF(AI386="","",AH385+1))</f>
        <v/>
      </c>
    </row>
    <row r="387" spans="34:34" x14ac:dyDescent="0.2">
      <c r="AH387" s="22" t="str">
        <f>IF(_xlfn.MINIFS(tbl_daily[Date],tbl_daily[Name],Dashboard!$A$6)=Reference!AI387,1,IF(AI387="","",AH386+1))</f>
        <v/>
      </c>
    </row>
    <row r="388" spans="34:34" x14ac:dyDescent="0.2">
      <c r="AH388" s="22" t="str">
        <f>IF(_xlfn.MINIFS(tbl_daily[Date],tbl_daily[Name],Dashboard!$A$6)=Reference!AI388,1,IF(AI388="","",AH387+1))</f>
        <v/>
      </c>
    </row>
    <row r="389" spans="34:34" x14ac:dyDescent="0.2">
      <c r="AH389" s="22" t="str">
        <f>IF(_xlfn.MINIFS(tbl_daily[Date],tbl_daily[Name],Dashboard!$A$6)=Reference!AI389,1,IF(AI389="","",AH388+1))</f>
        <v/>
      </c>
    </row>
    <row r="390" spans="34:34" x14ac:dyDescent="0.2">
      <c r="AH390" s="22" t="str">
        <f>IF(_xlfn.MINIFS(tbl_daily[Date],tbl_daily[Name],Dashboard!$A$6)=Reference!AI390,1,IF(AI390="","",AH389+1))</f>
        <v/>
      </c>
    </row>
    <row r="391" spans="34:34" x14ac:dyDescent="0.2">
      <c r="AH391" s="22" t="str">
        <f>IF(_xlfn.MINIFS(tbl_daily[Date],tbl_daily[Name],Dashboard!$A$6)=Reference!AI391,1,IF(AI391="","",AH390+1))</f>
        <v/>
      </c>
    </row>
    <row r="392" spans="34:34" x14ac:dyDescent="0.2">
      <c r="AH392" s="22" t="str">
        <f>IF(_xlfn.MINIFS(tbl_daily[Date],tbl_daily[Name],Dashboard!$A$6)=Reference!AI392,1,IF(AI392="","",AH391+1))</f>
        <v/>
      </c>
    </row>
    <row r="393" spans="34:34" x14ac:dyDescent="0.2">
      <c r="AH393" s="22" t="str">
        <f>IF(_xlfn.MINIFS(tbl_daily[Date],tbl_daily[Name],Dashboard!$A$6)=Reference!AI393,1,IF(AI393="","",AH392+1))</f>
        <v/>
      </c>
    </row>
    <row r="394" spans="34:34" x14ac:dyDescent="0.2">
      <c r="AH394" s="22" t="str">
        <f>IF(_xlfn.MINIFS(tbl_daily[Date],tbl_daily[Name],Dashboard!$A$6)=Reference!AI394,1,IF(AI394="","",AH393+1))</f>
        <v/>
      </c>
    </row>
    <row r="395" spans="34:34" x14ac:dyDescent="0.2">
      <c r="AH395" s="22" t="str">
        <f>IF(_xlfn.MINIFS(tbl_daily[Date],tbl_daily[Name],Dashboard!$A$6)=Reference!AI395,1,IF(AI395="","",AH394+1))</f>
        <v/>
      </c>
    </row>
    <row r="396" spans="34:34" x14ac:dyDescent="0.2">
      <c r="AH396" s="22" t="str">
        <f>IF(_xlfn.MINIFS(tbl_daily[Date],tbl_daily[Name],Dashboard!$A$6)=Reference!AI396,1,IF(AI396="","",AH395+1))</f>
        <v/>
      </c>
    </row>
    <row r="397" spans="34:34" x14ac:dyDescent="0.2">
      <c r="AH397" s="22" t="str">
        <f>IF(_xlfn.MINIFS(tbl_daily[Date],tbl_daily[Name],Dashboard!$A$6)=Reference!AI397,1,IF(AI397="","",AH396+1))</f>
        <v/>
      </c>
    </row>
    <row r="398" spans="34:34" x14ac:dyDescent="0.2">
      <c r="AH398" s="22" t="str">
        <f>IF(_xlfn.MINIFS(tbl_daily[Date],tbl_daily[Name],Dashboard!$A$6)=Reference!AI398,1,IF(AI398="","",AH397+1))</f>
        <v/>
      </c>
    </row>
    <row r="399" spans="34:34" x14ac:dyDescent="0.2">
      <c r="AH399" s="22" t="str">
        <f>IF(_xlfn.MINIFS(tbl_daily[Date],tbl_daily[Name],Dashboard!$A$6)=Reference!AI399,1,IF(AI399="","",AH398+1))</f>
        <v/>
      </c>
    </row>
    <row r="400" spans="34:34" x14ac:dyDescent="0.2">
      <c r="AH400" s="22" t="str">
        <f>IF(_xlfn.MINIFS(tbl_daily[Date],tbl_daily[Name],Dashboard!$A$6)=Reference!AI400,1,IF(AI400="","",AH399+1))</f>
        <v/>
      </c>
    </row>
    <row r="401" spans="34:34" x14ac:dyDescent="0.2">
      <c r="AH401" s="22" t="str">
        <f>IF(_xlfn.MINIFS(tbl_daily[Date],tbl_daily[Name],Dashboard!$A$6)=Reference!AI401,1,IF(AI401="","",AH400+1))</f>
        <v/>
      </c>
    </row>
    <row r="402" spans="34:34" x14ac:dyDescent="0.2">
      <c r="AH402" s="22" t="str">
        <f>IF(_xlfn.MINIFS(tbl_daily[Date],tbl_daily[Name],Dashboard!$A$6)=Reference!AI402,1,IF(AI402="","",AH401+1))</f>
        <v/>
      </c>
    </row>
    <row r="403" spans="34:34" x14ac:dyDescent="0.2">
      <c r="AH403" s="22" t="str">
        <f>IF(_xlfn.MINIFS(tbl_daily[Date],tbl_daily[Name],Dashboard!$A$6)=Reference!AI403,1,IF(AI403="","",AH402+1))</f>
        <v/>
      </c>
    </row>
    <row r="404" spans="34:34" x14ac:dyDescent="0.2">
      <c r="AH404" s="22" t="str">
        <f>IF(_xlfn.MINIFS(tbl_daily[Date],tbl_daily[Name],Dashboard!$A$6)=Reference!AI404,1,IF(AI404="","",AH403+1))</f>
        <v/>
      </c>
    </row>
    <row r="405" spans="34:34" x14ac:dyDescent="0.2">
      <c r="AH405" s="22" t="str">
        <f>IF(_xlfn.MINIFS(tbl_daily[Date],tbl_daily[Name],Dashboard!$A$6)=Reference!AI405,1,IF(AI405="","",AH404+1))</f>
        <v/>
      </c>
    </row>
    <row r="406" spans="34:34" x14ac:dyDescent="0.2">
      <c r="AH406" s="22" t="str">
        <f>IF(_xlfn.MINIFS(tbl_daily[Date],tbl_daily[Name],Dashboard!$A$6)=Reference!AI406,1,IF(AI406="","",AH405+1))</f>
        <v/>
      </c>
    </row>
    <row r="407" spans="34:34" x14ac:dyDescent="0.2">
      <c r="AH407" s="22" t="str">
        <f>IF(_xlfn.MINIFS(tbl_daily[Date],tbl_daily[Name],Dashboard!$A$6)=Reference!AI407,1,IF(AI407="","",AH406+1))</f>
        <v/>
      </c>
    </row>
    <row r="408" spans="34:34" x14ac:dyDescent="0.2">
      <c r="AH408" s="22" t="str">
        <f>IF(_xlfn.MINIFS(tbl_daily[Date],tbl_daily[Name],Dashboard!$A$6)=Reference!AI408,1,IF(AI408="","",AH407+1))</f>
        <v/>
      </c>
    </row>
    <row r="409" spans="34:34" x14ac:dyDescent="0.2">
      <c r="AH409" s="22" t="str">
        <f>IF(_xlfn.MINIFS(tbl_daily[Date],tbl_daily[Name],Dashboard!$A$6)=Reference!AI409,1,IF(AI409="","",AH408+1))</f>
        <v/>
      </c>
    </row>
    <row r="410" spans="34:34" x14ac:dyDescent="0.2">
      <c r="AH410" s="22" t="str">
        <f>IF(_xlfn.MINIFS(tbl_daily[Date],tbl_daily[Name],Dashboard!$A$6)=Reference!AI410,1,IF(AI410="","",AH409+1))</f>
        <v/>
      </c>
    </row>
    <row r="411" spans="34:34" x14ac:dyDescent="0.2">
      <c r="AH411" s="22" t="str">
        <f>IF(_xlfn.MINIFS(tbl_daily[Date],tbl_daily[Name],Dashboard!$A$6)=Reference!AI411,1,IF(AI411="","",AH410+1))</f>
        <v/>
      </c>
    </row>
    <row r="412" spans="34:34" x14ac:dyDescent="0.2">
      <c r="AH412" s="22" t="str">
        <f>IF(_xlfn.MINIFS(tbl_daily[Date],tbl_daily[Name],Dashboard!$A$6)=Reference!AI412,1,IF(AI412="","",AH411+1))</f>
        <v/>
      </c>
    </row>
    <row r="413" spans="34:34" x14ac:dyDescent="0.2">
      <c r="AH413" s="22" t="str">
        <f>IF(_xlfn.MINIFS(tbl_daily[Date],tbl_daily[Name],Dashboard!$A$6)=Reference!AI413,1,IF(AI413="","",AH412+1))</f>
        <v/>
      </c>
    </row>
    <row r="414" spans="34:34" x14ac:dyDescent="0.2">
      <c r="AH414" s="22" t="str">
        <f>IF(_xlfn.MINIFS(tbl_daily[Date],tbl_daily[Name],Dashboard!$A$6)=Reference!AI414,1,IF(AI414="","",AH413+1))</f>
        <v/>
      </c>
    </row>
    <row r="415" spans="34:34" x14ac:dyDescent="0.2">
      <c r="AH415" s="22" t="str">
        <f>IF(_xlfn.MINIFS(tbl_daily[Date],tbl_daily[Name],Dashboard!$A$6)=Reference!AI415,1,IF(AI415="","",AH414+1))</f>
        <v/>
      </c>
    </row>
    <row r="416" spans="34:34" x14ac:dyDescent="0.2">
      <c r="AH416" s="22" t="str">
        <f>IF(_xlfn.MINIFS(tbl_daily[Date],tbl_daily[Name],Dashboard!$A$6)=Reference!AI416,1,IF(AI416="","",AH415+1))</f>
        <v/>
      </c>
    </row>
    <row r="417" spans="34:34" x14ac:dyDescent="0.2">
      <c r="AH417" s="22" t="str">
        <f>IF(_xlfn.MINIFS(tbl_daily[Date],tbl_daily[Name],Dashboard!$A$6)=Reference!AI417,1,IF(AI417="","",AH416+1))</f>
        <v/>
      </c>
    </row>
    <row r="418" spans="34:34" x14ac:dyDescent="0.2">
      <c r="AH418" s="22" t="str">
        <f>IF(_xlfn.MINIFS(tbl_daily[Date],tbl_daily[Name],Dashboard!$A$6)=Reference!AI418,1,IF(AI418="","",AH417+1))</f>
        <v/>
      </c>
    </row>
    <row r="419" spans="34:34" x14ac:dyDescent="0.2">
      <c r="AH419" s="22" t="str">
        <f>IF(_xlfn.MINIFS(tbl_daily[Date],tbl_daily[Name],Dashboard!$A$6)=Reference!AI419,1,IF(AI419="","",AH418+1))</f>
        <v/>
      </c>
    </row>
    <row r="420" spans="34:34" x14ac:dyDescent="0.2">
      <c r="AH420" s="22" t="str">
        <f>IF(_xlfn.MINIFS(tbl_daily[Date],tbl_daily[Name],Dashboard!$A$6)=Reference!AI420,1,IF(AI420="","",AH419+1))</f>
        <v/>
      </c>
    </row>
    <row r="421" spans="34:34" x14ac:dyDescent="0.2">
      <c r="AH421" s="22" t="str">
        <f>IF(_xlfn.MINIFS(tbl_daily[Date],tbl_daily[Name],Dashboard!$A$6)=Reference!AI421,1,IF(AI421="","",AH420+1))</f>
        <v/>
      </c>
    </row>
    <row r="422" spans="34:34" x14ac:dyDescent="0.2">
      <c r="AH422" s="22" t="str">
        <f>IF(_xlfn.MINIFS(tbl_daily[Date],tbl_daily[Name],Dashboard!$A$6)=Reference!AI422,1,IF(AI422="","",AH421+1))</f>
        <v/>
      </c>
    </row>
    <row r="423" spans="34:34" x14ac:dyDescent="0.2">
      <c r="AH423" s="22" t="str">
        <f>IF(_xlfn.MINIFS(tbl_daily[Date],tbl_daily[Name],Dashboard!$A$6)=Reference!AI423,1,IF(AI423="","",AH422+1))</f>
        <v/>
      </c>
    </row>
    <row r="424" spans="34:34" x14ac:dyDescent="0.2">
      <c r="AH424" s="22" t="str">
        <f>IF(_xlfn.MINIFS(tbl_daily[Date],tbl_daily[Name],Dashboard!$A$6)=Reference!AI424,1,IF(AI424="","",AH423+1))</f>
        <v/>
      </c>
    </row>
    <row r="425" spans="34:34" x14ac:dyDescent="0.2">
      <c r="AH425" s="22" t="str">
        <f>IF(_xlfn.MINIFS(tbl_daily[Date],tbl_daily[Name],Dashboard!$A$6)=Reference!AI425,1,IF(AI425="","",AH424+1))</f>
        <v/>
      </c>
    </row>
    <row r="426" spans="34:34" x14ac:dyDescent="0.2">
      <c r="AH426" s="22" t="str">
        <f>IF(_xlfn.MINIFS(tbl_daily[Date],tbl_daily[Name],Dashboard!$A$6)=Reference!AI426,1,IF(AI426="","",AH425+1))</f>
        <v/>
      </c>
    </row>
    <row r="427" spans="34:34" x14ac:dyDescent="0.2">
      <c r="AH427" s="22" t="str">
        <f>IF(_xlfn.MINIFS(tbl_daily[Date],tbl_daily[Name],Dashboard!$A$6)=Reference!AI427,1,IF(AI427="","",AH426+1))</f>
        <v/>
      </c>
    </row>
    <row r="428" spans="34:34" x14ac:dyDescent="0.2">
      <c r="AH428" s="22" t="str">
        <f>IF(_xlfn.MINIFS(tbl_daily[Date],tbl_daily[Name],Dashboard!$A$6)=Reference!AI428,1,IF(AI428="","",AH427+1))</f>
        <v/>
      </c>
    </row>
    <row r="429" spans="34:34" x14ac:dyDescent="0.2">
      <c r="AH429" s="22" t="str">
        <f>IF(_xlfn.MINIFS(tbl_daily[Date],tbl_daily[Name],Dashboard!$A$6)=Reference!AI429,1,IF(AI429="","",AH428+1))</f>
        <v/>
      </c>
    </row>
    <row r="430" spans="34:34" x14ac:dyDescent="0.2">
      <c r="AH430" s="22" t="str">
        <f>IF(_xlfn.MINIFS(tbl_daily[Date],tbl_daily[Name],Dashboard!$A$6)=Reference!AI430,1,IF(AI430="","",AH429+1))</f>
        <v/>
      </c>
    </row>
    <row r="431" spans="34:34" x14ac:dyDescent="0.2">
      <c r="AH431" s="22" t="str">
        <f>IF(_xlfn.MINIFS(tbl_daily[Date],tbl_daily[Name],Dashboard!$A$6)=Reference!AI431,1,IF(AI431="","",AH430+1))</f>
        <v/>
      </c>
    </row>
    <row r="432" spans="34:34" x14ac:dyDescent="0.2">
      <c r="AH432" s="22" t="str">
        <f>IF(_xlfn.MINIFS(tbl_daily[Date],tbl_daily[Name],Dashboard!$A$6)=Reference!AI432,1,IF(AI432="","",AH431+1))</f>
        <v/>
      </c>
    </row>
    <row r="433" spans="34:34" x14ac:dyDescent="0.2">
      <c r="AH433" s="22" t="str">
        <f>IF(_xlfn.MINIFS(tbl_daily[Date],tbl_daily[Name],Dashboard!$A$6)=Reference!AI433,1,IF(AI433="","",AH432+1))</f>
        <v/>
      </c>
    </row>
    <row r="434" spans="34:34" x14ac:dyDescent="0.2">
      <c r="AH434" s="22" t="str">
        <f>IF(_xlfn.MINIFS(tbl_daily[Date],tbl_daily[Name],Dashboard!$A$6)=Reference!AI434,1,IF(AI434="","",AH433+1))</f>
        <v/>
      </c>
    </row>
    <row r="435" spans="34:34" x14ac:dyDescent="0.2">
      <c r="AH435" s="22" t="str">
        <f>IF(_xlfn.MINIFS(tbl_daily[Date],tbl_daily[Name],Dashboard!$A$6)=Reference!AI435,1,IF(AI435="","",AH434+1))</f>
        <v/>
      </c>
    </row>
    <row r="436" spans="34:34" x14ac:dyDescent="0.2">
      <c r="AH436" s="22" t="str">
        <f>IF(_xlfn.MINIFS(tbl_daily[Date],tbl_daily[Name],Dashboard!$A$6)=Reference!AI436,1,IF(AI436="","",AH435+1))</f>
        <v/>
      </c>
    </row>
    <row r="437" spans="34:34" x14ac:dyDescent="0.2">
      <c r="AH437" s="22" t="str">
        <f>IF(_xlfn.MINIFS(tbl_daily[Date],tbl_daily[Name],Dashboard!$A$6)=Reference!AI437,1,IF(AI437="","",AH436+1))</f>
        <v/>
      </c>
    </row>
    <row r="438" spans="34:34" x14ac:dyDescent="0.2">
      <c r="AH438" s="22" t="str">
        <f>IF(_xlfn.MINIFS(tbl_daily[Date],tbl_daily[Name],Dashboard!$A$6)=Reference!AI438,1,IF(AI438="","",AH437+1))</f>
        <v/>
      </c>
    </row>
    <row r="439" spans="34:34" x14ac:dyDescent="0.2">
      <c r="AH439" s="22" t="str">
        <f>IF(_xlfn.MINIFS(tbl_daily[Date],tbl_daily[Name],Dashboard!$A$6)=Reference!AI439,1,IF(AI439="","",AH438+1))</f>
        <v/>
      </c>
    </row>
    <row r="440" spans="34:34" x14ac:dyDescent="0.2">
      <c r="AH440" s="22" t="str">
        <f>IF(_xlfn.MINIFS(tbl_daily[Date],tbl_daily[Name],Dashboard!$A$6)=Reference!AI440,1,IF(AI440="","",AH439+1))</f>
        <v/>
      </c>
    </row>
    <row r="441" spans="34:34" x14ac:dyDescent="0.2">
      <c r="AH441" s="22" t="str">
        <f>IF(_xlfn.MINIFS(tbl_daily[Date],tbl_daily[Name],Dashboard!$A$6)=Reference!AI441,1,IF(AI441="","",AH440+1))</f>
        <v/>
      </c>
    </row>
    <row r="442" spans="34:34" x14ac:dyDescent="0.2">
      <c r="AH442" s="22" t="str">
        <f>IF(_xlfn.MINIFS(tbl_daily[Date],tbl_daily[Name],Dashboard!$A$6)=Reference!AI442,1,IF(AI442="","",AH441+1))</f>
        <v/>
      </c>
    </row>
    <row r="443" spans="34:34" x14ac:dyDescent="0.2">
      <c r="AH443" s="22" t="str">
        <f>IF(_xlfn.MINIFS(tbl_daily[Date],tbl_daily[Name],Dashboard!$A$6)=Reference!AI443,1,IF(AI443="","",AH442+1))</f>
        <v/>
      </c>
    </row>
    <row r="444" spans="34:34" x14ac:dyDescent="0.2">
      <c r="AH444" s="22" t="str">
        <f>IF(_xlfn.MINIFS(tbl_daily[Date],tbl_daily[Name],Dashboard!$A$6)=Reference!AI444,1,IF(AI444="","",AH443+1))</f>
        <v/>
      </c>
    </row>
    <row r="445" spans="34:34" x14ac:dyDescent="0.2">
      <c r="AH445" s="22" t="str">
        <f>IF(_xlfn.MINIFS(tbl_daily[Date],tbl_daily[Name],Dashboard!$A$6)=Reference!AI445,1,IF(AI445="","",AH444+1))</f>
        <v/>
      </c>
    </row>
    <row r="446" spans="34:34" x14ac:dyDescent="0.2">
      <c r="AH446" s="22" t="str">
        <f>IF(_xlfn.MINIFS(tbl_daily[Date],tbl_daily[Name],Dashboard!$A$6)=Reference!AI446,1,IF(AI446="","",AH445+1))</f>
        <v/>
      </c>
    </row>
    <row r="447" spans="34:34" x14ac:dyDescent="0.2">
      <c r="AH447" s="22" t="str">
        <f>IF(_xlfn.MINIFS(tbl_daily[Date],tbl_daily[Name],Dashboard!$A$6)=Reference!AI447,1,IF(AI447="","",AH446+1))</f>
        <v/>
      </c>
    </row>
    <row r="448" spans="34:34" x14ac:dyDescent="0.2">
      <c r="AH448" s="22" t="str">
        <f>IF(_xlfn.MINIFS(tbl_daily[Date],tbl_daily[Name],Dashboard!$A$6)=Reference!AI448,1,IF(AI448="","",AH447+1))</f>
        <v/>
      </c>
    </row>
    <row r="449" spans="34:34" x14ac:dyDescent="0.2">
      <c r="AH449" s="22" t="str">
        <f>IF(_xlfn.MINIFS(tbl_daily[Date],tbl_daily[Name],Dashboard!$A$6)=Reference!AI449,1,IF(AI449="","",AH448+1))</f>
        <v/>
      </c>
    </row>
    <row r="450" spans="34:34" x14ac:dyDescent="0.2">
      <c r="AH450" s="22" t="str">
        <f>IF(_xlfn.MINIFS(tbl_daily[Date],tbl_daily[Name],Dashboard!$A$6)=Reference!AI450,1,IF(AI450="","",AH449+1))</f>
        <v/>
      </c>
    </row>
    <row r="451" spans="34:34" x14ac:dyDescent="0.2">
      <c r="AH451" s="22" t="str">
        <f>IF(_xlfn.MINIFS(tbl_daily[Date],tbl_daily[Name],Dashboard!$A$6)=Reference!AI451,1,IF(AI451="","",AH450+1))</f>
        <v/>
      </c>
    </row>
    <row r="452" spans="34:34" x14ac:dyDescent="0.2">
      <c r="AH452" s="22" t="str">
        <f>IF(_xlfn.MINIFS(tbl_daily[Date],tbl_daily[Name],Dashboard!$A$6)=Reference!AI452,1,IF(AI452="","",AH451+1))</f>
        <v/>
      </c>
    </row>
    <row r="453" spans="34:34" x14ac:dyDescent="0.2">
      <c r="AH453" s="22" t="str">
        <f>IF(_xlfn.MINIFS(tbl_daily[Date],tbl_daily[Name],Dashboard!$A$6)=Reference!AI453,1,IF(AI453="","",AH452+1))</f>
        <v/>
      </c>
    </row>
    <row r="454" spans="34:34" x14ac:dyDescent="0.2">
      <c r="AH454" s="22" t="str">
        <f>IF(_xlfn.MINIFS(tbl_daily[Date],tbl_daily[Name],Dashboard!$A$6)=Reference!AI454,1,IF(AI454="","",AH453+1))</f>
        <v/>
      </c>
    </row>
    <row r="455" spans="34:34" x14ac:dyDescent="0.2">
      <c r="AH455" s="22" t="str">
        <f>IF(_xlfn.MINIFS(tbl_daily[Date],tbl_daily[Name],Dashboard!$A$6)=Reference!AI455,1,IF(AI455="","",AH454+1))</f>
        <v/>
      </c>
    </row>
    <row r="456" spans="34:34" x14ac:dyDescent="0.2">
      <c r="AH456" s="22" t="str">
        <f>IF(_xlfn.MINIFS(tbl_daily[Date],tbl_daily[Name],Dashboard!$A$6)=Reference!AI456,1,IF(AI456="","",AH455+1))</f>
        <v/>
      </c>
    </row>
    <row r="457" spans="34:34" x14ac:dyDescent="0.2">
      <c r="AH457" s="22" t="str">
        <f>IF(_xlfn.MINIFS(tbl_daily[Date],tbl_daily[Name],Dashboard!$A$6)=Reference!AI457,1,IF(AI457="","",AH456+1))</f>
        <v/>
      </c>
    </row>
    <row r="458" spans="34:34" x14ac:dyDescent="0.2">
      <c r="AH458" s="22" t="str">
        <f>IF(_xlfn.MINIFS(tbl_daily[Date],tbl_daily[Name],Dashboard!$A$6)=Reference!AI458,1,IF(AI458="","",AH457+1))</f>
        <v/>
      </c>
    </row>
    <row r="459" spans="34:34" x14ac:dyDescent="0.2">
      <c r="AH459" s="22" t="str">
        <f>IF(_xlfn.MINIFS(tbl_daily[Date],tbl_daily[Name],Dashboard!$A$6)=Reference!AI459,1,IF(AI459="","",AH458+1))</f>
        <v/>
      </c>
    </row>
    <row r="460" spans="34:34" x14ac:dyDescent="0.2">
      <c r="AH460" s="22" t="str">
        <f>IF(_xlfn.MINIFS(tbl_daily[Date],tbl_daily[Name],Dashboard!$A$6)=Reference!AI460,1,IF(AI460="","",AH459+1))</f>
        <v/>
      </c>
    </row>
    <row r="461" spans="34:34" x14ac:dyDescent="0.2">
      <c r="AH461" s="22" t="str">
        <f>IF(_xlfn.MINIFS(tbl_daily[Date],tbl_daily[Name],Dashboard!$A$6)=Reference!AI461,1,IF(AI461="","",AH460+1))</f>
        <v/>
      </c>
    </row>
    <row r="462" spans="34:34" x14ac:dyDescent="0.2">
      <c r="AH462" s="22" t="str">
        <f>IF(_xlfn.MINIFS(tbl_daily[Date],tbl_daily[Name],Dashboard!$A$6)=Reference!AI462,1,IF(AI462="","",AH461+1))</f>
        <v/>
      </c>
    </row>
    <row r="463" spans="34:34" x14ac:dyDescent="0.2">
      <c r="AH463" s="22" t="str">
        <f>IF(_xlfn.MINIFS(tbl_daily[Date],tbl_daily[Name],Dashboard!$A$6)=Reference!AI463,1,IF(AI463="","",AH462+1))</f>
        <v/>
      </c>
    </row>
    <row r="464" spans="34:34" x14ac:dyDescent="0.2">
      <c r="AH464" s="22" t="str">
        <f>IF(_xlfn.MINIFS(tbl_daily[Date],tbl_daily[Name],Dashboard!$A$6)=Reference!AI464,1,IF(AI464="","",AH463+1))</f>
        <v/>
      </c>
    </row>
    <row r="465" spans="34:34" x14ac:dyDescent="0.2">
      <c r="AH465" s="22" t="str">
        <f>IF(_xlfn.MINIFS(tbl_daily[Date],tbl_daily[Name],Dashboard!$A$6)=Reference!AI465,1,IF(AI465="","",AH464+1))</f>
        <v/>
      </c>
    </row>
    <row r="466" spans="34:34" x14ac:dyDescent="0.2">
      <c r="AH466" s="22" t="str">
        <f>IF(_xlfn.MINIFS(tbl_daily[Date],tbl_daily[Name],Dashboard!$A$6)=Reference!AI466,1,IF(AI466="","",AH465+1))</f>
        <v/>
      </c>
    </row>
    <row r="467" spans="34:34" x14ac:dyDescent="0.2">
      <c r="AH467" s="22" t="str">
        <f>IF(_xlfn.MINIFS(tbl_daily[Date],tbl_daily[Name],Dashboard!$A$6)=Reference!AI467,1,IF(AI467="","",AH466+1))</f>
        <v/>
      </c>
    </row>
    <row r="468" spans="34:34" x14ac:dyDescent="0.2">
      <c r="AH468" s="22" t="str">
        <f>IF(_xlfn.MINIFS(tbl_daily[Date],tbl_daily[Name],Dashboard!$A$6)=Reference!AI468,1,IF(AI468="","",AH467+1))</f>
        <v/>
      </c>
    </row>
    <row r="469" spans="34:34" x14ac:dyDescent="0.2">
      <c r="AH469" s="22" t="str">
        <f>IF(_xlfn.MINIFS(tbl_daily[Date],tbl_daily[Name],Dashboard!$A$6)=Reference!AI469,1,IF(AI469="","",AH468+1))</f>
        <v/>
      </c>
    </row>
    <row r="470" spans="34:34" x14ac:dyDescent="0.2">
      <c r="AH470" s="22" t="str">
        <f>IF(_xlfn.MINIFS(tbl_daily[Date],tbl_daily[Name],Dashboard!$A$6)=Reference!AI470,1,IF(AI470="","",AH469+1))</f>
        <v/>
      </c>
    </row>
    <row r="471" spans="34:34" x14ac:dyDescent="0.2">
      <c r="AH471" s="22" t="str">
        <f>IF(_xlfn.MINIFS(tbl_daily[Date],tbl_daily[Name],Dashboard!$A$6)=Reference!AI471,1,IF(AI471="","",AH470+1))</f>
        <v/>
      </c>
    </row>
    <row r="472" spans="34:34" x14ac:dyDescent="0.2">
      <c r="AH472" s="22" t="str">
        <f>IF(_xlfn.MINIFS(tbl_daily[Date],tbl_daily[Name],Dashboard!$A$6)=Reference!AI472,1,IF(AI472="","",AH471+1))</f>
        <v/>
      </c>
    </row>
    <row r="473" spans="34:34" x14ac:dyDescent="0.2">
      <c r="AH473" s="22" t="str">
        <f>IF(_xlfn.MINIFS(tbl_daily[Date],tbl_daily[Name],Dashboard!$A$6)=Reference!AI473,1,IF(AI473="","",AH472+1))</f>
        <v/>
      </c>
    </row>
    <row r="474" spans="34:34" x14ac:dyDescent="0.2">
      <c r="AH474" s="22" t="str">
        <f>IF(_xlfn.MINIFS(tbl_daily[Date],tbl_daily[Name],Dashboard!$A$6)=Reference!AI474,1,IF(AI474="","",AH473+1))</f>
        <v/>
      </c>
    </row>
    <row r="475" spans="34:34" x14ac:dyDescent="0.2">
      <c r="AH475" s="22" t="str">
        <f>IF(_xlfn.MINIFS(tbl_daily[Date],tbl_daily[Name],Dashboard!$A$6)=Reference!AI475,1,IF(AI475="","",AH474+1))</f>
        <v/>
      </c>
    </row>
    <row r="476" spans="34:34" x14ac:dyDescent="0.2">
      <c r="AH476" s="22" t="str">
        <f>IF(_xlfn.MINIFS(tbl_daily[Date],tbl_daily[Name],Dashboard!$A$6)=Reference!AI476,1,IF(AI476="","",AH475+1))</f>
        <v/>
      </c>
    </row>
    <row r="477" spans="34:34" x14ac:dyDescent="0.2">
      <c r="AH477" s="22" t="str">
        <f>IF(_xlfn.MINIFS(tbl_daily[Date],tbl_daily[Name],Dashboard!$A$6)=Reference!AI477,1,IF(AI477="","",AH476+1))</f>
        <v/>
      </c>
    </row>
    <row r="478" spans="34:34" x14ac:dyDescent="0.2">
      <c r="AH478" s="22" t="str">
        <f>IF(_xlfn.MINIFS(tbl_daily[Date],tbl_daily[Name],Dashboard!$A$6)=Reference!AI478,1,IF(AI478="","",AH477+1))</f>
        <v/>
      </c>
    </row>
    <row r="479" spans="34:34" x14ac:dyDescent="0.2">
      <c r="AH479" s="22" t="str">
        <f>IF(_xlfn.MINIFS(tbl_daily[Date],tbl_daily[Name],Dashboard!$A$6)=Reference!AI479,1,IF(AI479="","",AH478+1))</f>
        <v/>
      </c>
    </row>
    <row r="480" spans="34:34" x14ac:dyDescent="0.2">
      <c r="AH480" s="22" t="str">
        <f>IF(_xlfn.MINIFS(tbl_daily[Date],tbl_daily[Name],Dashboard!$A$6)=Reference!AI480,1,IF(AI480="","",AH479+1))</f>
        <v/>
      </c>
    </row>
    <row r="481" spans="34:34" x14ac:dyDescent="0.2">
      <c r="AH481" s="22" t="str">
        <f>IF(_xlfn.MINIFS(tbl_daily[Date],tbl_daily[Name],Dashboard!$A$6)=Reference!AI481,1,IF(AI481="","",AH480+1))</f>
        <v/>
      </c>
    </row>
    <row r="482" spans="34:34" x14ac:dyDescent="0.2">
      <c r="AH482" s="22" t="str">
        <f>IF(_xlfn.MINIFS(tbl_daily[Date],tbl_daily[Name],Dashboard!$A$6)=Reference!AI482,1,IF(AI482="","",AH481+1))</f>
        <v/>
      </c>
    </row>
    <row r="483" spans="34:34" x14ac:dyDescent="0.2">
      <c r="AH483" s="22" t="str">
        <f>IF(_xlfn.MINIFS(tbl_daily[Date],tbl_daily[Name],Dashboard!$A$6)=Reference!AI483,1,IF(AI483="","",AH482+1))</f>
        <v/>
      </c>
    </row>
    <row r="484" spans="34:34" x14ac:dyDescent="0.2">
      <c r="AH484" s="22" t="str">
        <f>IF(_xlfn.MINIFS(tbl_daily[Date],tbl_daily[Name],Dashboard!$A$6)=Reference!AI484,1,IF(AI484="","",AH483+1))</f>
        <v/>
      </c>
    </row>
    <row r="485" spans="34:34" x14ac:dyDescent="0.2">
      <c r="AH485" s="22" t="str">
        <f>IF(_xlfn.MINIFS(tbl_daily[Date],tbl_daily[Name],Dashboard!$A$6)=Reference!AI485,1,IF(AI485="","",AH484+1))</f>
        <v/>
      </c>
    </row>
    <row r="486" spans="34:34" x14ac:dyDescent="0.2">
      <c r="AH486" s="22" t="str">
        <f>IF(_xlfn.MINIFS(tbl_daily[Date],tbl_daily[Name],Dashboard!$A$6)=Reference!AI486,1,IF(AI486="","",AH485+1))</f>
        <v/>
      </c>
    </row>
    <row r="487" spans="34:34" x14ac:dyDescent="0.2">
      <c r="AH487" s="22" t="str">
        <f>IF(_xlfn.MINIFS(tbl_daily[Date],tbl_daily[Name],Dashboard!$A$6)=Reference!AI487,1,IF(AI487="","",AH486+1))</f>
        <v/>
      </c>
    </row>
    <row r="488" spans="34:34" x14ac:dyDescent="0.2">
      <c r="AH488" s="22" t="str">
        <f>IF(_xlfn.MINIFS(tbl_daily[Date],tbl_daily[Name],Dashboard!$A$6)=Reference!AI488,1,IF(AI488="","",AH487+1))</f>
        <v/>
      </c>
    </row>
    <row r="489" spans="34:34" x14ac:dyDescent="0.2">
      <c r="AH489" s="22" t="str">
        <f>IF(_xlfn.MINIFS(tbl_daily[Date],tbl_daily[Name],Dashboard!$A$6)=Reference!AI489,1,IF(AI489="","",AH488+1))</f>
        <v/>
      </c>
    </row>
    <row r="490" spans="34:34" x14ac:dyDescent="0.2">
      <c r="AH490" s="22" t="str">
        <f>IF(_xlfn.MINIFS(tbl_daily[Date],tbl_daily[Name],Dashboard!$A$6)=Reference!AI490,1,IF(AI490="","",AH489+1))</f>
        <v/>
      </c>
    </row>
    <row r="491" spans="34:34" x14ac:dyDescent="0.2">
      <c r="AH491" s="22" t="str">
        <f>IF(_xlfn.MINIFS(tbl_daily[Date],tbl_daily[Name],Dashboard!$A$6)=Reference!AI491,1,IF(AI491="","",AH490+1))</f>
        <v/>
      </c>
    </row>
    <row r="492" spans="34:34" x14ac:dyDescent="0.2">
      <c r="AH492" s="22" t="str">
        <f>IF(_xlfn.MINIFS(tbl_daily[Date],tbl_daily[Name],Dashboard!$A$6)=Reference!AI492,1,IF(AI492="","",AH491+1))</f>
        <v/>
      </c>
    </row>
    <row r="493" spans="34:34" x14ac:dyDescent="0.2">
      <c r="AH493" s="22" t="str">
        <f>IF(_xlfn.MINIFS(tbl_daily[Date],tbl_daily[Name],Dashboard!$A$6)=Reference!AI493,1,IF(AI493="","",AH492+1))</f>
        <v/>
      </c>
    </row>
    <row r="494" spans="34:34" x14ac:dyDescent="0.2">
      <c r="AH494" s="22" t="str">
        <f>IF(_xlfn.MINIFS(tbl_daily[Date],tbl_daily[Name],Dashboard!$A$6)=Reference!AI494,1,IF(AI494="","",AH493+1))</f>
        <v/>
      </c>
    </row>
    <row r="495" spans="34:34" x14ac:dyDescent="0.2">
      <c r="AH495" s="22" t="str">
        <f>IF(_xlfn.MINIFS(tbl_daily[Date],tbl_daily[Name],Dashboard!$A$6)=Reference!AI495,1,IF(AI495="","",AH494+1))</f>
        <v/>
      </c>
    </row>
    <row r="496" spans="34:34" x14ac:dyDescent="0.2">
      <c r="AH496" s="22" t="str">
        <f>IF(_xlfn.MINIFS(tbl_daily[Date],tbl_daily[Name],Dashboard!$A$6)=Reference!AI496,1,IF(AI496="","",AH495+1))</f>
        <v/>
      </c>
    </row>
    <row r="497" spans="34:34" x14ac:dyDescent="0.2">
      <c r="AH497" s="22" t="str">
        <f>IF(_xlfn.MINIFS(tbl_daily[Date],tbl_daily[Name],Dashboard!$A$6)=Reference!AI497,1,IF(AI497="","",AH496+1))</f>
        <v/>
      </c>
    </row>
    <row r="498" spans="34:34" x14ac:dyDescent="0.2">
      <c r="AH498" s="22" t="str">
        <f>IF(_xlfn.MINIFS(tbl_daily[Date],tbl_daily[Name],Dashboard!$A$6)=Reference!AI498,1,IF(AI498="","",AH497+1))</f>
        <v/>
      </c>
    </row>
    <row r="499" spans="34:34" x14ac:dyDescent="0.2">
      <c r="AH499" s="22" t="str">
        <f>IF(_xlfn.MINIFS(tbl_daily[Date],tbl_daily[Name],Dashboard!$A$6)=Reference!AI499,1,IF(AI499="","",AH498+1))</f>
        <v/>
      </c>
    </row>
    <row r="500" spans="34:34" x14ac:dyDescent="0.2">
      <c r="AH500" s="22" t="str">
        <f>IF(_xlfn.MINIFS(tbl_daily[Date],tbl_daily[Name],Dashboard!$A$6)=Reference!AI500,1,IF(AI500="","",AH499+1))</f>
        <v/>
      </c>
    </row>
    <row r="501" spans="34:34" x14ac:dyDescent="0.2">
      <c r="AH501" s="22" t="str">
        <f>IF(_xlfn.MINIFS(tbl_daily[Date],tbl_daily[Name],Dashboard!$A$6)=Reference!AI501,1,IF(AI501="","",AH500+1))</f>
        <v/>
      </c>
    </row>
    <row r="502" spans="34:34" x14ac:dyDescent="0.2">
      <c r="AH502" s="22" t="str">
        <f>IF(_xlfn.MINIFS(tbl_daily[Date],tbl_daily[Name],Dashboard!$A$6)=Reference!AI502,1,IF(AI502="","",AH501+1))</f>
        <v/>
      </c>
    </row>
    <row r="503" spans="34:34" x14ac:dyDescent="0.2">
      <c r="AH503" s="22" t="str">
        <f>IF(_xlfn.MINIFS(tbl_daily[Date],tbl_daily[Name],Dashboard!$A$6)=Reference!AI503,1,IF(AI503="","",AH502+1))</f>
        <v/>
      </c>
    </row>
    <row r="504" spans="34:34" x14ac:dyDescent="0.2">
      <c r="AH504" s="22" t="str">
        <f>IF(_xlfn.MINIFS(tbl_daily[Date],tbl_daily[Name],Dashboard!$A$6)=Reference!AI504,1,IF(AI504="","",AH503+1))</f>
        <v/>
      </c>
    </row>
    <row r="505" spans="34:34" x14ac:dyDescent="0.2">
      <c r="AH505" s="22" t="str">
        <f>IF(_xlfn.MINIFS(tbl_daily[Date],tbl_daily[Name],Dashboard!$A$6)=Reference!AI505,1,IF(AI505="","",AH504+1))</f>
        <v/>
      </c>
    </row>
    <row r="506" spans="34:34" x14ac:dyDescent="0.2">
      <c r="AH506" s="22" t="str">
        <f>IF(_xlfn.MINIFS(tbl_daily[Date],tbl_daily[Name],Dashboard!$A$6)=Reference!AI506,1,IF(AI506="","",AH505+1))</f>
        <v/>
      </c>
    </row>
    <row r="507" spans="34:34" x14ac:dyDescent="0.2">
      <c r="AH507" s="22" t="str">
        <f>IF(_xlfn.MINIFS(tbl_daily[Date],tbl_daily[Name],Dashboard!$A$6)=Reference!AI507,1,IF(AI507="","",AH506+1))</f>
        <v/>
      </c>
    </row>
    <row r="508" spans="34:34" x14ac:dyDescent="0.2">
      <c r="AH508" s="22" t="str">
        <f>IF(_xlfn.MINIFS(tbl_daily[Date],tbl_daily[Name],Dashboard!$A$6)=Reference!AI508,1,IF(AI508="","",AH507+1))</f>
        <v/>
      </c>
    </row>
    <row r="509" spans="34:34" x14ac:dyDescent="0.2">
      <c r="AH509" s="22" t="str">
        <f>IF(_xlfn.MINIFS(tbl_daily[Date],tbl_daily[Name],Dashboard!$A$6)=Reference!AI509,1,IF(AI509="","",AH508+1))</f>
        <v/>
      </c>
    </row>
    <row r="510" spans="34:34" x14ac:dyDescent="0.2">
      <c r="AH510" s="22" t="str">
        <f>IF(_xlfn.MINIFS(tbl_daily[Date],tbl_daily[Name],Dashboard!$A$6)=Reference!AI510,1,IF(AI510="","",AH509+1))</f>
        <v/>
      </c>
    </row>
    <row r="511" spans="34:34" x14ac:dyDescent="0.2">
      <c r="AH511" s="22" t="str">
        <f>IF(_xlfn.MINIFS(tbl_daily[Date],tbl_daily[Name],Dashboard!$A$6)=Reference!AI511,1,IF(AI511="","",AH510+1))</f>
        <v/>
      </c>
    </row>
    <row r="512" spans="34:34" x14ac:dyDescent="0.2">
      <c r="AH512" s="22" t="str">
        <f>IF(_xlfn.MINIFS(tbl_daily[Date],tbl_daily[Name],Dashboard!$A$6)=Reference!AI512,1,IF(AI512="","",AH511+1))</f>
        <v/>
      </c>
    </row>
    <row r="513" spans="34:34" x14ac:dyDescent="0.2">
      <c r="AH513" s="22" t="str">
        <f>IF(_xlfn.MINIFS(tbl_daily[Date],tbl_daily[Name],Dashboard!$A$6)=Reference!AI513,1,IF(AI513="","",AH512+1))</f>
        <v/>
      </c>
    </row>
    <row r="514" spans="34:34" x14ac:dyDescent="0.2">
      <c r="AH514" s="22" t="str">
        <f>IF(_xlfn.MINIFS(tbl_daily[Date],tbl_daily[Name],Dashboard!$A$6)=Reference!AI514,1,IF(AI514="","",AH513+1))</f>
        <v/>
      </c>
    </row>
    <row r="515" spans="34:34" x14ac:dyDescent="0.2">
      <c r="AH515" s="22" t="str">
        <f>IF(_xlfn.MINIFS(tbl_daily[Date],tbl_daily[Name],Dashboard!$A$6)=Reference!AI515,1,IF(AI515="","",AH514+1))</f>
        <v/>
      </c>
    </row>
    <row r="516" spans="34:34" x14ac:dyDescent="0.2">
      <c r="AH516" s="22" t="str">
        <f>IF(_xlfn.MINIFS(tbl_daily[Date],tbl_daily[Name],Dashboard!$A$6)=Reference!AI516,1,IF(AI516="","",AH515+1))</f>
        <v/>
      </c>
    </row>
    <row r="517" spans="34:34" x14ac:dyDescent="0.2">
      <c r="AH517" s="22" t="str">
        <f>IF(_xlfn.MINIFS(tbl_daily[Date],tbl_daily[Name],Dashboard!$A$6)=Reference!AI517,1,IF(AI517="","",AH516+1))</f>
        <v/>
      </c>
    </row>
    <row r="518" spans="34:34" x14ac:dyDescent="0.2">
      <c r="AH518" s="22" t="str">
        <f>IF(_xlfn.MINIFS(tbl_daily[Date],tbl_daily[Name],Dashboard!$A$6)=Reference!AI518,1,IF(AI518="","",AH517+1))</f>
        <v/>
      </c>
    </row>
    <row r="519" spans="34:34" x14ac:dyDescent="0.2">
      <c r="AH519" s="22" t="str">
        <f>IF(_xlfn.MINIFS(tbl_daily[Date],tbl_daily[Name],Dashboard!$A$6)=Reference!AI519,1,IF(AI519="","",AH518+1))</f>
        <v/>
      </c>
    </row>
    <row r="520" spans="34:34" x14ac:dyDescent="0.2">
      <c r="AH520" s="22" t="str">
        <f>IF(_xlfn.MINIFS(tbl_daily[Date],tbl_daily[Name],Dashboard!$A$6)=Reference!AI520,1,IF(AI520="","",AH519+1))</f>
        <v/>
      </c>
    </row>
    <row r="521" spans="34:34" x14ac:dyDescent="0.2">
      <c r="AH521" s="22" t="str">
        <f>IF(_xlfn.MINIFS(tbl_daily[Date],tbl_daily[Name],Dashboard!$A$6)=Reference!AI521,1,IF(AI521="","",AH520+1))</f>
        <v/>
      </c>
    </row>
    <row r="522" spans="34:34" x14ac:dyDescent="0.2">
      <c r="AH522" s="22" t="str">
        <f>IF(_xlfn.MINIFS(tbl_daily[Date],tbl_daily[Name],Dashboard!$A$6)=Reference!AI522,1,IF(AI522="","",AH521+1))</f>
        <v/>
      </c>
    </row>
    <row r="523" spans="34:34" x14ac:dyDescent="0.2">
      <c r="AH523" s="22" t="str">
        <f>IF(_xlfn.MINIFS(tbl_daily[Date],tbl_daily[Name],Dashboard!$A$6)=Reference!AI523,1,IF(AI523="","",AH522+1))</f>
        <v/>
      </c>
    </row>
    <row r="524" spans="34:34" x14ac:dyDescent="0.2">
      <c r="AH524" s="22" t="str">
        <f>IF(_xlfn.MINIFS(tbl_daily[Date],tbl_daily[Name],Dashboard!$A$6)=Reference!AI524,1,IF(AI524="","",AH523+1))</f>
        <v/>
      </c>
    </row>
    <row r="525" spans="34:34" x14ac:dyDescent="0.2">
      <c r="AH525" s="22" t="str">
        <f>IF(_xlfn.MINIFS(tbl_daily[Date],tbl_daily[Name],Dashboard!$A$6)=Reference!AI525,1,IF(AI525="","",AH524+1))</f>
        <v/>
      </c>
    </row>
    <row r="526" spans="34:34" x14ac:dyDescent="0.2">
      <c r="AH526" s="22" t="str">
        <f>IF(_xlfn.MINIFS(tbl_daily[Date],tbl_daily[Name],Dashboard!$A$6)=Reference!AI526,1,IF(AI526="","",AH525+1))</f>
        <v/>
      </c>
    </row>
    <row r="527" spans="34:34" x14ac:dyDescent="0.2">
      <c r="AH527" s="22" t="str">
        <f>IF(_xlfn.MINIFS(tbl_daily[Date],tbl_daily[Name],Dashboard!$A$6)=Reference!AI527,1,IF(AI527="","",AH526+1))</f>
        <v/>
      </c>
    </row>
    <row r="528" spans="34:34" x14ac:dyDescent="0.2">
      <c r="AH528" s="22" t="str">
        <f>IF(_xlfn.MINIFS(tbl_daily[Date],tbl_daily[Name],Dashboard!$A$6)=Reference!AI528,1,IF(AI528="","",AH527+1))</f>
        <v/>
      </c>
    </row>
    <row r="529" spans="34:34" x14ac:dyDescent="0.2">
      <c r="AH529" s="22" t="str">
        <f>IF(_xlfn.MINIFS(tbl_daily[Date],tbl_daily[Name],Dashboard!$A$6)=Reference!AI529,1,IF(AI529="","",AH528+1))</f>
        <v/>
      </c>
    </row>
    <row r="530" spans="34:34" x14ac:dyDescent="0.2">
      <c r="AH530" s="22" t="str">
        <f>IF(_xlfn.MINIFS(tbl_daily[Date],tbl_daily[Name],Dashboard!$A$6)=Reference!AI530,1,IF(AI530="","",AH529+1))</f>
        <v/>
      </c>
    </row>
    <row r="531" spans="34:34" x14ac:dyDescent="0.2">
      <c r="AH531" s="22" t="str">
        <f>IF(_xlfn.MINIFS(tbl_daily[Date],tbl_daily[Name],Dashboard!$A$6)=Reference!AI531,1,IF(AI531="","",AH530+1))</f>
        <v/>
      </c>
    </row>
    <row r="532" spans="34:34" x14ac:dyDescent="0.2">
      <c r="AH532" s="22" t="str">
        <f>IF(_xlfn.MINIFS(tbl_daily[Date],tbl_daily[Name],Dashboard!$A$6)=Reference!AI532,1,IF(AI532="","",AH531+1))</f>
        <v/>
      </c>
    </row>
    <row r="533" spans="34:34" x14ac:dyDescent="0.2">
      <c r="AH533" s="22" t="str">
        <f>IF(_xlfn.MINIFS(tbl_daily[Date],tbl_daily[Name],Dashboard!$A$6)=Reference!AI533,1,IF(AI533="","",AH532+1))</f>
        <v/>
      </c>
    </row>
    <row r="534" spans="34:34" x14ac:dyDescent="0.2">
      <c r="AH534" s="22" t="str">
        <f>IF(_xlfn.MINIFS(tbl_daily[Date],tbl_daily[Name],Dashboard!$A$6)=Reference!AI534,1,IF(AI534="","",AH533+1))</f>
        <v/>
      </c>
    </row>
    <row r="535" spans="34:34" x14ac:dyDescent="0.2">
      <c r="AH535" s="22" t="str">
        <f>IF(_xlfn.MINIFS(tbl_daily[Date],tbl_daily[Name],Dashboard!$A$6)=Reference!AI535,1,IF(AI535="","",AH534+1))</f>
        <v/>
      </c>
    </row>
    <row r="536" spans="34:34" x14ac:dyDescent="0.2">
      <c r="AH536" s="22" t="str">
        <f>IF(_xlfn.MINIFS(tbl_daily[Date],tbl_daily[Name],Dashboard!$A$6)=Reference!AI536,1,IF(AI536="","",AH535+1))</f>
        <v/>
      </c>
    </row>
    <row r="537" spans="34:34" x14ac:dyDescent="0.2">
      <c r="AH537" s="22" t="str">
        <f>IF(_xlfn.MINIFS(tbl_daily[Date],tbl_daily[Name],Dashboard!$A$6)=Reference!AI537,1,IF(AI537="","",AH536+1))</f>
        <v/>
      </c>
    </row>
    <row r="538" spans="34:34" x14ac:dyDescent="0.2">
      <c r="AH538" s="22" t="str">
        <f>IF(_xlfn.MINIFS(tbl_daily[Date],tbl_daily[Name],Dashboard!$A$6)=Reference!AI538,1,IF(AI538="","",AH537+1))</f>
        <v/>
      </c>
    </row>
    <row r="539" spans="34:34" x14ac:dyDescent="0.2">
      <c r="AH539" s="22" t="str">
        <f>IF(_xlfn.MINIFS(tbl_daily[Date],tbl_daily[Name],Dashboard!$A$6)=Reference!AI539,1,IF(AI539="","",AH538+1))</f>
        <v/>
      </c>
    </row>
    <row r="540" spans="34:34" x14ac:dyDescent="0.2">
      <c r="AH540" s="22" t="str">
        <f>IF(_xlfn.MINIFS(tbl_daily[Date],tbl_daily[Name],Dashboard!$A$6)=Reference!AI540,1,IF(AI540="","",AH539+1))</f>
        <v/>
      </c>
    </row>
    <row r="541" spans="34:34" x14ac:dyDescent="0.2">
      <c r="AH541" s="22" t="str">
        <f>IF(_xlfn.MINIFS(tbl_daily[Date],tbl_daily[Name],Dashboard!$A$6)=Reference!AI541,1,IF(AI541="","",AH540+1))</f>
        <v/>
      </c>
    </row>
    <row r="542" spans="34:34" x14ac:dyDescent="0.2">
      <c r="AH542" s="22" t="str">
        <f>IF(_xlfn.MINIFS(tbl_daily[Date],tbl_daily[Name],Dashboard!$A$6)=Reference!AI542,1,IF(AI542="","",AH541+1))</f>
        <v/>
      </c>
    </row>
    <row r="543" spans="34:34" x14ac:dyDescent="0.2">
      <c r="AH543" s="22" t="str">
        <f>IF(_xlfn.MINIFS(tbl_daily[Date],tbl_daily[Name],Dashboard!$A$6)=Reference!AI543,1,IF(AI543="","",AH542+1))</f>
        <v/>
      </c>
    </row>
    <row r="544" spans="34:34" x14ac:dyDescent="0.2">
      <c r="AH544" s="22" t="str">
        <f>IF(_xlfn.MINIFS(tbl_daily[Date],tbl_daily[Name],Dashboard!$A$6)=Reference!AI544,1,IF(AI544="","",AH543+1))</f>
        <v/>
      </c>
    </row>
    <row r="545" spans="34:34" x14ac:dyDescent="0.2">
      <c r="AH545" s="22" t="str">
        <f>IF(_xlfn.MINIFS(tbl_daily[Date],tbl_daily[Name],Dashboard!$A$6)=Reference!AI545,1,IF(AI545="","",AH544+1))</f>
        <v/>
      </c>
    </row>
    <row r="546" spans="34:34" x14ac:dyDescent="0.2">
      <c r="AH546" s="22" t="str">
        <f>IF(_xlfn.MINIFS(tbl_daily[Date],tbl_daily[Name],Dashboard!$A$6)=Reference!AI546,1,IF(AI546="","",AH545+1))</f>
        <v/>
      </c>
    </row>
    <row r="547" spans="34:34" x14ac:dyDescent="0.2">
      <c r="AH547" s="22" t="str">
        <f>IF(_xlfn.MINIFS(tbl_daily[Date],tbl_daily[Name],Dashboard!$A$6)=Reference!AI547,1,IF(AI547="","",AH546+1))</f>
        <v/>
      </c>
    </row>
    <row r="548" spans="34:34" x14ac:dyDescent="0.2">
      <c r="AH548" s="22" t="str">
        <f>IF(_xlfn.MINIFS(tbl_daily[Date],tbl_daily[Name],Dashboard!$A$6)=Reference!AI548,1,IF(AI548="","",AH547+1))</f>
        <v/>
      </c>
    </row>
    <row r="549" spans="34:34" x14ac:dyDescent="0.2">
      <c r="AH549" s="22" t="str">
        <f>IF(_xlfn.MINIFS(tbl_daily[Date],tbl_daily[Name],Dashboard!$A$6)=Reference!AI549,1,IF(AI549="","",AH548+1))</f>
        <v/>
      </c>
    </row>
    <row r="550" spans="34:34" x14ac:dyDescent="0.2">
      <c r="AH550" s="22" t="str">
        <f>IF(_xlfn.MINIFS(tbl_daily[Date],tbl_daily[Name],Dashboard!$A$6)=Reference!AI550,1,IF(AI550="","",AH549+1))</f>
        <v/>
      </c>
    </row>
    <row r="551" spans="34:34" x14ac:dyDescent="0.2">
      <c r="AH551" s="22" t="str">
        <f>IF(_xlfn.MINIFS(tbl_daily[Date],tbl_daily[Name],Dashboard!$A$6)=Reference!AI551,1,IF(AI551="","",AH550+1))</f>
        <v/>
      </c>
    </row>
    <row r="552" spans="34:34" x14ac:dyDescent="0.2">
      <c r="AH552" s="22" t="str">
        <f>IF(_xlfn.MINIFS(tbl_daily[Date],tbl_daily[Name],Dashboard!$A$6)=Reference!AI552,1,IF(AI552="","",AH551+1))</f>
        <v/>
      </c>
    </row>
    <row r="553" spans="34:34" x14ac:dyDescent="0.2">
      <c r="AH553" s="22" t="str">
        <f>IF(_xlfn.MINIFS(tbl_daily[Date],tbl_daily[Name],Dashboard!$A$6)=Reference!AI553,1,IF(AI553="","",AH552+1))</f>
        <v/>
      </c>
    </row>
    <row r="554" spans="34:34" x14ac:dyDescent="0.2">
      <c r="AH554" s="22" t="str">
        <f>IF(_xlfn.MINIFS(tbl_daily[Date],tbl_daily[Name],Dashboard!$A$6)=Reference!AI554,1,IF(AI554="","",AH553+1))</f>
        <v/>
      </c>
    </row>
    <row r="555" spans="34:34" x14ac:dyDescent="0.2">
      <c r="AH555" s="22" t="str">
        <f>IF(_xlfn.MINIFS(tbl_daily[Date],tbl_daily[Name],Dashboard!$A$6)=Reference!AI555,1,IF(AI555="","",AH554+1))</f>
        <v/>
      </c>
    </row>
    <row r="556" spans="34:34" x14ac:dyDescent="0.2">
      <c r="AH556" s="22" t="str">
        <f>IF(_xlfn.MINIFS(tbl_daily[Date],tbl_daily[Name],Dashboard!$A$6)=Reference!AI556,1,IF(AI556="","",AH555+1))</f>
        <v/>
      </c>
    </row>
    <row r="557" spans="34:34" x14ac:dyDescent="0.2">
      <c r="AH557" s="22" t="str">
        <f>IF(_xlfn.MINIFS(tbl_daily[Date],tbl_daily[Name],Dashboard!$A$6)=Reference!AI557,1,IF(AI557="","",AH556+1))</f>
        <v/>
      </c>
    </row>
    <row r="558" spans="34:34" x14ac:dyDescent="0.2">
      <c r="AH558" s="22" t="str">
        <f>IF(_xlfn.MINIFS(tbl_daily[Date],tbl_daily[Name],Dashboard!$A$6)=Reference!AI558,1,IF(AI558="","",AH557+1))</f>
        <v/>
      </c>
    </row>
    <row r="559" spans="34:34" x14ac:dyDescent="0.2">
      <c r="AH559" s="22" t="str">
        <f>IF(_xlfn.MINIFS(tbl_daily[Date],tbl_daily[Name],Dashboard!$A$6)=Reference!AI559,1,IF(AI559="","",AH558+1))</f>
        <v/>
      </c>
    </row>
    <row r="560" spans="34:34" x14ac:dyDescent="0.2">
      <c r="AH560" s="22" t="str">
        <f>IF(_xlfn.MINIFS(tbl_daily[Date],tbl_daily[Name],Dashboard!$A$6)=Reference!AI560,1,IF(AI560="","",AH559+1))</f>
        <v/>
      </c>
    </row>
    <row r="561" spans="34:34" x14ac:dyDescent="0.2">
      <c r="AH561" s="22" t="str">
        <f>IF(_xlfn.MINIFS(tbl_daily[Date],tbl_daily[Name],Dashboard!$A$6)=Reference!AI561,1,IF(AI561="","",AH560+1))</f>
        <v/>
      </c>
    </row>
    <row r="562" spans="34:34" x14ac:dyDescent="0.2">
      <c r="AH562" s="22" t="str">
        <f>IF(_xlfn.MINIFS(tbl_daily[Date],tbl_daily[Name],Dashboard!$A$6)=Reference!AI562,1,IF(AI562="","",AH561+1))</f>
        <v/>
      </c>
    </row>
    <row r="563" spans="34:34" x14ac:dyDescent="0.2">
      <c r="AH563" s="22" t="str">
        <f>IF(_xlfn.MINIFS(tbl_daily[Date],tbl_daily[Name],Dashboard!$A$6)=Reference!AI563,1,IF(AI563="","",AH562+1))</f>
        <v/>
      </c>
    </row>
    <row r="564" spans="34:34" x14ac:dyDescent="0.2">
      <c r="AH564" s="22" t="str">
        <f>IF(_xlfn.MINIFS(tbl_daily[Date],tbl_daily[Name],Dashboard!$A$6)=Reference!AI564,1,IF(AI564="","",AH563+1))</f>
        <v/>
      </c>
    </row>
    <row r="565" spans="34:34" x14ac:dyDescent="0.2">
      <c r="AH565" s="22" t="str">
        <f>IF(_xlfn.MINIFS(tbl_daily[Date],tbl_daily[Name],Dashboard!$A$6)=Reference!AI565,1,IF(AI565="","",AH564+1))</f>
        <v/>
      </c>
    </row>
    <row r="566" spans="34:34" x14ac:dyDescent="0.2">
      <c r="AH566" s="22" t="str">
        <f>IF(_xlfn.MINIFS(tbl_daily[Date],tbl_daily[Name],Dashboard!$A$6)=Reference!AI566,1,IF(AI566="","",AH565+1))</f>
        <v/>
      </c>
    </row>
    <row r="567" spans="34:34" x14ac:dyDescent="0.2">
      <c r="AH567" s="22" t="str">
        <f>IF(_xlfn.MINIFS(tbl_daily[Date],tbl_daily[Name],Dashboard!$A$6)=Reference!AI567,1,IF(AI567="","",AH566+1))</f>
        <v/>
      </c>
    </row>
    <row r="568" spans="34:34" x14ac:dyDescent="0.2">
      <c r="AH568" s="22" t="str">
        <f>IF(_xlfn.MINIFS(tbl_daily[Date],tbl_daily[Name],Dashboard!$A$6)=Reference!AI568,1,IF(AI568="","",AH567+1))</f>
        <v/>
      </c>
    </row>
    <row r="569" spans="34:34" x14ac:dyDescent="0.2">
      <c r="AH569" s="22" t="str">
        <f>IF(_xlfn.MINIFS(tbl_daily[Date],tbl_daily[Name],Dashboard!$A$6)=Reference!AI569,1,IF(AI569="","",AH568+1))</f>
        <v/>
      </c>
    </row>
    <row r="570" spans="34:34" x14ac:dyDescent="0.2">
      <c r="AH570" s="22" t="str">
        <f>IF(_xlfn.MINIFS(tbl_daily[Date],tbl_daily[Name],Dashboard!$A$6)=Reference!AI570,1,IF(AI570="","",AH569+1))</f>
        <v/>
      </c>
    </row>
    <row r="571" spans="34:34" x14ac:dyDescent="0.2">
      <c r="AH571" s="22" t="str">
        <f>IF(_xlfn.MINIFS(tbl_daily[Date],tbl_daily[Name],Dashboard!$A$6)=Reference!AI571,1,IF(AI571="","",AH570+1))</f>
        <v/>
      </c>
    </row>
    <row r="572" spans="34:34" x14ac:dyDescent="0.2">
      <c r="AH572" s="22" t="str">
        <f>IF(_xlfn.MINIFS(tbl_daily[Date],tbl_daily[Name],Dashboard!$A$6)=Reference!AI572,1,IF(AI572="","",AH571+1))</f>
        <v/>
      </c>
    </row>
    <row r="573" spans="34:34" x14ac:dyDescent="0.2">
      <c r="AH573" s="22" t="str">
        <f>IF(_xlfn.MINIFS(tbl_daily[Date],tbl_daily[Name],Dashboard!$A$6)=Reference!AI573,1,IF(AI573="","",AH572+1))</f>
        <v/>
      </c>
    </row>
    <row r="574" spans="34:34" x14ac:dyDescent="0.2">
      <c r="AH574" s="22" t="str">
        <f>IF(_xlfn.MINIFS(tbl_daily[Date],tbl_daily[Name],Dashboard!$A$6)=Reference!AI574,1,IF(AI574="","",AH573+1))</f>
        <v/>
      </c>
    </row>
    <row r="575" spans="34:34" x14ac:dyDescent="0.2">
      <c r="AH575" s="22" t="str">
        <f>IF(_xlfn.MINIFS(tbl_daily[Date],tbl_daily[Name],Dashboard!$A$6)=Reference!AI575,1,IF(AI575="","",AH574+1))</f>
        <v/>
      </c>
    </row>
    <row r="576" spans="34:34" x14ac:dyDescent="0.2">
      <c r="AH576" s="22" t="str">
        <f>IF(_xlfn.MINIFS(tbl_daily[Date],tbl_daily[Name],Dashboard!$A$6)=Reference!AI576,1,IF(AI576="","",AH575+1))</f>
        <v/>
      </c>
    </row>
    <row r="577" spans="34:34" x14ac:dyDescent="0.2">
      <c r="AH577" s="22" t="str">
        <f>IF(_xlfn.MINIFS(tbl_daily[Date],tbl_daily[Name],Dashboard!$A$6)=Reference!AI577,1,IF(AI577="","",AH576+1))</f>
        <v/>
      </c>
    </row>
    <row r="578" spans="34:34" x14ac:dyDescent="0.2">
      <c r="AH578" s="22" t="str">
        <f>IF(_xlfn.MINIFS(tbl_daily[Date],tbl_daily[Name],Dashboard!$A$6)=Reference!AI578,1,IF(AI578="","",AH577+1))</f>
        <v/>
      </c>
    </row>
    <row r="579" spans="34:34" x14ac:dyDescent="0.2">
      <c r="AH579" s="22" t="str">
        <f>IF(_xlfn.MINIFS(tbl_daily[Date],tbl_daily[Name],Dashboard!$A$6)=Reference!AI579,1,IF(AI579="","",AH578+1))</f>
        <v/>
      </c>
    </row>
    <row r="580" spans="34:34" x14ac:dyDescent="0.2">
      <c r="AH580" s="22" t="str">
        <f>IF(_xlfn.MINIFS(tbl_daily[Date],tbl_daily[Name],Dashboard!$A$6)=Reference!AI580,1,IF(AI580="","",AH579+1))</f>
        <v/>
      </c>
    </row>
    <row r="581" spans="34:34" x14ac:dyDescent="0.2">
      <c r="AH581" s="22" t="str">
        <f>IF(_xlfn.MINIFS(tbl_daily[Date],tbl_daily[Name],Dashboard!$A$6)=Reference!AI581,1,IF(AI581="","",AH580+1))</f>
        <v/>
      </c>
    </row>
    <row r="582" spans="34:34" x14ac:dyDescent="0.2">
      <c r="AH582" s="22" t="str">
        <f>IF(_xlfn.MINIFS(tbl_daily[Date],tbl_daily[Name],Dashboard!$A$6)=Reference!AI582,1,IF(AI582="","",AH581+1))</f>
        <v/>
      </c>
    </row>
    <row r="583" spans="34:34" x14ac:dyDescent="0.2">
      <c r="AH583" s="22" t="str">
        <f>IF(_xlfn.MINIFS(tbl_daily[Date],tbl_daily[Name],Dashboard!$A$6)=Reference!AI583,1,IF(AI583="","",AH582+1))</f>
        <v/>
      </c>
    </row>
    <row r="584" spans="34:34" x14ac:dyDescent="0.2">
      <c r="AH584" s="22" t="str">
        <f>IF(_xlfn.MINIFS(tbl_daily[Date],tbl_daily[Name],Dashboard!$A$6)=Reference!AI584,1,IF(AI584="","",AH583+1))</f>
        <v/>
      </c>
    </row>
    <row r="585" spans="34:34" x14ac:dyDescent="0.2">
      <c r="AH585" s="22" t="str">
        <f>IF(_xlfn.MINIFS(tbl_daily[Date],tbl_daily[Name],Dashboard!$A$6)=Reference!AI585,1,IF(AI585="","",AH584+1))</f>
        <v/>
      </c>
    </row>
    <row r="586" spans="34:34" x14ac:dyDescent="0.2">
      <c r="AH586" s="22" t="str">
        <f>IF(_xlfn.MINIFS(tbl_daily[Date],tbl_daily[Name],Dashboard!$A$6)=Reference!AI586,1,IF(AI586="","",AH585+1))</f>
        <v/>
      </c>
    </row>
    <row r="587" spans="34:34" x14ac:dyDescent="0.2">
      <c r="AH587" s="22" t="str">
        <f>IF(_xlfn.MINIFS(tbl_daily[Date],tbl_daily[Name],Dashboard!$A$6)=Reference!AI587,1,IF(AI587="","",AH586+1))</f>
        <v/>
      </c>
    </row>
    <row r="588" spans="34:34" x14ac:dyDescent="0.2">
      <c r="AH588" s="22" t="str">
        <f>IF(_xlfn.MINIFS(tbl_daily[Date],tbl_daily[Name],Dashboard!$A$6)=Reference!AI588,1,IF(AI588="","",AH587+1))</f>
        <v/>
      </c>
    </row>
    <row r="589" spans="34:34" x14ac:dyDescent="0.2">
      <c r="AH589" s="22" t="str">
        <f>IF(_xlfn.MINIFS(tbl_daily[Date],tbl_daily[Name],Dashboard!$A$6)=Reference!AI589,1,IF(AI589="","",AH588+1))</f>
        <v/>
      </c>
    </row>
    <row r="590" spans="34:34" x14ac:dyDescent="0.2">
      <c r="AH590" s="22" t="str">
        <f>IF(_xlfn.MINIFS(tbl_daily[Date],tbl_daily[Name],Dashboard!$A$6)=Reference!AI590,1,IF(AI590="","",AH589+1))</f>
        <v/>
      </c>
    </row>
    <row r="591" spans="34:34" x14ac:dyDescent="0.2">
      <c r="AH591" s="22" t="str">
        <f>IF(_xlfn.MINIFS(tbl_daily[Date],tbl_daily[Name],Dashboard!$A$6)=Reference!AI591,1,IF(AI591="","",AH590+1))</f>
        <v/>
      </c>
    </row>
    <row r="592" spans="34:34" x14ac:dyDescent="0.2">
      <c r="AH592" s="22" t="str">
        <f>IF(_xlfn.MINIFS(tbl_daily[Date],tbl_daily[Name],Dashboard!$A$6)=Reference!AI592,1,IF(AI592="","",AH591+1))</f>
        <v/>
      </c>
    </row>
    <row r="593" spans="34:34" x14ac:dyDescent="0.2">
      <c r="AH593" s="22" t="str">
        <f>IF(_xlfn.MINIFS(tbl_daily[Date],tbl_daily[Name],Dashboard!$A$6)=Reference!AI593,1,IF(AI593="","",AH592+1))</f>
        <v/>
      </c>
    </row>
    <row r="594" spans="34:34" x14ac:dyDescent="0.2">
      <c r="AH594" s="22" t="str">
        <f>IF(_xlfn.MINIFS(tbl_daily[Date],tbl_daily[Name],Dashboard!$A$6)=Reference!AI594,1,IF(AI594="","",AH593+1))</f>
        <v/>
      </c>
    </row>
    <row r="595" spans="34:34" x14ac:dyDescent="0.2">
      <c r="AH595" s="22" t="str">
        <f>IF(_xlfn.MINIFS(tbl_daily[Date],tbl_daily[Name],Dashboard!$A$6)=Reference!AI595,1,IF(AI595="","",AH594+1))</f>
        <v/>
      </c>
    </row>
    <row r="596" spans="34:34" x14ac:dyDescent="0.2">
      <c r="AH596" s="22" t="str">
        <f>IF(_xlfn.MINIFS(tbl_daily[Date],tbl_daily[Name],Dashboard!$A$6)=Reference!AI596,1,IF(AI596="","",AH595+1))</f>
        <v/>
      </c>
    </row>
    <row r="597" spans="34:34" x14ac:dyDescent="0.2">
      <c r="AH597" s="22" t="str">
        <f>IF(_xlfn.MINIFS(tbl_daily[Date],tbl_daily[Name],Dashboard!$A$6)=Reference!AI597,1,IF(AI597="","",AH596+1))</f>
        <v/>
      </c>
    </row>
    <row r="598" spans="34:34" x14ac:dyDescent="0.2">
      <c r="AH598" s="22" t="str">
        <f>IF(_xlfn.MINIFS(tbl_daily[Date],tbl_daily[Name],Dashboard!$A$6)=Reference!AI598,1,IF(AI598="","",AH597+1))</f>
        <v/>
      </c>
    </row>
    <row r="599" spans="34:34" x14ac:dyDescent="0.2">
      <c r="AH599" s="22" t="str">
        <f>IF(_xlfn.MINIFS(tbl_daily[Date],tbl_daily[Name],Dashboard!$A$6)=Reference!AI599,1,IF(AI599="","",AH598+1))</f>
        <v/>
      </c>
    </row>
    <row r="600" spans="34:34" x14ac:dyDescent="0.2">
      <c r="AH600" s="22" t="str">
        <f>IF(_xlfn.MINIFS(tbl_daily[Date],tbl_daily[Name],Dashboard!$A$6)=Reference!AI600,1,IF(AI600="","",AH599+1))</f>
        <v/>
      </c>
    </row>
    <row r="601" spans="34:34" x14ac:dyDescent="0.2">
      <c r="AH601" s="22" t="str">
        <f>IF(_xlfn.MINIFS(tbl_daily[Date],tbl_daily[Name],Dashboard!$A$6)=Reference!AI601,1,IF(AI601="","",AH600+1))</f>
        <v/>
      </c>
    </row>
    <row r="602" spans="34:34" x14ac:dyDescent="0.2">
      <c r="AH602" s="22" t="str">
        <f>IF(_xlfn.MINIFS(tbl_daily[Date],tbl_daily[Name],Dashboard!$A$6)=Reference!AI602,1,IF(AI602="","",AH601+1))</f>
        <v/>
      </c>
    </row>
    <row r="603" spans="34:34" x14ac:dyDescent="0.2">
      <c r="AH603" s="22" t="str">
        <f>IF(_xlfn.MINIFS(tbl_daily[Date],tbl_daily[Name],Dashboard!$A$6)=Reference!AI603,1,IF(AI603="","",AH602+1))</f>
        <v/>
      </c>
    </row>
    <row r="604" spans="34:34" x14ac:dyDescent="0.2">
      <c r="AH604" s="22" t="str">
        <f>IF(_xlfn.MINIFS(tbl_daily[Date],tbl_daily[Name],Dashboard!$A$6)=Reference!AI604,1,IF(AI604="","",AH603+1))</f>
        <v/>
      </c>
    </row>
    <row r="605" spans="34:34" x14ac:dyDescent="0.2">
      <c r="AH605" s="22" t="str">
        <f>IF(_xlfn.MINIFS(tbl_daily[Date],tbl_daily[Name],Dashboard!$A$6)=Reference!AI605,1,IF(AI605="","",AH604+1))</f>
        <v/>
      </c>
    </row>
    <row r="606" spans="34:34" x14ac:dyDescent="0.2">
      <c r="AH606" s="22" t="str">
        <f>IF(_xlfn.MINIFS(tbl_daily[Date],tbl_daily[Name],Dashboard!$A$6)=Reference!AI606,1,IF(AI606="","",AH605+1))</f>
        <v/>
      </c>
    </row>
    <row r="607" spans="34:34" x14ac:dyDescent="0.2">
      <c r="AH607" s="22" t="str">
        <f>IF(_xlfn.MINIFS(tbl_daily[Date],tbl_daily[Name],Dashboard!$A$6)=Reference!AI607,1,IF(AI607="","",AH606+1))</f>
        <v/>
      </c>
    </row>
    <row r="608" spans="34:34" x14ac:dyDescent="0.2">
      <c r="AH608" s="22" t="str">
        <f>IF(_xlfn.MINIFS(tbl_daily[Date],tbl_daily[Name],Dashboard!$A$6)=Reference!AI608,1,IF(AI608="","",AH607+1))</f>
        <v/>
      </c>
    </row>
    <row r="609" spans="34:34" x14ac:dyDescent="0.2">
      <c r="AH609" s="22" t="str">
        <f>IF(_xlfn.MINIFS(tbl_daily[Date],tbl_daily[Name],Dashboard!$A$6)=Reference!AI609,1,IF(AI609="","",AH608+1))</f>
        <v/>
      </c>
    </row>
    <row r="610" spans="34:34" x14ac:dyDescent="0.2">
      <c r="AH610" s="22" t="str">
        <f>IF(_xlfn.MINIFS(tbl_daily[Date],tbl_daily[Name],Dashboard!$A$6)=Reference!AI610,1,IF(AI610="","",AH609+1))</f>
        <v/>
      </c>
    </row>
    <row r="611" spans="34:34" x14ac:dyDescent="0.2">
      <c r="AH611" s="22" t="str">
        <f>IF(_xlfn.MINIFS(tbl_daily[Date],tbl_daily[Name],Dashboard!$A$6)=Reference!AI611,1,IF(AI611="","",AH610+1))</f>
        <v/>
      </c>
    </row>
    <row r="612" spans="34:34" x14ac:dyDescent="0.2">
      <c r="AH612" s="22" t="str">
        <f>IF(_xlfn.MINIFS(tbl_daily[Date],tbl_daily[Name],Dashboard!$A$6)=Reference!AI612,1,IF(AI612="","",AH611+1))</f>
        <v/>
      </c>
    </row>
    <row r="613" spans="34:34" x14ac:dyDescent="0.2">
      <c r="AH613" s="22" t="str">
        <f>IF(_xlfn.MINIFS(tbl_daily[Date],tbl_daily[Name],Dashboard!$A$6)=Reference!AI613,1,IF(AI613="","",AH612+1))</f>
        <v/>
      </c>
    </row>
    <row r="614" spans="34:34" x14ac:dyDescent="0.2">
      <c r="AH614" s="22" t="str">
        <f>IF(_xlfn.MINIFS(tbl_daily[Date],tbl_daily[Name],Dashboard!$A$6)=Reference!AI614,1,IF(AI614="","",AH613+1))</f>
        <v/>
      </c>
    </row>
    <row r="615" spans="34:34" x14ac:dyDescent="0.2">
      <c r="AH615" s="22" t="str">
        <f>IF(_xlfn.MINIFS(tbl_daily[Date],tbl_daily[Name],Dashboard!$A$6)=Reference!AI615,1,IF(AI615="","",AH614+1))</f>
        <v/>
      </c>
    </row>
    <row r="616" spans="34:34" x14ac:dyDescent="0.2">
      <c r="AH616" s="22" t="str">
        <f>IF(_xlfn.MINIFS(tbl_daily[Date],tbl_daily[Name],Dashboard!$A$6)=Reference!AI616,1,IF(AI616="","",AH615+1))</f>
        <v/>
      </c>
    </row>
    <row r="617" spans="34:34" x14ac:dyDescent="0.2">
      <c r="AH617" s="22" t="str">
        <f>IF(_xlfn.MINIFS(tbl_daily[Date],tbl_daily[Name],Dashboard!$A$6)=Reference!AI617,1,IF(AI617="","",AH616+1))</f>
        <v/>
      </c>
    </row>
    <row r="618" spans="34:34" x14ac:dyDescent="0.2">
      <c r="AH618" s="22" t="str">
        <f>IF(_xlfn.MINIFS(tbl_daily[Date],tbl_daily[Name],Dashboard!$A$6)=Reference!AI618,1,IF(AI618="","",AH617+1))</f>
        <v/>
      </c>
    </row>
    <row r="619" spans="34:34" x14ac:dyDescent="0.2">
      <c r="AH619" s="22" t="str">
        <f>IF(_xlfn.MINIFS(tbl_daily[Date],tbl_daily[Name],Dashboard!$A$6)=Reference!AI619,1,IF(AI619="","",AH618+1))</f>
        <v/>
      </c>
    </row>
    <row r="620" spans="34:34" x14ac:dyDescent="0.2">
      <c r="AH620" s="22" t="str">
        <f>IF(_xlfn.MINIFS(tbl_daily[Date],tbl_daily[Name],Dashboard!$A$6)=Reference!AI620,1,IF(AI620="","",AH619+1))</f>
        <v/>
      </c>
    </row>
    <row r="621" spans="34:34" x14ac:dyDescent="0.2">
      <c r="AH621" s="22" t="str">
        <f>IF(_xlfn.MINIFS(tbl_daily[Date],tbl_daily[Name],Dashboard!$A$6)=Reference!AI621,1,IF(AI621="","",AH620+1))</f>
        <v/>
      </c>
    </row>
    <row r="622" spans="34:34" x14ac:dyDescent="0.2">
      <c r="AH622" s="22" t="str">
        <f>IF(_xlfn.MINIFS(tbl_daily[Date],tbl_daily[Name],Dashboard!$A$6)=Reference!AI622,1,IF(AI622="","",AH621+1))</f>
        <v/>
      </c>
    </row>
    <row r="623" spans="34:34" x14ac:dyDescent="0.2">
      <c r="AH623" s="22" t="str">
        <f>IF(_xlfn.MINIFS(tbl_daily[Date],tbl_daily[Name],Dashboard!$A$6)=Reference!AI623,1,IF(AI623="","",AH622+1))</f>
        <v/>
      </c>
    </row>
    <row r="624" spans="34:34" x14ac:dyDescent="0.2">
      <c r="AH624" s="22" t="str">
        <f>IF(_xlfn.MINIFS(tbl_daily[Date],tbl_daily[Name],Dashboard!$A$6)=Reference!AI624,1,IF(AI624="","",AH623+1))</f>
        <v/>
      </c>
    </row>
    <row r="625" spans="34:34" x14ac:dyDescent="0.2">
      <c r="AH625" s="22" t="str">
        <f>IF(_xlfn.MINIFS(tbl_daily[Date],tbl_daily[Name],Dashboard!$A$6)=Reference!AI625,1,IF(AI625="","",AH624+1))</f>
        <v/>
      </c>
    </row>
    <row r="626" spans="34:34" x14ac:dyDescent="0.2">
      <c r="AH626" s="22" t="str">
        <f>IF(_xlfn.MINIFS(tbl_daily[Date],tbl_daily[Name],Dashboard!$A$6)=Reference!AI626,1,IF(AI626="","",AH625+1))</f>
        <v/>
      </c>
    </row>
    <row r="627" spans="34:34" x14ac:dyDescent="0.2">
      <c r="AH627" s="22" t="str">
        <f>IF(_xlfn.MINIFS(tbl_daily[Date],tbl_daily[Name],Dashboard!$A$6)=Reference!AI627,1,IF(AI627="","",AH626+1))</f>
        <v/>
      </c>
    </row>
    <row r="628" spans="34:34" x14ac:dyDescent="0.2">
      <c r="AH628" s="22" t="str">
        <f>IF(_xlfn.MINIFS(tbl_daily[Date],tbl_daily[Name],Dashboard!$A$6)=Reference!AI628,1,IF(AI628="","",AH627+1))</f>
        <v/>
      </c>
    </row>
    <row r="629" spans="34:34" x14ac:dyDescent="0.2">
      <c r="AH629" s="22" t="str">
        <f>IF(_xlfn.MINIFS(tbl_daily[Date],tbl_daily[Name],Dashboard!$A$6)=Reference!AI629,1,IF(AI629="","",AH628+1))</f>
        <v/>
      </c>
    </row>
    <row r="630" spans="34:34" x14ac:dyDescent="0.2">
      <c r="AH630" s="22" t="str">
        <f>IF(_xlfn.MINIFS(tbl_daily[Date],tbl_daily[Name],Dashboard!$A$6)=Reference!AI630,1,IF(AI630="","",AH629+1))</f>
        <v/>
      </c>
    </row>
    <row r="631" spans="34:34" x14ac:dyDescent="0.2">
      <c r="AH631" s="22" t="str">
        <f>IF(_xlfn.MINIFS(tbl_daily[Date],tbl_daily[Name],Dashboard!$A$6)=Reference!AI631,1,IF(AI631="","",AH630+1))</f>
        <v/>
      </c>
    </row>
    <row r="632" spans="34:34" x14ac:dyDescent="0.2">
      <c r="AH632" s="22" t="str">
        <f>IF(_xlfn.MINIFS(tbl_daily[Date],tbl_daily[Name],Dashboard!$A$6)=Reference!AI632,1,IF(AI632="","",AH631+1))</f>
        <v/>
      </c>
    </row>
    <row r="633" spans="34:34" x14ac:dyDescent="0.2">
      <c r="AH633" s="22" t="str">
        <f>IF(_xlfn.MINIFS(tbl_daily[Date],tbl_daily[Name],Dashboard!$A$6)=Reference!AI633,1,IF(AI633="","",AH632+1))</f>
        <v/>
      </c>
    </row>
    <row r="634" spans="34:34" x14ac:dyDescent="0.2">
      <c r="AH634" s="22" t="str">
        <f>IF(_xlfn.MINIFS(tbl_daily[Date],tbl_daily[Name],Dashboard!$A$6)=Reference!AI634,1,IF(AI634="","",AH633+1))</f>
        <v/>
      </c>
    </row>
    <row r="635" spans="34:34" x14ac:dyDescent="0.2">
      <c r="AH635" s="22" t="str">
        <f>IF(_xlfn.MINIFS(tbl_daily[Date],tbl_daily[Name],Dashboard!$A$6)=Reference!AI635,1,IF(AI635="","",AH634+1))</f>
        <v/>
      </c>
    </row>
    <row r="636" spans="34:34" x14ac:dyDescent="0.2">
      <c r="AH636" s="22" t="str">
        <f>IF(_xlfn.MINIFS(tbl_daily[Date],tbl_daily[Name],Dashboard!$A$6)=Reference!AI636,1,IF(AI636="","",AH635+1))</f>
        <v/>
      </c>
    </row>
    <row r="637" spans="34:34" x14ac:dyDescent="0.2">
      <c r="AH637" s="22" t="str">
        <f>IF(_xlfn.MINIFS(tbl_daily[Date],tbl_daily[Name],Dashboard!$A$6)=Reference!AI637,1,IF(AI637="","",AH636+1))</f>
        <v/>
      </c>
    </row>
    <row r="638" spans="34:34" x14ac:dyDescent="0.2">
      <c r="AH638" s="22" t="str">
        <f>IF(_xlfn.MINIFS(tbl_daily[Date],tbl_daily[Name],Dashboard!$A$6)=Reference!AI638,1,IF(AI638="","",AH637+1))</f>
        <v/>
      </c>
    </row>
    <row r="639" spans="34:34" x14ac:dyDescent="0.2">
      <c r="AH639" s="22" t="str">
        <f>IF(_xlfn.MINIFS(tbl_daily[Date],tbl_daily[Name],Dashboard!$A$6)=Reference!AI639,1,IF(AI639="","",AH638+1))</f>
        <v/>
      </c>
    </row>
    <row r="640" spans="34:34" x14ac:dyDescent="0.2">
      <c r="AH640" s="22" t="str">
        <f>IF(_xlfn.MINIFS(tbl_daily[Date],tbl_daily[Name],Dashboard!$A$6)=Reference!AI640,1,IF(AI640="","",AH639+1))</f>
        <v/>
      </c>
    </row>
    <row r="641" spans="34:34" x14ac:dyDescent="0.2">
      <c r="AH641" s="22" t="str">
        <f>IF(_xlfn.MINIFS(tbl_daily[Date],tbl_daily[Name],Dashboard!$A$6)=Reference!AI641,1,IF(AI641="","",AH640+1))</f>
        <v/>
      </c>
    </row>
    <row r="642" spans="34:34" x14ac:dyDescent="0.2">
      <c r="AH642" s="22" t="str">
        <f>IF(_xlfn.MINIFS(tbl_daily[Date],tbl_daily[Name],Dashboard!$A$6)=Reference!AI642,1,IF(AI642="","",AH641+1))</f>
        <v/>
      </c>
    </row>
    <row r="643" spans="34:34" x14ac:dyDescent="0.2">
      <c r="AH643" s="22" t="str">
        <f>IF(_xlfn.MINIFS(tbl_daily[Date],tbl_daily[Name],Dashboard!$A$6)=Reference!AI643,1,IF(AI643="","",AH642+1))</f>
        <v/>
      </c>
    </row>
    <row r="644" spans="34:34" x14ac:dyDescent="0.2">
      <c r="AH644" s="22" t="str">
        <f>IF(_xlfn.MINIFS(tbl_daily[Date],tbl_daily[Name],Dashboard!$A$6)=Reference!AI644,1,IF(AI644="","",AH643+1))</f>
        <v/>
      </c>
    </row>
    <row r="645" spans="34:34" x14ac:dyDescent="0.2">
      <c r="AH645" s="22" t="str">
        <f>IF(_xlfn.MINIFS(tbl_daily[Date],tbl_daily[Name],Dashboard!$A$6)=Reference!AI645,1,IF(AI645="","",AH644+1))</f>
        <v/>
      </c>
    </row>
    <row r="646" spans="34:34" x14ac:dyDescent="0.2">
      <c r="AH646" s="22" t="str">
        <f>IF(_xlfn.MINIFS(tbl_daily[Date],tbl_daily[Name],Dashboard!$A$6)=Reference!AI646,1,IF(AI646="","",AH645+1))</f>
        <v/>
      </c>
    </row>
    <row r="647" spans="34:34" x14ac:dyDescent="0.2">
      <c r="AH647" s="22" t="str">
        <f>IF(_xlfn.MINIFS(tbl_daily[Date],tbl_daily[Name],Dashboard!$A$6)=Reference!AI647,1,IF(AI647="","",AH646+1))</f>
        <v/>
      </c>
    </row>
    <row r="648" spans="34:34" x14ac:dyDescent="0.2">
      <c r="AH648" s="22" t="str">
        <f>IF(_xlfn.MINIFS(tbl_daily[Date],tbl_daily[Name],Dashboard!$A$6)=Reference!AI648,1,IF(AI648="","",AH647+1))</f>
        <v/>
      </c>
    </row>
    <row r="649" spans="34:34" x14ac:dyDescent="0.2">
      <c r="AH649" s="22" t="str">
        <f>IF(_xlfn.MINIFS(tbl_daily[Date],tbl_daily[Name],Dashboard!$A$6)=Reference!AI649,1,IF(AI649="","",AH648+1))</f>
        <v/>
      </c>
    </row>
    <row r="650" spans="34:34" x14ac:dyDescent="0.2">
      <c r="AH650" s="22" t="str">
        <f>IF(_xlfn.MINIFS(tbl_daily[Date],tbl_daily[Name],Dashboard!$A$6)=Reference!AI650,1,IF(AI650="","",AH649+1))</f>
        <v/>
      </c>
    </row>
    <row r="651" spans="34:34" x14ac:dyDescent="0.2">
      <c r="AH651" s="22" t="str">
        <f>IF(_xlfn.MINIFS(tbl_daily[Date],tbl_daily[Name],Dashboard!$A$6)=Reference!AI651,1,IF(AI651="","",AH650+1))</f>
        <v/>
      </c>
    </row>
    <row r="652" spans="34:34" x14ac:dyDescent="0.2">
      <c r="AH652" s="22" t="str">
        <f>IF(_xlfn.MINIFS(tbl_daily[Date],tbl_daily[Name],Dashboard!$A$6)=Reference!AI652,1,IF(AI652="","",AH651+1))</f>
        <v/>
      </c>
    </row>
    <row r="653" spans="34:34" x14ac:dyDescent="0.2">
      <c r="AH653" s="22" t="str">
        <f>IF(_xlfn.MINIFS(tbl_daily[Date],tbl_daily[Name],Dashboard!$A$6)=Reference!AI653,1,IF(AI653="","",AH652+1))</f>
        <v/>
      </c>
    </row>
    <row r="654" spans="34:34" x14ac:dyDescent="0.2">
      <c r="AH654" s="22" t="str">
        <f>IF(_xlfn.MINIFS(tbl_daily[Date],tbl_daily[Name],Dashboard!$A$6)=Reference!AI654,1,IF(AI654="","",AH653+1))</f>
        <v/>
      </c>
    </row>
    <row r="655" spans="34:34" x14ac:dyDescent="0.2">
      <c r="AH655" s="22" t="str">
        <f>IF(_xlfn.MINIFS(tbl_daily[Date],tbl_daily[Name],Dashboard!$A$6)=Reference!AI655,1,IF(AI655="","",AH654+1))</f>
        <v/>
      </c>
    </row>
    <row r="656" spans="34:34" x14ac:dyDescent="0.2">
      <c r="AH656" s="22" t="str">
        <f>IF(_xlfn.MINIFS(tbl_daily[Date],tbl_daily[Name],Dashboard!$A$6)=Reference!AI656,1,IF(AI656="","",AH655+1))</f>
        <v/>
      </c>
    </row>
    <row r="657" spans="34:34" x14ac:dyDescent="0.2">
      <c r="AH657" s="22" t="str">
        <f>IF(_xlfn.MINIFS(tbl_daily[Date],tbl_daily[Name],Dashboard!$A$6)=Reference!AI657,1,IF(AI657="","",AH656+1))</f>
        <v/>
      </c>
    </row>
    <row r="658" spans="34:34" x14ac:dyDescent="0.2">
      <c r="AH658" s="22" t="str">
        <f>IF(_xlfn.MINIFS(tbl_daily[Date],tbl_daily[Name],Dashboard!$A$6)=Reference!AI658,1,IF(AI658="","",AH657+1))</f>
        <v/>
      </c>
    </row>
    <row r="659" spans="34:34" x14ac:dyDescent="0.2">
      <c r="AH659" s="22" t="str">
        <f>IF(_xlfn.MINIFS(tbl_daily[Date],tbl_daily[Name],Dashboard!$A$6)=Reference!AI659,1,IF(AI659="","",AH658+1))</f>
        <v/>
      </c>
    </row>
    <row r="660" spans="34:34" x14ac:dyDescent="0.2">
      <c r="AH660" s="22" t="str">
        <f>IF(_xlfn.MINIFS(tbl_daily[Date],tbl_daily[Name],Dashboard!$A$6)=Reference!AI660,1,IF(AI660="","",AH659+1))</f>
        <v/>
      </c>
    </row>
    <row r="661" spans="34:34" x14ac:dyDescent="0.2">
      <c r="AH661" s="22" t="str">
        <f>IF(_xlfn.MINIFS(tbl_daily[Date],tbl_daily[Name],Dashboard!$A$6)=Reference!AI661,1,IF(AI661="","",AH660+1))</f>
        <v/>
      </c>
    </row>
    <row r="662" spans="34:34" x14ac:dyDescent="0.2">
      <c r="AH662" s="22" t="str">
        <f>IF(_xlfn.MINIFS(tbl_daily[Date],tbl_daily[Name],Dashboard!$A$6)=Reference!AI662,1,IF(AI662="","",AH661+1))</f>
        <v/>
      </c>
    </row>
    <row r="663" spans="34:34" x14ac:dyDescent="0.2">
      <c r="AH663" s="22" t="str">
        <f>IF(_xlfn.MINIFS(tbl_daily[Date],tbl_daily[Name],Dashboard!$A$6)=Reference!AI663,1,IF(AI663="","",AH662+1))</f>
        <v/>
      </c>
    </row>
    <row r="664" spans="34:34" x14ac:dyDescent="0.2">
      <c r="AH664" s="22" t="str">
        <f>IF(_xlfn.MINIFS(tbl_daily[Date],tbl_daily[Name],Dashboard!$A$6)=Reference!AI664,1,IF(AI664="","",AH663+1))</f>
        <v/>
      </c>
    </row>
    <row r="665" spans="34:34" x14ac:dyDescent="0.2">
      <c r="AH665" s="22" t="str">
        <f>IF(_xlfn.MINIFS(tbl_daily[Date],tbl_daily[Name],Dashboard!$A$6)=Reference!AI665,1,IF(AI665="","",AH664+1))</f>
        <v/>
      </c>
    </row>
    <row r="666" spans="34:34" x14ac:dyDescent="0.2">
      <c r="AH666" s="22" t="str">
        <f>IF(_xlfn.MINIFS(tbl_daily[Date],tbl_daily[Name],Dashboard!$A$6)=Reference!AI666,1,IF(AI666="","",AH665+1))</f>
        <v/>
      </c>
    </row>
    <row r="667" spans="34:34" x14ac:dyDescent="0.2">
      <c r="AH667" s="22" t="str">
        <f>IF(_xlfn.MINIFS(tbl_daily[Date],tbl_daily[Name],Dashboard!$A$6)=Reference!AI667,1,IF(AI667="","",AH666+1))</f>
        <v/>
      </c>
    </row>
    <row r="668" spans="34:34" x14ac:dyDescent="0.2">
      <c r="AH668" s="22" t="str">
        <f>IF(_xlfn.MINIFS(tbl_daily[Date],tbl_daily[Name],Dashboard!$A$6)=Reference!AI668,1,IF(AI668="","",AH667+1))</f>
        <v/>
      </c>
    </row>
    <row r="669" spans="34:34" x14ac:dyDescent="0.2">
      <c r="AH669" s="22" t="str">
        <f>IF(_xlfn.MINIFS(tbl_daily[Date],tbl_daily[Name],Dashboard!$A$6)=Reference!AI669,1,IF(AI669="","",AH668+1))</f>
        <v/>
      </c>
    </row>
    <row r="670" spans="34:34" x14ac:dyDescent="0.2">
      <c r="AH670" s="22" t="str">
        <f>IF(_xlfn.MINIFS(tbl_daily[Date],tbl_daily[Name],Dashboard!$A$6)=Reference!AI670,1,IF(AI670="","",AH669+1))</f>
        <v/>
      </c>
    </row>
    <row r="671" spans="34:34" x14ac:dyDescent="0.2">
      <c r="AH671" s="22" t="str">
        <f>IF(_xlfn.MINIFS(tbl_daily[Date],tbl_daily[Name],Dashboard!$A$6)=Reference!AI671,1,IF(AI671="","",AH670+1))</f>
        <v/>
      </c>
    </row>
    <row r="672" spans="34:34" x14ac:dyDescent="0.2">
      <c r="AH672" s="22" t="str">
        <f>IF(_xlfn.MINIFS(tbl_daily[Date],tbl_daily[Name],Dashboard!$A$6)=Reference!AI672,1,IF(AI672="","",AH671+1))</f>
        <v/>
      </c>
    </row>
    <row r="673" spans="34:34" x14ac:dyDescent="0.2">
      <c r="AH673" s="22" t="str">
        <f>IF(_xlfn.MINIFS(tbl_daily[Date],tbl_daily[Name],Dashboard!$A$6)=Reference!AI673,1,IF(AI673="","",AH672+1))</f>
        <v/>
      </c>
    </row>
    <row r="674" spans="34:34" x14ac:dyDescent="0.2">
      <c r="AH674" s="22" t="str">
        <f>IF(_xlfn.MINIFS(tbl_daily[Date],tbl_daily[Name],Dashboard!$A$6)=Reference!AI674,1,IF(AI674="","",AH673+1))</f>
        <v/>
      </c>
    </row>
    <row r="675" spans="34:34" x14ac:dyDescent="0.2">
      <c r="AH675" s="22" t="str">
        <f>IF(_xlfn.MINIFS(tbl_daily[Date],tbl_daily[Name],Dashboard!$A$6)=Reference!AI675,1,IF(AI675="","",AH674+1))</f>
        <v/>
      </c>
    </row>
    <row r="676" spans="34:34" x14ac:dyDescent="0.2">
      <c r="AH676" s="22" t="str">
        <f>IF(_xlfn.MINIFS(tbl_daily[Date],tbl_daily[Name],Dashboard!$A$6)=Reference!AI676,1,IF(AI676="","",AH675+1))</f>
        <v/>
      </c>
    </row>
    <row r="677" spans="34:34" x14ac:dyDescent="0.2">
      <c r="AH677" s="22" t="str">
        <f>IF(_xlfn.MINIFS(tbl_daily[Date],tbl_daily[Name],Dashboard!$A$6)=Reference!AI677,1,IF(AI677="","",AH676+1))</f>
        <v/>
      </c>
    </row>
    <row r="678" spans="34:34" x14ac:dyDescent="0.2">
      <c r="AH678" s="22" t="str">
        <f>IF(_xlfn.MINIFS(tbl_daily[Date],tbl_daily[Name],Dashboard!$A$6)=Reference!AI678,1,IF(AI678="","",AH677+1))</f>
        <v/>
      </c>
    </row>
    <row r="679" spans="34:34" x14ac:dyDescent="0.2">
      <c r="AH679" s="22" t="str">
        <f>IF(_xlfn.MINIFS(tbl_daily[Date],tbl_daily[Name],Dashboard!$A$6)=Reference!AI679,1,IF(AI679="","",AH678+1))</f>
        <v/>
      </c>
    </row>
    <row r="680" spans="34:34" x14ac:dyDescent="0.2">
      <c r="AH680" s="22" t="str">
        <f>IF(_xlfn.MINIFS(tbl_daily[Date],tbl_daily[Name],Dashboard!$A$6)=Reference!AI680,1,IF(AI680="","",AH679+1))</f>
        <v/>
      </c>
    </row>
    <row r="681" spans="34:34" x14ac:dyDescent="0.2">
      <c r="AH681" s="22" t="str">
        <f>IF(_xlfn.MINIFS(tbl_daily[Date],tbl_daily[Name],Dashboard!$A$6)=Reference!AI681,1,IF(AI681="","",AH680+1))</f>
        <v/>
      </c>
    </row>
    <row r="682" spans="34:34" x14ac:dyDescent="0.2">
      <c r="AH682" s="22" t="str">
        <f>IF(_xlfn.MINIFS(tbl_daily[Date],tbl_daily[Name],Dashboard!$A$6)=Reference!AI682,1,IF(AI682="","",AH681+1))</f>
        <v/>
      </c>
    </row>
    <row r="683" spans="34:34" x14ac:dyDescent="0.2">
      <c r="AH683" s="22" t="str">
        <f>IF(_xlfn.MINIFS(tbl_daily[Date],tbl_daily[Name],Dashboard!$A$6)=Reference!AI683,1,IF(AI683="","",AH682+1))</f>
        <v/>
      </c>
    </row>
    <row r="684" spans="34:34" x14ac:dyDescent="0.2">
      <c r="AH684" s="22" t="str">
        <f>IF(_xlfn.MINIFS(tbl_daily[Date],tbl_daily[Name],Dashboard!$A$6)=Reference!AI684,1,IF(AI684="","",AH683+1))</f>
        <v/>
      </c>
    </row>
    <row r="685" spans="34:34" x14ac:dyDescent="0.2">
      <c r="AH685" s="22" t="str">
        <f>IF(_xlfn.MINIFS(tbl_daily[Date],tbl_daily[Name],Dashboard!$A$6)=Reference!AI685,1,IF(AI685="","",AH684+1))</f>
        <v/>
      </c>
    </row>
    <row r="686" spans="34:34" x14ac:dyDescent="0.2">
      <c r="AH686" s="22" t="str">
        <f>IF(_xlfn.MINIFS(tbl_daily[Date],tbl_daily[Name],Dashboard!$A$6)=Reference!AI686,1,IF(AI686="","",AH685+1))</f>
        <v/>
      </c>
    </row>
    <row r="687" spans="34:34" x14ac:dyDescent="0.2">
      <c r="AH687" s="22" t="str">
        <f>IF(_xlfn.MINIFS(tbl_daily[Date],tbl_daily[Name],Dashboard!$A$6)=Reference!AI687,1,IF(AI687="","",AH686+1))</f>
        <v/>
      </c>
    </row>
    <row r="688" spans="34:34" x14ac:dyDescent="0.2">
      <c r="AH688" s="22" t="str">
        <f>IF(_xlfn.MINIFS(tbl_daily[Date],tbl_daily[Name],Dashboard!$A$6)=Reference!AI688,1,IF(AI688="","",AH687+1))</f>
        <v/>
      </c>
    </row>
    <row r="689" spans="34:34" x14ac:dyDescent="0.2">
      <c r="AH689" s="22" t="str">
        <f>IF(_xlfn.MINIFS(tbl_daily[Date],tbl_daily[Name],Dashboard!$A$6)=Reference!AI689,1,IF(AI689="","",AH688+1))</f>
        <v/>
      </c>
    </row>
    <row r="690" spans="34:34" x14ac:dyDescent="0.2">
      <c r="AH690" s="22" t="str">
        <f>IF(_xlfn.MINIFS(tbl_daily[Date],tbl_daily[Name],Dashboard!$A$6)=Reference!AI690,1,IF(AI690="","",AH689+1))</f>
        <v/>
      </c>
    </row>
    <row r="691" spans="34:34" x14ac:dyDescent="0.2">
      <c r="AH691" s="22" t="str">
        <f>IF(_xlfn.MINIFS(tbl_daily[Date],tbl_daily[Name],Dashboard!$A$6)=Reference!AI691,1,IF(AI691="","",AH690+1))</f>
        <v/>
      </c>
    </row>
    <row r="692" spans="34:34" x14ac:dyDescent="0.2">
      <c r="AH692" s="22" t="str">
        <f>IF(_xlfn.MINIFS(tbl_daily[Date],tbl_daily[Name],Dashboard!$A$6)=Reference!AI692,1,IF(AI692="","",AH691+1))</f>
        <v/>
      </c>
    </row>
    <row r="693" spans="34:34" x14ac:dyDescent="0.2">
      <c r="AH693" s="22" t="str">
        <f>IF(_xlfn.MINIFS(tbl_daily[Date],tbl_daily[Name],Dashboard!$A$6)=Reference!AI693,1,IF(AI693="","",AH692+1))</f>
        <v/>
      </c>
    </row>
    <row r="694" spans="34:34" x14ac:dyDescent="0.2">
      <c r="AH694" s="22" t="str">
        <f>IF(_xlfn.MINIFS(tbl_daily[Date],tbl_daily[Name],Dashboard!$A$6)=Reference!AI694,1,IF(AI694="","",AH693+1))</f>
        <v/>
      </c>
    </row>
    <row r="695" spans="34:34" x14ac:dyDescent="0.2">
      <c r="AH695" s="22" t="str">
        <f>IF(_xlfn.MINIFS(tbl_daily[Date],tbl_daily[Name],Dashboard!$A$6)=Reference!AI695,1,IF(AI695="","",AH694+1))</f>
        <v/>
      </c>
    </row>
    <row r="696" spans="34:34" x14ac:dyDescent="0.2">
      <c r="AH696" s="22" t="str">
        <f>IF(_xlfn.MINIFS(tbl_daily[Date],tbl_daily[Name],Dashboard!$A$6)=Reference!AI696,1,IF(AI696="","",AH695+1))</f>
        <v/>
      </c>
    </row>
    <row r="697" spans="34:34" x14ac:dyDescent="0.2">
      <c r="AH697" s="22" t="str">
        <f>IF(_xlfn.MINIFS(tbl_daily[Date],tbl_daily[Name],Dashboard!$A$6)=Reference!AI697,1,IF(AI697="","",AH696+1))</f>
        <v/>
      </c>
    </row>
    <row r="698" spans="34:34" x14ac:dyDescent="0.2">
      <c r="AH698" s="22" t="str">
        <f>IF(_xlfn.MINIFS(tbl_daily[Date],tbl_daily[Name],Dashboard!$A$6)=Reference!AI698,1,IF(AI698="","",AH697+1))</f>
        <v/>
      </c>
    </row>
    <row r="699" spans="34:34" x14ac:dyDescent="0.2">
      <c r="AH699" s="22" t="str">
        <f>IF(_xlfn.MINIFS(tbl_daily[Date],tbl_daily[Name],Dashboard!$A$6)=Reference!AI699,1,IF(AI699="","",AH698+1))</f>
        <v/>
      </c>
    </row>
    <row r="700" spans="34:34" x14ac:dyDescent="0.2">
      <c r="AH700" s="22" t="str">
        <f>IF(_xlfn.MINIFS(tbl_daily[Date],tbl_daily[Name],Dashboard!$A$6)=Reference!AI700,1,IF(AI700="","",AH699+1))</f>
        <v/>
      </c>
    </row>
    <row r="701" spans="34:34" x14ac:dyDescent="0.2">
      <c r="AH701" s="22" t="str">
        <f>IF(_xlfn.MINIFS(tbl_daily[Date],tbl_daily[Name],Dashboard!$A$6)=Reference!AI701,1,IF(AI701="","",AH700+1))</f>
        <v/>
      </c>
    </row>
    <row r="702" spans="34:34" x14ac:dyDescent="0.2">
      <c r="AH702" s="22" t="str">
        <f>IF(_xlfn.MINIFS(tbl_daily[Date],tbl_daily[Name],Dashboard!$A$6)=Reference!AI702,1,IF(AI702="","",AH701+1))</f>
        <v/>
      </c>
    </row>
    <row r="703" spans="34:34" x14ac:dyDescent="0.2">
      <c r="AH703" s="22" t="str">
        <f>IF(_xlfn.MINIFS(tbl_daily[Date],tbl_daily[Name],Dashboard!$A$6)=Reference!AI703,1,IF(AI703="","",AH702+1))</f>
        <v/>
      </c>
    </row>
    <row r="704" spans="34:34" x14ac:dyDescent="0.2">
      <c r="AH704" s="22" t="str">
        <f>IF(_xlfn.MINIFS(tbl_daily[Date],tbl_daily[Name],Dashboard!$A$6)=Reference!AI704,1,IF(AI704="","",AH703+1))</f>
        <v/>
      </c>
    </row>
    <row r="705" spans="34:34" x14ac:dyDescent="0.2">
      <c r="AH705" s="22" t="str">
        <f>IF(_xlfn.MINIFS(tbl_daily[Date],tbl_daily[Name],Dashboard!$A$6)=Reference!AI705,1,IF(AI705="","",AH704+1))</f>
        <v/>
      </c>
    </row>
    <row r="706" spans="34:34" x14ac:dyDescent="0.2">
      <c r="AH706" s="22" t="str">
        <f>IF(_xlfn.MINIFS(tbl_daily[Date],tbl_daily[Name],Dashboard!$A$6)=Reference!AI706,1,IF(AI706="","",AH705+1))</f>
        <v/>
      </c>
    </row>
    <row r="707" spans="34:34" x14ac:dyDescent="0.2">
      <c r="AH707" s="22" t="str">
        <f>IF(_xlfn.MINIFS(tbl_daily[Date],tbl_daily[Name],Dashboard!$A$6)=Reference!AI707,1,IF(AI707="","",AH706+1))</f>
        <v/>
      </c>
    </row>
    <row r="708" spans="34:34" x14ac:dyDescent="0.2">
      <c r="AH708" s="22" t="str">
        <f>IF(_xlfn.MINIFS(tbl_daily[Date],tbl_daily[Name],Dashboard!$A$6)=Reference!AI708,1,IF(AI708="","",AH707+1))</f>
        <v/>
      </c>
    </row>
    <row r="709" spans="34:34" x14ac:dyDescent="0.2">
      <c r="AH709" s="22" t="str">
        <f>IF(_xlfn.MINIFS(tbl_daily[Date],tbl_daily[Name],Dashboard!$A$6)=Reference!AI709,1,IF(AI709="","",AH708+1))</f>
        <v/>
      </c>
    </row>
    <row r="710" spans="34:34" x14ac:dyDescent="0.2">
      <c r="AH710" s="22" t="str">
        <f>IF(_xlfn.MINIFS(tbl_daily[Date],tbl_daily[Name],Dashboard!$A$6)=Reference!AI710,1,IF(AI710="","",AH709+1))</f>
        <v/>
      </c>
    </row>
    <row r="711" spans="34:34" x14ac:dyDescent="0.2">
      <c r="AH711" s="22" t="str">
        <f>IF(_xlfn.MINIFS(tbl_daily[Date],tbl_daily[Name],Dashboard!$A$6)=Reference!AI711,1,IF(AI711="","",AH710+1))</f>
        <v/>
      </c>
    </row>
    <row r="712" spans="34:34" x14ac:dyDescent="0.2">
      <c r="AH712" s="22" t="str">
        <f>IF(_xlfn.MINIFS(tbl_daily[Date],tbl_daily[Name],Dashboard!$A$6)=Reference!AI712,1,IF(AI712="","",AH711+1))</f>
        <v/>
      </c>
    </row>
    <row r="713" spans="34:34" x14ac:dyDescent="0.2">
      <c r="AH713" s="22" t="str">
        <f>IF(_xlfn.MINIFS(tbl_daily[Date],tbl_daily[Name],Dashboard!$A$6)=Reference!AI713,1,IF(AI713="","",AH712+1))</f>
        <v/>
      </c>
    </row>
    <row r="714" spans="34:34" x14ac:dyDescent="0.2">
      <c r="AH714" s="22" t="str">
        <f>IF(_xlfn.MINIFS(tbl_daily[Date],tbl_daily[Name],Dashboard!$A$6)=Reference!AI714,1,IF(AI714="","",AH713+1))</f>
        <v/>
      </c>
    </row>
    <row r="715" spans="34:34" x14ac:dyDescent="0.2">
      <c r="AH715" s="22" t="str">
        <f>IF(_xlfn.MINIFS(tbl_daily[Date],tbl_daily[Name],Dashboard!$A$6)=Reference!AI715,1,IF(AI715="","",AH714+1))</f>
        <v/>
      </c>
    </row>
    <row r="716" spans="34:34" x14ac:dyDescent="0.2">
      <c r="AH716" s="22" t="str">
        <f>IF(_xlfn.MINIFS(tbl_daily[Date],tbl_daily[Name],Dashboard!$A$6)=Reference!AI716,1,IF(AI716="","",AH715+1))</f>
        <v/>
      </c>
    </row>
    <row r="717" spans="34:34" x14ac:dyDescent="0.2">
      <c r="AH717" s="22" t="str">
        <f>IF(_xlfn.MINIFS(tbl_daily[Date],tbl_daily[Name],Dashboard!$A$6)=Reference!AI717,1,IF(AI717="","",AH716+1))</f>
        <v/>
      </c>
    </row>
    <row r="718" spans="34:34" x14ac:dyDescent="0.2">
      <c r="AH718" s="22" t="str">
        <f>IF(_xlfn.MINIFS(tbl_daily[Date],tbl_daily[Name],Dashboard!$A$6)=Reference!AI718,1,IF(AI718="","",AH717+1))</f>
        <v/>
      </c>
    </row>
    <row r="719" spans="34:34" x14ac:dyDescent="0.2">
      <c r="AH719" s="22" t="str">
        <f>IF(_xlfn.MINIFS(tbl_daily[Date],tbl_daily[Name],Dashboard!$A$6)=Reference!AI719,1,IF(AI719="","",AH718+1))</f>
        <v/>
      </c>
    </row>
    <row r="720" spans="34:34" x14ac:dyDescent="0.2">
      <c r="AH720" s="22" t="str">
        <f>IF(_xlfn.MINIFS(tbl_daily[Date],tbl_daily[Name],Dashboard!$A$6)=Reference!AI720,1,IF(AI720="","",AH719+1))</f>
        <v/>
      </c>
    </row>
    <row r="721" spans="34:34" x14ac:dyDescent="0.2">
      <c r="AH721" s="22" t="str">
        <f>IF(_xlfn.MINIFS(tbl_daily[Date],tbl_daily[Name],Dashboard!$A$6)=Reference!AI721,1,IF(AI721="","",AH720+1))</f>
        <v/>
      </c>
    </row>
    <row r="722" spans="34:34" x14ac:dyDescent="0.2">
      <c r="AH722" s="22" t="str">
        <f>IF(_xlfn.MINIFS(tbl_daily[Date],tbl_daily[Name],Dashboard!$A$6)=Reference!AI722,1,IF(AI722="","",AH721+1))</f>
        <v/>
      </c>
    </row>
    <row r="723" spans="34:34" x14ac:dyDescent="0.2">
      <c r="AH723" s="22" t="str">
        <f>IF(_xlfn.MINIFS(tbl_daily[Date],tbl_daily[Name],Dashboard!$A$6)=Reference!AI723,1,IF(AI723="","",AH722+1))</f>
        <v/>
      </c>
    </row>
    <row r="724" spans="34:34" x14ac:dyDescent="0.2">
      <c r="AH724" s="22" t="str">
        <f>IF(_xlfn.MINIFS(tbl_daily[Date],tbl_daily[Name],Dashboard!$A$6)=Reference!AI724,1,IF(AI724="","",AH723+1))</f>
        <v/>
      </c>
    </row>
    <row r="725" spans="34:34" x14ac:dyDescent="0.2">
      <c r="AH725" s="22" t="str">
        <f>IF(_xlfn.MINIFS(tbl_daily[Date],tbl_daily[Name],Dashboard!$A$6)=Reference!AI725,1,IF(AI725="","",AH724+1))</f>
        <v/>
      </c>
    </row>
    <row r="726" spans="34:34" x14ac:dyDescent="0.2">
      <c r="AH726" s="22" t="str">
        <f>IF(_xlfn.MINIFS(tbl_daily[Date],tbl_daily[Name],Dashboard!$A$6)=Reference!AI726,1,IF(AI726="","",AH725+1))</f>
        <v/>
      </c>
    </row>
    <row r="727" spans="34:34" x14ac:dyDescent="0.2">
      <c r="AH727" s="22" t="str">
        <f>IF(_xlfn.MINIFS(tbl_daily[Date],tbl_daily[Name],Dashboard!$A$6)=Reference!AI727,1,IF(AI727="","",AH726+1))</f>
        <v/>
      </c>
    </row>
    <row r="728" spans="34:34" x14ac:dyDescent="0.2">
      <c r="AH728" s="22" t="str">
        <f>IF(_xlfn.MINIFS(tbl_daily[Date],tbl_daily[Name],Dashboard!$A$6)=Reference!AI728,1,IF(AI728="","",AH727+1))</f>
        <v/>
      </c>
    </row>
    <row r="729" spans="34:34" x14ac:dyDescent="0.2">
      <c r="AH729" s="22" t="str">
        <f>IF(_xlfn.MINIFS(tbl_daily[Date],tbl_daily[Name],Dashboard!$A$6)=Reference!AI729,1,IF(AI729="","",AH728+1))</f>
        <v/>
      </c>
    </row>
    <row r="730" spans="34:34" x14ac:dyDescent="0.2">
      <c r="AH730" s="22" t="str">
        <f>IF(_xlfn.MINIFS(tbl_daily[Date],tbl_daily[Name],Dashboard!$A$6)=Reference!AI730,1,IF(AI730="","",AH729+1))</f>
        <v/>
      </c>
    </row>
    <row r="731" spans="34:34" x14ac:dyDescent="0.2">
      <c r="AH731" s="22" t="str">
        <f>IF(_xlfn.MINIFS(tbl_daily[Date],tbl_daily[Name],Dashboard!$A$6)=Reference!AI731,1,IF(AI731="","",AH730+1))</f>
        <v/>
      </c>
    </row>
    <row r="732" spans="34:34" x14ac:dyDescent="0.2">
      <c r="AH732" s="22" t="str">
        <f>IF(_xlfn.MINIFS(tbl_daily[Date],tbl_daily[Name],Dashboard!$A$6)=Reference!AI732,1,IF(AI732="","",AH731+1))</f>
        <v/>
      </c>
    </row>
    <row r="733" spans="34:34" x14ac:dyDescent="0.2">
      <c r="AH733" s="22" t="str">
        <f>IF(_xlfn.MINIFS(tbl_daily[Date],tbl_daily[Name],Dashboard!$A$6)=Reference!AI733,1,IF(AI733="","",AH732+1))</f>
        <v/>
      </c>
    </row>
    <row r="734" spans="34:34" x14ac:dyDescent="0.2">
      <c r="AH734" s="22" t="str">
        <f>IF(_xlfn.MINIFS(tbl_daily[Date],tbl_daily[Name],Dashboard!$A$6)=Reference!AI734,1,IF(AI734="","",AH733+1))</f>
        <v/>
      </c>
    </row>
    <row r="735" spans="34:34" x14ac:dyDescent="0.2">
      <c r="AH735" s="22" t="str">
        <f>IF(_xlfn.MINIFS(tbl_daily[Date],tbl_daily[Name],Dashboard!$A$6)=Reference!AI735,1,IF(AI735="","",AH734+1))</f>
        <v/>
      </c>
    </row>
    <row r="736" spans="34:34" x14ac:dyDescent="0.2">
      <c r="AH736" s="22" t="str">
        <f>IF(_xlfn.MINIFS(tbl_daily[Date],tbl_daily[Name],Dashboard!$A$6)=Reference!AI736,1,IF(AI736="","",AH735+1))</f>
        <v/>
      </c>
    </row>
    <row r="737" spans="34:34" x14ac:dyDescent="0.2">
      <c r="AH737" s="22" t="str">
        <f>IF(_xlfn.MINIFS(tbl_daily[Date],tbl_daily[Name],Dashboard!$A$6)=Reference!AI737,1,IF(AI737="","",AH736+1))</f>
        <v/>
      </c>
    </row>
    <row r="738" spans="34:34" x14ac:dyDescent="0.2">
      <c r="AH738" s="22" t="str">
        <f>IF(_xlfn.MINIFS(tbl_daily[Date],tbl_daily[Name],Dashboard!$A$6)=Reference!AI738,1,IF(AI738="","",AH737+1))</f>
        <v/>
      </c>
    </row>
    <row r="739" spans="34:34" x14ac:dyDescent="0.2">
      <c r="AH739" s="22" t="str">
        <f>IF(_xlfn.MINIFS(tbl_daily[Date],tbl_daily[Name],Dashboard!$A$6)=Reference!AI739,1,IF(AI739="","",AH738+1))</f>
        <v/>
      </c>
    </row>
    <row r="740" spans="34:34" x14ac:dyDescent="0.2">
      <c r="AH740" s="22" t="str">
        <f>IF(_xlfn.MINIFS(tbl_daily[Date],tbl_daily[Name],Dashboard!$A$6)=Reference!AI740,1,IF(AI740="","",AH739+1))</f>
        <v/>
      </c>
    </row>
    <row r="741" spans="34:34" x14ac:dyDescent="0.2">
      <c r="AH741" s="22" t="str">
        <f>IF(_xlfn.MINIFS(tbl_daily[Date],tbl_daily[Name],Dashboard!$A$6)=Reference!AI741,1,IF(AI741="","",AH740+1))</f>
        <v/>
      </c>
    </row>
    <row r="742" spans="34:34" x14ac:dyDescent="0.2">
      <c r="AH742" s="22" t="str">
        <f>IF(_xlfn.MINIFS(tbl_daily[Date],tbl_daily[Name],Dashboard!$A$6)=Reference!AI742,1,IF(AI742="","",AH741+1))</f>
        <v/>
      </c>
    </row>
    <row r="743" spans="34:34" x14ac:dyDescent="0.2">
      <c r="AH743" s="22" t="str">
        <f>IF(_xlfn.MINIFS(tbl_daily[Date],tbl_daily[Name],Dashboard!$A$6)=Reference!AI743,1,IF(AI743="","",AH742+1))</f>
        <v/>
      </c>
    </row>
    <row r="744" spans="34:34" x14ac:dyDescent="0.2">
      <c r="AH744" s="22" t="str">
        <f>IF(_xlfn.MINIFS(tbl_daily[Date],tbl_daily[Name],Dashboard!$A$6)=Reference!AI744,1,IF(AI744="","",AH743+1))</f>
        <v/>
      </c>
    </row>
    <row r="745" spans="34:34" x14ac:dyDescent="0.2">
      <c r="AH745" s="22" t="str">
        <f>IF(_xlfn.MINIFS(tbl_daily[Date],tbl_daily[Name],Dashboard!$A$6)=Reference!AI745,1,IF(AI745="","",AH744+1))</f>
        <v/>
      </c>
    </row>
    <row r="746" spans="34:34" x14ac:dyDescent="0.2">
      <c r="AH746" s="22" t="str">
        <f>IF(_xlfn.MINIFS(tbl_daily[Date],tbl_daily[Name],Dashboard!$A$6)=Reference!AI746,1,IF(AI746="","",AH745+1))</f>
        <v/>
      </c>
    </row>
    <row r="747" spans="34:34" x14ac:dyDescent="0.2">
      <c r="AH747" s="22" t="str">
        <f>IF(_xlfn.MINIFS(tbl_daily[Date],tbl_daily[Name],Dashboard!$A$6)=Reference!AI747,1,IF(AI747="","",AH746+1))</f>
        <v/>
      </c>
    </row>
    <row r="748" spans="34:34" x14ac:dyDescent="0.2">
      <c r="AH748" s="22" t="str">
        <f>IF(_xlfn.MINIFS(tbl_daily[Date],tbl_daily[Name],Dashboard!$A$6)=Reference!AI748,1,IF(AI748="","",AH747+1))</f>
        <v/>
      </c>
    </row>
    <row r="749" spans="34:34" x14ac:dyDescent="0.2">
      <c r="AH749" s="22" t="str">
        <f>IF(_xlfn.MINIFS(tbl_daily[Date],tbl_daily[Name],Dashboard!$A$6)=Reference!AI749,1,IF(AI749="","",AH748+1))</f>
        <v/>
      </c>
    </row>
    <row r="750" spans="34:34" x14ac:dyDescent="0.2">
      <c r="AH750" s="22" t="str">
        <f>IF(_xlfn.MINIFS(tbl_daily[Date],tbl_daily[Name],Dashboard!$A$6)=Reference!AI750,1,IF(AI750="","",AH749+1))</f>
        <v/>
      </c>
    </row>
    <row r="751" spans="34:34" x14ac:dyDescent="0.2">
      <c r="AH751" s="22" t="str">
        <f>IF(_xlfn.MINIFS(tbl_daily[Date],tbl_daily[Name],Dashboard!$A$6)=Reference!AI751,1,IF(AI751="","",AH750+1))</f>
        <v/>
      </c>
    </row>
    <row r="752" spans="34:34" x14ac:dyDescent="0.2">
      <c r="AH752" s="22" t="str">
        <f>IF(_xlfn.MINIFS(tbl_daily[Date],tbl_daily[Name],Dashboard!$A$6)=Reference!AI752,1,IF(AI752="","",AH751+1))</f>
        <v/>
      </c>
    </row>
    <row r="753" spans="34:34" x14ac:dyDescent="0.2">
      <c r="AH753" s="22" t="str">
        <f>IF(_xlfn.MINIFS(tbl_daily[Date],tbl_daily[Name],Dashboard!$A$6)=Reference!AI753,1,IF(AI753="","",AH752+1))</f>
        <v/>
      </c>
    </row>
    <row r="754" spans="34:34" x14ac:dyDescent="0.2">
      <c r="AH754" s="22" t="str">
        <f>IF(_xlfn.MINIFS(tbl_daily[Date],tbl_daily[Name],Dashboard!$A$6)=Reference!AI754,1,IF(AI754="","",AH753+1))</f>
        <v/>
      </c>
    </row>
    <row r="755" spans="34:34" x14ac:dyDescent="0.2">
      <c r="AH755" s="22" t="str">
        <f>IF(_xlfn.MINIFS(tbl_daily[Date],tbl_daily[Name],Dashboard!$A$6)=Reference!AI755,1,IF(AI755="","",AH754+1))</f>
        <v/>
      </c>
    </row>
    <row r="756" spans="34:34" x14ac:dyDescent="0.2">
      <c r="AH756" s="22" t="str">
        <f>IF(_xlfn.MINIFS(tbl_daily[Date],tbl_daily[Name],Dashboard!$A$6)=Reference!AI756,1,IF(AI756="","",AH755+1))</f>
        <v/>
      </c>
    </row>
    <row r="757" spans="34:34" x14ac:dyDescent="0.2">
      <c r="AH757" s="22" t="str">
        <f>IF(_xlfn.MINIFS(tbl_daily[Date],tbl_daily[Name],Dashboard!$A$6)=Reference!AI757,1,IF(AI757="","",AH756+1))</f>
        <v/>
      </c>
    </row>
    <row r="758" spans="34:34" x14ac:dyDescent="0.2">
      <c r="AH758" s="22" t="str">
        <f>IF(_xlfn.MINIFS(tbl_daily[Date],tbl_daily[Name],Dashboard!$A$6)=Reference!AI758,1,IF(AI758="","",AH757+1))</f>
        <v/>
      </c>
    </row>
    <row r="759" spans="34:34" x14ac:dyDescent="0.2">
      <c r="AH759" s="22" t="str">
        <f>IF(_xlfn.MINIFS(tbl_daily[Date],tbl_daily[Name],Dashboard!$A$6)=Reference!AI759,1,IF(AI759="","",AH758+1))</f>
        <v/>
      </c>
    </row>
    <row r="760" spans="34:34" x14ac:dyDescent="0.2">
      <c r="AH760" s="22" t="str">
        <f>IF(_xlfn.MINIFS(tbl_daily[Date],tbl_daily[Name],Dashboard!$A$6)=Reference!AI760,1,IF(AI760="","",AH759+1))</f>
        <v/>
      </c>
    </row>
    <row r="761" spans="34:34" x14ac:dyDescent="0.2">
      <c r="AH761" s="22" t="str">
        <f>IF(_xlfn.MINIFS(tbl_daily[Date],tbl_daily[Name],Dashboard!$A$6)=Reference!AI761,1,IF(AI761="","",AH760+1))</f>
        <v/>
      </c>
    </row>
    <row r="762" spans="34:34" x14ac:dyDescent="0.2">
      <c r="AH762" s="22" t="str">
        <f>IF(_xlfn.MINIFS(tbl_daily[Date],tbl_daily[Name],Dashboard!$A$6)=Reference!AI762,1,IF(AI762="","",AH761+1))</f>
        <v/>
      </c>
    </row>
    <row r="763" spans="34:34" x14ac:dyDescent="0.2">
      <c r="AH763" s="22" t="str">
        <f>IF(_xlfn.MINIFS(tbl_daily[Date],tbl_daily[Name],Dashboard!$A$6)=Reference!AI763,1,IF(AI763="","",AH762+1))</f>
        <v/>
      </c>
    </row>
    <row r="764" spans="34:34" x14ac:dyDescent="0.2">
      <c r="AH764" s="22" t="str">
        <f>IF(_xlfn.MINIFS(tbl_daily[Date],tbl_daily[Name],Dashboard!$A$6)=Reference!AI764,1,IF(AI764="","",AH763+1))</f>
        <v/>
      </c>
    </row>
    <row r="765" spans="34:34" x14ac:dyDescent="0.2">
      <c r="AH765" s="22" t="str">
        <f>IF(_xlfn.MINIFS(tbl_daily[Date],tbl_daily[Name],Dashboard!$A$6)=Reference!AI765,1,IF(AI765="","",AH764+1))</f>
        <v/>
      </c>
    </row>
    <row r="766" spans="34:34" x14ac:dyDescent="0.2">
      <c r="AH766" s="22" t="str">
        <f>IF(_xlfn.MINIFS(tbl_daily[Date],tbl_daily[Name],Dashboard!$A$6)=Reference!AI766,1,IF(AI766="","",AH765+1))</f>
        <v/>
      </c>
    </row>
    <row r="767" spans="34:34" x14ac:dyDescent="0.2">
      <c r="AH767" s="22" t="str">
        <f>IF(_xlfn.MINIFS(tbl_daily[Date],tbl_daily[Name],Dashboard!$A$6)=Reference!AI767,1,IF(AI767="","",AH766+1))</f>
        <v/>
      </c>
    </row>
    <row r="768" spans="34:34" x14ac:dyDescent="0.2">
      <c r="AH768" s="22" t="str">
        <f>IF(_xlfn.MINIFS(tbl_daily[Date],tbl_daily[Name],Dashboard!$A$6)=Reference!AI768,1,IF(AI768="","",AH767+1))</f>
        <v/>
      </c>
    </row>
    <row r="769" spans="34:34" x14ac:dyDescent="0.2">
      <c r="AH769" s="22" t="str">
        <f>IF(_xlfn.MINIFS(tbl_daily[Date],tbl_daily[Name],Dashboard!$A$6)=Reference!AI769,1,IF(AI769="","",AH768+1))</f>
        <v/>
      </c>
    </row>
    <row r="770" spans="34:34" x14ac:dyDescent="0.2">
      <c r="AH770" s="22" t="str">
        <f>IF(_xlfn.MINIFS(tbl_daily[Date],tbl_daily[Name],Dashboard!$A$6)=Reference!AI770,1,IF(AI770="","",AH769+1))</f>
        <v/>
      </c>
    </row>
    <row r="771" spans="34:34" x14ac:dyDescent="0.2">
      <c r="AH771" s="22" t="str">
        <f>IF(_xlfn.MINIFS(tbl_daily[Date],tbl_daily[Name],Dashboard!$A$6)=Reference!AI771,1,IF(AI771="","",AH770+1))</f>
        <v/>
      </c>
    </row>
    <row r="772" spans="34:34" x14ac:dyDescent="0.2">
      <c r="AH772" s="22" t="str">
        <f>IF(_xlfn.MINIFS(tbl_daily[Date],tbl_daily[Name],Dashboard!$A$6)=Reference!AI772,1,IF(AI772="","",AH771+1))</f>
        <v/>
      </c>
    </row>
    <row r="773" spans="34:34" x14ac:dyDescent="0.2">
      <c r="AH773" s="22" t="str">
        <f>IF(_xlfn.MINIFS(tbl_daily[Date],tbl_daily[Name],Dashboard!$A$6)=Reference!AI773,1,IF(AI773="","",AH772+1))</f>
        <v/>
      </c>
    </row>
    <row r="774" spans="34:34" x14ac:dyDescent="0.2">
      <c r="AH774" s="22" t="str">
        <f>IF(_xlfn.MINIFS(tbl_daily[Date],tbl_daily[Name],Dashboard!$A$6)=Reference!AI774,1,IF(AI774="","",AH773+1))</f>
        <v/>
      </c>
    </row>
    <row r="775" spans="34:34" x14ac:dyDescent="0.2">
      <c r="AH775" s="22" t="str">
        <f>IF(_xlfn.MINIFS(tbl_daily[Date],tbl_daily[Name],Dashboard!$A$6)=Reference!AI775,1,IF(AI775="","",AH774+1))</f>
        <v/>
      </c>
    </row>
    <row r="776" spans="34:34" x14ac:dyDescent="0.2">
      <c r="AH776" s="22" t="str">
        <f>IF(_xlfn.MINIFS(tbl_daily[Date],tbl_daily[Name],Dashboard!$A$6)=Reference!AI776,1,IF(AI776="","",AH775+1))</f>
        <v/>
      </c>
    </row>
    <row r="777" spans="34:34" x14ac:dyDescent="0.2">
      <c r="AH777" s="22" t="str">
        <f>IF(_xlfn.MINIFS(tbl_daily[Date],tbl_daily[Name],Dashboard!$A$6)=Reference!AI777,1,IF(AI777="","",AH776+1))</f>
        <v/>
      </c>
    </row>
    <row r="778" spans="34:34" x14ac:dyDescent="0.2">
      <c r="AH778" s="22" t="str">
        <f>IF(_xlfn.MINIFS(tbl_daily[Date],tbl_daily[Name],Dashboard!$A$6)=Reference!AI778,1,IF(AI778="","",AH777+1))</f>
        <v/>
      </c>
    </row>
    <row r="779" spans="34:34" x14ac:dyDescent="0.2">
      <c r="AH779" s="22" t="str">
        <f>IF(_xlfn.MINIFS(tbl_daily[Date],tbl_daily[Name],Dashboard!$A$6)=Reference!AI779,1,IF(AI779="","",AH778+1))</f>
        <v/>
      </c>
    </row>
    <row r="780" spans="34:34" x14ac:dyDescent="0.2">
      <c r="AH780" s="22" t="str">
        <f>IF(_xlfn.MINIFS(tbl_daily[Date],tbl_daily[Name],Dashboard!$A$6)=Reference!AI780,1,IF(AI780="","",AH779+1))</f>
        <v/>
      </c>
    </row>
    <row r="781" spans="34:34" x14ac:dyDescent="0.2">
      <c r="AH781" s="22" t="str">
        <f>IF(_xlfn.MINIFS(tbl_daily[Date],tbl_daily[Name],Dashboard!$A$6)=Reference!AI781,1,IF(AI781="","",AH780+1))</f>
        <v/>
      </c>
    </row>
    <row r="782" spans="34:34" x14ac:dyDescent="0.2">
      <c r="AH782" s="22" t="str">
        <f>IF(_xlfn.MINIFS(tbl_daily[Date],tbl_daily[Name],Dashboard!$A$6)=Reference!AI782,1,IF(AI782="","",AH781+1))</f>
        <v/>
      </c>
    </row>
    <row r="783" spans="34:34" x14ac:dyDescent="0.2">
      <c r="AH783" s="22" t="str">
        <f>IF(_xlfn.MINIFS(tbl_daily[Date],tbl_daily[Name],Dashboard!$A$6)=Reference!AI783,1,IF(AI783="","",AH782+1))</f>
        <v/>
      </c>
    </row>
    <row r="784" spans="34:34" x14ac:dyDescent="0.2">
      <c r="AH784" s="22" t="str">
        <f>IF(_xlfn.MINIFS(tbl_daily[Date],tbl_daily[Name],Dashboard!$A$6)=Reference!AI784,1,IF(AI784="","",AH783+1))</f>
        <v/>
      </c>
    </row>
    <row r="785" spans="34:34" x14ac:dyDescent="0.2">
      <c r="AH785" s="22" t="str">
        <f>IF(_xlfn.MINIFS(tbl_daily[Date],tbl_daily[Name],Dashboard!$A$6)=Reference!AI785,1,IF(AI785="","",AH784+1))</f>
        <v/>
      </c>
    </row>
    <row r="786" spans="34:34" x14ac:dyDescent="0.2">
      <c r="AH786" s="22" t="str">
        <f>IF(_xlfn.MINIFS(tbl_daily[Date],tbl_daily[Name],Dashboard!$A$6)=Reference!AI786,1,IF(AI786="","",AH785+1))</f>
        <v/>
      </c>
    </row>
    <row r="787" spans="34:34" x14ac:dyDescent="0.2">
      <c r="AH787" s="22" t="str">
        <f>IF(_xlfn.MINIFS(tbl_daily[Date],tbl_daily[Name],Dashboard!$A$6)=Reference!AI787,1,IF(AI787="","",AH786+1))</f>
        <v/>
      </c>
    </row>
    <row r="788" spans="34:34" x14ac:dyDescent="0.2">
      <c r="AH788" s="22" t="str">
        <f>IF(_xlfn.MINIFS(tbl_daily[Date],tbl_daily[Name],Dashboard!$A$6)=Reference!AI788,1,IF(AI788="","",AH787+1))</f>
        <v/>
      </c>
    </row>
    <row r="789" spans="34:34" x14ac:dyDescent="0.2">
      <c r="AH789" s="22" t="str">
        <f>IF(_xlfn.MINIFS(tbl_daily[Date],tbl_daily[Name],Dashboard!$A$6)=Reference!AI789,1,IF(AI789="","",AH788+1))</f>
        <v/>
      </c>
    </row>
    <row r="790" spans="34:34" x14ac:dyDescent="0.2">
      <c r="AH790" s="22" t="str">
        <f>IF(_xlfn.MINIFS(tbl_daily[Date],tbl_daily[Name],Dashboard!$A$6)=Reference!AI790,1,IF(AI790="","",AH789+1))</f>
        <v/>
      </c>
    </row>
    <row r="791" spans="34:34" x14ac:dyDescent="0.2">
      <c r="AH791" s="22" t="str">
        <f>IF(_xlfn.MINIFS(tbl_daily[Date],tbl_daily[Name],Dashboard!$A$6)=Reference!AI791,1,IF(AI791="","",AH790+1))</f>
        <v/>
      </c>
    </row>
    <row r="792" spans="34:34" x14ac:dyDescent="0.2">
      <c r="AH792" s="22" t="str">
        <f>IF(_xlfn.MINIFS(tbl_daily[Date],tbl_daily[Name],Dashboard!$A$6)=Reference!AI792,1,IF(AI792="","",AH791+1))</f>
        <v/>
      </c>
    </row>
    <row r="793" spans="34:34" x14ac:dyDescent="0.2">
      <c r="AH793" s="22" t="str">
        <f>IF(_xlfn.MINIFS(tbl_daily[Date],tbl_daily[Name],Dashboard!$A$6)=Reference!AI793,1,IF(AI793="","",AH792+1))</f>
        <v/>
      </c>
    </row>
    <row r="794" spans="34:34" x14ac:dyDescent="0.2">
      <c r="AH794" s="22" t="str">
        <f>IF(_xlfn.MINIFS(tbl_daily[Date],tbl_daily[Name],Dashboard!$A$6)=Reference!AI794,1,IF(AI794="","",AH793+1))</f>
        <v/>
      </c>
    </row>
    <row r="795" spans="34:34" x14ac:dyDescent="0.2">
      <c r="AH795" s="22" t="str">
        <f>IF(_xlfn.MINIFS(tbl_daily[Date],tbl_daily[Name],Dashboard!$A$6)=Reference!AI795,1,IF(AI795="","",AH794+1))</f>
        <v/>
      </c>
    </row>
    <row r="796" spans="34:34" x14ac:dyDescent="0.2">
      <c r="AH796" s="22" t="str">
        <f>IF(_xlfn.MINIFS(tbl_daily[Date],tbl_daily[Name],Dashboard!$A$6)=Reference!AI796,1,IF(AI796="","",AH795+1))</f>
        <v/>
      </c>
    </row>
    <row r="797" spans="34:34" x14ac:dyDescent="0.2">
      <c r="AH797" s="22" t="str">
        <f>IF(_xlfn.MINIFS(tbl_daily[Date],tbl_daily[Name],Dashboard!$A$6)=Reference!AI797,1,IF(AI797="","",AH796+1))</f>
        <v/>
      </c>
    </row>
    <row r="798" spans="34:34" x14ac:dyDescent="0.2">
      <c r="AH798" s="22" t="str">
        <f>IF(_xlfn.MINIFS(tbl_daily[Date],tbl_daily[Name],Dashboard!$A$6)=Reference!AI798,1,IF(AI798="","",AH797+1))</f>
        <v/>
      </c>
    </row>
    <row r="799" spans="34:34" x14ac:dyDescent="0.2">
      <c r="AH799" s="22" t="str">
        <f>IF(_xlfn.MINIFS(tbl_daily[Date],tbl_daily[Name],Dashboard!$A$6)=Reference!AI799,1,IF(AI799="","",AH798+1))</f>
        <v/>
      </c>
    </row>
    <row r="800" spans="34:34" x14ac:dyDescent="0.2">
      <c r="AH800" s="22" t="str">
        <f>IF(_xlfn.MINIFS(tbl_daily[Date],tbl_daily[Name],Dashboard!$A$6)=Reference!AI800,1,IF(AI800="","",AH799+1))</f>
        <v/>
      </c>
    </row>
    <row r="801" spans="34:34" x14ac:dyDescent="0.2">
      <c r="AH801" s="22" t="str">
        <f>IF(_xlfn.MINIFS(tbl_daily[Date],tbl_daily[Name],Dashboard!$A$6)=Reference!AI801,1,IF(AI801="","",AH800+1))</f>
        <v/>
      </c>
    </row>
    <row r="802" spans="34:34" x14ac:dyDescent="0.2">
      <c r="AH802" s="22" t="str">
        <f>IF(_xlfn.MINIFS(tbl_daily[Date],tbl_daily[Name],Dashboard!$A$6)=Reference!AI802,1,IF(AI802="","",AH801+1))</f>
        <v/>
      </c>
    </row>
    <row r="803" spans="34:34" x14ac:dyDescent="0.2">
      <c r="AH803" s="22" t="str">
        <f>IF(_xlfn.MINIFS(tbl_daily[Date],tbl_daily[Name],Dashboard!$A$6)=Reference!AI803,1,IF(AI803="","",AH802+1))</f>
        <v/>
      </c>
    </row>
    <row r="804" spans="34:34" x14ac:dyDescent="0.2">
      <c r="AH804" s="22" t="str">
        <f>IF(_xlfn.MINIFS(tbl_daily[Date],tbl_daily[Name],Dashboard!$A$6)=Reference!AI804,1,IF(AI804="","",AH803+1))</f>
        <v/>
      </c>
    </row>
    <row r="805" spans="34:34" x14ac:dyDescent="0.2">
      <c r="AH805" s="22" t="str">
        <f>IF(_xlfn.MINIFS(tbl_daily[Date],tbl_daily[Name],Dashboard!$A$6)=Reference!AI805,1,IF(AI805="","",AH804+1))</f>
        <v/>
      </c>
    </row>
    <row r="806" spans="34:34" x14ac:dyDescent="0.2">
      <c r="AH806" s="22" t="str">
        <f>IF(_xlfn.MINIFS(tbl_daily[Date],tbl_daily[Name],Dashboard!$A$6)=Reference!AI806,1,IF(AI806="","",AH805+1))</f>
        <v/>
      </c>
    </row>
    <row r="807" spans="34:34" x14ac:dyDescent="0.2">
      <c r="AH807" s="22" t="str">
        <f>IF(_xlfn.MINIFS(tbl_daily[Date],tbl_daily[Name],Dashboard!$A$6)=Reference!AI807,1,IF(AI807="","",AH806+1))</f>
        <v/>
      </c>
    </row>
    <row r="808" spans="34:34" x14ac:dyDescent="0.2">
      <c r="AH808" s="22" t="str">
        <f>IF(_xlfn.MINIFS(tbl_daily[Date],tbl_daily[Name],Dashboard!$A$6)=Reference!AI808,1,IF(AI808="","",AH807+1))</f>
        <v/>
      </c>
    </row>
    <row r="809" spans="34:34" x14ac:dyDescent="0.2">
      <c r="AH809" s="22" t="str">
        <f>IF(_xlfn.MINIFS(tbl_daily[Date],tbl_daily[Name],Dashboard!$A$6)=Reference!AI809,1,IF(AI809="","",AH808+1))</f>
        <v/>
      </c>
    </row>
    <row r="810" spans="34:34" x14ac:dyDescent="0.2">
      <c r="AH810" s="22" t="str">
        <f>IF(_xlfn.MINIFS(tbl_daily[Date],tbl_daily[Name],Dashboard!$A$6)=Reference!AI810,1,IF(AI810="","",AH809+1))</f>
        <v/>
      </c>
    </row>
    <row r="811" spans="34:34" x14ac:dyDescent="0.2">
      <c r="AH811" s="22" t="str">
        <f>IF(_xlfn.MINIFS(tbl_daily[Date],tbl_daily[Name],Dashboard!$A$6)=Reference!AI811,1,IF(AI811="","",AH810+1))</f>
        <v/>
      </c>
    </row>
    <row r="812" spans="34:34" x14ac:dyDescent="0.2">
      <c r="AH812" s="22" t="str">
        <f>IF(_xlfn.MINIFS(tbl_daily[Date],tbl_daily[Name],Dashboard!$A$6)=Reference!AI812,1,IF(AI812="","",AH811+1))</f>
        <v/>
      </c>
    </row>
    <row r="813" spans="34:34" x14ac:dyDescent="0.2">
      <c r="AH813" s="22" t="str">
        <f>IF(_xlfn.MINIFS(tbl_daily[Date],tbl_daily[Name],Dashboard!$A$6)=Reference!AI813,1,IF(AI813="","",AH812+1))</f>
        <v/>
      </c>
    </row>
    <row r="814" spans="34:34" x14ac:dyDescent="0.2">
      <c r="AH814" s="22" t="str">
        <f>IF(_xlfn.MINIFS(tbl_daily[Date],tbl_daily[Name],Dashboard!$A$6)=Reference!AI814,1,IF(AI814="","",AH813+1))</f>
        <v/>
      </c>
    </row>
    <row r="815" spans="34:34" x14ac:dyDescent="0.2">
      <c r="AH815" s="22" t="str">
        <f>IF(_xlfn.MINIFS(tbl_daily[Date],tbl_daily[Name],Dashboard!$A$6)=Reference!AI815,1,IF(AI815="","",AH814+1))</f>
        <v/>
      </c>
    </row>
    <row r="816" spans="34:34" x14ac:dyDescent="0.2">
      <c r="AH816" s="22" t="str">
        <f>IF(_xlfn.MINIFS(tbl_daily[Date],tbl_daily[Name],Dashboard!$A$6)=Reference!AI816,1,IF(AI816="","",AH815+1))</f>
        <v/>
      </c>
    </row>
    <row r="817" spans="34:34" x14ac:dyDescent="0.2">
      <c r="AH817" s="22" t="str">
        <f>IF(_xlfn.MINIFS(tbl_daily[Date],tbl_daily[Name],Dashboard!$A$6)=Reference!AI817,1,IF(AI817="","",AH816+1))</f>
        <v/>
      </c>
    </row>
    <row r="818" spans="34:34" x14ac:dyDescent="0.2">
      <c r="AH818" s="22" t="str">
        <f>IF(_xlfn.MINIFS(tbl_daily[Date],tbl_daily[Name],Dashboard!$A$6)=Reference!AI818,1,IF(AI818="","",AH817+1))</f>
        <v/>
      </c>
    </row>
    <row r="819" spans="34:34" x14ac:dyDescent="0.2">
      <c r="AH819" s="22" t="str">
        <f>IF(_xlfn.MINIFS(tbl_daily[Date],tbl_daily[Name],Dashboard!$A$6)=Reference!AI819,1,IF(AI819="","",AH818+1))</f>
        <v/>
      </c>
    </row>
    <row r="820" spans="34:34" x14ac:dyDescent="0.2">
      <c r="AH820" s="22" t="str">
        <f>IF(_xlfn.MINIFS(tbl_daily[Date],tbl_daily[Name],Dashboard!$A$6)=Reference!AI820,1,IF(AI820="","",AH819+1))</f>
        <v/>
      </c>
    </row>
    <row r="821" spans="34:34" x14ac:dyDescent="0.2">
      <c r="AH821" s="22" t="str">
        <f>IF(_xlfn.MINIFS(tbl_daily[Date],tbl_daily[Name],Dashboard!$A$6)=Reference!AI821,1,IF(AI821="","",AH820+1))</f>
        <v/>
      </c>
    </row>
    <row r="822" spans="34:34" x14ac:dyDescent="0.2">
      <c r="AH822" s="22" t="str">
        <f>IF(_xlfn.MINIFS(tbl_daily[Date],tbl_daily[Name],Dashboard!$A$6)=Reference!AI822,1,IF(AI822="","",AH821+1))</f>
        <v/>
      </c>
    </row>
    <row r="823" spans="34:34" x14ac:dyDescent="0.2">
      <c r="AH823" s="22" t="str">
        <f>IF(_xlfn.MINIFS(tbl_daily[Date],tbl_daily[Name],Dashboard!$A$6)=Reference!AI823,1,IF(AI823="","",AH822+1))</f>
        <v/>
      </c>
    </row>
    <row r="824" spans="34:34" x14ac:dyDescent="0.2">
      <c r="AH824" s="22" t="str">
        <f>IF(_xlfn.MINIFS(tbl_daily[Date],tbl_daily[Name],Dashboard!$A$6)=Reference!AI824,1,IF(AI824="","",AH823+1))</f>
        <v/>
      </c>
    </row>
    <row r="825" spans="34:34" x14ac:dyDescent="0.2">
      <c r="AH825" s="22" t="str">
        <f>IF(_xlfn.MINIFS(tbl_daily[Date],tbl_daily[Name],Dashboard!$A$6)=Reference!AI825,1,IF(AI825="","",AH824+1))</f>
        <v/>
      </c>
    </row>
    <row r="826" spans="34:34" x14ac:dyDescent="0.2">
      <c r="AH826" s="22" t="str">
        <f>IF(_xlfn.MINIFS(tbl_daily[Date],tbl_daily[Name],Dashboard!$A$6)=Reference!AI826,1,IF(AI826="","",AH825+1))</f>
        <v/>
      </c>
    </row>
    <row r="827" spans="34:34" x14ac:dyDescent="0.2">
      <c r="AH827" s="22" t="str">
        <f>IF(_xlfn.MINIFS(tbl_daily[Date],tbl_daily[Name],Dashboard!$A$6)=Reference!AI827,1,IF(AI827="","",AH826+1))</f>
        <v/>
      </c>
    </row>
    <row r="828" spans="34:34" x14ac:dyDescent="0.2">
      <c r="AH828" s="22" t="str">
        <f>IF(_xlfn.MINIFS(tbl_daily[Date],tbl_daily[Name],Dashboard!$A$6)=Reference!AI828,1,IF(AI828="","",AH827+1))</f>
        <v/>
      </c>
    </row>
    <row r="829" spans="34:34" x14ac:dyDescent="0.2">
      <c r="AH829" s="22" t="str">
        <f>IF(_xlfn.MINIFS(tbl_daily[Date],tbl_daily[Name],Dashboard!$A$6)=Reference!AI829,1,IF(AI829="","",AH828+1))</f>
        <v/>
      </c>
    </row>
    <row r="830" spans="34:34" x14ac:dyDescent="0.2">
      <c r="AH830" s="22" t="str">
        <f>IF(_xlfn.MINIFS(tbl_daily[Date],tbl_daily[Name],Dashboard!$A$6)=Reference!AI830,1,IF(AI830="","",AH829+1))</f>
        <v/>
      </c>
    </row>
    <row r="831" spans="34:34" x14ac:dyDescent="0.2">
      <c r="AH831" s="22" t="str">
        <f>IF(_xlfn.MINIFS(tbl_daily[Date],tbl_daily[Name],Dashboard!$A$6)=Reference!AI831,1,IF(AI831="","",AH830+1))</f>
        <v/>
      </c>
    </row>
    <row r="832" spans="34:34" x14ac:dyDescent="0.2">
      <c r="AH832" s="22" t="str">
        <f>IF(_xlfn.MINIFS(tbl_daily[Date],tbl_daily[Name],Dashboard!$A$6)=Reference!AI832,1,IF(AI832="","",AH831+1))</f>
        <v/>
      </c>
    </row>
    <row r="833" spans="34:34" x14ac:dyDescent="0.2">
      <c r="AH833" s="22" t="str">
        <f>IF(_xlfn.MINIFS(tbl_daily[Date],tbl_daily[Name],Dashboard!$A$6)=Reference!AI833,1,IF(AI833="","",AH832+1))</f>
        <v/>
      </c>
    </row>
    <row r="834" spans="34:34" x14ac:dyDescent="0.2">
      <c r="AH834" s="22" t="str">
        <f>IF(_xlfn.MINIFS(tbl_daily[Date],tbl_daily[Name],Dashboard!$A$6)=Reference!AI834,1,IF(AI834="","",AH833+1))</f>
        <v/>
      </c>
    </row>
    <row r="835" spans="34:34" x14ac:dyDescent="0.2">
      <c r="AH835" s="22" t="str">
        <f>IF(_xlfn.MINIFS(tbl_daily[Date],tbl_daily[Name],Dashboard!$A$6)=Reference!AI835,1,IF(AI835="","",AH834+1))</f>
        <v/>
      </c>
    </row>
    <row r="836" spans="34:34" x14ac:dyDescent="0.2">
      <c r="AH836" s="22" t="str">
        <f>IF(_xlfn.MINIFS(tbl_daily[Date],tbl_daily[Name],Dashboard!$A$6)=Reference!AI836,1,IF(AI836="","",AH835+1))</f>
        <v/>
      </c>
    </row>
    <row r="837" spans="34:34" x14ac:dyDescent="0.2">
      <c r="AH837" s="22" t="str">
        <f>IF(_xlfn.MINIFS(tbl_daily[Date],tbl_daily[Name],Dashboard!$A$6)=Reference!AI837,1,IF(AI837="","",AH836+1))</f>
        <v/>
      </c>
    </row>
    <row r="838" spans="34:34" x14ac:dyDescent="0.2">
      <c r="AH838" s="22" t="str">
        <f>IF(_xlfn.MINIFS(tbl_daily[Date],tbl_daily[Name],Dashboard!$A$6)=Reference!AI838,1,IF(AI838="","",AH837+1))</f>
        <v/>
      </c>
    </row>
    <row r="839" spans="34:34" x14ac:dyDescent="0.2">
      <c r="AH839" s="22" t="str">
        <f>IF(_xlfn.MINIFS(tbl_daily[Date],tbl_daily[Name],Dashboard!$A$6)=Reference!AI839,1,IF(AI839="","",AH838+1))</f>
        <v/>
      </c>
    </row>
    <row r="840" spans="34:34" x14ac:dyDescent="0.2">
      <c r="AH840" s="22" t="str">
        <f>IF(_xlfn.MINIFS(tbl_daily[Date],tbl_daily[Name],Dashboard!$A$6)=Reference!AI840,1,IF(AI840="","",AH839+1))</f>
        <v/>
      </c>
    </row>
    <row r="841" spans="34:34" x14ac:dyDescent="0.2">
      <c r="AH841" s="22" t="str">
        <f>IF(_xlfn.MINIFS(tbl_daily[Date],tbl_daily[Name],Dashboard!$A$6)=Reference!AI841,1,IF(AI841="","",AH840+1))</f>
        <v/>
      </c>
    </row>
    <row r="842" spans="34:34" x14ac:dyDescent="0.2">
      <c r="AH842" s="22" t="str">
        <f>IF(_xlfn.MINIFS(tbl_daily[Date],tbl_daily[Name],Dashboard!$A$6)=Reference!AI842,1,IF(AI842="","",AH841+1))</f>
        <v/>
      </c>
    </row>
    <row r="843" spans="34:34" x14ac:dyDescent="0.2">
      <c r="AH843" s="22" t="str">
        <f>IF(_xlfn.MINIFS(tbl_daily[Date],tbl_daily[Name],Dashboard!$A$6)=Reference!AI843,1,IF(AI843="","",AH842+1))</f>
        <v/>
      </c>
    </row>
    <row r="844" spans="34:34" x14ac:dyDescent="0.2">
      <c r="AH844" s="22" t="str">
        <f>IF(_xlfn.MINIFS(tbl_daily[Date],tbl_daily[Name],Dashboard!$A$6)=Reference!AI844,1,IF(AI844="","",AH843+1))</f>
        <v/>
      </c>
    </row>
    <row r="845" spans="34:34" x14ac:dyDescent="0.2">
      <c r="AH845" s="22" t="str">
        <f>IF(_xlfn.MINIFS(tbl_daily[Date],tbl_daily[Name],Dashboard!$A$6)=Reference!AI845,1,IF(AI845="","",AH844+1))</f>
        <v/>
      </c>
    </row>
    <row r="846" spans="34:34" x14ac:dyDescent="0.2">
      <c r="AH846" s="22" t="str">
        <f>IF(_xlfn.MINIFS(tbl_daily[Date],tbl_daily[Name],Dashboard!$A$6)=Reference!AI846,1,IF(AI846="","",AH845+1))</f>
        <v/>
      </c>
    </row>
    <row r="847" spans="34:34" x14ac:dyDescent="0.2">
      <c r="AH847" s="22" t="str">
        <f>IF(_xlfn.MINIFS(tbl_daily[Date],tbl_daily[Name],Dashboard!$A$6)=Reference!AI847,1,IF(AI847="","",AH846+1))</f>
        <v/>
      </c>
    </row>
    <row r="848" spans="34:34" x14ac:dyDescent="0.2">
      <c r="AH848" s="22" t="str">
        <f>IF(_xlfn.MINIFS(tbl_daily[Date],tbl_daily[Name],Dashboard!$A$6)=Reference!AI848,1,IF(AI848="","",AH847+1))</f>
        <v/>
      </c>
    </row>
    <row r="849" spans="34:34" x14ac:dyDescent="0.2">
      <c r="AH849" s="22" t="str">
        <f>IF(_xlfn.MINIFS(tbl_daily[Date],tbl_daily[Name],Dashboard!$A$6)=Reference!AI849,1,IF(AI849="","",AH848+1))</f>
        <v/>
      </c>
    </row>
    <row r="850" spans="34:34" x14ac:dyDescent="0.2">
      <c r="AH850" s="22" t="str">
        <f>IF(_xlfn.MINIFS(tbl_daily[Date],tbl_daily[Name],Dashboard!$A$6)=Reference!AI850,1,IF(AI850="","",AH849+1))</f>
        <v/>
      </c>
    </row>
    <row r="851" spans="34:34" x14ac:dyDescent="0.2">
      <c r="AH851" s="22" t="str">
        <f>IF(_xlfn.MINIFS(tbl_daily[Date],tbl_daily[Name],Dashboard!$A$6)=Reference!AI851,1,IF(AI851="","",AH850+1))</f>
        <v/>
      </c>
    </row>
    <row r="852" spans="34:34" x14ac:dyDescent="0.2">
      <c r="AH852" s="22" t="str">
        <f>IF(_xlfn.MINIFS(tbl_daily[Date],tbl_daily[Name],Dashboard!$A$6)=Reference!AI852,1,IF(AI852="","",AH851+1))</f>
        <v/>
      </c>
    </row>
    <row r="853" spans="34:34" x14ac:dyDescent="0.2">
      <c r="AH853" s="22" t="str">
        <f>IF(_xlfn.MINIFS(tbl_daily[Date],tbl_daily[Name],Dashboard!$A$6)=Reference!AI853,1,IF(AI853="","",AH852+1))</f>
        <v/>
      </c>
    </row>
    <row r="854" spans="34:34" x14ac:dyDescent="0.2">
      <c r="AH854" s="22" t="str">
        <f>IF(_xlfn.MINIFS(tbl_daily[Date],tbl_daily[Name],Dashboard!$A$6)=Reference!AI854,1,IF(AI854="","",AH853+1))</f>
        <v/>
      </c>
    </row>
    <row r="855" spans="34:34" x14ac:dyDescent="0.2">
      <c r="AH855" s="22" t="str">
        <f>IF(_xlfn.MINIFS(tbl_daily[Date],tbl_daily[Name],Dashboard!$A$6)=Reference!AI855,1,IF(AI855="","",AH854+1))</f>
        <v/>
      </c>
    </row>
    <row r="856" spans="34:34" x14ac:dyDescent="0.2">
      <c r="AH856" s="22" t="str">
        <f>IF(_xlfn.MINIFS(tbl_daily[Date],tbl_daily[Name],Dashboard!$A$6)=Reference!AI856,1,IF(AI856="","",AH855+1))</f>
        <v/>
      </c>
    </row>
    <row r="857" spans="34:34" x14ac:dyDescent="0.2">
      <c r="AH857" s="22" t="str">
        <f>IF(_xlfn.MINIFS(tbl_daily[Date],tbl_daily[Name],Dashboard!$A$6)=Reference!AI857,1,IF(AI857="","",AH856+1))</f>
        <v/>
      </c>
    </row>
    <row r="858" spans="34:34" x14ac:dyDescent="0.2">
      <c r="AH858" s="22" t="str">
        <f>IF(_xlfn.MINIFS(tbl_daily[Date],tbl_daily[Name],Dashboard!$A$6)=Reference!AI858,1,IF(AI858="","",AH857+1))</f>
        <v/>
      </c>
    </row>
    <row r="859" spans="34:34" x14ac:dyDescent="0.2">
      <c r="AH859" s="22" t="str">
        <f>IF(_xlfn.MINIFS(tbl_daily[Date],tbl_daily[Name],Dashboard!$A$6)=Reference!AI859,1,IF(AI859="","",AH858+1))</f>
        <v/>
      </c>
    </row>
    <row r="860" spans="34:34" x14ac:dyDescent="0.2">
      <c r="AH860" s="22" t="str">
        <f>IF(_xlfn.MINIFS(tbl_daily[Date],tbl_daily[Name],Dashboard!$A$6)=Reference!AI860,1,IF(AI860="","",AH859+1))</f>
        <v/>
      </c>
    </row>
    <row r="861" spans="34:34" x14ac:dyDescent="0.2">
      <c r="AH861" s="22" t="str">
        <f>IF(_xlfn.MINIFS(tbl_daily[Date],tbl_daily[Name],Dashboard!$A$6)=Reference!AI861,1,IF(AI861="","",AH860+1))</f>
        <v/>
      </c>
    </row>
    <row r="862" spans="34:34" x14ac:dyDescent="0.2">
      <c r="AH862" s="22" t="str">
        <f>IF(_xlfn.MINIFS(tbl_daily[Date],tbl_daily[Name],Dashboard!$A$6)=Reference!AI862,1,IF(AI862="","",AH861+1))</f>
        <v/>
      </c>
    </row>
    <row r="863" spans="34:34" x14ac:dyDescent="0.2">
      <c r="AH863" s="22" t="str">
        <f>IF(_xlfn.MINIFS(tbl_daily[Date],tbl_daily[Name],Dashboard!$A$6)=Reference!AI863,1,IF(AI863="","",AH862+1))</f>
        <v/>
      </c>
    </row>
    <row r="864" spans="34:34" x14ac:dyDescent="0.2">
      <c r="AH864" s="22" t="str">
        <f>IF(_xlfn.MINIFS(tbl_daily[Date],tbl_daily[Name],Dashboard!$A$6)=Reference!AI864,1,IF(AI864="","",AH863+1))</f>
        <v/>
      </c>
    </row>
    <row r="865" spans="34:34" x14ac:dyDescent="0.2">
      <c r="AH865" s="22" t="str">
        <f>IF(_xlfn.MINIFS(tbl_daily[Date],tbl_daily[Name],Dashboard!$A$6)=Reference!AI865,1,IF(AI865="","",AH864+1))</f>
        <v/>
      </c>
    </row>
    <row r="866" spans="34:34" x14ac:dyDescent="0.2">
      <c r="AH866" s="22" t="str">
        <f>IF(_xlfn.MINIFS(tbl_daily[Date],tbl_daily[Name],Dashboard!$A$6)=Reference!AI866,1,IF(AI866="","",AH865+1))</f>
        <v/>
      </c>
    </row>
    <row r="867" spans="34:34" x14ac:dyDescent="0.2">
      <c r="AH867" s="22" t="str">
        <f>IF(_xlfn.MINIFS(tbl_daily[Date],tbl_daily[Name],Dashboard!$A$6)=Reference!AI867,1,IF(AI867="","",AH866+1))</f>
        <v/>
      </c>
    </row>
    <row r="868" spans="34:34" x14ac:dyDescent="0.2">
      <c r="AH868" s="22" t="str">
        <f>IF(_xlfn.MINIFS(tbl_daily[Date],tbl_daily[Name],Dashboard!$A$6)=Reference!AI868,1,IF(AI868="","",AH867+1))</f>
        <v/>
      </c>
    </row>
    <row r="869" spans="34:34" x14ac:dyDescent="0.2">
      <c r="AH869" s="22" t="str">
        <f>IF(_xlfn.MINIFS(tbl_daily[Date],tbl_daily[Name],Dashboard!$A$6)=Reference!AI869,1,IF(AI869="","",AH868+1))</f>
        <v/>
      </c>
    </row>
    <row r="870" spans="34:34" x14ac:dyDescent="0.2">
      <c r="AH870" s="22" t="str">
        <f>IF(_xlfn.MINIFS(tbl_daily[Date],tbl_daily[Name],Dashboard!$A$6)=Reference!AI870,1,IF(AI870="","",AH869+1))</f>
        <v/>
      </c>
    </row>
    <row r="871" spans="34:34" x14ac:dyDescent="0.2">
      <c r="AH871" s="22" t="str">
        <f>IF(_xlfn.MINIFS(tbl_daily[Date],tbl_daily[Name],Dashboard!$A$6)=Reference!AI871,1,IF(AI871="","",AH870+1))</f>
        <v/>
      </c>
    </row>
    <row r="872" spans="34:34" x14ac:dyDescent="0.2">
      <c r="AH872" s="22" t="str">
        <f>IF(_xlfn.MINIFS(tbl_daily[Date],tbl_daily[Name],Dashboard!$A$6)=Reference!AI872,1,IF(AI872="","",AH871+1))</f>
        <v/>
      </c>
    </row>
    <row r="873" spans="34:34" x14ac:dyDescent="0.2">
      <c r="AH873" s="22" t="str">
        <f>IF(_xlfn.MINIFS(tbl_daily[Date],tbl_daily[Name],Dashboard!$A$6)=Reference!AI873,1,IF(AI873="","",AH872+1))</f>
        <v/>
      </c>
    </row>
    <row r="874" spans="34:34" x14ac:dyDescent="0.2">
      <c r="AH874" s="22" t="str">
        <f>IF(_xlfn.MINIFS(tbl_daily[Date],tbl_daily[Name],Dashboard!$A$6)=Reference!AI874,1,IF(AI874="","",AH873+1))</f>
        <v/>
      </c>
    </row>
    <row r="875" spans="34:34" x14ac:dyDescent="0.2">
      <c r="AH875" s="22" t="str">
        <f>IF(_xlfn.MINIFS(tbl_daily[Date],tbl_daily[Name],Dashboard!$A$6)=Reference!AI875,1,IF(AI875="","",AH874+1))</f>
        <v/>
      </c>
    </row>
    <row r="876" spans="34:34" x14ac:dyDescent="0.2">
      <c r="AH876" s="22" t="str">
        <f>IF(_xlfn.MINIFS(tbl_daily[Date],tbl_daily[Name],Dashboard!$A$6)=Reference!AI876,1,IF(AI876="","",AH875+1))</f>
        <v/>
      </c>
    </row>
    <row r="877" spans="34:34" x14ac:dyDescent="0.2">
      <c r="AH877" s="22" t="str">
        <f>IF(_xlfn.MINIFS(tbl_daily[Date],tbl_daily[Name],Dashboard!$A$6)=Reference!AI877,1,IF(AI877="","",AH876+1))</f>
        <v/>
      </c>
    </row>
    <row r="878" spans="34:34" x14ac:dyDescent="0.2">
      <c r="AH878" s="22" t="str">
        <f>IF(_xlfn.MINIFS(tbl_daily[Date],tbl_daily[Name],Dashboard!$A$6)=Reference!AI878,1,IF(AI878="","",AH877+1))</f>
        <v/>
      </c>
    </row>
    <row r="879" spans="34:34" x14ac:dyDescent="0.2">
      <c r="AH879" s="22" t="str">
        <f>IF(_xlfn.MINIFS(tbl_daily[Date],tbl_daily[Name],Dashboard!$A$6)=Reference!AI879,1,IF(AI879="","",AH878+1))</f>
        <v/>
      </c>
    </row>
    <row r="880" spans="34:34" x14ac:dyDescent="0.2">
      <c r="AH880" s="22" t="str">
        <f>IF(_xlfn.MINIFS(tbl_daily[Date],tbl_daily[Name],Dashboard!$A$6)=Reference!AI880,1,IF(AI880="","",AH879+1))</f>
        <v/>
      </c>
    </row>
    <row r="881" spans="34:34" x14ac:dyDescent="0.2">
      <c r="AH881" s="22" t="str">
        <f>IF(_xlfn.MINIFS(tbl_daily[Date],tbl_daily[Name],Dashboard!$A$6)=Reference!AI881,1,IF(AI881="","",AH880+1))</f>
        <v/>
      </c>
    </row>
    <row r="882" spans="34:34" x14ac:dyDescent="0.2">
      <c r="AH882" s="22" t="str">
        <f>IF(_xlfn.MINIFS(tbl_daily[Date],tbl_daily[Name],Dashboard!$A$6)=Reference!AI882,1,IF(AI882="","",AH881+1))</f>
        <v/>
      </c>
    </row>
    <row r="883" spans="34:34" x14ac:dyDescent="0.2">
      <c r="AH883" s="22" t="str">
        <f>IF(_xlfn.MINIFS(tbl_daily[Date],tbl_daily[Name],Dashboard!$A$6)=Reference!AI883,1,IF(AI883="","",AH882+1))</f>
        <v/>
      </c>
    </row>
    <row r="884" spans="34:34" x14ac:dyDescent="0.2">
      <c r="AH884" s="22" t="str">
        <f>IF(_xlfn.MINIFS(tbl_daily[Date],tbl_daily[Name],Dashboard!$A$6)=Reference!AI884,1,IF(AI884="","",AH883+1))</f>
        <v/>
      </c>
    </row>
    <row r="885" spans="34:34" x14ac:dyDescent="0.2">
      <c r="AH885" s="22" t="str">
        <f>IF(_xlfn.MINIFS(tbl_daily[Date],tbl_daily[Name],Dashboard!$A$6)=Reference!AI885,1,IF(AI885="","",AH884+1))</f>
        <v/>
      </c>
    </row>
    <row r="886" spans="34:34" x14ac:dyDescent="0.2">
      <c r="AH886" s="22" t="str">
        <f>IF(_xlfn.MINIFS(tbl_daily[Date],tbl_daily[Name],Dashboard!$A$6)=Reference!AI886,1,IF(AI886="","",AH885+1))</f>
        <v/>
      </c>
    </row>
    <row r="887" spans="34:34" x14ac:dyDescent="0.2">
      <c r="AH887" s="22" t="str">
        <f>IF(_xlfn.MINIFS(tbl_daily[Date],tbl_daily[Name],Dashboard!$A$6)=Reference!AI887,1,IF(AI887="","",AH886+1))</f>
        <v/>
      </c>
    </row>
    <row r="888" spans="34:34" x14ac:dyDescent="0.2">
      <c r="AH888" s="22" t="str">
        <f>IF(_xlfn.MINIFS(tbl_daily[Date],tbl_daily[Name],Dashboard!$A$6)=Reference!AI888,1,IF(AI888="","",AH887+1))</f>
        <v/>
      </c>
    </row>
    <row r="889" spans="34:34" x14ac:dyDescent="0.2">
      <c r="AH889" s="22" t="str">
        <f>IF(_xlfn.MINIFS(tbl_daily[Date],tbl_daily[Name],Dashboard!$A$6)=Reference!AI889,1,IF(AI889="","",AH888+1))</f>
        <v/>
      </c>
    </row>
    <row r="890" spans="34:34" x14ac:dyDescent="0.2">
      <c r="AH890" s="22" t="str">
        <f>IF(_xlfn.MINIFS(tbl_daily[Date],tbl_daily[Name],Dashboard!$A$6)=Reference!AI890,1,IF(AI890="","",AH889+1))</f>
        <v/>
      </c>
    </row>
    <row r="891" spans="34:34" x14ac:dyDescent="0.2">
      <c r="AH891" s="22" t="str">
        <f>IF(_xlfn.MINIFS(tbl_daily[Date],tbl_daily[Name],Dashboard!$A$6)=Reference!AI891,1,IF(AI891="","",AH890+1))</f>
        <v/>
      </c>
    </row>
    <row r="892" spans="34:34" x14ac:dyDescent="0.2">
      <c r="AH892" s="22" t="str">
        <f>IF(_xlfn.MINIFS(tbl_daily[Date],tbl_daily[Name],Dashboard!$A$6)=Reference!AI892,1,IF(AI892="","",AH891+1))</f>
        <v/>
      </c>
    </row>
    <row r="893" spans="34:34" x14ac:dyDescent="0.2">
      <c r="AH893" s="22" t="str">
        <f>IF(_xlfn.MINIFS(tbl_daily[Date],tbl_daily[Name],Dashboard!$A$6)=Reference!AI893,1,IF(AI893="","",AH892+1))</f>
        <v/>
      </c>
    </row>
    <row r="894" spans="34:34" x14ac:dyDescent="0.2">
      <c r="AH894" s="22" t="str">
        <f>IF(_xlfn.MINIFS(tbl_daily[Date],tbl_daily[Name],Dashboard!$A$6)=Reference!AI894,1,IF(AI894="","",AH893+1))</f>
        <v/>
      </c>
    </row>
    <row r="895" spans="34:34" x14ac:dyDescent="0.2">
      <c r="AH895" s="22" t="str">
        <f>IF(_xlfn.MINIFS(tbl_daily[Date],tbl_daily[Name],Dashboard!$A$6)=Reference!AI895,1,IF(AI895="","",AH894+1))</f>
        <v/>
      </c>
    </row>
    <row r="896" spans="34:34" x14ac:dyDescent="0.2">
      <c r="AH896" s="22" t="str">
        <f>IF(_xlfn.MINIFS(tbl_daily[Date],tbl_daily[Name],Dashboard!$A$6)=Reference!AI896,1,IF(AI896="","",AH895+1))</f>
        <v/>
      </c>
    </row>
    <row r="897" spans="34:34" x14ac:dyDescent="0.2">
      <c r="AH897" s="22" t="str">
        <f>IF(_xlfn.MINIFS(tbl_daily[Date],tbl_daily[Name],Dashboard!$A$6)=Reference!AI897,1,IF(AI897="","",AH896+1))</f>
        <v/>
      </c>
    </row>
    <row r="898" spans="34:34" x14ac:dyDescent="0.2">
      <c r="AH898" s="22" t="str">
        <f>IF(_xlfn.MINIFS(tbl_daily[Date],tbl_daily[Name],Dashboard!$A$6)=Reference!AI898,1,IF(AI898="","",AH897+1))</f>
        <v/>
      </c>
    </row>
    <row r="899" spans="34:34" x14ac:dyDescent="0.2">
      <c r="AH899" s="22" t="str">
        <f>IF(_xlfn.MINIFS(tbl_daily[Date],tbl_daily[Name],Dashboard!$A$6)=Reference!AI899,1,IF(AI899="","",AH898+1))</f>
        <v/>
      </c>
    </row>
    <row r="900" spans="34:34" x14ac:dyDescent="0.2">
      <c r="AH900" s="22" t="str">
        <f>IF(_xlfn.MINIFS(tbl_daily[Date],tbl_daily[Name],Dashboard!$A$6)=Reference!AI900,1,IF(AI900="","",AH899+1))</f>
        <v/>
      </c>
    </row>
    <row r="901" spans="34:34" x14ac:dyDescent="0.2">
      <c r="AH901" s="22" t="str">
        <f>IF(_xlfn.MINIFS(tbl_daily[Date],tbl_daily[Name],Dashboard!$A$6)=Reference!AI901,1,IF(AI901="","",AH900+1))</f>
        <v/>
      </c>
    </row>
    <row r="902" spans="34:34" x14ac:dyDescent="0.2">
      <c r="AH902" s="22" t="str">
        <f>IF(_xlfn.MINIFS(tbl_daily[Date],tbl_daily[Name],Dashboard!$A$6)=Reference!AI902,1,IF(AI902="","",AH901+1))</f>
        <v/>
      </c>
    </row>
    <row r="903" spans="34:34" x14ac:dyDescent="0.2">
      <c r="AH903" s="22" t="str">
        <f>IF(_xlfn.MINIFS(tbl_daily[Date],tbl_daily[Name],Dashboard!$A$6)=Reference!AI903,1,IF(AI903="","",AH902+1))</f>
        <v/>
      </c>
    </row>
    <row r="904" spans="34:34" x14ac:dyDescent="0.2">
      <c r="AH904" s="22" t="str">
        <f>IF(_xlfn.MINIFS(tbl_daily[Date],tbl_daily[Name],Dashboard!$A$6)=Reference!AI904,1,IF(AI904="","",AH903+1))</f>
        <v/>
      </c>
    </row>
    <row r="905" spans="34:34" x14ac:dyDescent="0.2">
      <c r="AH905" s="22" t="str">
        <f>IF(_xlfn.MINIFS(tbl_daily[Date],tbl_daily[Name],Dashboard!$A$6)=Reference!AI905,1,IF(AI905="","",AH904+1))</f>
        <v/>
      </c>
    </row>
    <row r="906" spans="34:34" x14ac:dyDescent="0.2">
      <c r="AH906" s="22" t="str">
        <f>IF(_xlfn.MINIFS(tbl_daily[Date],tbl_daily[Name],Dashboard!$A$6)=Reference!AI906,1,IF(AI906="","",AH905+1))</f>
        <v/>
      </c>
    </row>
    <row r="907" spans="34:34" x14ac:dyDescent="0.2">
      <c r="AH907" s="22" t="str">
        <f>IF(_xlfn.MINIFS(tbl_daily[Date],tbl_daily[Name],Dashboard!$A$6)=Reference!AI907,1,IF(AI907="","",AH906+1))</f>
        <v/>
      </c>
    </row>
    <row r="908" spans="34:34" x14ac:dyDescent="0.2">
      <c r="AH908" s="22" t="str">
        <f>IF(_xlfn.MINIFS(tbl_daily[Date],tbl_daily[Name],Dashboard!$A$6)=Reference!AI908,1,IF(AI908="","",AH907+1))</f>
        <v/>
      </c>
    </row>
    <row r="909" spans="34:34" x14ac:dyDescent="0.2">
      <c r="AH909" s="22" t="str">
        <f>IF(_xlfn.MINIFS(tbl_daily[Date],tbl_daily[Name],Dashboard!$A$6)=Reference!AI909,1,IF(AI909="","",AH908+1))</f>
        <v/>
      </c>
    </row>
    <row r="910" spans="34:34" x14ac:dyDescent="0.2">
      <c r="AH910" s="22" t="str">
        <f>IF(_xlfn.MINIFS(tbl_daily[Date],tbl_daily[Name],Dashboard!$A$6)=Reference!AI910,1,IF(AI910="","",AH909+1))</f>
        <v/>
      </c>
    </row>
    <row r="911" spans="34:34" x14ac:dyDescent="0.2">
      <c r="AH911" s="22" t="str">
        <f>IF(_xlfn.MINIFS(tbl_daily[Date],tbl_daily[Name],Dashboard!$A$6)=Reference!AI911,1,IF(AI911="","",AH910+1))</f>
        <v/>
      </c>
    </row>
    <row r="912" spans="34:34" x14ac:dyDescent="0.2">
      <c r="AH912" s="22" t="str">
        <f>IF(_xlfn.MINIFS(tbl_daily[Date],tbl_daily[Name],Dashboard!$A$6)=Reference!AI912,1,IF(AI912="","",AH911+1))</f>
        <v/>
      </c>
    </row>
    <row r="913" spans="34:34" x14ac:dyDescent="0.2">
      <c r="AH913" s="22" t="str">
        <f>IF(_xlfn.MINIFS(tbl_daily[Date],tbl_daily[Name],Dashboard!$A$6)=Reference!AI913,1,IF(AI913="","",AH912+1))</f>
        <v/>
      </c>
    </row>
    <row r="914" spans="34:34" x14ac:dyDescent="0.2">
      <c r="AH914" s="22" t="str">
        <f>IF(_xlfn.MINIFS(tbl_daily[Date],tbl_daily[Name],Dashboard!$A$6)=Reference!AI914,1,IF(AI914="","",AH913+1))</f>
        <v/>
      </c>
    </row>
    <row r="915" spans="34:34" x14ac:dyDescent="0.2">
      <c r="AH915" s="22" t="str">
        <f>IF(_xlfn.MINIFS(tbl_daily[Date],tbl_daily[Name],Dashboard!$A$6)=Reference!AI915,1,IF(AI915="","",AH914+1))</f>
        <v/>
      </c>
    </row>
    <row r="916" spans="34:34" x14ac:dyDescent="0.2">
      <c r="AH916" s="22" t="str">
        <f>IF(_xlfn.MINIFS(tbl_daily[Date],tbl_daily[Name],Dashboard!$A$6)=Reference!AI916,1,IF(AI916="","",AH915+1))</f>
        <v/>
      </c>
    </row>
    <row r="917" spans="34:34" x14ac:dyDescent="0.2">
      <c r="AH917" s="22" t="str">
        <f>IF(_xlfn.MINIFS(tbl_daily[Date],tbl_daily[Name],Dashboard!$A$6)=Reference!AI917,1,IF(AI917="","",AH916+1))</f>
        <v/>
      </c>
    </row>
    <row r="918" spans="34:34" x14ac:dyDescent="0.2">
      <c r="AH918" s="22" t="str">
        <f>IF(_xlfn.MINIFS(tbl_daily[Date],tbl_daily[Name],Dashboard!$A$6)=Reference!AI918,1,IF(AI918="","",AH917+1))</f>
        <v/>
      </c>
    </row>
    <row r="919" spans="34:34" x14ac:dyDescent="0.2">
      <c r="AH919" s="22" t="str">
        <f>IF(_xlfn.MINIFS(tbl_daily[Date],tbl_daily[Name],Dashboard!$A$6)=Reference!AI919,1,IF(AI919="","",AH918+1))</f>
        <v/>
      </c>
    </row>
    <row r="920" spans="34:34" x14ac:dyDescent="0.2">
      <c r="AH920" s="22" t="str">
        <f>IF(_xlfn.MINIFS(tbl_daily[Date],tbl_daily[Name],Dashboard!$A$6)=Reference!AI920,1,IF(AI920="","",AH919+1))</f>
        <v/>
      </c>
    </row>
    <row r="921" spans="34:34" x14ac:dyDescent="0.2">
      <c r="AH921" s="22" t="str">
        <f>IF(_xlfn.MINIFS(tbl_daily[Date],tbl_daily[Name],Dashboard!$A$6)=Reference!AI921,1,IF(AI921="","",AH920+1))</f>
        <v/>
      </c>
    </row>
    <row r="922" spans="34:34" x14ac:dyDescent="0.2">
      <c r="AH922" s="22" t="str">
        <f>IF(_xlfn.MINIFS(tbl_daily[Date],tbl_daily[Name],Dashboard!$A$6)=Reference!AI922,1,IF(AI922="","",AH921+1))</f>
        <v/>
      </c>
    </row>
    <row r="923" spans="34:34" x14ac:dyDescent="0.2">
      <c r="AH923" s="22" t="str">
        <f>IF(_xlfn.MINIFS(tbl_daily[Date],tbl_daily[Name],Dashboard!$A$6)=Reference!AI923,1,IF(AI923="","",AH922+1))</f>
        <v/>
      </c>
    </row>
    <row r="924" spans="34:34" x14ac:dyDescent="0.2">
      <c r="AH924" s="22" t="str">
        <f>IF(_xlfn.MINIFS(tbl_daily[Date],tbl_daily[Name],Dashboard!$A$6)=Reference!AI924,1,IF(AI924="","",AH923+1))</f>
        <v/>
      </c>
    </row>
    <row r="925" spans="34:34" x14ac:dyDescent="0.2">
      <c r="AH925" s="22" t="str">
        <f>IF(_xlfn.MINIFS(tbl_daily[Date],tbl_daily[Name],Dashboard!$A$6)=Reference!AI925,1,IF(AI925="","",AH924+1))</f>
        <v/>
      </c>
    </row>
    <row r="926" spans="34:34" x14ac:dyDescent="0.2">
      <c r="AH926" s="22" t="str">
        <f>IF(_xlfn.MINIFS(tbl_daily[Date],tbl_daily[Name],Dashboard!$A$6)=Reference!AI926,1,IF(AI926="","",AH925+1))</f>
        <v/>
      </c>
    </row>
    <row r="927" spans="34:34" x14ac:dyDescent="0.2">
      <c r="AH927" s="22" t="str">
        <f>IF(_xlfn.MINIFS(tbl_daily[Date],tbl_daily[Name],Dashboard!$A$6)=Reference!AI927,1,IF(AI927="","",AH926+1))</f>
        <v/>
      </c>
    </row>
    <row r="928" spans="34:34" x14ac:dyDescent="0.2">
      <c r="AH928" s="22" t="str">
        <f>IF(_xlfn.MINIFS(tbl_daily[Date],tbl_daily[Name],Dashboard!$A$6)=Reference!AI928,1,IF(AI928="","",AH927+1))</f>
        <v/>
      </c>
    </row>
    <row r="929" spans="34:34" x14ac:dyDescent="0.2">
      <c r="AH929" s="22" t="str">
        <f>IF(_xlfn.MINIFS(tbl_daily[Date],tbl_daily[Name],Dashboard!$A$6)=Reference!AI929,1,IF(AI929="","",AH928+1))</f>
        <v/>
      </c>
    </row>
    <row r="930" spans="34:34" x14ac:dyDescent="0.2">
      <c r="AH930" s="22" t="str">
        <f>IF(_xlfn.MINIFS(tbl_daily[Date],tbl_daily[Name],Dashboard!$A$6)=Reference!AI930,1,IF(AI930="","",AH929+1))</f>
        <v/>
      </c>
    </row>
    <row r="931" spans="34:34" x14ac:dyDescent="0.2">
      <c r="AH931" s="22" t="str">
        <f>IF(_xlfn.MINIFS(tbl_daily[Date],tbl_daily[Name],Dashboard!$A$6)=Reference!AI931,1,IF(AI931="","",AH930+1))</f>
        <v/>
      </c>
    </row>
    <row r="932" spans="34:34" x14ac:dyDescent="0.2">
      <c r="AH932" s="22" t="str">
        <f>IF(_xlfn.MINIFS(tbl_daily[Date],tbl_daily[Name],Dashboard!$A$6)=Reference!AI932,1,IF(AI932="","",AH931+1))</f>
        <v/>
      </c>
    </row>
    <row r="933" spans="34:34" x14ac:dyDescent="0.2">
      <c r="AH933" s="22" t="str">
        <f>IF(_xlfn.MINIFS(tbl_daily[Date],tbl_daily[Name],Dashboard!$A$6)=Reference!AI933,1,IF(AI933="","",AH932+1))</f>
        <v/>
      </c>
    </row>
    <row r="934" spans="34:34" x14ac:dyDescent="0.2">
      <c r="AH934" s="22" t="str">
        <f>IF(_xlfn.MINIFS(tbl_daily[Date],tbl_daily[Name],Dashboard!$A$6)=Reference!AI934,1,IF(AI934="","",AH933+1))</f>
        <v/>
      </c>
    </row>
    <row r="935" spans="34:34" x14ac:dyDescent="0.2">
      <c r="AH935" s="22" t="str">
        <f>IF(_xlfn.MINIFS(tbl_daily[Date],tbl_daily[Name],Dashboard!$A$6)=Reference!AI935,1,IF(AI935="","",AH934+1))</f>
        <v/>
      </c>
    </row>
    <row r="936" spans="34:34" x14ac:dyDescent="0.2">
      <c r="AH936" s="22" t="str">
        <f>IF(_xlfn.MINIFS(tbl_daily[Date],tbl_daily[Name],Dashboard!$A$6)=Reference!AI936,1,IF(AI936="","",AH935+1))</f>
        <v/>
      </c>
    </row>
    <row r="937" spans="34:34" x14ac:dyDescent="0.2">
      <c r="AH937" s="22" t="str">
        <f>IF(_xlfn.MINIFS(tbl_daily[Date],tbl_daily[Name],Dashboard!$A$6)=Reference!AI937,1,IF(AI937="","",AH936+1))</f>
        <v/>
      </c>
    </row>
    <row r="938" spans="34:34" x14ac:dyDescent="0.2">
      <c r="AH938" s="22" t="str">
        <f>IF(_xlfn.MINIFS(tbl_daily[Date],tbl_daily[Name],Dashboard!$A$6)=Reference!AI938,1,IF(AI938="","",AH937+1))</f>
        <v/>
      </c>
    </row>
    <row r="939" spans="34:34" x14ac:dyDescent="0.2">
      <c r="AH939" s="22" t="str">
        <f>IF(_xlfn.MINIFS(tbl_daily[Date],tbl_daily[Name],Dashboard!$A$6)=Reference!AI939,1,IF(AI939="","",AH938+1))</f>
        <v/>
      </c>
    </row>
    <row r="940" spans="34:34" x14ac:dyDescent="0.2">
      <c r="AH940" s="22" t="str">
        <f>IF(_xlfn.MINIFS(tbl_daily[Date],tbl_daily[Name],Dashboard!$A$6)=Reference!AI940,1,IF(AI940="","",AH939+1))</f>
        <v/>
      </c>
    </row>
    <row r="941" spans="34:34" x14ac:dyDescent="0.2">
      <c r="AH941" s="22" t="str">
        <f>IF(_xlfn.MINIFS(tbl_daily[Date],tbl_daily[Name],Dashboard!$A$6)=Reference!AI941,1,IF(AI941="","",AH940+1))</f>
        <v/>
      </c>
    </row>
    <row r="942" spans="34:34" x14ac:dyDescent="0.2">
      <c r="AH942" s="22" t="str">
        <f>IF(_xlfn.MINIFS(tbl_daily[Date],tbl_daily[Name],Dashboard!$A$6)=Reference!AI942,1,IF(AI942="","",AH941+1))</f>
        <v/>
      </c>
    </row>
    <row r="943" spans="34:34" x14ac:dyDescent="0.2">
      <c r="AH943" s="22" t="str">
        <f>IF(_xlfn.MINIFS(tbl_daily[Date],tbl_daily[Name],Dashboard!$A$6)=Reference!AI943,1,IF(AI943="","",AH942+1))</f>
        <v/>
      </c>
    </row>
    <row r="944" spans="34:34" x14ac:dyDescent="0.2">
      <c r="AH944" s="22" t="str">
        <f>IF(_xlfn.MINIFS(tbl_daily[Date],tbl_daily[Name],Dashboard!$A$6)=Reference!AI944,1,IF(AI944="","",AH943+1))</f>
        <v/>
      </c>
    </row>
    <row r="945" spans="34:34" x14ac:dyDescent="0.2">
      <c r="AH945" s="22" t="str">
        <f>IF(_xlfn.MINIFS(tbl_daily[Date],tbl_daily[Name],Dashboard!$A$6)=Reference!AI945,1,IF(AI945="","",AH944+1))</f>
        <v/>
      </c>
    </row>
    <row r="946" spans="34:34" x14ac:dyDescent="0.2">
      <c r="AH946" s="22" t="str">
        <f>IF(_xlfn.MINIFS(tbl_daily[Date],tbl_daily[Name],Dashboard!$A$6)=Reference!AI946,1,IF(AI946="","",AH945+1))</f>
        <v/>
      </c>
    </row>
    <row r="947" spans="34:34" x14ac:dyDescent="0.2">
      <c r="AH947" s="22" t="str">
        <f>IF(_xlfn.MINIFS(tbl_daily[Date],tbl_daily[Name],Dashboard!$A$6)=Reference!AI947,1,IF(AI947="","",AH946+1))</f>
        <v/>
      </c>
    </row>
    <row r="948" spans="34:34" x14ac:dyDescent="0.2">
      <c r="AH948" s="22" t="str">
        <f>IF(_xlfn.MINIFS(tbl_daily[Date],tbl_daily[Name],Dashboard!$A$6)=Reference!AI948,1,IF(AI948="","",AH947+1))</f>
        <v/>
      </c>
    </row>
    <row r="949" spans="34:34" x14ac:dyDescent="0.2">
      <c r="AH949" s="22" t="str">
        <f>IF(_xlfn.MINIFS(tbl_daily[Date],tbl_daily[Name],Dashboard!$A$6)=Reference!AI949,1,IF(AI949="","",AH948+1))</f>
        <v/>
      </c>
    </row>
    <row r="950" spans="34:34" x14ac:dyDescent="0.2">
      <c r="AH950" s="22" t="str">
        <f>IF(_xlfn.MINIFS(tbl_daily[Date],tbl_daily[Name],Dashboard!$A$6)=Reference!AI950,1,IF(AI950="","",AH949+1))</f>
        <v/>
      </c>
    </row>
    <row r="951" spans="34:34" x14ac:dyDescent="0.2">
      <c r="AH951" s="22" t="str">
        <f>IF(_xlfn.MINIFS(tbl_daily[Date],tbl_daily[Name],Dashboard!$A$6)=Reference!AI951,1,IF(AI951="","",AH950+1))</f>
        <v/>
      </c>
    </row>
    <row r="952" spans="34:34" x14ac:dyDescent="0.2">
      <c r="AH952" s="22" t="str">
        <f>IF(_xlfn.MINIFS(tbl_daily[Date],tbl_daily[Name],Dashboard!$A$6)=Reference!AI952,1,IF(AI952="","",AH951+1))</f>
        <v/>
      </c>
    </row>
    <row r="953" spans="34:34" x14ac:dyDescent="0.2">
      <c r="AH953" s="22" t="str">
        <f>IF(_xlfn.MINIFS(tbl_daily[Date],tbl_daily[Name],Dashboard!$A$6)=Reference!AI953,1,IF(AI953="","",AH952+1))</f>
        <v/>
      </c>
    </row>
    <row r="954" spans="34:34" x14ac:dyDescent="0.2">
      <c r="AH954" s="22" t="str">
        <f>IF(_xlfn.MINIFS(tbl_daily[Date],tbl_daily[Name],Dashboard!$A$6)=Reference!AI954,1,IF(AI954="","",AH953+1))</f>
        <v/>
      </c>
    </row>
    <row r="955" spans="34:34" x14ac:dyDescent="0.2">
      <c r="AH955" s="22" t="str">
        <f>IF(_xlfn.MINIFS(tbl_daily[Date],tbl_daily[Name],Dashboard!$A$6)=Reference!AI955,1,IF(AI955="","",AH954+1))</f>
        <v/>
      </c>
    </row>
    <row r="956" spans="34:34" x14ac:dyDescent="0.2">
      <c r="AH956" s="22" t="str">
        <f>IF(_xlfn.MINIFS(tbl_daily[Date],tbl_daily[Name],Dashboard!$A$6)=Reference!AI956,1,IF(AI956="","",AH955+1))</f>
        <v/>
      </c>
    </row>
    <row r="957" spans="34:34" x14ac:dyDescent="0.2">
      <c r="AH957" s="22" t="str">
        <f>IF(_xlfn.MINIFS(tbl_daily[Date],tbl_daily[Name],Dashboard!$A$6)=Reference!AI957,1,IF(AI957="","",AH956+1))</f>
        <v/>
      </c>
    </row>
    <row r="958" spans="34:34" x14ac:dyDescent="0.2">
      <c r="AH958" s="22" t="str">
        <f>IF(_xlfn.MINIFS(tbl_daily[Date],tbl_daily[Name],Dashboard!$A$6)=Reference!AI958,1,IF(AI958="","",AH957+1))</f>
        <v/>
      </c>
    </row>
    <row r="959" spans="34:34" x14ac:dyDescent="0.2">
      <c r="AH959" s="22" t="str">
        <f>IF(_xlfn.MINIFS(tbl_daily[Date],tbl_daily[Name],Dashboard!$A$6)=Reference!AI959,1,IF(AI959="","",AH958+1))</f>
        <v/>
      </c>
    </row>
    <row r="960" spans="34:34" x14ac:dyDescent="0.2">
      <c r="AH960" s="22" t="str">
        <f>IF(_xlfn.MINIFS(tbl_daily[Date],tbl_daily[Name],Dashboard!$A$6)=Reference!AI960,1,IF(AI960="","",AH959+1))</f>
        <v/>
      </c>
    </row>
    <row r="961" spans="34:34" x14ac:dyDescent="0.2">
      <c r="AH961" s="22" t="str">
        <f>IF(_xlfn.MINIFS(tbl_daily[Date],tbl_daily[Name],Dashboard!$A$6)=Reference!AI961,1,IF(AI961="","",AH960+1))</f>
        <v/>
      </c>
    </row>
    <row r="962" spans="34:34" x14ac:dyDescent="0.2">
      <c r="AH962" s="22" t="str">
        <f>IF(_xlfn.MINIFS(tbl_daily[Date],tbl_daily[Name],Dashboard!$A$6)=Reference!AI962,1,IF(AI962="","",AH961+1))</f>
        <v/>
      </c>
    </row>
    <row r="963" spans="34:34" x14ac:dyDescent="0.2">
      <c r="AH963" s="22" t="str">
        <f>IF(_xlfn.MINIFS(tbl_daily[Date],tbl_daily[Name],Dashboard!$A$6)=Reference!AI963,1,IF(AI963="","",AH962+1))</f>
        <v/>
      </c>
    </row>
    <row r="964" spans="34:34" x14ac:dyDescent="0.2">
      <c r="AH964" s="22" t="str">
        <f>IF(_xlfn.MINIFS(tbl_daily[Date],tbl_daily[Name],Dashboard!$A$6)=Reference!AI964,1,IF(AI964="","",AH963+1))</f>
        <v/>
      </c>
    </row>
    <row r="965" spans="34:34" x14ac:dyDescent="0.2">
      <c r="AH965" s="22" t="str">
        <f>IF(_xlfn.MINIFS(tbl_daily[Date],tbl_daily[Name],Dashboard!$A$6)=Reference!AI965,1,IF(AI965="","",AH964+1))</f>
        <v/>
      </c>
    </row>
    <row r="966" spans="34:34" x14ac:dyDescent="0.2">
      <c r="AH966" s="22" t="str">
        <f>IF(_xlfn.MINIFS(tbl_daily[Date],tbl_daily[Name],Dashboard!$A$6)=Reference!AI966,1,IF(AI966="","",AH965+1))</f>
        <v/>
      </c>
    </row>
    <row r="967" spans="34:34" x14ac:dyDescent="0.2">
      <c r="AH967" s="22" t="str">
        <f>IF(_xlfn.MINIFS(tbl_daily[Date],tbl_daily[Name],Dashboard!$A$6)=Reference!AI967,1,IF(AI967="","",AH966+1))</f>
        <v/>
      </c>
    </row>
    <row r="968" spans="34:34" x14ac:dyDescent="0.2">
      <c r="AH968" s="22" t="str">
        <f>IF(_xlfn.MINIFS(tbl_daily[Date],tbl_daily[Name],Dashboard!$A$6)=Reference!AI968,1,IF(AI968="","",AH967+1))</f>
        <v/>
      </c>
    </row>
    <row r="969" spans="34:34" x14ac:dyDescent="0.2">
      <c r="AH969" s="22" t="str">
        <f>IF(_xlfn.MINIFS(tbl_daily[Date],tbl_daily[Name],Dashboard!$A$6)=Reference!AI969,1,IF(AI969="","",AH968+1))</f>
        <v/>
      </c>
    </row>
    <row r="970" spans="34:34" x14ac:dyDescent="0.2">
      <c r="AH970" s="22" t="str">
        <f>IF(_xlfn.MINIFS(tbl_daily[Date],tbl_daily[Name],Dashboard!$A$6)=Reference!AI970,1,IF(AI970="","",AH969+1))</f>
        <v/>
      </c>
    </row>
    <row r="971" spans="34:34" x14ac:dyDescent="0.2">
      <c r="AH971" s="22" t="str">
        <f>IF(_xlfn.MINIFS(tbl_daily[Date],tbl_daily[Name],Dashboard!$A$6)=Reference!AI971,1,IF(AI971="","",AH970+1))</f>
        <v/>
      </c>
    </row>
    <row r="972" spans="34:34" x14ac:dyDescent="0.2">
      <c r="AH972" s="22" t="str">
        <f>IF(_xlfn.MINIFS(tbl_daily[Date],tbl_daily[Name],Dashboard!$A$6)=Reference!AI972,1,IF(AI972="","",AH971+1))</f>
        <v/>
      </c>
    </row>
    <row r="973" spans="34:34" x14ac:dyDescent="0.2">
      <c r="AH973" s="22" t="str">
        <f>IF(_xlfn.MINIFS(tbl_daily[Date],tbl_daily[Name],Dashboard!$A$6)=Reference!AI973,1,IF(AI973="","",AH972+1))</f>
        <v/>
      </c>
    </row>
    <row r="974" spans="34:34" x14ac:dyDescent="0.2">
      <c r="AH974" s="22" t="str">
        <f>IF(_xlfn.MINIFS(tbl_daily[Date],tbl_daily[Name],Dashboard!$A$6)=Reference!AI974,1,IF(AI974="","",AH973+1))</f>
        <v/>
      </c>
    </row>
    <row r="975" spans="34:34" x14ac:dyDescent="0.2">
      <c r="AH975" s="22" t="str">
        <f>IF(_xlfn.MINIFS(tbl_daily[Date],tbl_daily[Name],Dashboard!$A$6)=Reference!AI975,1,IF(AI975="","",AH974+1))</f>
        <v/>
      </c>
    </row>
    <row r="976" spans="34:34" x14ac:dyDescent="0.2">
      <c r="AH976" s="22" t="str">
        <f>IF(_xlfn.MINIFS(tbl_daily[Date],tbl_daily[Name],Dashboard!$A$6)=Reference!AI976,1,IF(AI976="","",AH975+1))</f>
        <v/>
      </c>
    </row>
    <row r="977" spans="34:34" x14ac:dyDescent="0.2">
      <c r="AH977" s="22" t="str">
        <f>IF(_xlfn.MINIFS(tbl_daily[Date],tbl_daily[Name],Dashboard!$A$6)=Reference!AI977,1,IF(AI977="","",AH976+1))</f>
        <v/>
      </c>
    </row>
    <row r="978" spans="34:34" x14ac:dyDescent="0.2">
      <c r="AH978" s="22" t="str">
        <f>IF(_xlfn.MINIFS(tbl_daily[Date],tbl_daily[Name],Dashboard!$A$6)=Reference!AI978,1,IF(AI978="","",AH977+1))</f>
        <v/>
      </c>
    </row>
    <row r="979" spans="34:34" x14ac:dyDescent="0.2">
      <c r="AH979" s="22" t="str">
        <f>IF(_xlfn.MINIFS(tbl_daily[Date],tbl_daily[Name],Dashboard!$A$6)=Reference!AI979,1,IF(AI979="","",AH978+1))</f>
        <v/>
      </c>
    </row>
    <row r="980" spans="34:34" x14ac:dyDescent="0.2">
      <c r="AH980" s="22" t="str">
        <f>IF(_xlfn.MINIFS(tbl_daily[Date],tbl_daily[Name],Dashboard!$A$6)=Reference!AI980,1,IF(AI980="","",AH979+1))</f>
        <v/>
      </c>
    </row>
    <row r="981" spans="34:34" x14ac:dyDescent="0.2">
      <c r="AH981" s="22" t="str">
        <f>IF(_xlfn.MINIFS(tbl_daily[Date],tbl_daily[Name],Dashboard!$A$6)=Reference!AI981,1,IF(AI981="","",AH980+1))</f>
        <v/>
      </c>
    </row>
    <row r="982" spans="34:34" x14ac:dyDescent="0.2">
      <c r="AH982" s="22" t="str">
        <f>IF(_xlfn.MINIFS(tbl_daily[Date],tbl_daily[Name],Dashboard!$A$6)=Reference!AI982,1,IF(AI982="","",AH981+1))</f>
        <v/>
      </c>
    </row>
    <row r="983" spans="34:34" x14ac:dyDescent="0.2">
      <c r="AH983" s="22" t="str">
        <f>IF(_xlfn.MINIFS(tbl_daily[Date],tbl_daily[Name],Dashboard!$A$6)=Reference!AI983,1,IF(AI983="","",AH982+1))</f>
        <v/>
      </c>
    </row>
    <row r="984" spans="34:34" x14ac:dyDescent="0.2">
      <c r="AH984" s="22" t="str">
        <f>IF(_xlfn.MINIFS(tbl_daily[Date],tbl_daily[Name],Dashboard!$A$6)=Reference!AI984,1,IF(AI984="","",AH983+1))</f>
        <v/>
      </c>
    </row>
    <row r="985" spans="34:34" x14ac:dyDescent="0.2">
      <c r="AH985" s="22" t="str">
        <f>IF(_xlfn.MINIFS(tbl_daily[Date],tbl_daily[Name],Dashboard!$A$6)=Reference!AI985,1,IF(AI985="","",AH984+1))</f>
        <v/>
      </c>
    </row>
    <row r="986" spans="34:34" x14ac:dyDescent="0.2">
      <c r="AH986" s="22" t="str">
        <f>IF(_xlfn.MINIFS(tbl_daily[Date],tbl_daily[Name],Dashboard!$A$6)=Reference!AI986,1,IF(AI986="","",AH985+1))</f>
        <v/>
      </c>
    </row>
    <row r="987" spans="34:34" x14ac:dyDescent="0.2">
      <c r="AH987" s="22" t="str">
        <f>IF(_xlfn.MINIFS(tbl_daily[Date],tbl_daily[Name],Dashboard!$A$6)=Reference!AI987,1,IF(AI987="","",AH986+1))</f>
        <v/>
      </c>
    </row>
    <row r="988" spans="34:34" x14ac:dyDescent="0.2">
      <c r="AH988" s="22" t="str">
        <f>IF(_xlfn.MINIFS(tbl_daily[Date],tbl_daily[Name],Dashboard!$A$6)=Reference!AI988,1,IF(AI988="","",AH987+1))</f>
        <v/>
      </c>
    </row>
    <row r="989" spans="34:34" x14ac:dyDescent="0.2">
      <c r="AH989" s="22" t="str">
        <f>IF(_xlfn.MINIFS(tbl_daily[Date],tbl_daily[Name],Dashboard!$A$6)=Reference!AI989,1,IF(AI989="","",AH988+1))</f>
        <v/>
      </c>
    </row>
    <row r="990" spans="34:34" x14ac:dyDescent="0.2">
      <c r="AH990" s="22" t="str">
        <f>IF(_xlfn.MINIFS(tbl_daily[Date],tbl_daily[Name],Dashboard!$A$6)=Reference!AI990,1,IF(AI990="","",AH989+1))</f>
        <v/>
      </c>
    </row>
    <row r="991" spans="34:34" x14ac:dyDescent="0.2">
      <c r="AH991" s="22" t="str">
        <f>IF(_xlfn.MINIFS(tbl_daily[Date],tbl_daily[Name],Dashboard!$A$6)=Reference!AI991,1,IF(AI991="","",AH990+1))</f>
        <v/>
      </c>
    </row>
    <row r="992" spans="34:34" x14ac:dyDescent="0.2">
      <c r="AH992" s="22" t="str">
        <f>IF(_xlfn.MINIFS(tbl_daily[Date],tbl_daily[Name],Dashboard!$A$6)=Reference!AI992,1,IF(AI992="","",AH991+1))</f>
        <v/>
      </c>
    </row>
    <row r="993" spans="34:34" x14ac:dyDescent="0.2">
      <c r="AH993" s="22" t="str">
        <f>IF(_xlfn.MINIFS(tbl_daily[Date],tbl_daily[Name],Dashboard!$A$6)=Reference!AI993,1,IF(AI993="","",AH992+1))</f>
        <v/>
      </c>
    </row>
    <row r="994" spans="34:34" x14ac:dyDescent="0.2">
      <c r="AH994" s="22" t="str">
        <f>IF(_xlfn.MINIFS(tbl_daily[Date],tbl_daily[Name],Dashboard!$A$6)=Reference!AI994,1,IF(AI994="","",AH993+1))</f>
        <v/>
      </c>
    </row>
    <row r="995" spans="34:34" x14ac:dyDescent="0.2">
      <c r="AH995" s="22" t="str">
        <f>IF(_xlfn.MINIFS(tbl_daily[Date],tbl_daily[Name],Dashboard!$A$6)=Reference!AI995,1,IF(AI995="","",AH994+1))</f>
        <v/>
      </c>
    </row>
    <row r="996" spans="34:34" x14ac:dyDescent="0.2">
      <c r="AH996" s="22" t="str">
        <f>IF(_xlfn.MINIFS(tbl_daily[Date],tbl_daily[Name],Dashboard!$A$6)=Reference!AI996,1,IF(AI996="","",AH995+1))</f>
        <v/>
      </c>
    </row>
    <row r="997" spans="34:34" x14ac:dyDescent="0.2">
      <c r="AH997" s="22" t="str">
        <f>IF(_xlfn.MINIFS(tbl_daily[Date],tbl_daily[Name],Dashboard!$A$6)=Reference!AI997,1,IF(AI997="","",AH996+1))</f>
        <v/>
      </c>
    </row>
    <row r="998" spans="34:34" x14ac:dyDescent="0.2">
      <c r="AH998" s="22" t="str">
        <f>IF(_xlfn.MINIFS(tbl_daily[Date],tbl_daily[Name],Dashboard!$A$6)=Reference!AI998,1,IF(AI998="","",AH997+1))</f>
        <v/>
      </c>
    </row>
    <row r="999" spans="34:34" x14ac:dyDescent="0.2">
      <c r="AH999" s="22" t="str">
        <f>IF(_xlfn.MINIFS(tbl_daily[Date],tbl_daily[Name],Dashboard!$A$6)=Reference!AI999,1,IF(AI999="","",AH998+1))</f>
        <v/>
      </c>
    </row>
    <row r="1000" spans="34:34" x14ac:dyDescent="0.2">
      <c r="AH1000" s="22" t="str">
        <f>IF(_xlfn.MINIFS(tbl_daily[Date],tbl_daily[Name],Dashboard!$A$6)=Reference!AI1000,1,IF(AI1000="","",AH999+1))</f>
        <v/>
      </c>
    </row>
    <row r="1001" spans="34:34" x14ac:dyDescent="0.2">
      <c r="AH1001" s="22" t="str">
        <f>IF(_xlfn.MINIFS(tbl_daily[Date],tbl_daily[Name],Dashboard!$A$6)=Reference!AI1001,1,IF(AI1001="","",AH1000+1))</f>
        <v/>
      </c>
    </row>
    <row r="1002" spans="34:34" x14ac:dyDescent="0.2">
      <c r="AH1002" s="22" t="str">
        <f>IF(_xlfn.MINIFS(tbl_daily[Date],tbl_daily[Name],Dashboard!$A$6)=Reference!AI1002,1,IF(AI1002="","",AH1001+1))</f>
        <v/>
      </c>
    </row>
    <row r="1003" spans="34:34" x14ac:dyDescent="0.2">
      <c r="AH1003" s="22" t="str">
        <f>IF(_xlfn.MINIFS(tbl_daily[Date],tbl_daily[Name],Dashboard!$A$6)=Reference!AI1003,1,IF(AI1003="","",AH1002+1))</f>
        <v/>
      </c>
    </row>
    <row r="1004" spans="34:34" x14ac:dyDescent="0.2">
      <c r="AH1004" s="22" t="str">
        <f>IF(_xlfn.MINIFS(tbl_daily[Date],tbl_daily[Name],Dashboard!$A$6)=Reference!AI1004,1,IF(AI1004="","",AH1003+1))</f>
        <v/>
      </c>
    </row>
    <row r="1005" spans="34:34" x14ac:dyDescent="0.2">
      <c r="AH1005" s="22" t="str">
        <f>IF(_xlfn.MINIFS(tbl_daily[Date],tbl_daily[Name],Dashboard!$A$6)=Reference!AI1005,1,IF(AI1005="","",AH1004+1))</f>
        <v/>
      </c>
    </row>
    <row r="1006" spans="34:34" x14ac:dyDescent="0.2">
      <c r="AH1006" s="22" t="str">
        <f>IF(_xlfn.MINIFS(tbl_daily[Date],tbl_daily[Name],Dashboard!$A$6)=Reference!AI1006,1,IF(AI1006="","",AH1005+1))</f>
        <v/>
      </c>
    </row>
    <row r="1007" spans="34:34" x14ac:dyDescent="0.2">
      <c r="AH1007" s="22" t="str">
        <f>IF(_xlfn.MINIFS(tbl_daily[Date],tbl_daily[Name],Dashboard!$A$6)=Reference!AI1007,1,IF(AI1007="","",AH1006+1))</f>
        <v/>
      </c>
    </row>
    <row r="1008" spans="34:34" x14ac:dyDescent="0.2">
      <c r="AH1008" s="22" t="str">
        <f>IF(_xlfn.MINIFS(tbl_daily[Date],tbl_daily[Name],Dashboard!$A$6)=Reference!AI1008,1,IF(AI1008="","",AH1007+1))</f>
        <v/>
      </c>
    </row>
    <row r="1009" spans="34:34" x14ac:dyDescent="0.2">
      <c r="AH1009" s="22" t="str">
        <f>IF(_xlfn.MINIFS(tbl_daily[Date],tbl_daily[Name],Dashboard!$A$6)=Reference!AI1009,1,IF(AI1009="","",AH1008+1))</f>
        <v/>
      </c>
    </row>
    <row r="1010" spans="34:34" x14ac:dyDescent="0.2">
      <c r="AH1010" s="22" t="str">
        <f>IF(_xlfn.MINIFS(tbl_daily[Date],tbl_daily[Name],Dashboard!$A$6)=Reference!AI1010,1,IF(AI1010="","",AH1009+1))</f>
        <v/>
      </c>
    </row>
    <row r="1011" spans="34:34" x14ac:dyDescent="0.2">
      <c r="AH1011" s="22" t="str">
        <f>IF(_xlfn.MINIFS(tbl_daily[Date],tbl_daily[Name],Dashboard!$A$6)=Reference!AI1011,1,IF(AI1011="","",AH1010+1))</f>
        <v/>
      </c>
    </row>
    <row r="1012" spans="34:34" x14ac:dyDescent="0.2">
      <c r="AH1012" s="22" t="str">
        <f>IF(_xlfn.MINIFS(tbl_daily[Date],tbl_daily[Name],Dashboard!$A$6)=Reference!AI1012,1,IF(AI1012="","",AH1011+1))</f>
        <v/>
      </c>
    </row>
    <row r="1013" spans="34:34" x14ac:dyDescent="0.2">
      <c r="AH1013" s="22" t="str">
        <f>IF(_xlfn.MINIFS(tbl_daily[Date],tbl_daily[Name],Dashboard!$A$6)=Reference!AI1013,1,IF(AI1013="","",AH1012+1))</f>
        <v/>
      </c>
    </row>
    <row r="1014" spans="34:34" x14ac:dyDescent="0.2">
      <c r="AH1014" s="22" t="str">
        <f>IF(_xlfn.MINIFS(tbl_daily[Date],tbl_daily[Name],Dashboard!$A$6)=Reference!AI1014,1,IF(AI1014="","",AH1013+1))</f>
        <v/>
      </c>
    </row>
    <row r="1015" spans="34:34" x14ac:dyDescent="0.2">
      <c r="AH1015" s="22" t="str">
        <f>IF(_xlfn.MINIFS(tbl_daily[Date],tbl_daily[Name],Dashboard!$A$6)=Reference!AI1015,1,IF(AI1015="","",AH1014+1))</f>
        <v/>
      </c>
    </row>
    <row r="1016" spans="34:34" x14ac:dyDescent="0.2">
      <c r="AH1016" s="22" t="str">
        <f>IF(_xlfn.MINIFS(tbl_daily[Date],tbl_daily[Name],Dashboard!$A$6)=Reference!AI1016,1,IF(AI1016="","",AH1015+1))</f>
        <v/>
      </c>
    </row>
    <row r="1017" spans="34:34" x14ac:dyDescent="0.2">
      <c r="AH1017" s="22" t="str">
        <f>IF(_xlfn.MINIFS(tbl_daily[Date],tbl_daily[Name],Dashboard!$A$6)=Reference!AI1017,1,IF(AI1017="","",AH1016+1))</f>
        <v/>
      </c>
    </row>
    <row r="1018" spans="34:34" x14ac:dyDescent="0.2">
      <c r="AH1018" s="22" t="str">
        <f>IF(_xlfn.MINIFS(tbl_daily[Date],tbl_daily[Name],Dashboard!$A$6)=Reference!AI1018,1,IF(AI1018="","",AH1017+1))</f>
        <v/>
      </c>
    </row>
    <row r="1019" spans="34:34" x14ac:dyDescent="0.2">
      <c r="AH1019" s="22" t="str">
        <f>IF(_xlfn.MINIFS(tbl_daily[Date],tbl_daily[Name],Dashboard!$A$6)=Reference!AI1019,1,IF(AI1019="","",AH1018+1))</f>
        <v/>
      </c>
    </row>
    <row r="1020" spans="34:34" x14ac:dyDescent="0.2">
      <c r="AH1020" s="22" t="str">
        <f>IF(_xlfn.MINIFS(tbl_daily[Date],tbl_daily[Name],Dashboard!$A$6)=Reference!AI1020,1,IF(AI1020="","",AH1019+1))</f>
        <v/>
      </c>
    </row>
    <row r="1021" spans="34:34" x14ac:dyDescent="0.2">
      <c r="AH1021" s="22" t="str">
        <f>IF(_xlfn.MINIFS(tbl_daily[Date],tbl_daily[Name],Dashboard!$A$6)=Reference!AI1021,1,IF(AI1021="","",AH1020+1))</f>
        <v/>
      </c>
    </row>
    <row r="1022" spans="34:34" x14ac:dyDescent="0.2">
      <c r="AH1022" s="22" t="str">
        <f>IF(_xlfn.MINIFS(tbl_daily[Date],tbl_daily[Name],Dashboard!$A$6)=Reference!AI1022,1,IF(AI1022="","",AH1021+1))</f>
        <v/>
      </c>
    </row>
    <row r="1023" spans="34:34" x14ac:dyDescent="0.2">
      <c r="AH1023" s="22" t="str">
        <f>IF(_xlfn.MINIFS(tbl_daily[Date],tbl_daily[Name],Dashboard!$A$6)=Reference!AI1023,1,IF(AI1023="","",AH1022+1))</f>
        <v/>
      </c>
    </row>
    <row r="1024" spans="34:34" x14ac:dyDescent="0.2">
      <c r="AH1024" s="22" t="str">
        <f>IF(_xlfn.MINIFS(tbl_daily[Date],tbl_daily[Name],Dashboard!$A$6)=Reference!AI1024,1,IF(AI1024="","",AH1023+1))</f>
        <v/>
      </c>
    </row>
    <row r="1025" spans="34:34" x14ac:dyDescent="0.2">
      <c r="AH1025" s="22" t="str">
        <f>IF(_xlfn.MINIFS(tbl_daily[Date],tbl_daily[Name],Dashboard!$A$6)=Reference!AI1025,1,IF(AI1025="","",AH1024+1))</f>
        <v/>
      </c>
    </row>
    <row r="1026" spans="34:34" x14ac:dyDescent="0.2">
      <c r="AH1026" s="22" t="str">
        <f>IF(_xlfn.MINIFS(tbl_daily[Date],tbl_daily[Name],Dashboard!$A$6)=Reference!AI1026,1,IF(AI1026="","",AH1025+1))</f>
        <v/>
      </c>
    </row>
    <row r="1027" spans="34:34" x14ac:dyDescent="0.2">
      <c r="AH1027" s="22" t="str">
        <f>IF(_xlfn.MINIFS(tbl_daily[Date],tbl_daily[Name],Dashboard!$A$6)=Reference!AI1027,1,IF(AI1027="","",AH1026+1))</f>
        <v/>
      </c>
    </row>
    <row r="1028" spans="34:34" x14ac:dyDescent="0.2">
      <c r="AH1028" s="22" t="str">
        <f>IF(_xlfn.MINIFS(tbl_daily[Date],tbl_daily[Name],Dashboard!$A$6)=Reference!AI1028,1,IF(AI1028="","",AH1027+1))</f>
        <v/>
      </c>
    </row>
    <row r="1029" spans="34:34" x14ac:dyDescent="0.2">
      <c r="AH1029" s="22" t="str">
        <f>IF(_xlfn.MINIFS(tbl_daily[Date],tbl_daily[Name],Dashboard!$A$6)=Reference!AI1029,1,IF(AI1029="","",AH1028+1))</f>
        <v/>
      </c>
    </row>
    <row r="1030" spans="34:34" x14ac:dyDescent="0.2">
      <c r="AH1030" s="22" t="str">
        <f>IF(_xlfn.MINIFS(tbl_daily[Date],tbl_daily[Name],Dashboard!$A$6)=Reference!AI1030,1,IF(AI1030="","",AH1029+1))</f>
        <v/>
      </c>
    </row>
    <row r="1031" spans="34:34" x14ac:dyDescent="0.2">
      <c r="AH1031" s="22" t="str">
        <f>IF(_xlfn.MINIFS(tbl_daily[Date],tbl_daily[Name],Dashboard!$A$6)=Reference!AI1031,1,IF(AI1031="","",AH1030+1))</f>
        <v/>
      </c>
    </row>
    <row r="1032" spans="34:34" x14ac:dyDescent="0.2">
      <c r="AH1032" s="22" t="str">
        <f>IF(_xlfn.MINIFS(tbl_daily[Date],tbl_daily[Name],Dashboard!$A$6)=Reference!AI1032,1,IF(AI1032="","",AH1031+1))</f>
        <v/>
      </c>
    </row>
    <row r="1033" spans="34:34" x14ac:dyDescent="0.2">
      <c r="AH1033" s="22" t="str">
        <f>IF(_xlfn.MINIFS(tbl_daily[Date],tbl_daily[Name],Dashboard!$A$6)=Reference!AI1033,1,IF(AI1033="","",AH1032+1))</f>
        <v/>
      </c>
    </row>
    <row r="1034" spans="34:34" x14ac:dyDescent="0.2">
      <c r="AH1034" s="22" t="str">
        <f>IF(_xlfn.MINIFS(tbl_daily[Date],tbl_daily[Name],Dashboard!$A$6)=Reference!AI1034,1,IF(AI1034="","",AH1033+1))</f>
        <v/>
      </c>
    </row>
    <row r="1035" spans="34:34" x14ac:dyDescent="0.2">
      <c r="AH1035" s="22" t="str">
        <f>IF(_xlfn.MINIFS(tbl_daily[Date],tbl_daily[Name],Dashboard!$A$6)=Reference!AI1035,1,IF(AI1035="","",AH1034+1))</f>
        <v/>
      </c>
    </row>
    <row r="1036" spans="34:34" x14ac:dyDescent="0.2">
      <c r="AH1036" s="22" t="str">
        <f>IF(_xlfn.MINIFS(tbl_daily[Date],tbl_daily[Name],Dashboard!$A$6)=Reference!AI1036,1,IF(AI1036="","",AH1035+1))</f>
        <v/>
      </c>
    </row>
    <row r="1037" spans="34:34" x14ac:dyDescent="0.2">
      <c r="AH1037" s="22" t="str">
        <f>IF(_xlfn.MINIFS(tbl_daily[Date],tbl_daily[Name],Dashboard!$A$6)=Reference!AI1037,1,IF(AI1037="","",AH1036+1))</f>
        <v/>
      </c>
    </row>
    <row r="1038" spans="34:34" x14ac:dyDescent="0.2">
      <c r="AH1038" s="22" t="str">
        <f>IF(_xlfn.MINIFS(tbl_daily[Date],tbl_daily[Name],Dashboard!$A$6)=Reference!AI1038,1,IF(AI1038="","",AH1037+1))</f>
        <v/>
      </c>
    </row>
    <row r="1039" spans="34:34" x14ac:dyDescent="0.2">
      <c r="AH1039" s="22" t="str">
        <f>IF(_xlfn.MINIFS(tbl_daily[Date],tbl_daily[Name],Dashboard!$A$6)=Reference!AI1039,1,IF(AI1039="","",AH1038+1))</f>
        <v/>
      </c>
    </row>
    <row r="1040" spans="34:34" x14ac:dyDescent="0.2">
      <c r="AH1040" s="22" t="str">
        <f>IF(_xlfn.MINIFS(tbl_daily[Date],tbl_daily[Name],Dashboard!$A$6)=Reference!AI1040,1,IF(AI1040="","",AH1039+1))</f>
        <v/>
      </c>
    </row>
    <row r="1041" spans="34:34" x14ac:dyDescent="0.2">
      <c r="AH1041" s="22" t="str">
        <f>IF(_xlfn.MINIFS(tbl_daily[Date],tbl_daily[Name],Dashboard!$A$6)=Reference!AI1041,1,IF(AI1041="","",AH1040+1))</f>
        <v/>
      </c>
    </row>
    <row r="1042" spans="34:34" x14ac:dyDescent="0.2">
      <c r="AH1042" s="22" t="str">
        <f>IF(_xlfn.MINIFS(tbl_daily[Date],tbl_daily[Name],Dashboard!$A$6)=Reference!AI1042,1,IF(AI1042="","",AH1041+1))</f>
        <v/>
      </c>
    </row>
    <row r="1043" spans="34:34" x14ac:dyDescent="0.2">
      <c r="AH1043" s="22" t="str">
        <f>IF(_xlfn.MINIFS(tbl_daily[Date],tbl_daily[Name],Dashboard!$A$6)=Reference!AI1043,1,IF(AI1043="","",AH1042+1))</f>
        <v/>
      </c>
    </row>
    <row r="1044" spans="34:34" x14ac:dyDescent="0.2">
      <c r="AH1044" s="22" t="str">
        <f>IF(_xlfn.MINIFS(tbl_daily[Date],tbl_daily[Name],Dashboard!$A$6)=Reference!AI1044,1,IF(AI1044="","",AH1043+1))</f>
        <v/>
      </c>
    </row>
    <row r="1045" spans="34:34" x14ac:dyDescent="0.2">
      <c r="AH1045" s="22" t="str">
        <f>IF(_xlfn.MINIFS(tbl_daily[Date],tbl_daily[Name],Dashboard!$A$6)=Reference!AI1045,1,IF(AI1045="","",AH1044+1))</f>
        <v/>
      </c>
    </row>
    <row r="1046" spans="34:34" x14ac:dyDescent="0.2">
      <c r="AH1046" s="22" t="str">
        <f>IF(_xlfn.MINIFS(tbl_daily[Date],tbl_daily[Name],Dashboard!$A$6)=Reference!AI1046,1,IF(AI1046="","",AH1045+1))</f>
        <v/>
      </c>
    </row>
    <row r="1047" spans="34:34" x14ac:dyDescent="0.2">
      <c r="AH1047" s="22" t="str">
        <f>IF(_xlfn.MINIFS(tbl_daily[Date],tbl_daily[Name],Dashboard!$A$6)=Reference!AI1047,1,IF(AI1047="","",AH1046+1))</f>
        <v/>
      </c>
    </row>
    <row r="1048" spans="34:34" x14ac:dyDescent="0.2">
      <c r="AH1048" s="22" t="str">
        <f>IF(_xlfn.MINIFS(tbl_daily[Date],tbl_daily[Name],Dashboard!$A$6)=Reference!AI1048,1,IF(AI1048="","",AH1047+1))</f>
        <v/>
      </c>
    </row>
    <row r="1049" spans="34:34" x14ac:dyDescent="0.2">
      <c r="AH1049" s="22" t="str">
        <f>IF(_xlfn.MINIFS(tbl_daily[Date],tbl_daily[Name],Dashboard!$A$6)=Reference!AI1049,1,IF(AI1049="","",AH1048+1))</f>
        <v/>
      </c>
    </row>
    <row r="1050" spans="34:34" x14ac:dyDescent="0.2">
      <c r="AH1050" s="22" t="str">
        <f>IF(_xlfn.MINIFS(tbl_daily[Date],tbl_daily[Name],Dashboard!$A$6)=Reference!AI1050,1,IF(AI1050="","",AH1049+1))</f>
        <v/>
      </c>
    </row>
    <row r="1051" spans="34:34" x14ac:dyDescent="0.2">
      <c r="AH1051" s="22" t="str">
        <f>IF(_xlfn.MINIFS(tbl_daily[Date],tbl_daily[Name],Dashboard!$A$6)=Reference!AI1051,1,IF(AI1051="","",AH1050+1))</f>
        <v/>
      </c>
    </row>
    <row r="1052" spans="34:34" x14ac:dyDescent="0.2">
      <c r="AH1052" s="22" t="str">
        <f>IF(_xlfn.MINIFS(tbl_daily[Date],tbl_daily[Name],Dashboard!$A$6)=Reference!AI1052,1,IF(AI1052="","",AH1051+1))</f>
        <v/>
      </c>
    </row>
    <row r="1053" spans="34:34" x14ac:dyDescent="0.2">
      <c r="AH1053" s="22" t="str">
        <f>IF(_xlfn.MINIFS(tbl_daily[Date],tbl_daily[Name],Dashboard!$A$6)=Reference!AI1053,1,IF(AI1053="","",AH1052+1))</f>
        <v/>
      </c>
    </row>
    <row r="1054" spans="34:34" x14ac:dyDescent="0.2">
      <c r="AH1054" s="22" t="str">
        <f>IF(_xlfn.MINIFS(tbl_daily[Date],tbl_daily[Name],Dashboard!$A$6)=Reference!AI1054,1,IF(AI1054="","",AH1053+1))</f>
        <v/>
      </c>
    </row>
    <row r="1055" spans="34:34" x14ac:dyDescent="0.2">
      <c r="AH1055" s="22" t="str">
        <f>IF(_xlfn.MINIFS(tbl_daily[Date],tbl_daily[Name],Dashboard!$A$6)=Reference!AI1055,1,IF(AI1055="","",AH1054+1))</f>
        <v/>
      </c>
    </row>
    <row r="1056" spans="34:34" x14ac:dyDescent="0.2">
      <c r="AH1056" s="22" t="str">
        <f>IF(_xlfn.MINIFS(tbl_daily[Date],tbl_daily[Name],Dashboard!$A$6)=Reference!AI1056,1,IF(AI1056="","",AH1055+1))</f>
        <v/>
      </c>
    </row>
    <row r="1057" spans="34:34" x14ac:dyDescent="0.2">
      <c r="AH1057" s="22" t="str">
        <f>IF(_xlfn.MINIFS(tbl_daily[Date],tbl_daily[Name],Dashboard!$A$6)=Reference!AI1057,1,IF(AI1057="","",AH1056+1))</f>
        <v/>
      </c>
    </row>
    <row r="1058" spans="34:34" x14ac:dyDescent="0.2">
      <c r="AH1058" s="22" t="str">
        <f>IF(_xlfn.MINIFS(tbl_daily[Date],tbl_daily[Name],Dashboard!$A$6)=Reference!AI1058,1,IF(AI1058="","",AH1057+1))</f>
        <v/>
      </c>
    </row>
    <row r="1059" spans="34:34" x14ac:dyDescent="0.2">
      <c r="AH1059" s="22" t="str">
        <f>IF(_xlfn.MINIFS(tbl_daily[Date],tbl_daily[Name],Dashboard!$A$6)=Reference!AI1059,1,IF(AI1059="","",AH1058+1))</f>
        <v/>
      </c>
    </row>
    <row r="1060" spans="34:34" x14ac:dyDescent="0.2">
      <c r="AH1060" s="22" t="str">
        <f>IF(_xlfn.MINIFS(tbl_daily[Date],tbl_daily[Name],Dashboard!$A$6)=Reference!AI1060,1,IF(AI1060="","",AH1059+1))</f>
        <v/>
      </c>
    </row>
    <row r="1061" spans="34:34" x14ac:dyDescent="0.2">
      <c r="AH1061" s="22" t="str">
        <f>IF(_xlfn.MINIFS(tbl_daily[Date],tbl_daily[Name],Dashboard!$A$6)=Reference!AI1061,1,IF(AI1061="","",AH1060+1))</f>
        <v/>
      </c>
    </row>
    <row r="1062" spans="34:34" x14ac:dyDescent="0.2">
      <c r="AH1062" s="22" t="str">
        <f>IF(_xlfn.MINIFS(tbl_daily[Date],tbl_daily[Name],Dashboard!$A$6)=Reference!AI1062,1,IF(AI1062="","",AH1061+1))</f>
        <v/>
      </c>
    </row>
    <row r="1063" spans="34:34" x14ac:dyDescent="0.2">
      <c r="AH1063" s="22" t="str">
        <f>IF(_xlfn.MINIFS(tbl_daily[Date],tbl_daily[Name],Dashboard!$A$6)=Reference!AI1063,1,IF(AI1063="","",AH1062+1))</f>
        <v/>
      </c>
    </row>
    <row r="1064" spans="34:34" x14ac:dyDescent="0.2">
      <c r="AH1064" s="22" t="str">
        <f>IF(_xlfn.MINIFS(tbl_daily[Date],tbl_daily[Name],Dashboard!$A$6)=Reference!AI1064,1,IF(AI1064="","",AH1063+1))</f>
        <v/>
      </c>
    </row>
    <row r="1065" spans="34:34" x14ac:dyDescent="0.2">
      <c r="AH1065" s="22" t="str">
        <f>IF(_xlfn.MINIFS(tbl_daily[Date],tbl_daily[Name],Dashboard!$A$6)=Reference!AI1065,1,IF(AI1065="","",AH1064+1))</f>
        <v/>
      </c>
    </row>
    <row r="1066" spans="34:34" x14ac:dyDescent="0.2">
      <c r="AH1066" s="22" t="str">
        <f>IF(_xlfn.MINIFS(tbl_daily[Date],tbl_daily[Name],Dashboard!$A$6)=Reference!AI1066,1,IF(AI1066="","",AH1065+1))</f>
        <v/>
      </c>
    </row>
    <row r="1067" spans="34:34" x14ac:dyDescent="0.2">
      <c r="AH1067" s="22" t="str">
        <f>IF(_xlfn.MINIFS(tbl_daily[Date],tbl_daily[Name],Dashboard!$A$6)=Reference!AI1067,1,IF(AI1067="","",AH1066+1))</f>
        <v/>
      </c>
    </row>
    <row r="1068" spans="34:34" x14ac:dyDescent="0.2">
      <c r="AH1068" s="22" t="str">
        <f>IF(_xlfn.MINIFS(tbl_daily[Date],tbl_daily[Name],Dashboard!$A$6)=Reference!AI1068,1,IF(AI1068="","",AH1067+1))</f>
        <v/>
      </c>
    </row>
    <row r="1069" spans="34:34" x14ac:dyDescent="0.2">
      <c r="AH1069" s="22" t="str">
        <f>IF(_xlfn.MINIFS(tbl_daily[Date],tbl_daily[Name],Dashboard!$A$6)=Reference!AI1069,1,IF(AI1069="","",AH1068+1))</f>
        <v/>
      </c>
    </row>
    <row r="1070" spans="34:34" x14ac:dyDescent="0.2">
      <c r="AH1070" s="22" t="str">
        <f>IF(_xlfn.MINIFS(tbl_daily[Date],tbl_daily[Name],Dashboard!$A$6)=Reference!AI1070,1,IF(AI1070="","",AH1069+1))</f>
        <v/>
      </c>
    </row>
    <row r="1071" spans="34:34" x14ac:dyDescent="0.2">
      <c r="AH1071" s="22" t="str">
        <f>IF(_xlfn.MINIFS(tbl_daily[Date],tbl_daily[Name],Dashboard!$A$6)=Reference!AI1071,1,IF(AI1071="","",AH1070+1))</f>
        <v/>
      </c>
    </row>
    <row r="1072" spans="34:34" x14ac:dyDescent="0.2">
      <c r="AH1072" s="22" t="str">
        <f>IF(_xlfn.MINIFS(tbl_daily[Date],tbl_daily[Name],Dashboard!$A$6)=Reference!AI1072,1,IF(AI1072="","",AH1071+1))</f>
        <v/>
      </c>
    </row>
    <row r="1073" spans="34:34" x14ac:dyDescent="0.2">
      <c r="AH1073" s="22" t="str">
        <f>IF(_xlfn.MINIFS(tbl_daily[Date],tbl_daily[Name],Dashboard!$A$6)=Reference!AI1073,1,IF(AI1073="","",AH1072+1))</f>
        <v/>
      </c>
    </row>
    <row r="1074" spans="34:34" x14ac:dyDescent="0.2">
      <c r="AH1074" s="22" t="str">
        <f>IF(_xlfn.MINIFS(tbl_daily[Date],tbl_daily[Name],Dashboard!$A$6)=Reference!AI1074,1,IF(AI1074="","",AH1073+1))</f>
        <v/>
      </c>
    </row>
    <row r="1075" spans="34:34" x14ac:dyDescent="0.2">
      <c r="AH1075" s="22" t="str">
        <f>IF(_xlfn.MINIFS(tbl_daily[Date],tbl_daily[Name],Dashboard!$A$6)=Reference!AI1075,1,IF(AI1075="","",AH1074+1))</f>
        <v/>
      </c>
    </row>
    <row r="1076" spans="34:34" x14ac:dyDescent="0.2">
      <c r="AH1076" s="22" t="str">
        <f>IF(_xlfn.MINIFS(tbl_daily[Date],tbl_daily[Name],Dashboard!$A$6)=Reference!AI1076,1,IF(AI1076="","",AH1075+1))</f>
        <v/>
      </c>
    </row>
    <row r="1077" spans="34:34" x14ac:dyDescent="0.2">
      <c r="AH1077" s="22" t="str">
        <f>IF(_xlfn.MINIFS(tbl_daily[Date],tbl_daily[Name],Dashboard!$A$6)=Reference!AI1077,1,IF(AI1077="","",AH1076+1))</f>
        <v/>
      </c>
    </row>
    <row r="1078" spans="34:34" x14ac:dyDescent="0.2">
      <c r="AH1078" s="22" t="str">
        <f>IF(_xlfn.MINIFS(tbl_daily[Date],tbl_daily[Name],Dashboard!$A$6)=Reference!AI1078,1,IF(AI1078="","",AH1077+1))</f>
        <v/>
      </c>
    </row>
    <row r="1079" spans="34:34" x14ac:dyDescent="0.2">
      <c r="AH1079" s="22" t="str">
        <f>IF(_xlfn.MINIFS(tbl_daily[Date],tbl_daily[Name],Dashboard!$A$6)=Reference!AI1079,1,IF(AI1079="","",AH1078+1))</f>
        <v/>
      </c>
    </row>
    <row r="1080" spans="34:34" x14ac:dyDescent="0.2">
      <c r="AH1080" s="22" t="str">
        <f>IF(_xlfn.MINIFS(tbl_daily[Date],tbl_daily[Name],Dashboard!$A$6)=Reference!AI1080,1,IF(AI1080="","",AH1079+1))</f>
        <v/>
      </c>
    </row>
    <row r="1081" spans="34:34" x14ac:dyDescent="0.2">
      <c r="AH1081" s="22" t="str">
        <f>IF(_xlfn.MINIFS(tbl_daily[Date],tbl_daily[Name],Dashboard!$A$6)=Reference!AI1081,1,IF(AI1081="","",AH1080+1))</f>
        <v/>
      </c>
    </row>
    <row r="1082" spans="34:34" x14ac:dyDescent="0.2">
      <c r="AH1082" s="22" t="str">
        <f>IF(_xlfn.MINIFS(tbl_daily[Date],tbl_daily[Name],Dashboard!$A$6)=Reference!AI1082,1,IF(AI1082="","",AH1081+1))</f>
        <v/>
      </c>
    </row>
    <row r="1083" spans="34:34" x14ac:dyDescent="0.2">
      <c r="AH1083" s="22" t="str">
        <f>IF(_xlfn.MINIFS(tbl_daily[Date],tbl_daily[Name],Dashboard!$A$6)=Reference!AI1083,1,IF(AI1083="","",AH1082+1))</f>
        <v/>
      </c>
    </row>
    <row r="1084" spans="34:34" x14ac:dyDescent="0.2">
      <c r="AH1084" s="22" t="str">
        <f>IF(_xlfn.MINIFS(tbl_daily[Date],tbl_daily[Name],Dashboard!$A$6)=Reference!AI1084,1,IF(AI1084="","",AH1083+1))</f>
        <v/>
      </c>
    </row>
    <row r="1085" spans="34:34" x14ac:dyDescent="0.2">
      <c r="AH1085" s="22" t="str">
        <f>IF(_xlfn.MINIFS(tbl_daily[Date],tbl_daily[Name],Dashboard!$A$6)=Reference!AI1085,1,IF(AI1085="","",AH1084+1))</f>
        <v/>
      </c>
    </row>
    <row r="1086" spans="34:34" x14ac:dyDescent="0.2">
      <c r="AH1086" s="22" t="str">
        <f>IF(_xlfn.MINIFS(tbl_daily[Date],tbl_daily[Name],Dashboard!$A$6)=Reference!AI1086,1,IF(AI1086="","",AH1085+1))</f>
        <v/>
      </c>
    </row>
    <row r="1087" spans="34:34" x14ac:dyDescent="0.2">
      <c r="AH1087" s="22" t="str">
        <f>IF(_xlfn.MINIFS(tbl_daily[Date],tbl_daily[Name],Dashboard!$A$6)=Reference!AI1087,1,IF(AI1087="","",AH1086+1))</f>
        <v/>
      </c>
    </row>
    <row r="1088" spans="34:34" x14ac:dyDescent="0.2">
      <c r="AH1088" s="22" t="str">
        <f>IF(_xlfn.MINIFS(tbl_daily[Date],tbl_daily[Name],Dashboard!$A$6)=Reference!AI1088,1,IF(AI1088="","",AH1087+1))</f>
        <v/>
      </c>
    </row>
    <row r="1089" spans="34:34" x14ac:dyDescent="0.2">
      <c r="AH1089" s="22" t="str">
        <f>IF(_xlfn.MINIFS(tbl_daily[Date],tbl_daily[Name],Dashboard!$A$6)=Reference!AI1089,1,IF(AI1089="","",AH1088+1))</f>
        <v/>
      </c>
    </row>
    <row r="1090" spans="34:34" x14ac:dyDescent="0.2">
      <c r="AH1090" s="22" t="str">
        <f>IF(_xlfn.MINIFS(tbl_daily[Date],tbl_daily[Name],Dashboard!$A$6)=Reference!AI1090,1,IF(AI1090="","",AH1089+1))</f>
        <v/>
      </c>
    </row>
    <row r="1091" spans="34:34" x14ac:dyDescent="0.2">
      <c r="AH1091" s="22" t="str">
        <f>IF(_xlfn.MINIFS(tbl_daily[Date],tbl_daily[Name],Dashboard!$A$6)=Reference!AI1091,1,IF(AI1091="","",AH1090+1))</f>
        <v/>
      </c>
    </row>
    <row r="1092" spans="34:34" x14ac:dyDescent="0.2">
      <c r="AH1092" s="22" t="str">
        <f>IF(_xlfn.MINIFS(tbl_daily[Date],tbl_daily[Name],Dashboard!$A$6)=Reference!AI1092,1,IF(AI1092="","",AH1091+1))</f>
        <v/>
      </c>
    </row>
    <row r="1093" spans="34:34" x14ac:dyDescent="0.2">
      <c r="AH1093" s="22" t="str">
        <f>IF(_xlfn.MINIFS(tbl_daily[Date],tbl_daily[Name],Dashboard!$A$6)=Reference!AI1093,1,IF(AI1093="","",AH1092+1))</f>
        <v/>
      </c>
    </row>
    <row r="1094" spans="34:34" x14ac:dyDescent="0.2">
      <c r="AH1094" s="22" t="str">
        <f>IF(_xlfn.MINIFS(tbl_daily[Date],tbl_daily[Name],Dashboard!$A$6)=Reference!AI1094,1,IF(AI1094="","",AH1093+1))</f>
        <v/>
      </c>
    </row>
    <row r="1095" spans="34:34" x14ac:dyDescent="0.2">
      <c r="AH1095" s="22" t="str">
        <f>IF(_xlfn.MINIFS(tbl_daily[Date],tbl_daily[Name],Dashboard!$A$6)=Reference!AI1095,1,IF(AI1095="","",AH1094+1))</f>
        <v/>
      </c>
    </row>
    <row r="1096" spans="34:34" x14ac:dyDescent="0.2">
      <c r="AH1096" s="22" t="str">
        <f>IF(_xlfn.MINIFS(tbl_daily[Date],tbl_daily[Name],Dashboard!$A$6)=Reference!AI1096,1,IF(AI1096="","",AH1095+1))</f>
        <v/>
      </c>
    </row>
    <row r="1097" spans="34:34" x14ac:dyDescent="0.2">
      <c r="AH1097" s="22" t="str">
        <f>IF(_xlfn.MINIFS(tbl_daily[Date],tbl_daily[Name],Dashboard!$A$6)=Reference!AI1097,1,IF(AI1097="","",AH1096+1))</f>
        <v/>
      </c>
    </row>
    <row r="1098" spans="34:34" x14ac:dyDescent="0.2">
      <c r="AH1098" s="22" t="str">
        <f>IF(_xlfn.MINIFS(tbl_daily[Date],tbl_daily[Name],Dashboard!$A$6)=Reference!AI1098,1,IF(AI1098="","",AH1097+1))</f>
        <v/>
      </c>
    </row>
    <row r="1099" spans="34:34" x14ac:dyDescent="0.2">
      <c r="AH1099" s="22" t="str">
        <f>IF(_xlfn.MINIFS(tbl_daily[Date],tbl_daily[Name],Dashboard!$A$6)=Reference!AI1099,1,IF(AI1099="","",AH1098+1))</f>
        <v/>
      </c>
    </row>
    <row r="1100" spans="34:34" x14ac:dyDescent="0.2">
      <c r="AH1100" s="22" t="str">
        <f>IF(_xlfn.MINIFS(tbl_daily[Date],tbl_daily[Name],Dashboard!$A$6)=Reference!AI1100,1,IF(AI1100="","",AH1099+1))</f>
        <v/>
      </c>
    </row>
    <row r="1101" spans="34:34" x14ac:dyDescent="0.2">
      <c r="AH1101" s="22" t="str">
        <f>IF(_xlfn.MINIFS(tbl_daily[Date],tbl_daily[Name],Dashboard!$A$6)=Reference!AI1101,1,IF(AI1101="","",AH1100+1))</f>
        <v/>
      </c>
    </row>
    <row r="1102" spans="34:34" x14ac:dyDescent="0.2">
      <c r="AH1102" s="22" t="str">
        <f>IF(_xlfn.MINIFS(tbl_daily[Date],tbl_daily[Name],Dashboard!$A$6)=Reference!AI1102,1,IF(AI1102="","",AH1101+1))</f>
        <v/>
      </c>
    </row>
    <row r="1103" spans="34:34" x14ac:dyDescent="0.2">
      <c r="AH1103" s="22" t="str">
        <f>IF(_xlfn.MINIFS(tbl_daily[Date],tbl_daily[Name],Dashboard!$A$6)=Reference!AI1103,1,IF(AI1103="","",AH1102+1))</f>
        <v/>
      </c>
    </row>
    <row r="1104" spans="34:34" x14ac:dyDescent="0.2">
      <c r="AH1104" s="22" t="str">
        <f>IF(_xlfn.MINIFS(tbl_daily[Date],tbl_daily[Name],Dashboard!$A$6)=Reference!AI1104,1,IF(AI1104="","",AH1103+1))</f>
        <v/>
      </c>
    </row>
    <row r="1105" spans="34:34" x14ac:dyDescent="0.2">
      <c r="AH1105" s="22" t="str">
        <f>IF(_xlfn.MINIFS(tbl_daily[Date],tbl_daily[Name],Dashboard!$A$6)=Reference!AI1105,1,IF(AI1105="","",AH1104+1))</f>
        <v/>
      </c>
    </row>
    <row r="1106" spans="34:34" x14ac:dyDescent="0.2">
      <c r="AH1106" s="22" t="str">
        <f>IF(_xlfn.MINIFS(tbl_daily[Date],tbl_daily[Name],Dashboard!$A$6)=Reference!AI1106,1,IF(AI1106="","",AH1105+1))</f>
        <v/>
      </c>
    </row>
    <row r="1107" spans="34:34" x14ac:dyDescent="0.2">
      <c r="AH1107" s="22" t="str">
        <f>IF(_xlfn.MINIFS(tbl_daily[Date],tbl_daily[Name],Dashboard!$A$6)=Reference!AI1107,1,IF(AI1107="","",AH1106+1))</f>
        <v/>
      </c>
    </row>
    <row r="1108" spans="34:34" x14ac:dyDescent="0.2">
      <c r="AH1108" s="22" t="str">
        <f>IF(_xlfn.MINIFS(tbl_daily[Date],tbl_daily[Name],Dashboard!$A$6)=Reference!AI1108,1,IF(AI1108="","",AH1107+1))</f>
        <v/>
      </c>
    </row>
    <row r="1109" spans="34:34" x14ac:dyDescent="0.2">
      <c r="AH1109" s="22" t="str">
        <f>IF(_xlfn.MINIFS(tbl_daily[Date],tbl_daily[Name],Dashboard!$A$6)=Reference!AI1109,1,IF(AI1109="","",AH1108+1))</f>
        <v/>
      </c>
    </row>
    <row r="1110" spans="34:34" x14ac:dyDescent="0.2">
      <c r="AH1110" s="22" t="str">
        <f>IF(_xlfn.MINIFS(tbl_daily[Date],tbl_daily[Name],Dashboard!$A$6)=Reference!AI1110,1,IF(AI1110="","",AH1109+1))</f>
        <v/>
      </c>
    </row>
    <row r="1111" spans="34:34" x14ac:dyDescent="0.2">
      <c r="AH1111" s="22" t="str">
        <f>IF(_xlfn.MINIFS(tbl_daily[Date],tbl_daily[Name],Dashboard!$A$6)=Reference!AI1111,1,IF(AI1111="","",AH1110+1))</f>
        <v/>
      </c>
    </row>
    <row r="1112" spans="34:34" x14ac:dyDescent="0.2">
      <c r="AH1112" s="22" t="str">
        <f>IF(_xlfn.MINIFS(tbl_daily[Date],tbl_daily[Name],Dashboard!$A$6)=Reference!AI1112,1,IF(AI1112="","",AH1111+1))</f>
        <v/>
      </c>
    </row>
    <row r="1113" spans="34:34" x14ac:dyDescent="0.2">
      <c r="AH1113" s="22" t="str">
        <f>IF(_xlfn.MINIFS(tbl_daily[Date],tbl_daily[Name],Dashboard!$A$6)=Reference!AI1113,1,IF(AI1113="","",AH1112+1))</f>
        <v/>
      </c>
    </row>
    <row r="1114" spans="34:34" x14ac:dyDescent="0.2">
      <c r="AH1114" s="22" t="str">
        <f>IF(_xlfn.MINIFS(tbl_daily[Date],tbl_daily[Name],Dashboard!$A$6)=Reference!AI1114,1,IF(AI1114="","",AH1113+1))</f>
        <v/>
      </c>
    </row>
    <row r="1115" spans="34:34" x14ac:dyDescent="0.2">
      <c r="AH1115" s="22" t="str">
        <f>IF(_xlfn.MINIFS(tbl_daily[Date],tbl_daily[Name],Dashboard!$A$6)=Reference!AI1115,1,IF(AI1115="","",AH1114+1))</f>
        <v/>
      </c>
    </row>
    <row r="1116" spans="34:34" x14ac:dyDescent="0.2">
      <c r="AH1116" s="22" t="str">
        <f>IF(_xlfn.MINIFS(tbl_daily[Date],tbl_daily[Name],Dashboard!$A$6)=Reference!AI1116,1,IF(AI1116="","",AH1115+1))</f>
        <v/>
      </c>
    </row>
    <row r="1117" spans="34:34" x14ac:dyDescent="0.2">
      <c r="AH1117" s="22" t="str">
        <f>IF(_xlfn.MINIFS(tbl_daily[Date],tbl_daily[Name],Dashboard!$A$6)=Reference!AI1117,1,IF(AI1117="","",AH1116+1))</f>
        <v/>
      </c>
    </row>
    <row r="1118" spans="34:34" x14ac:dyDescent="0.2">
      <c r="AH1118" s="22" t="str">
        <f>IF(_xlfn.MINIFS(tbl_daily[Date],tbl_daily[Name],Dashboard!$A$6)=Reference!AI1118,1,IF(AI1118="","",AH1117+1))</f>
        <v/>
      </c>
    </row>
    <row r="1119" spans="34:34" x14ac:dyDescent="0.2">
      <c r="AH1119" s="22" t="str">
        <f>IF(_xlfn.MINIFS(tbl_daily[Date],tbl_daily[Name],Dashboard!$A$6)=Reference!AI1119,1,IF(AI1119="","",AH1118+1))</f>
        <v/>
      </c>
    </row>
    <row r="1120" spans="34:34" x14ac:dyDescent="0.2">
      <c r="AH1120" s="22" t="str">
        <f>IF(_xlfn.MINIFS(tbl_daily[Date],tbl_daily[Name],Dashboard!$A$6)=Reference!AI1120,1,IF(AI1120="","",AH1119+1))</f>
        <v/>
      </c>
    </row>
    <row r="1121" spans="34:34" x14ac:dyDescent="0.2">
      <c r="AH1121" s="22" t="str">
        <f>IF(_xlfn.MINIFS(tbl_daily[Date],tbl_daily[Name],Dashboard!$A$6)=Reference!AI1121,1,IF(AI1121="","",AH1120+1))</f>
        <v/>
      </c>
    </row>
    <row r="1122" spans="34:34" x14ac:dyDescent="0.2">
      <c r="AH1122" s="22" t="str">
        <f>IF(_xlfn.MINIFS(tbl_daily[Date],tbl_daily[Name],Dashboard!$A$6)=Reference!AI1122,1,IF(AI1122="","",AH1121+1))</f>
        <v/>
      </c>
    </row>
    <row r="1123" spans="34:34" x14ac:dyDescent="0.2">
      <c r="AH1123" s="22" t="str">
        <f>IF(_xlfn.MINIFS(tbl_daily[Date],tbl_daily[Name],Dashboard!$A$6)=Reference!AI1123,1,IF(AI1123="","",AH1122+1))</f>
        <v/>
      </c>
    </row>
    <row r="1124" spans="34:34" x14ac:dyDescent="0.2">
      <c r="AH1124" s="22" t="str">
        <f>IF(_xlfn.MINIFS(tbl_daily[Date],tbl_daily[Name],Dashboard!$A$6)=Reference!AI1124,1,IF(AI1124="","",AH1123+1))</f>
        <v/>
      </c>
    </row>
    <row r="1125" spans="34:34" x14ac:dyDescent="0.2">
      <c r="AH1125" s="22" t="str">
        <f>IF(_xlfn.MINIFS(tbl_daily[Date],tbl_daily[Name],Dashboard!$A$6)=Reference!AI1125,1,IF(AI1125="","",AH1124+1))</f>
        <v/>
      </c>
    </row>
    <row r="1126" spans="34:34" x14ac:dyDescent="0.2">
      <c r="AH1126" s="22" t="str">
        <f>IF(_xlfn.MINIFS(tbl_daily[Date],tbl_daily[Name],Dashboard!$A$6)=Reference!AI1126,1,IF(AI1126="","",AH1125+1))</f>
        <v/>
      </c>
    </row>
    <row r="1127" spans="34:34" x14ac:dyDescent="0.2">
      <c r="AH1127" s="22" t="str">
        <f>IF(_xlfn.MINIFS(tbl_daily[Date],tbl_daily[Name],Dashboard!$A$6)=Reference!AI1127,1,IF(AI1127="","",AH1126+1))</f>
        <v/>
      </c>
    </row>
    <row r="1128" spans="34:34" x14ac:dyDescent="0.2">
      <c r="AH1128" s="22" t="str">
        <f>IF(_xlfn.MINIFS(tbl_daily[Date],tbl_daily[Name],Dashboard!$A$6)=Reference!AI1128,1,IF(AI1128="","",AH1127+1))</f>
        <v/>
      </c>
    </row>
    <row r="1129" spans="34:34" x14ac:dyDescent="0.2">
      <c r="AH1129" s="22" t="str">
        <f>IF(_xlfn.MINIFS(tbl_daily[Date],tbl_daily[Name],Dashboard!$A$6)=Reference!AI1129,1,IF(AI1129="","",AH1128+1))</f>
        <v/>
      </c>
    </row>
    <row r="1130" spans="34:34" x14ac:dyDescent="0.2">
      <c r="AH1130" s="22" t="str">
        <f>IF(_xlfn.MINIFS(tbl_daily[Date],tbl_daily[Name],Dashboard!$A$6)=Reference!AI1130,1,IF(AI1130="","",AH1129+1))</f>
        <v/>
      </c>
    </row>
    <row r="1131" spans="34:34" x14ac:dyDescent="0.2">
      <c r="AH1131" s="22" t="str">
        <f>IF(_xlfn.MINIFS(tbl_daily[Date],tbl_daily[Name],Dashboard!$A$6)=Reference!AI1131,1,IF(AI1131="","",AH1130+1))</f>
        <v/>
      </c>
    </row>
    <row r="1132" spans="34:34" x14ac:dyDescent="0.2">
      <c r="AH1132" s="22" t="str">
        <f>IF(_xlfn.MINIFS(tbl_daily[Date],tbl_daily[Name],Dashboard!$A$6)=Reference!AI1132,1,IF(AI1132="","",AH1131+1))</f>
        <v/>
      </c>
    </row>
    <row r="1133" spans="34:34" x14ac:dyDescent="0.2">
      <c r="AH1133" s="22" t="str">
        <f>IF(_xlfn.MINIFS(tbl_daily[Date],tbl_daily[Name],Dashboard!$A$6)=Reference!AI1133,1,IF(AI1133="","",AH1132+1))</f>
        <v/>
      </c>
    </row>
    <row r="1134" spans="34:34" x14ac:dyDescent="0.2">
      <c r="AH1134" s="22" t="str">
        <f>IF(_xlfn.MINIFS(tbl_daily[Date],tbl_daily[Name],Dashboard!$A$6)=Reference!AI1134,1,IF(AI1134="","",AH1133+1))</f>
        <v/>
      </c>
    </row>
    <row r="1135" spans="34:34" x14ac:dyDescent="0.2">
      <c r="AH1135" s="22" t="str">
        <f>IF(_xlfn.MINIFS(tbl_daily[Date],tbl_daily[Name],Dashboard!$A$6)=Reference!AI1135,1,IF(AI1135="","",AH1134+1))</f>
        <v/>
      </c>
    </row>
    <row r="1136" spans="34:34" x14ac:dyDescent="0.2">
      <c r="AH1136" s="22" t="str">
        <f>IF(_xlfn.MINIFS(tbl_daily[Date],tbl_daily[Name],Dashboard!$A$6)=Reference!AI1136,1,IF(AI1136="","",AH1135+1))</f>
        <v/>
      </c>
    </row>
    <row r="1137" spans="34:34" x14ac:dyDescent="0.2">
      <c r="AH1137" s="22" t="str">
        <f>IF(_xlfn.MINIFS(tbl_daily[Date],tbl_daily[Name],Dashboard!$A$6)=Reference!AI1137,1,IF(AI1137="","",AH1136+1))</f>
        <v/>
      </c>
    </row>
    <row r="1138" spans="34:34" x14ac:dyDescent="0.2">
      <c r="AH1138" s="22" t="str">
        <f>IF(_xlfn.MINIFS(tbl_daily[Date],tbl_daily[Name],Dashboard!$A$6)=Reference!AI1138,1,IF(AI1138="","",AH1137+1))</f>
        <v/>
      </c>
    </row>
    <row r="1139" spans="34:34" x14ac:dyDescent="0.2">
      <c r="AH1139" s="22" t="str">
        <f>IF(_xlfn.MINIFS(tbl_daily[Date],tbl_daily[Name],Dashboard!$A$6)=Reference!AI1139,1,IF(AI1139="","",AH1138+1))</f>
        <v/>
      </c>
    </row>
    <row r="1140" spans="34:34" x14ac:dyDescent="0.2">
      <c r="AH1140" s="22" t="str">
        <f>IF(_xlfn.MINIFS(tbl_daily[Date],tbl_daily[Name],Dashboard!$A$6)=Reference!AI1140,1,IF(AI1140="","",AH1139+1))</f>
        <v/>
      </c>
    </row>
    <row r="1141" spans="34:34" x14ac:dyDescent="0.2">
      <c r="AH1141" s="22" t="str">
        <f>IF(_xlfn.MINIFS(tbl_daily[Date],tbl_daily[Name],Dashboard!$A$6)=Reference!AI1141,1,IF(AI1141="","",AH1140+1))</f>
        <v/>
      </c>
    </row>
    <row r="1142" spans="34:34" x14ac:dyDescent="0.2">
      <c r="AH1142" s="22" t="str">
        <f>IF(_xlfn.MINIFS(tbl_daily[Date],tbl_daily[Name],Dashboard!$A$6)=Reference!AI1142,1,IF(AI1142="","",AH1141+1))</f>
        <v/>
      </c>
    </row>
    <row r="1143" spans="34:34" x14ac:dyDescent="0.2">
      <c r="AH1143" s="22" t="str">
        <f>IF(_xlfn.MINIFS(tbl_daily[Date],tbl_daily[Name],Dashboard!$A$6)=Reference!AI1143,1,IF(AI1143="","",AH1142+1))</f>
        <v/>
      </c>
    </row>
    <row r="1144" spans="34:34" x14ac:dyDescent="0.2">
      <c r="AH1144" s="22" t="str">
        <f>IF(_xlfn.MINIFS(tbl_daily[Date],tbl_daily[Name],Dashboard!$A$6)=Reference!AI1144,1,IF(AI1144="","",AH1143+1))</f>
        <v/>
      </c>
    </row>
    <row r="1145" spans="34:34" x14ac:dyDescent="0.2">
      <c r="AH1145" s="22" t="str">
        <f>IF(_xlfn.MINIFS(tbl_daily[Date],tbl_daily[Name],Dashboard!$A$6)=Reference!AI1145,1,IF(AI1145="","",AH1144+1))</f>
        <v/>
      </c>
    </row>
    <row r="1146" spans="34:34" x14ac:dyDescent="0.2">
      <c r="AH1146" s="22" t="str">
        <f>IF(_xlfn.MINIFS(tbl_daily[Date],tbl_daily[Name],Dashboard!$A$6)=Reference!AI1146,1,IF(AI1146="","",AH1145+1))</f>
        <v/>
      </c>
    </row>
    <row r="1147" spans="34:34" x14ac:dyDescent="0.2">
      <c r="AH1147" s="22" t="str">
        <f>IF(_xlfn.MINIFS(tbl_daily[Date],tbl_daily[Name],Dashboard!$A$6)=Reference!AI1147,1,IF(AI1147="","",AH1146+1))</f>
        <v/>
      </c>
    </row>
    <row r="1148" spans="34:34" x14ac:dyDescent="0.2">
      <c r="AH1148" s="22" t="str">
        <f>IF(_xlfn.MINIFS(tbl_daily[Date],tbl_daily[Name],Dashboard!$A$6)=Reference!AI1148,1,IF(AI1148="","",AH1147+1))</f>
        <v/>
      </c>
    </row>
    <row r="1149" spans="34:34" x14ac:dyDescent="0.2">
      <c r="AH1149" s="22" t="str">
        <f>IF(_xlfn.MINIFS(tbl_daily[Date],tbl_daily[Name],Dashboard!$A$6)=Reference!AI1149,1,IF(AI1149="","",AH1148+1))</f>
        <v/>
      </c>
    </row>
    <row r="1150" spans="34:34" x14ac:dyDescent="0.2">
      <c r="AH1150" s="22" t="str">
        <f>IF(_xlfn.MINIFS(tbl_daily[Date],tbl_daily[Name],Dashboard!$A$6)=Reference!AI1150,1,IF(AI1150="","",AH1149+1))</f>
        <v/>
      </c>
    </row>
    <row r="1151" spans="34:34" x14ac:dyDescent="0.2">
      <c r="AH1151" s="22" t="str">
        <f>IF(_xlfn.MINIFS(tbl_daily[Date],tbl_daily[Name],Dashboard!$A$6)=Reference!AI1151,1,IF(AI1151="","",AH1150+1))</f>
        <v/>
      </c>
    </row>
    <row r="1152" spans="34:34" x14ac:dyDescent="0.2">
      <c r="AH1152" s="22" t="str">
        <f>IF(_xlfn.MINIFS(tbl_daily[Date],tbl_daily[Name],Dashboard!$A$6)=Reference!AI1152,1,IF(AI1152="","",AH1151+1))</f>
        <v/>
      </c>
    </row>
    <row r="1153" spans="34:34" x14ac:dyDescent="0.2">
      <c r="AH1153" s="22" t="str">
        <f>IF(_xlfn.MINIFS(tbl_daily[Date],tbl_daily[Name],Dashboard!$A$6)=Reference!AI1153,1,IF(AI1153="","",AH1152+1))</f>
        <v/>
      </c>
    </row>
    <row r="1154" spans="34:34" x14ac:dyDescent="0.2">
      <c r="AH1154" s="22" t="str">
        <f>IF(_xlfn.MINIFS(tbl_daily[Date],tbl_daily[Name],Dashboard!$A$6)=Reference!AI1154,1,IF(AI1154="","",AH1153+1))</f>
        <v/>
      </c>
    </row>
    <row r="1155" spans="34:34" x14ac:dyDescent="0.2">
      <c r="AH1155" s="22" t="str">
        <f>IF(_xlfn.MINIFS(tbl_daily[Date],tbl_daily[Name],Dashboard!$A$6)=Reference!AI1155,1,IF(AI1155="","",AH1154+1))</f>
        <v/>
      </c>
    </row>
    <row r="1156" spans="34:34" x14ac:dyDescent="0.2">
      <c r="AH1156" s="22" t="str">
        <f>IF(_xlfn.MINIFS(tbl_daily[Date],tbl_daily[Name],Dashboard!$A$6)=Reference!AI1156,1,IF(AI1156="","",AH1155+1))</f>
        <v/>
      </c>
    </row>
    <row r="1157" spans="34:34" x14ac:dyDescent="0.2">
      <c r="AH1157" s="22" t="str">
        <f>IF(_xlfn.MINIFS(tbl_daily[Date],tbl_daily[Name],Dashboard!$A$6)=Reference!AI1157,1,IF(AI1157="","",AH1156+1))</f>
        <v/>
      </c>
    </row>
    <row r="1158" spans="34:34" x14ac:dyDescent="0.2">
      <c r="AH1158" s="22" t="str">
        <f>IF(_xlfn.MINIFS(tbl_daily[Date],tbl_daily[Name],Dashboard!$A$6)=Reference!AI1158,1,IF(AI1158="","",AH1157+1))</f>
        <v/>
      </c>
    </row>
    <row r="1159" spans="34:34" x14ac:dyDescent="0.2">
      <c r="AH1159" s="22" t="str">
        <f>IF(_xlfn.MINIFS(tbl_daily[Date],tbl_daily[Name],Dashboard!$A$6)=Reference!AI1159,1,IF(AI1159="","",AH1158+1))</f>
        <v/>
      </c>
    </row>
    <row r="1160" spans="34:34" x14ac:dyDescent="0.2">
      <c r="AH1160" s="22" t="str">
        <f>IF(_xlfn.MINIFS(tbl_daily[Date],tbl_daily[Name],Dashboard!$A$6)=Reference!AI1160,1,IF(AI1160="","",AH1159+1))</f>
        <v/>
      </c>
    </row>
    <row r="1161" spans="34:34" x14ac:dyDescent="0.2">
      <c r="AH1161" s="22" t="str">
        <f>IF(_xlfn.MINIFS(tbl_daily[Date],tbl_daily[Name],Dashboard!$A$6)=Reference!AI1161,1,IF(AI1161="","",AH1160+1))</f>
        <v/>
      </c>
    </row>
    <row r="1162" spans="34:34" x14ac:dyDescent="0.2">
      <c r="AH1162" s="22" t="str">
        <f>IF(_xlfn.MINIFS(tbl_daily[Date],tbl_daily[Name],Dashboard!$A$6)=Reference!AI1162,1,IF(AI1162="","",AH1161+1))</f>
        <v/>
      </c>
    </row>
    <row r="1163" spans="34:34" x14ac:dyDescent="0.2">
      <c r="AH1163" s="22" t="str">
        <f>IF(_xlfn.MINIFS(tbl_daily[Date],tbl_daily[Name],Dashboard!$A$6)=Reference!AI1163,1,IF(AI1163="","",AH1162+1))</f>
        <v/>
      </c>
    </row>
    <row r="1164" spans="34:34" x14ac:dyDescent="0.2">
      <c r="AH1164" s="22" t="str">
        <f>IF(_xlfn.MINIFS(tbl_daily[Date],tbl_daily[Name],Dashboard!$A$6)=Reference!AI1164,1,IF(AI1164="","",AH1163+1))</f>
        <v/>
      </c>
    </row>
    <row r="1165" spans="34:34" x14ac:dyDescent="0.2">
      <c r="AH1165" s="22" t="str">
        <f>IF(_xlfn.MINIFS(tbl_daily[Date],tbl_daily[Name],Dashboard!$A$6)=Reference!AI1165,1,IF(AI1165="","",AH1164+1))</f>
        <v/>
      </c>
    </row>
    <row r="1166" spans="34:34" x14ac:dyDescent="0.2">
      <c r="AH1166" s="22" t="str">
        <f>IF(_xlfn.MINIFS(tbl_daily[Date],tbl_daily[Name],Dashboard!$A$6)=Reference!AI1166,1,IF(AI1166="","",AH1165+1))</f>
        <v/>
      </c>
    </row>
    <row r="1167" spans="34:34" x14ac:dyDescent="0.2">
      <c r="AH1167" s="22" t="str">
        <f>IF(_xlfn.MINIFS(tbl_daily[Date],tbl_daily[Name],Dashboard!$A$6)=Reference!AI1167,1,IF(AI1167="","",AH1166+1))</f>
        <v/>
      </c>
    </row>
    <row r="1168" spans="34:34" x14ac:dyDescent="0.2">
      <c r="AH1168" s="22" t="str">
        <f>IF(_xlfn.MINIFS(tbl_daily[Date],tbl_daily[Name],Dashboard!$A$6)=Reference!AI1168,1,IF(AI1168="","",AH1167+1))</f>
        <v/>
      </c>
    </row>
    <row r="1169" spans="34:34" x14ac:dyDescent="0.2">
      <c r="AH1169" s="22" t="str">
        <f>IF(_xlfn.MINIFS(tbl_daily[Date],tbl_daily[Name],Dashboard!$A$6)=Reference!AI1169,1,IF(AI1169="","",AH1168+1))</f>
        <v/>
      </c>
    </row>
    <row r="1170" spans="34:34" x14ac:dyDescent="0.2">
      <c r="AH1170" s="22" t="str">
        <f>IF(_xlfn.MINIFS(tbl_daily[Date],tbl_daily[Name],Dashboard!$A$6)=Reference!AI1170,1,IF(AI1170="","",AH1169+1))</f>
        <v/>
      </c>
    </row>
    <row r="1171" spans="34:34" x14ac:dyDescent="0.2">
      <c r="AH1171" s="22" t="str">
        <f>IF(_xlfn.MINIFS(tbl_daily[Date],tbl_daily[Name],Dashboard!$A$6)=Reference!AI1171,1,IF(AI1171="","",AH1170+1))</f>
        <v/>
      </c>
    </row>
    <row r="1172" spans="34:34" x14ac:dyDescent="0.2">
      <c r="AH1172" s="22" t="str">
        <f>IF(_xlfn.MINIFS(tbl_daily[Date],tbl_daily[Name],Dashboard!$A$6)=Reference!AI1172,1,IF(AI1172="","",AH1171+1))</f>
        <v/>
      </c>
    </row>
    <row r="1173" spans="34:34" x14ac:dyDescent="0.2">
      <c r="AH1173" s="22" t="str">
        <f>IF(_xlfn.MINIFS(tbl_daily[Date],tbl_daily[Name],Dashboard!$A$6)=Reference!AI1173,1,IF(AI1173="","",AH1172+1))</f>
        <v/>
      </c>
    </row>
    <row r="1174" spans="34:34" x14ac:dyDescent="0.2">
      <c r="AH1174" s="22" t="str">
        <f>IF(_xlfn.MINIFS(tbl_daily[Date],tbl_daily[Name],Dashboard!$A$6)=Reference!AI1174,1,IF(AI1174="","",AH1173+1))</f>
        <v/>
      </c>
    </row>
    <row r="1175" spans="34:34" x14ac:dyDescent="0.2">
      <c r="AH1175" s="22" t="str">
        <f>IF(_xlfn.MINIFS(tbl_daily[Date],tbl_daily[Name],Dashboard!$A$6)=Reference!AI1175,1,IF(AI1175="","",AH1174+1))</f>
        <v/>
      </c>
    </row>
    <row r="1176" spans="34:34" x14ac:dyDescent="0.2">
      <c r="AH1176" s="22" t="str">
        <f>IF(_xlfn.MINIFS(tbl_daily[Date],tbl_daily[Name],Dashboard!$A$6)=Reference!AI1176,1,IF(AI1176="","",AH1175+1))</f>
        <v/>
      </c>
    </row>
    <row r="1177" spans="34:34" x14ac:dyDescent="0.2">
      <c r="AH1177" s="22" t="str">
        <f>IF(_xlfn.MINIFS(tbl_daily[Date],tbl_daily[Name],Dashboard!$A$6)=Reference!AI1177,1,IF(AI1177="","",AH1176+1))</f>
        <v/>
      </c>
    </row>
    <row r="1178" spans="34:34" x14ac:dyDescent="0.2">
      <c r="AH1178" s="22" t="str">
        <f>IF(_xlfn.MINIFS(tbl_daily[Date],tbl_daily[Name],Dashboard!$A$6)=Reference!AI1178,1,IF(AI1178="","",AH1177+1))</f>
        <v/>
      </c>
    </row>
    <row r="1179" spans="34:34" x14ac:dyDescent="0.2">
      <c r="AH1179" s="22" t="str">
        <f>IF(_xlfn.MINIFS(tbl_daily[Date],tbl_daily[Name],Dashboard!$A$6)=Reference!AI1179,1,IF(AI1179="","",AH1178+1))</f>
        <v/>
      </c>
    </row>
    <row r="1180" spans="34:34" x14ac:dyDescent="0.2">
      <c r="AH1180" s="22" t="str">
        <f>IF(_xlfn.MINIFS(tbl_daily[Date],tbl_daily[Name],Dashboard!$A$6)=Reference!AI1180,1,IF(AI1180="","",AH1179+1))</f>
        <v/>
      </c>
    </row>
    <row r="1181" spans="34:34" x14ac:dyDescent="0.2">
      <c r="AH1181" s="22" t="str">
        <f>IF(_xlfn.MINIFS(tbl_daily[Date],tbl_daily[Name],Dashboard!$A$6)=Reference!AI1181,1,IF(AI1181="","",AH1180+1))</f>
        <v/>
      </c>
    </row>
    <row r="1182" spans="34:34" x14ac:dyDescent="0.2">
      <c r="AH1182" s="22" t="str">
        <f>IF(_xlfn.MINIFS(tbl_daily[Date],tbl_daily[Name],Dashboard!$A$6)=Reference!AI1182,1,IF(AI1182="","",AH1181+1))</f>
        <v/>
      </c>
    </row>
    <row r="1183" spans="34:34" x14ac:dyDescent="0.2">
      <c r="AH1183" s="22" t="str">
        <f>IF(_xlfn.MINIFS(tbl_daily[Date],tbl_daily[Name],Dashboard!$A$6)=Reference!AI1183,1,IF(AI1183="","",AH1182+1))</f>
        <v/>
      </c>
    </row>
    <row r="1184" spans="34:34" x14ac:dyDescent="0.2">
      <c r="AH1184" s="22" t="str">
        <f>IF(_xlfn.MINIFS(tbl_daily[Date],tbl_daily[Name],Dashboard!$A$6)=Reference!AI1184,1,IF(AI1184="","",AH1183+1))</f>
        <v/>
      </c>
    </row>
    <row r="1185" spans="34:34" x14ac:dyDescent="0.2">
      <c r="AH1185" s="22" t="str">
        <f>IF(_xlfn.MINIFS(tbl_daily[Date],tbl_daily[Name],Dashboard!$A$6)=Reference!AI1185,1,IF(AI1185="","",AH1184+1))</f>
        <v/>
      </c>
    </row>
    <row r="1186" spans="34:34" x14ac:dyDescent="0.2">
      <c r="AH1186" s="22" t="str">
        <f>IF(_xlfn.MINIFS(tbl_daily[Date],tbl_daily[Name],Dashboard!$A$6)=Reference!AI1186,1,IF(AI1186="","",AH1185+1))</f>
        <v/>
      </c>
    </row>
    <row r="1187" spans="34:34" x14ac:dyDescent="0.2">
      <c r="AH1187" s="22" t="str">
        <f>IF(_xlfn.MINIFS(tbl_daily[Date],tbl_daily[Name],Dashboard!$A$6)=Reference!AI1187,1,IF(AI1187="","",AH1186+1))</f>
        <v/>
      </c>
    </row>
    <row r="1188" spans="34:34" x14ac:dyDescent="0.2">
      <c r="AH1188" s="22" t="str">
        <f>IF(_xlfn.MINIFS(tbl_daily[Date],tbl_daily[Name],Dashboard!$A$6)=Reference!AI1188,1,IF(AI1188="","",AH1187+1))</f>
        <v/>
      </c>
    </row>
    <row r="1189" spans="34:34" x14ac:dyDescent="0.2">
      <c r="AH1189" s="22" t="str">
        <f>IF(_xlfn.MINIFS(tbl_daily[Date],tbl_daily[Name],Dashboard!$A$6)=Reference!AI1189,1,IF(AI1189="","",AH1188+1))</f>
        <v/>
      </c>
    </row>
    <row r="1190" spans="34:34" x14ac:dyDescent="0.2">
      <c r="AH1190" s="22" t="str">
        <f>IF(_xlfn.MINIFS(tbl_daily[Date],tbl_daily[Name],Dashboard!$A$6)=Reference!AI1190,1,IF(AI1190="","",AH1189+1))</f>
        <v/>
      </c>
    </row>
    <row r="1191" spans="34:34" x14ac:dyDescent="0.2">
      <c r="AH1191" s="22" t="str">
        <f>IF(_xlfn.MINIFS(tbl_daily[Date],tbl_daily[Name],Dashboard!$A$6)=Reference!AI1191,1,IF(AI1191="","",AH1190+1))</f>
        <v/>
      </c>
    </row>
    <row r="1192" spans="34:34" x14ac:dyDescent="0.2">
      <c r="AH1192" s="22" t="str">
        <f>IF(_xlfn.MINIFS(tbl_daily[Date],tbl_daily[Name],Dashboard!$A$6)=Reference!AI1192,1,IF(AI1192="","",AH1191+1))</f>
        <v/>
      </c>
    </row>
    <row r="1193" spans="34:34" x14ac:dyDescent="0.2">
      <c r="AH1193" s="22" t="str">
        <f>IF(_xlfn.MINIFS(tbl_daily[Date],tbl_daily[Name],Dashboard!$A$6)=Reference!AI1193,1,IF(AI1193="","",AH1192+1))</f>
        <v/>
      </c>
    </row>
    <row r="1194" spans="34:34" x14ac:dyDescent="0.2">
      <c r="AH1194" s="22" t="str">
        <f>IF(_xlfn.MINIFS(tbl_daily[Date],tbl_daily[Name],Dashboard!$A$6)=Reference!AI1194,1,IF(AI1194="","",AH1193+1))</f>
        <v/>
      </c>
    </row>
    <row r="1195" spans="34:34" x14ac:dyDescent="0.2">
      <c r="AH1195" s="22" t="str">
        <f>IF(_xlfn.MINIFS(tbl_daily[Date],tbl_daily[Name],Dashboard!$A$6)=Reference!AI1195,1,IF(AI1195="","",AH1194+1))</f>
        <v/>
      </c>
    </row>
    <row r="1196" spans="34:34" x14ac:dyDescent="0.2">
      <c r="AH1196" s="22" t="str">
        <f>IF(_xlfn.MINIFS(tbl_daily[Date],tbl_daily[Name],Dashboard!$A$6)=Reference!AI1196,1,IF(AI1196="","",AH1195+1))</f>
        <v/>
      </c>
    </row>
    <row r="1197" spans="34:34" x14ac:dyDescent="0.2">
      <c r="AH1197" s="22" t="str">
        <f>IF(_xlfn.MINIFS(tbl_daily[Date],tbl_daily[Name],Dashboard!$A$6)=Reference!AI1197,1,IF(AI1197="","",AH1196+1))</f>
        <v/>
      </c>
    </row>
    <row r="1198" spans="34:34" x14ac:dyDescent="0.2">
      <c r="AH1198" s="22" t="str">
        <f>IF(_xlfn.MINIFS(tbl_daily[Date],tbl_daily[Name],Dashboard!$A$6)=Reference!AI1198,1,IF(AI1198="","",AH1197+1))</f>
        <v/>
      </c>
    </row>
    <row r="1199" spans="34:34" x14ac:dyDescent="0.2">
      <c r="AH1199" s="22" t="str">
        <f>IF(_xlfn.MINIFS(tbl_daily[Date],tbl_daily[Name],Dashboard!$A$6)=Reference!AI1199,1,IF(AI1199="","",AH1198+1))</f>
        <v/>
      </c>
    </row>
    <row r="1200" spans="34:34" x14ac:dyDescent="0.2">
      <c r="AH1200" s="22" t="str">
        <f>IF(_xlfn.MINIFS(tbl_daily[Date],tbl_daily[Name],Dashboard!$A$6)=Reference!AI1200,1,IF(AI1200="","",AH1199+1))</f>
        <v/>
      </c>
    </row>
    <row r="1201" spans="34:34" x14ac:dyDescent="0.2">
      <c r="AH1201" s="22" t="str">
        <f>IF(_xlfn.MINIFS(tbl_daily[Date],tbl_daily[Name],Dashboard!$A$6)=Reference!AI1201,1,IF(AI1201="","",AH1200+1))</f>
        <v/>
      </c>
    </row>
    <row r="1202" spans="34:34" x14ac:dyDescent="0.2">
      <c r="AH1202" s="22" t="str">
        <f>IF(_xlfn.MINIFS(tbl_daily[Date],tbl_daily[Name],Dashboard!$A$6)=Reference!AI1202,1,IF(AI1202="","",AH1201+1))</f>
        <v/>
      </c>
    </row>
    <row r="1203" spans="34:34" x14ac:dyDescent="0.2">
      <c r="AH1203" s="22" t="str">
        <f>IF(_xlfn.MINIFS(tbl_daily[Date],tbl_daily[Name],Dashboard!$A$6)=Reference!AI1203,1,IF(AI1203="","",AH1202+1))</f>
        <v/>
      </c>
    </row>
    <row r="1204" spans="34:34" x14ac:dyDescent="0.2">
      <c r="AH1204" s="22" t="str">
        <f>IF(_xlfn.MINIFS(tbl_daily[Date],tbl_daily[Name],Dashboard!$A$6)=Reference!AI1204,1,IF(AI1204="","",AH1203+1))</f>
        <v/>
      </c>
    </row>
    <row r="1205" spans="34:34" x14ac:dyDescent="0.2">
      <c r="AH1205" s="22" t="str">
        <f>IF(_xlfn.MINIFS(tbl_daily[Date],tbl_daily[Name],Dashboard!$A$6)=Reference!AI1205,1,IF(AI1205="","",AH1204+1))</f>
        <v/>
      </c>
    </row>
    <row r="1206" spans="34:34" x14ac:dyDescent="0.2">
      <c r="AH1206" s="22" t="str">
        <f>IF(_xlfn.MINIFS(tbl_daily[Date],tbl_daily[Name],Dashboard!$A$6)=Reference!AI1206,1,IF(AI1206="","",AH1205+1))</f>
        <v/>
      </c>
    </row>
    <row r="1207" spans="34:34" x14ac:dyDescent="0.2">
      <c r="AH1207" s="22" t="str">
        <f>IF(_xlfn.MINIFS(tbl_daily[Date],tbl_daily[Name],Dashboard!$A$6)=Reference!AI1207,1,IF(AI1207="","",AH1206+1))</f>
        <v/>
      </c>
    </row>
    <row r="1208" spans="34:34" x14ac:dyDescent="0.2">
      <c r="AH1208" s="22" t="str">
        <f>IF(_xlfn.MINIFS(tbl_daily[Date],tbl_daily[Name],Dashboard!$A$6)=Reference!AI1208,1,IF(AI1208="","",AH1207+1))</f>
        <v/>
      </c>
    </row>
    <row r="1209" spans="34:34" x14ac:dyDescent="0.2">
      <c r="AH1209" s="22" t="str">
        <f>IF(_xlfn.MINIFS(tbl_daily[Date],tbl_daily[Name],Dashboard!$A$6)=Reference!AI1209,1,IF(AI1209="","",AH1208+1))</f>
        <v/>
      </c>
    </row>
    <row r="1210" spans="34:34" x14ac:dyDescent="0.2">
      <c r="AH1210" s="22" t="str">
        <f>IF(_xlfn.MINIFS(tbl_daily[Date],tbl_daily[Name],Dashboard!$A$6)=Reference!AI1210,1,IF(AI1210="","",AH1209+1))</f>
        <v/>
      </c>
    </row>
    <row r="1211" spans="34:34" x14ac:dyDescent="0.2">
      <c r="AH1211" s="22" t="str">
        <f>IF(_xlfn.MINIFS(tbl_daily[Date],tbl_daily[Name],Dashboard!$A$6)=Reference!AI1211,1,IF(AI1211="","",AH1210+1))</f>
        <v/>
      </c>
    </row>
    <row r="1212" spans="34:34" x14ac:dyDescent="0.2">
      <c r="AH1212" s="22" t="str">
        <f>IF(_xlfn.MINIFS(tbl_daily[Date],tbl_daily[Name],Dashboard!$A$6)=Reference!AI1212,1,IF(AI1212="","",AH1211+1))</f>
        <v/>
      </c>
    </row>
    <row r="1213" spans="34:34" x14ac:dyDescent="0.2">
      <c r="AH1213" s="22" t="str">
        <f>IF(_xlfn.MINIFS(tbl_daily[Date],tbl_daily[Name],Dashboard!$A$6)=Reference!AI1213,1,IF(AI1213="","",AH1212+1))</f>
        <v/>
      </c>
    </row>
    <row r="1214" spans="34:34" x14ac:dyDescent="0.2">
      <c r="AH1214" s="22" t="str">
        <f>IF(_xlfn.MINIFS(tbl_daily[Date],tbl_daily[Name],Dashboard!$A$6)=Reference!AI1214,1,IF(AI1214="","",AH1213+1))</f>
        <v/>
      </c>
    </row>
    <row r="1215" spans="34:34" x14ac:dyDescent="0.2">
      <c r="AH1215" s="22" t="str">
        <f>IF(_xlfn.MINIFS(tbl_daily[Date],tbl_daily[Name],Dashboard!$A$6)=Reference!AI1215,1,IF(AI1215="","",AH1214+1))</f>
        <v/>
      </c>
    </row>
    <row r="1216" spans="34:34" x14ac:dyDescent="0.2">
      <c r="AH1216" s="22" t="str">
        <f>IF(_xlfn.MINIFS(tbl_daily[Date],tbl_daily[Name],Dashboard!$A$6)=Reference!AI1216,1,IF(AI1216="","",AH1215+1))</f>
        <v/>
      </c>
    </row>
    <row r="1217" spans="34:34" x14ac:dyDescent="0.2">
      <c r="AH1217" s="22" t="str">
        <f>IF(_xlfn.MINIFS(tbl_daily[Date],tbl_daily[Name],Dashboard!$A$6)=Reference!AI1217,1,IF(AI1217="","",AH1216+1))</f>
        <v/>
      </c>
    </row>
    <row r="1218" spans="34:34" x14ac:dyDescent="0.2">
      <c r="AH1218" s="22" t="str">
        <f>IF(_xlfn.MINIFS(tbl_daily[Date],tbl_daily[Name],Dashboard!$A$6)=Reference!AI1218,1,IF(AI1218="","",AH1217+1))</f>
        <v/>
      </c>
    </row>
    <row r="1219" spans="34:34" x14ac:dyDescent="0.2">
      <c r="AH1219" s="22" t="str">
        <f>IF(_xlfn.MINIFS(tbl_daily[Date],tbl_daily[Name],Dashboard!$A$6)=Reference!AI1219,1,IF(AI1219="","",AH1218+1))</f>
        <v/>
      </c>
    </row>
    <row r="1220" spans="34:34" x14ac:dyDescent="0.2">
      <c r="AH1220" s="22" t="str">
        <f>IF(_xlfn.MINIFS(tbl_daily[Date],tbl_daily[Name],Dashboard!$A$6)=Reference!AI1220,1,IF(AI1220="","",AH1219+1))</f>
        <v/>
      </c>
    </row>
    <row r="1221" spans="34:34" x14ac:dyDescent="0.2">
      <c r="AH1221" s="22" t="str">
        <f>IF(_xlfn.MINIFS(tbl_daily[Date],tbl_daily[Name],Dashboard!$A$6)=Reference!AI1221,1,IF(AI1221="","",AH1220+1))</f>
        <v/>
      </c>
    </row>
    <row r="1222" spans="34:34" x14ac:dyDescent="0.2">
      <c r="AH1222" s="22" t="str">
        <f>IF(_xlfn.MINIFS(tbl_daily[Date],tbl_daily[Name],Dashboard!$A$6)=Reference!AI1222,1,IF(AI1222="","",AH1221+1))</f>
        <v/>
      </c>
    </row>
    <row r="1223" spans="34:34" x14ac:dyDescent="0.2">
      <c r="AH1223" s="22" t="str">
        <f>IF(_xlfn.MINIFS(tbl_daily[Date],tbl_daily[Name],Dashboard!$A$6)=Reference!AI1223,1,IF(AI1223="","",AH1222+1))</f>
        <v/>
      </c>
    </row>
    <row r="1224" spans="34:34" x14ac:dyDescent="0.2">
      <c r="AH1224" s="22" t="str">
        <f>IF(_xlfn.MINIFS(tbl_daily[Date],tbl_daily[Name],Dashboard!$A$6)=Reference!AI1224,1,IF(AI1224="","",AH1223+1))</f>
        <v/>
      </c>
    </row>
    <row r="1225" spans="34:34" x14ac:dyDescent="0.2">
      <c r="AH1225" s="22" t="str">
        <f>IF(_xlfn.MINIFS(tbl_daily[Date],tbl_daily[Name],Dashboard!$A$6)=Reference!AI1225,1,IF(AI1225="","",AH1224+1))</f>
        <v/>
      </c>
    </row>
    <row r="1226" spans="34:34" x14ac:dyDescent="0.2">
      <c r="AH1226" s="22" t="str">
        <f>IF(_xlfn.MINIFS(tbl_daily[Date],tbl_daily[Name],Dashboard!$A$6)=Reference!AI1226,1,IF(AI1226="","",AH1225+1))</f>
        <v/>
      </c>
    </row>
    <row r="1227" spans="34:34" x14ac:dyDescent="0.2">
      <c r="AH1227" s="22" t="str">
        <f>IF(_xlfn.MINIFS(tbl_daily[Date],tbl_daily[Name],Dashboard!$A$6)=Reference!AI1227,1,IF(AI1227="","",AH1226+1))</f>
        <v/>
      </c>
    </row>
    <row r="1228" spans="34:34" x14ac:dyDescent="0.2">
      <c r="AH1228" s="22" t="str">
        <f>IF(_xlfn.MINIFS(tbl_daily[Date],tbl_daily[Name],Dashboard!$A$6)=Reference!AI1228,1,IF(AI1228="","",AH1227+1))</f>
        <v/>
      </c>
    </row>
    <row r="1229" spans="34:34" x14ac:dyDescent="0.2">
      <c r="AH1229" s="22" t="str">
        <f>IF(_xlfn.MINIFS(tbl_daily[Date],tbl_daily[Name],Dashboard!$A$6)=Reference!AI1229,1,IF(AI1229="","",AH1228+1))</f>
        <v/>
      </c>
    </row>
    <row r="1230" spans="34:34" x14ac:dyDescent="0.2">
      <c r="AH1230" s="22" t="str">
        <f>IF(_xlfn.MINIFS(tbl_daily[Date],tbl_daily[Name],Dashboard!$A$6)=Reference!AI1230,1,IF(AI1230="","",AH1229+1))</f>
        <v/>
      </c>
    </row>
    <row r="1231" spans="34:34" x14ac:dyDescent="0.2">
      <c r="AH1231" s="22" t="str">
        <f>IF(_xlfn.MINIFS(tbl_daily[Date],tbl_daily[Name],Dashboard!$A$6)=Reference!AI1231,1,IF(AI1231="","",AH1230+1))</f>
        <v/>
      </c>
    </row>
    <row r="1232" spans="34:34" x14ac:dyDescent="0.2">
      <c r="AH1232" s="22" t="str">
        <f>IF(_xlfn.MINIFS(tbl_daily[Date],tbl_daily[Name],Dashboard!$A$6)=Reference!AI1232,1,IF(AI1232="","",AH1231+1))</f>
        <v/>
      </c>
    </row>
    <row r="1233" spans="34:34" x14ac:dyDescent="0.2">
      <c r="AH1233" s="22" t="str">
        <f>IF(_xlfn.MINIFS(tbl_daily[Date],tbl_daily[Name],Dashboard!$A$6)=Reference!AI1233,1,IF(AI1233="","",AH1232+1))</f>
        <v/>
      </c>
    </row>
    <row r="1234" spans="34:34" x14ac:dyDescent="0.2">
      <c r="AH1234" s="22" t="str">
        <f>IF(_xlfn.MINIFS(tbl_daily[Date],tbl_daily[Name],Dashboard!$A$6)=Reference!AI1234,1,IF(AI1234="","",AH1233+1))</f>
        <v/>
      </c>
    </row>
    <row r="1235" spans="34:34" x14ac:dyDescent="0.2">
      <c r="AH1235" s="22" t="str">
        <f>IF(_xlfn.MINIFS(tbl_daily[Date],tbl_daily[Name],Dashboard!$A$6)=Reference!AI1235,1,IF(AI1235="","",AH1234+1))</f>
        <v/>
      </c>
    </row>
    <row r="1236" spans="34:34" x14ac:dyDescent="0.2">
      <c r="AH1236" s="22" t="str">
        <f>IF(_xlfn.MINIFS(tbl_daily[Date],tbl_daily[Name],Dashboard!$A$6)=Reference!AI1236,1,IF(AI1236="","",AH1235+1))</f>
        <v/>
      </c>
    </row>
    <row r="1237" spans="34:34" x14ac:dyDescent="0.2">
      <c r="AH1237" s="22" t="str">
        <f>IF(_xlfn.MINIFS(tbl_daily[Date],tbl_daily[Name],Dashboard!$A$6)=Reference!AI1237,1,IF(AI1237="","",AH1236+1))</f>
        <v/>
      </c>
    </row>
    <row r="1238" spans="34:34" x14ac:dyDescent="0.2">
      <c r="AH1238" s="22" t="str">
        <f>IF(_xlfn.MINIFS(tbl_daily[Date],tbl_daily[Name],Dashboard!$A$6)=Reference!AI1238,1,IF(AI1238="","",AH1237+1))</f>
        <v/>
      </c>
    </row>
    <row r="1239" spans="34:34" x14ac:dyDescent="0.2">
      <c r="AH1239" s="22" t="str">
        <f>IF(_xlfn.MINIFS(tbl_daily[Date],tbl_daily[Name],Dashboard!$A$6)=Reference!AI1239,1,IF(AI1239="","",AH1238+1))</f>
        <v/>
      </c>
    </row>
    <row r="1240" spans="34:34" x14ac:dyDescent="0.2">
      <c r="AH1240" s="22" t="str">
        <f>IF(_xlfn.MINIFS(tbl_daily[Date],tbl_daily[Name],Dashboard!$A$6)=Reference!AI1240,1,IF(AI1240="","",AH1239+1))</f>
        <v/>
      </c>
    </row>
    <row r="1241" spans="34:34" x14ac:dyDescent="0.2">
      <c r="AH1241" s="22" t="str">
        <f>IF(_xlfn.MINIFS(tbl_daily[Date],tbl_daily[Name],Dashboard!$A$6)=Reference!AI1241,1,IF(AI1241="","",AH1240+1))</f>
        <v/>
      </c>
    </row>
    <row r="1242" spans="34:34" x14ac:dyDescent="0.2">
      <c r="AH1242" s="22" t="str">
        <f>IF(_xlfn.MINIFS(tbl_daily[Date],tbl_daily[Name],Dashboard!$A$6)=Reference!AI1242,1,IF(AI1242="","",AH1241+1))</f>
        <v/>
      </c>
    </row>
    <row r="1243" spans="34:34" x14ac:dyDescent="0.2">
      <c r="AH1243" s="22" t="str">
        <f>IF(_xlfn.MINIFS(tbl_daily[Date],tbl_daily[Name],Dashboard!$A$6)=Reference!AI1243,1,IF(AI1243="","",AH1242+1))</f>
        <v/>
      </c>
    </row>
    <row r="1244" spans="34:34" x14ac:dyDescent="0.2">
      <c r="AH1244" s="22" t="str">
        <f>IF(_xlfn.MINIFS(tbl_daily[Date],tbl_daily[Name],Dashboard!$A$6)=Reference!AI1244,1,IF(AI1244="","",AH1243+1))</f>
        <v/>
      </c>
    </row>
    <row r="1245" spans="34:34" x14ac:dyDescent="0.2">
      <c r="AH1245" s="22" t="str">
        <f>IF(_xlfn.MINIFS(tbl_daily[Date],tbl_daily[Name],Dashboard!$A$6)=Reference!AI1245,1,IF(AI1245="","",AH1244+1))</f>
        <v/>
      </c>
    </row>
    <row r="1246" spans="34:34" x14ac:dyDescent="0.2">
      <c r="AH1246" s="22" t="str">
        <f>IF(_xlfn.MINIFS(tbl_daily[Date],tbl_daily[Name],Dashboard!$A$6)=Reference!AI1246,1,IF(AI1246="","",AH1245+1))</f>
        <v/>
      </c>
    </row>
    <row r="1247" spans="34:34" x14ac:dyDescent="0.2">
      <c r="AH1247" s="22" t="str">
        <f>IF(_xlfn.MINIFS(tbl_daily[Date],tbl_daily[Name],Dashboard!$A$6)=Reference!AI1247,1,IF(AI1247="","",AH1246+1))</f>
        <v/>
      </c>
    </row>
    <row r="1248" spans="34:34" x14ac:dyDescent="0.2">
      <c r="AH1248" s="22" t="str">
        <f>IF(_xlfn.MINIFS(tbl_daily[Date],tbl_daily[Name],Dashboard!$A$6)=Reference!AI1248,1,IF(AI1248="","",AH1247+1))</f>
        <v/>
      </c>
    </row>
    <row r="1249" spans="34:34" x14ac:dyDescent="0.2">
      <c r="AH1249" s="22" t="str">
        <f>IF(_xlfn.MINIFS(tbl_daily[Date],tbl_daily[Name],Dashboard!$A$6)=Reference!AI1249,1,IF(AI1249="","",AH1248+1))</f>
        <v/>
      </c>
    </row>
    <row r="1250" spans="34:34" x14ac:dyDescent="0.2">
      <c r="AH1250" s="22" t="str">
        <f>IF(_xlfn.MINIFS(tbl_daily[Date],tbl_daily[Name],Dashboard!$A$6)=Reference!AI1250,1,IF(AI1250="","",AH1249+1))</f>
        <v/>
      </c>
    </row>
    <row r="1251" spans="34:34" x14ac:dyDescent="0.2">
      <c r="AH1251" s="22" t="str">
        <f>IF(_xlfn.MINIFS(tbl_daily[Date],tbl_daily[Name],Dashboard!$A$6)=Reference!AI1251,1,IF(AI1251="","",AH1250+1))</f>
        <v/>
      </c>
    </row>
    <row r="1252" spans="34:34" x14ac:dyDescent="0.2">
      <c r="AH1252" s="22" t="str">
        <f>IF(_xlfn.MINIFS(tbl_daily[Date],tbl_daily[Name],Dashboard!$A$6)=Reference!AI1252,1,IF(AI1252="","",AH1251+1))</f>
        <v/>
      </c>
    </row>
    <row r="1253" spans="34:34" x14ac:dyDescent="0.2">
      <c r="AH1253" s="22" t="str">
        <f>IF(_xlfn.MINIFS(tbl_daily[Date],tbl_daily[Name],Dashboard!$A$6)=Reference!AI1253,1,IF(AI1253="","",AH1252+1))</f>
        <v/>
      </c>
    </row>
    <row r="1254" spans="34:34" x14ac:dyDescent="0.2">
      <c r="AH1254" s="22" t="str">
        <f>IF(_xlfn.MINIFS(tbl_daily[Date],tbl_daily[Name],Dashboard!$A$6)=Reference!AI1254,1,IF(AI1254="","",AH1253+1))</f>
        <v/>
      </c>
    </row>
    <row r="1255" spans="34:34" x14ac:dyDescent="0.2">
      <c r="AH1255" s="22" t="str">
        <f>IF(_xlfn.MINIFS(tbl_daily[Date],tbl_daily[Name],Dashboard!$A$6)=Reference!AI1255,1,IF(AI1255="","",AH1254+1))</f>
        <v/>
      </c>
    </row>
    <row r="1256" spans="34:34" x14ac:dyDescent="0.2">
      <c r="AH1256" s="22" t="str">
        <f>IF(_xlfn.MINIFS(tbl_daily[Date],tbl_daily[Name],Dashboard!$A$6)=Reference!AI1256,1,IF(AI1256="","",AH1255+1))</f>
        <v/>
      </c>
    </row>
    <row r="1257" spans="34:34" x14ac:dyDescent="0.2">
      <c r="AH1257" s="22" t="str">
        <f>IF(_xlfn.MINIFS(tbl_daily[Date],tbl_daily[Name],Dashboard!$A$6)=Reference!AI1257,1,IF(AI1257="","",AH1256+1))</f>
        <v/>
      </c>
    </row>
    <row r="1258" spans="34:34" x14ac:dyDescent="0.2">
      <c r="AH1258" s="22" t="str">
        <f>IF(_xlfn.MINIFS(tbl_daily[Date],tbl_daily[Name],Dashboard!$A$6)=Reference!AI1258,1,IF(AI1258="","",AH1257+1))</f>
        <v/>
      </c>
    </row>
    <row r="1259" spans="34:34" x14ac:dyDescent="0.2">
      <c r="AH1259" s="22" t="str">
        <f>IF(_xlfn.MINIFS(tbl_daily[Date],tbl_daily[Name],Dashboard!$A$6)=Reference!AI1259,1,IF(AI1259="","",AH1258+1))</f>
        <v/>
      </c>
    </row>
    <row r="1260" spans="34:34" x14ac:dyDescent="0.2">
      <c r="AH1260" s="22" t="str">
        <f>IF(_xlfn.MINIFS(tbl_daily[Date],tbl_daily[Name],Dashboard!$A$6)=Reference!AI1260,1,IF(AI1260="","",AH1259+1))</f>
        <v/>
      </c>
    </row>
    <row r="1261" spans="34:34" x14ac:dyDescent="0.2">
      <c r="AH1261" s="22" t="str">
        <f>IF(_xlfn.MINIFS(tbl_daily[Date],tbl_daily[Name],Dashboard!$A$6)=Reference!AI1261,1,IF(AI1261="","",AH1260+1))</f>
        <v/>
      </c>
    </row>
    <row r="1262" spans="34:34" x14ac:dyDescent="0.2">
      <c r="AH1262" s="22" t="str">
        <f>IF(_xlfn.MINIFS(tbl_daily[Date],tbl_daily[Name],Dashboard!$A$6)=Reference!AI1262,1,IF(AI1262="","",AH1261+1))</f>
        <v/>
      </c>
    </row>
    <row r="1263" spans="34:34" x14ac:dyDescent="0.2">
      <c r="AH1263" s="22" t="str">
        <f>IF(_xlfn.MINIFS(tbl_daily[Date],tbl_daily[Name],Dashboard!$A$6)=Reference!AI1263,1,IF(AI1263="","",AH1262+1))</f>
        <v/>
      </c>
    </row>
    <row r="1264" spans="34:34" x14ac:dyDescent="0.2">
      <c r="AH1264" s="22" t="str">
        <f>IF(_xlfn.MINIFS(tbl_daily[Date],tbl_daily[Name],Dashboard!$A$6)=Reference!AI1264,1,IF(AI1264="","",AH1263+1))</f>
        <v/>
      </c>
    </row>
    <row r="1265" spans="34:34" x14ac:dyDescent="0.2">
      <c r="AH1265" s="22" t="str">
        <f>IF(_xlfn.MINIFS(tbl_daily[Date],tbl_daily[Name],Dashboard!$A$6)=Reference!AI1265,1,IF(AI1265="","",AH1264+1))</f>
        <v/>
      </c>
    </row>
    <row r="1266" spans="34:34" x14ac:dyDescent="0.2">
      <c r="AH1266" s="22" t="str">
        <f>IF(_xlfn.MINIFS(tbl_daily[Date],tbl_daily[Name],Dashboard!$A$6)=Reference!AI1266,1,IF(AI1266="","",AH1265+1))</f>
        <v/>
      </c>
    </row>
    <row r="1267" spans="34:34" x14ac:dyDescent="0.2">
      <c r="AH1267" s="22" t="str">
        <f>IF(_xlfn.MINIFS(tbl_daily[Date],tbl_daily[Name],Dashboard!$A$6)=Reference!AI1267,1,IF(AI1267="","",AH1266+1))</f>
        <v/>
      </c>
    </row>
    <row r="1268" spans="34:34" x14ac:dyDescent="0.2">
      <c r="AH1268" s="22" t="str">
        <f>IF(_xlfn.MINIFS(tbl_daily[Date],tbl_daily[Name],Dashboard!$A$6)=Reference!AI1268,1,IF(AI1268="","",AH1267+1))</f>
        <v/>
      </c>
    </row>
    <row r="1269" spans="34:34" x14ac:dyDescent="0.2">
      <c r="AH1269" s="22" t="str">
        <f>IF(_xlfn.MINIFS(tbl_daily[Date],tbl_daily[Name],Dashboard!$A$6)=Reference!AI1269,1,IF(AI1269="","",AH1268+1))</f>
        <v/>
      </c>
    </row>
    <row r="1270" spans="34:34" x14ac:dyDescent="0.2">
      <c r="AH1270" s="22" t="str">
        <f>IF(_xlfn.MINIFS(tbl_daily[Date],tbl_daily[Name],Dashboard!$A$6)=Reference!AI1270,1,IF(AI1270="","",AH1269+1))</f>
        <v/>
      </c>
    </row>
    <row r="1271" spans="34:34" x14ac:dyDescent="0.2">
      <c r="AH1271" s="22" t="str">
        <f>IF(_xlfn.MINIFS(tbl_daily[Date],tbl_daily[Name],Dashboard!$A$6)=Reference!AI1271,1,IF(AI1271="","",AH1270+1))</f>
        <v/>
      </c>
    </row>
    <row r="1272" spans="34:34" x14ac:dyDescent="0.2">
      <c r="AH1272" s="22" t="str">
        <f>IF(_xlfn.MINIFS(tbl_daily[Date],tbl_daily[Name],Dashboard!$A$6)=Reference!AI1272,1,IF(AI1272="","",AH1271+1))</f>
        <v/>
      </c>
    </row>
    <row r="1273" spans="34:34" x14ac:dyDescent="0.2">
      <c r="AH1273" s="22" t="str">
        <f>IF(_xlfn.MINIFS(tbl_daily[Date],tbl_daily[Name],Dashboard!$A$6)=Reference!AI1273,1,IF(AI1273="","",AH1272+1))</f>
        <v/>
      </c>
    </row>
    <row r="1274" spans="34:34" x14ac:dyDescent="0.2">
      <c r="AH1274" s="22" t="str">
        <f>IF(_xlfn.MINIFS(tbl_daily[Date],tbl_daily[Name],Dashboard!$A$6)=Reference!AI1274,1,IF(AI1274="","",AH1273+1))</f>
        <v/>
      </c>
    </row>
    <row r="1275" spans="34:34" x14ac:dyDescent="0.2">
      <c r="AH1275" s="22" t="str">
        <f>IF(_xlfn.MINIFS(tbl_daily[Date],tbl_daily[Name],Dashboard!$A$6)=Reference!AI1275,1,IF(AI1275="","",AH1274+1))</f>
        <v/>
      </c>
    </row>
    <row r="1276" spans="34:34" x14ac:dyDescent="0.2">
      <c r="AH1276" s="22" t="str">
        <f>IF(_xlfn.MINIFS(tbl_daily[Date],tbl_daily[Name],Dashboard!$A$6)=Reference!AI1276,1,IF(AI1276="","",AH1275+1))</f>
        <v/>
      </c>
    </row>
    <row r="1277" spans="34:34" x14ac:dyDescent="0.2">
      <c r="AH1277" s="22" t="str">
        <f>IF(_xlfn.MINIFS(tbl_daily[Date],tbl_daily[Name],Dashboard!$A$6)=Reference!AI1277,1,IF(AI1277="","",AH1276+1))</f>
        <v/>
      </c>
    </row>
    <row r="1278" spans="34:34" x14ac:dyDescent="0.2">
      <c r="AH1278" s="22" t="str">
        <f>IF(_xlfn.MINIFS(tbl_daily[Date],tbl_daily[Name],Dashboard!$A$6)=Reference!AI1278,1,IF(AI1278="","",AH1277+1))</f>
        <v/>
      </c>
    </row>
    <row r="1279" spans="34:34" x14ac:dyDescent="0.2">
      <c r="AH1279" s="22" t="str">
        <f>IF(_xlfn.MINIFS(tbl_daily[Date],tbl_daily[Name],Dashboard!$A$6)=Reference!AI1279,1,IF(AI1279="","",AH1278+1))</f>
        <v/>
      </c>
    </row>
    <row r="1280" spans="34:34" x14ac:dyDescent="0.2">
      <c r="AH1280" s="22" t="str">
        <f>IF(_xlfn.MINIFS(tbl_daily[Date],tbl_daily[Name],Dashboard!$A$6)=Reference!AI1280,1,IF(AI1280="","",AH1279+1))</f>
        <v/>
      </c>
    </row>
    <row r="1281" spans="34:34" x14ac:dyDescent="0.2">
      <c r="AH1281" s="22" t="str">
        <f>IF(_xlfn.MINIFS(tbl_daily[Date],tbl_daily[Name],Dashboard!$A$6)=Reference!AI1281,1,IF(AI1281="","",AH1280+1))</f>
        <v/>
      </c>
    </row>
    <row r="1282" spans="34:34" x14ac:dyDescent="0.2">
      <c r="AH1282" s="22" t="str">
        <f>IF(_xlfn.MINIFS(tbl_daily[Date],tbl_daily[Name],Dashboard!$A$6)=Reference!AI1282,1,IF(AI1282="","",AH1281+1))</f>
        <v/>
      </c>
    </row>
    <row r="1283" spans="34:34" x14ac:dyDescent="0.2">
      <c r="AH1283" s="22" t="str">
        <f>IF(_xlfn.MINIFS(tbl_daily[Date],tbl_daily[Name],Dashboard!$A$6)=Reference!AI1283,1,IF(AI1283="","",AH1282+1))</f>
        <v/>
      </c>
    </row>
    <row r="1284" spans="34:34" x14ac:dyDescent="0.2">
      <c r="AH1284" s="22" t="str">
        <f>IF(_xlfn.MINIFS(tbl_daily[Date],tbl_daily[Name],Dashboard!$A$6)=Reference!AI1284,1,IF(AI1284="","",AH1283+1))</f>
        <v/>
      </c>
    </row>
    <row r="1285" spans="34:34" x14ac:dyDescent="0.2">
      <c r="AH1285" s="22" t="str">
        <f>IF(_xlfn.MINIFS(tbl_daily[Date],tbl_daily[Name],Dashboard!$A$6)=Reference!AI1285,1,IF(AI1285="","",AH1284+1))</f>
        <v/>
      </c>
    </row>
    <row r="1286" spans="34:34" x14ac:dyDescent="0.2">
      <c r="AH1286" s="22" t="str">
        <f>IF(_xlfn.MINIFS(tbl_daily[Date],tbl_daily[Name],Dashboard!$A$6)=Reference!AI1286,1,IF(AI1286="","",AH1285+1))</f>
        <v/>
      </c>
    </row>
    <row r="1287" spans="34:34" x14ac:dyDescent="0.2">
      <c r="AH1287" s="22" t="str">
        <f>IF(_xlfn.MINIFS(tbl_daily[Date],tbl_daily[Name],Dashboard!$A$6)=Reference!AI1287,1,IF(AI1287="","",AH1286+1))</f>
        <v/>
      </c>
    </row>
    <row r="1288" spans="34:34" x14ac:dyDescent="0.2">
      <c r="AH1288" s="22" t="str">
        <f>IF(_xlfn.MINIFS(tbl_daily[Date],tbl_daily[Name],Dashboard!$A$6)=Reference!AI1288,1,IF(AI1288="","",AH1287+1))</f>
        <v/>
      </c>
    </row>
    <row r="1289" spans="34:34" x14ac:dyDescent="0.2">
      <c r="AH1289" s="22" t="str">
        <f>IF(_xlfn.MINIFS(tbl_daily[Date],tbl_daily[Name],Dashboard!$A$6)=Reference!AI1289,1,IF(AI1289="","",AH1288+1))</f>
        <v/>
      </c>
    </row>
    <row r="1290" spans="34:34" x14ac:dyDescent="0.2">
      <c r="AH1290" s="22" t="str">
        <f>IF(_xlfn.MINIFS(tbl_daily[Date],tbl_daily[Name],Dashboard!$A$6)=Reference!AI1290,1,IF(AI1290="","",AH1289+1))</f>
        <v/>
      </c>
    </row>
    <row r="1291" spans="34:34" x14ac:dyDescent="0.2">
      <c r="AH1291" s="22" t="str">
        <f>IF(_xlfn.MINIFS(tbl_daily[Date],tbl_daily[Name],Dashboard!$A$6)=Reference!AI1291,1,IF(AI1291="","",AH1290+1))</f>
        <v/>
      </c>
    </row>
    <row r="1292" spans="34:34" x14ac:dyDescent="0.2">
      <c r="AH1292" s="22" t="str">
        <f>IF(_xlfn.MINIFS(tbl_daily[Date],tbl_daily[Name],Dashboard!$A$6)=Reference!AI1292,1,IF(AI1292="","",AH1291+1))</f>
        <v/>
      </c>
    </row>
    <row r="1293" spans="34:34" x14ac:dyDescent="0.2">
      <c r="AH1293" s="22" t="str">
        <f>IF(_xlfn.MINIFS(tbl_daily[Date],tbl_daily[Name],Dashboard!$A$6)=Reference!AI1293,1,IF(AI1293="","",AH1292+1))</f>
        <v/>
      </c>
    </row>
    <row r="1294" spans="34:34" x14ac:dyDescent="0.2">
      <c r="AH1294" s="22" t="str">
        <f>IF(_xlfn.MINIFS(tbl_daily[Date],tbl_daily[Name],Dashboard!$A$6)=Reference!AI1294,1,IF(AI1294="","",AH1293+1))</f>
        <v/>
      </c>
    </row>
    <row r="1295" spans="34:34" x14ac:dyDescent="0.2">
      <c r="AH1295" s="22" t="str">
        <f>IF(_xlfn.MINIFS(tbl_daily[Date],tbl_daily[Name],Dashboard!$A$6)=Reference!AI1295,1,IF(AI1295="","",AH1294+1))</f>
        <v/>
      </c>
    </row>
    <row r="1296" spans="34:34" x14ac:dyDescent="0.2">
      <c r="AH1296" s="22" t="str">
        <f>IF(_xlfn.MINIFS(tbl_daily[Date],tbl_daily[Name],Dashboard!$A$6)=Reference!AI1296,1,IF(AI1296="","",AH1295+1))</f>
        <v/>
      </c>
    </row>
    <row r="1297" spans="34:34" x14ac:dyDescent="0.2">
      <c r="AH1297" s="22" t="str">
        <f>IF(_xlfn.MINIFS(tbl_daily[Date],tbl_daily[Name],Dashboard!$A$6)=Reference!AI1297,1,IF(AI1297="","",AH1296+1))</f>
        <v/>
      </c>
    </row>
    <row r="1298" spans="34:34" x14ac:dyDescent="0.2">
      <c r="AH1298" s="22" t="str">
        <f>IF(_xlfn.MINIFS(tbl_daily[Date],tbl_daily[Name],Dashboard!$A$6)=Reference!AI1298,1,IF(AI1298="","",AH1297+1))</f>
        <v/>
      </c>
    </row>
    <row r="1299" spans="34:34" x14ac:dyDescent="0.2">
      <c r="AH1299" s="22" t="str">
        <f>IF(_xlfn.MINIFS(tbl_daily[Date],tbl_daily[Name],Dashboard!$A$6)=Reference!AI1299,1,IF(AI1299="","",AH1298+1))</f>
        <v/>
      </c>
    </row>
    <row r="1300" spans="34:34" x14ac:dyDescent="0.2">
      <c r="AH1300" s="22" t="str">
        <f>IF(_xlfn.MINIFS(tbl_daily[Date],tbl_daily[Name],Dashboard!$A$6)=Reference!AI1300,1,IF(AI1300="","",AH1299+1))</f>
        <v/>
      </c>
    </row>
    <row r="1301" spans="34:34" x14ac:dyDescent="0.2">
      <c r="AH1301" s="22" t="str">
        <f>IF(_xlfn.MINIFS(tbl_daily[Date],tbl_daily[Name],Dashboard!$A$6)=Reference!AI1301,1,IF(AI1301="","",AH1300+1))</f>
        <v/>
      </c>
    </row>
    <row r="1302" spans="34:34" x14ac:dyDescent="0.2">
      <c r="AH1302" s="22" t="str">
        <f>IF(_xlfn.MINIFS(tbl_daily[Date],tbl_daily[Name],Dashboard!$A$6)=Reference!AI1302,1,IF(AI1302="","",AH1301+1))</f>
        <v/>
      </c>
    </row>
    <row r="1303" spans="34:34" x14ac:dyDescent="0.2">
      <c r="AH1303" s="22" t="str">
        <f>IF(_xlfn.MINIFS(tbl_daily[Date],tbl_daily[Name],Dashboard!$A$6)=Reference!AI1303,1,IF(AI1303="","",AH1302+1))</f>
        <v/>
      </c>
    </row>
    <row r="1304" spans="34:34" x14ac:dyDescent="0.2">
      <c r="AH1304" s="22" t="str">
        <f>IF(_xlfn.MINIFS(tbl_daily[Date],tbl_daily[Name],Dashboard!$A$6)=Reference!AI1304,1,IF(AI1304="","",AH1303+1))</f>
        <v/>
      </c>
    </row>
    <row r="1305" spans="34:34" x14ac:dyDescent="0.2">
      <c r="AH1305" s="22" t="str">
        <f>IF(_xlfn.MINIFS(tbl_daily[Date],tbl_daily[Name],Dashboard!$A$6)=Reference!AI1305,1,IF(AI1305="","",AH1304+1))</f>
        <v/>
      </c>
    </row>
    <row r="1306" spans="34:34" x14ac:dyDescent="0.2">
      <c r="AH1306" s="22" t="str">
        <f>IF(_xlfn.MINIFS(tbl_daily[Date],tbl_daily[Name],Dashboard!$A$6)=Reference!AI1306,1,IF(AI1306="","",AH1305+1))</f>
        <v/>
      </c>
    </row>
    <row r="1307" spans="34:34" x14ac:dyDescent="0.2">
      <c r="AH1307" s="22" t="str">
        <f>IF(_xlfn.MINIFS(tbl_daily[Date],tbl_daily[Name],Dashboard!$A$6)=Reference!AI1307,1,IF(AI1307="","",AH1306+1))</f>
        <v/>
      </c>
    </row>
    <row r="1308" spans="34:34" x14ac:dyDescent="0.2">
      <c r="AH1308" s="22" t="str">
        <f>IF(_xlfn.MINIFS(tbl_daily[Date],tbl_daily[Name],Dashboard!$A$6)=Reference!AI1308,1,IF(AI1308="","",AH1307+1))</f>
        <v/>
      </c>
    </row>
    <row r="1309" spans="34:34" x14ac:dyDescent="0.2">
      <c r="AH1309" s="22" t="str">
        <f>IF(_xlfn.MINIFS(tbl_daily[Date],tbl_daily[Name],Dashboard!$A$6)=Reference!AI1309,1,IF(AI1309="","",AH1308+1))</f>
        <v/>
      </c>
    </row>
    <row r="1310" spans="34:34" x14ac:dyDescent="0.2">
      <c r="AH1310" s="22" t="str">
        <f>IF(_xlfn.MINIFS(tbl_daily[Date],tbl_daily[Name],Dashboard!$A$6)=Reference!AI1310,1,IF(AI1310="","",AH1309+1))</f>
        <v/>
      </c>
    </row>
    <row r="1311" spans="34:34" x14ac:dyDescent="0.2">
      <c r="AH1311" s="22" t="str">
        <f>IF(_xlfn.MINIFS(tbl_daily[Date],tbl_daily[Name],Dashboard!$A$6)=Reference!AI1311,1,IF(AI1311="","",AH1310+1))</f>
        <v/>
      </c>
    </row>
    <row r="1312" spans="34:34" x14ac:dyDescent="0.2">
      <c r="AH1312" s="22" t="str">
        <f>IF(_xlfn.MINIFS(tbl_daily[Date],tbl_daily[Name],Dashboard!$A$6)=Reference!AI1312,1,IF(AI1312="","",AH1311+1))</f>
        <v/>
      </c>
    </row>
    <row r="1313" spans="34:34" x14ac:dyDescent="0.2">
      <c r="AH1313" s="22" t="str">
        <f>IF(_xlfn.MINIFS(tbl_daily[Date],tbl_daily[Name],Dashboard!$A$6)=Reference!AI1313,1,IF(AI1313="","",AH1312+1))</f>
        <v/>
      </c>
    </row>
    <row r="1314" spans="34:34" x14ac:dyDescent="0.2">
      <c r="AH1314" s="22" t="str">
        <f>IF(_xlfn.MINIFS(tbl_daily[Date],tbl_daily[Name],Dashboard!$A$6)=Reference!AI1314,1,IF(AI1314="","",AH1313+1))</f>
        <v/>
      </c>
    </row>
    <row r="1315" spans="34:34" x14ac:dyDescent="0.2">
      <c r="AH1315" s="22" t="str">
        <f>IF(_xlfn.MINIFS(tbl_daily[Date],tbl_daily[Name],Dashboard!$A$6)=Reference!AI1315,1,IF(AI1315="","",AH1314+1))</f>
        <v/>
      </c>
    </row>
    <row r="1316" spans="34:34" x14ac:dyDescent="0.2">
      <c r="AH1316" s="22" t="str">
        <f>IF(_xlfn.MINIFS(tbl_daily[Date],tbl_daily[Name],Dashboard!$A$6)=Reference!AI1316,1,IF(AI1316="","",AH1315+1))</f>
        <v/>
      </c>
    </row>
    <row r="1317" spans="34:34" x14ac:dyDescent="0.2">
      <c r="AH1317" s="22" t="str">
        <f>IF(_xlfn.MINIFS(tbl_daily[Date],tbl_daily[Name],Dashboard!$A$6)=Reference!AI1317,1,IF(AI1317="","",AH1316+1))</f>
        <v/>
      </c>
    </row>
    <row r="1318" spans="34:34" x14ac:dyDescent="0.2">
      <c r="AH1318" s="22" t="str">
        <f>IF(_xlfn.MINIFS(tbl_daily[Date],tbl_daily[Name],Dashboard!$A$6)=Reference!AI1318,1,IF(AI1318="","",AH1317+1))</f>
        <v/>
      </c>
    </row>
    <row r="1319" spans="34:34" x14ac:dyDescent="0.2">
      <c r="AH1319" s="22" t="str">
        <f>IF(_xlfn.MINIFS(tbl_daily[Date],tbl_daily[Name],Dashboard!$A$6)=Reference!AI1319,1,IF(AI1319="","",AH1318+1))</f>
        <v/>
      </c>
    </row>
    <row r="1320" spans="34:34" x14ac:dyDescent="0.2">
      <c r="AH1320" s="22" t="str">
        <f>IF(_xlfn.MINIFS(tbl_daily[Date],tbl_daily[Name],Dashboard!$A$6)=Reference!AI1320,1,IF(AI1320="","",AH1319+1))</f>
        <v/>
      </c>
    </row>
    <row r="1321" spans="34:34" x14ac:dyDescent="0.2">
      <c r="AH1321" s="22" t="str">
        <f>IF(_xlfn.MINIFS(tbl_daily[Date],tbl_daily[Name],Dashboard!$A$6)=Reference!AI1321,1,IF(AI1321="","",AH1320+1))</f>
        <v/>
      </c>
    </row>
    <row r="1322" spans="34:34" x14ac:dyDescent="0.2">
      <c r="AH1322" s="22" t="str">
        <f>IF(_xlfn.MINIFS(tbl_daily[Date],tbl_daily[Name],Dashboard!$A$6)=Reference!AI1322,1,IF(AI1322="","",AH1321+1))</f>
        <v/>
      </c>
    </row>
    <row r="1323" spans="34:34" x14ac:dyDescent="0.2">
      <c r="AH1323" s="22" t="str">
        <f>IF(_xlfn.MINIFS(tbl_daily[Date],tbl_daily[Name],Dashboard!$A$6)=Reference!AI1323,1,IF(AI1323="","",AH1322+1))</f>
        <v/>
      </c>
    </row>
    <row r="1324" spans="34:34" x14ac:dyDescent="0.2">
      <c r="AH1324" s="22" t="str">
        <f>IF(_xlfn.MINIFS(tbl_daily[Date],tbl_daily[Name],Dashboard!$A$6)=Reference!AI1324,1,IF(AI1324="","",AH1323+1))</f>
        <v/>
      </c>
    </row>
    <row r="1325" spans="34:34" x14ac:dyDescent="0.2">
      <c r="AH1325" s="22" t="str">
        <f>IF(_xlfn.MINIFS(tbl_daily[Date],tbl_daily[Name],Dashboard!$A$6)=Reference!AI1325,1,IF(AI1325="","",AH1324+1))</f>
        <v/>
      </c>
    </row>
    <row r="1326" spans="34:34" x14ac:dyDescent="0.2">
      <c r="AH1326" s="22" t="str">
        <f>IF(_xlfn.MINIFS(tbl_daily[Date],tbl_daily[Name],Dashboard!$A$6)=Reference!AI1326,1,IF(AI1326="","",AH1325+1))</f>
        <v/>
      </c>
    </row>
    <row r="1327" spans="34:34" x14ac:dyDescent="0.2">
      <c r="AH1327" s="22" t="str">
        <f>IF(_xlfn.MINIFS(tbl_daily[Date],tbl_daily[Name],Dashboard!$A$6)=Reference!AI1327,1,IF(AI1327="","",AH1326+1))</f>
        <v/>
      </c>
    </row>
    <row r="1328" spans="34:34" x14ac:dyDescent="0.2">
      <c r="AH1328" s="22" t="str">
        <f>IF(_xlfn.MINIFS(tbl_daily[Date],tbl_daily[Name],Dashboard!$A$6)=Reference!AI1328,1,IF(AI1328="","",AH1327+1))</f>
        <v/>
      </c>
    </row>
    <row r="1329" spans="34:34" x14ac:dyDescent="0.2">
      <c r="AH1329" s="22" t="str">
        <f>IF(_xlfn.MINIFS(tbl_daily[Date],tbl_daily[Name],Dashboard!$A$6)=Reference!AI1329,1,IF(AI1329="","",AH1328+1))</f>
        <v/>
      </c>
    </row>
    <row r="1330" spans="34:34" x14ac:dyDescent="0.2">
      <c r="AH1330" s="22" t="str">
        <f>IF(_xlfn.MINIFS(tbl_daily[Date],tbl_daily[Name],Dashboard!$A$6)=Reference!AI1330,1,IF(AI1330="","",AH1329+1))</f>
        <v/>
      </c>
    </row>
    <row r="1331" spans="34:34" x14ac:dyDescent="0.2">
      <c r="AH1331" s="22" t="str">
        <f>IF(_xlfn.MINIFS(tbl_daily[Date],tbl_daily[Name],Dashboard!$A$6)=Reference!AI1331,1,IF(AI1331="","",AH1330+1))</f>
        <v/>
      </c>
    </row>
    <row r="1332" spans="34:34" x14ac:dyDescent="0.2">
      <c r="AH1332" s="22" t="str">
        <f>IF(_xlfn.MINIFS(tbl_daily[Date],tbl_daily[Name],Dashboard!$A$6)=Reference!AI1332,1,IF(AI1332="","",AH1331+1))</f>
        <v/>
      </c>
    </row>
    <row r="1333" spans="34:34" x14ac:dyDescent="0.2">
      <c r="AH1333" s="22" t="str">
        <f>IF(_xlfn.MINIFS(tbl_daily[Date],tbl_daily[Name],Dashboard!$A$6)=Reference!AI1333,1,IF(AI1333="","",AH1332+1))</f>
        <v/>
      </c>
    </row>
    <row r="1334" spans="34:34" x14ac:dyDescent="0.2">
      <c r="AH1334" s="22" t="str">
        <f>IF(_xlfn.MINIFS(tbl_daily[Date],tbl_daily[Name],Dashboard!$A$6)=Reference!AI1334,1,IF(AI1334="","",AH1333+1))</f>
        <v/>
      </c>
    </row>
    <row r="1335" spans="34:34" x14ac:dyDescent="0.2">
      <c r="AH1335" s="22" t="str">
        <f>IF(_xlfn.MINIFS(tbl_daily[Date],tbl_daily[Name],Dashboard!$A$6)=Reference!AI1335,1,IF(AI1335="","",AH1334+1))</f>
        <v/>
      </c>
    </row>
    <row r="1336" spans="34:34" x14ac:dyDescent="0.2">
      <c r="AH1336" s="22" t="str">
        <f>IF(_xlfn.MINIFS(tbl_daily[Date],tbl_daily[Name],Dashboard!$A$6)=Reference!AI1336,1,IF(AI1336="","",AH1335+1))</f>
        <v/>
      </c>
    </row>
    <row r="1337" spans="34:34" x14ac:dyDescent="0.2">
      <c r="AH1337" s="22" t="str">
        <f>IF(_xlfn.MINIFS(tbl_daily[Date],tbl_daily[Name],Dashboard!$A$6)=Reference!AI1337,1,IF(AI1337="","",AH1336+1))</f>
        <v/>
      </c>
    </row>
    <row r="1338" spans="34:34" x14ac:dyDescent="0.2">
      <c r="AH1338" s="22" t="str">
        <f>IF(_xlfn.MINIFS(tbl_daily[Date],tbl_daily[Name],Dashboard!$A$6)=Reference!AI1338,1,IF(AI1338="","",AH1337+1))</f>
        <v/>
      </c>
    </row>
    <row r="1339" spans="34:34" x14ac:dyDescent="0.2">
      <c r="AH1339" s="22" t="str">
        <f>IF(_xlfn.MINIFS(tbl_daily[Date],tbl_daily[Name],Dashboard!$A$6)=Reference!AI1339,1,IF(AI1339="","",AH1338+1))</f>
        <v/>
      </c>
    </row>
    <row r="1340" spans="34:34" x14ac:dyDescent="0.2">
      <c r="AH1340" s="22" t="str">
        <f>IF(_xlfn.MINIFS(tbl_daily[Date],tbl_daily[Name],Dashboard!$A$6)=Reference!AI1340,1,IF(AI1340="","",AH1339+1))</f>
        <v/>
      </c>
    </row>
    <row r="1341" spans="34:34" x14ac:dyDescent="0.2">
      <c r="AH1341" s="22" t="str">
        <f>IF(_xlfn.MINIFS(tbl_daily[Date],tbl_daily[Name],Dashboard!$A$6)=Reference!AI1341,1,IF(AI1341="","",AH1340+1))</f>
        <v/>
      </c>
    </row>
    <row r="1342" spans="34:34" x14ac:dyDescent="0.2">
      <c r="AH1342" s="22" t="str">
        <f>IF(_xlfn.MINIFS(tbl_daily[Date],tbl_daily[Name],Dashboard!$A$6)=Reference!AI1342,1,IF(AI1342="","",AH1341+1))</f>
        <v/>
      </c>
    </row>
    <row r="1343" spans="34:34" x14ac:dyDescent="0.2">
      <c r="AH1343" s="22" t="str">
        <f>IF(_xlfn.MINIFS(tbl_daily[Date],tbl_daily[Name],Dashboard!$A$6)=Reference!AI1343,1,IF(AI1343="","",AH1342+1))</f>
        <v/>
      </c>
    </row>
    <row r="1344" spans="34:34" x14ac:dyDescent="0.2">
      <c r="AH1344" s="22" t="str">
        <f>IF(_xlfn.MINIFS(tbl_daily[Date],tbl_daily[Name],Dashboard!$A$6)=Reference!AI1344,1,IF(AI1344="","",AH1343+1))</f>
        <v/>
      </c>
    </row>
    <row r="1345" spans="34:34" x14ac:dyDescent="0.2">
      <c r="AH1345" s="22" t="str">
        <f>IF(_xlfn.MINIFS(tbl_daily[Date],tbl_daily[Name],Dashboard!$A$6)=Reference!AI1345,1,IF(AI1345="","",AH1344+1))</f>
        <v/>
      </c>
    </row>
    <row r="1346" spans="34:34" x14ac:dyDescent="0.2">
      <c r="AH1346" s="22" t="str">
        <f>IF(_xlfn.MINIFS(tbl_daily[Date],tbl_daily[Name],Dashboard!$A$6)=Reference!AI1346,1,IF(AI1346="","",AH1345+1))</f>
        <v/>
      </c>
    </row>
    <row r="1347" spans="34:34" x14ac:dyDescent="0.2">
      <c r="AH1347" s="22" t="str">
        <f>IF(_xlfn.MINIFS(tbl_daily[Date],tbl_daily[Name],Dashboard!$A$6)=Reference!AI1347,1,IF(AI1347="","",AH1346+1))</f>
        <v/>
      </c>
    </row>
    <row r="1348" spans="34:34" x14ac:dyDescent="0.2">
      <c r="AH1348" s="22" t="str">
        <f>IF(_xlfn.MINIFS(tbl_daily[Date],tbl_daily[Name],Dashboard!$A$6)=Reference!AI1348,1,IF(AI1348="","",AH1347+1))</f>
        <v/>
      </c>
    </row>
    <row r="1349" spans="34:34" x14ac:dyDescent="0.2">
      <c r="AH1349" s="22" t="str">
        <f>IF(_xlfn.MINIFS(tbl_daily[Date],tbl_daily[Name],Dashboard!$A$6)=Reference!AI1349,1,IF(AI1349="","",AH1348+1))</f>
        <v/>
      </c>
    </row>
    <row r="1350" spans="34:34" x14ac:dyDescent="0.2">
      <c r="AH1350" s="22" t="str">
        <f>IF(_xlfn.MINIFS(tbl_daily[Date],tbl_daily[Name],Dashboard!$A$6)=Reference!AI1350,1,IF(AI1350="","",AH1349+1))</f>
        <v/>
      </c>
    </row>
    <row r="1351" spans="34:34" x14ac:dyDescent="0.2">
      <c r="AH1351" s="22" t="str">
        <f>IF(_xlfn.MINIFS(tbl_daily[Date],tbl_daily[Name],Dashboard!$A$6)=Reference!AI1351,1,IF(AI1351="","",AH1350+1))</f>
        <v/>
      </c>
    </row>
    <row r="1352" spans="34:34" x14ac:dyDescent="0.2">
      <c r="AH1352" s="22" t="str">
        <f>IF(_xlfn.MINIFS(tbl_daily[Date],tbl_daily[Name],Dashboard!$A$6)=Reference!AI1352,1,IF(AI1352="","",AH1351+1))</f>
        <v/>
      </c>
    </row>
    <row r="1353" spans="34:34" x14ac:dyDescent="0.2">
      <c r="AH1353" s="22" t="str">
        <f>IF(_xlfn.MINIFS(tbl_daily[Date],tbl_daily[Name],Dashboard!$A$6)=Reference!AI1353,1,IF(AI1353="","",AH1352+1))</f>
        <v/>
      </c>
    </row>
    <row r="1354" spans="34:34" x14ac:dyDescent="0.2">
      <c r="AH1354" s="22" t="str">
        <f>IF(_xlfn.MINIFS(tbl_daily[Date],tbl_daily[Name],Dashboard!$A$6)=Reference!AI1354,1,IF(AI1354="","",AH1353+1))</f>
        <v/>
      </c>
    </row>
    <row r="1355" spans="34:34" x14ac:dyDescent="0.2">
      <c r="AH1355" s="22" t="str">
        <f>IF(_xlfn.MINIFS(tbl_daily[Date],tbl_daily[Name],Dashboard!$A$6)=Reference!AI1355,1,IF(AI1355="","",AH1354+1))</f>
        <v/>
      </c>
    </row>
    <row r="1356" spans="34:34" x14ac:dyDescent="0.2">
      <c r="AH1356" s="22" t="str">
        <f>IF(_xlfn.MINIFS(tbl_daily[Date],tbl_daily[Name],Dashboard!$A$6)=Reference!AI1356,1,IF(AI1356="","",AH1355+1))</f>
        <v/>
      </c>
    </row>
    <row r="1357" spans="34:34" x14ac:dyDescent="0.2">
      <c r="AH1357" s="22" t="str">
        <f>IF(_xlfn.MINIFS(tbl_daily[Date],tbl_daily[Name],Dashboard!$A$6)=Reference!AI1357,1,IF(AI1357="","",AH1356+1))</f>
        <v/>
      </c>
    </row>
    <row r="1358" spans="34:34" x14ac:dyDescent="0.2">
      <c r="AH1358" s="22" t="str">
        <f>IF(_xlfn.MINIFS(tbl_daily[Date],tbl_daily[Name],Dashboard!$A$6)=Reference!AI1358,1,IF(AI1358="","",AH1357+1))</f>
        <v/>
      </c>
    </row>
    <row r="1359" spans="34:34" x14ac:dyDescent="0.2">
      <c r="AH1359" s="22" t="str">
        <f>IF(_xlfn.MINIFS(tbl_daily[Date],tbl_daily[Name],Dashboard!$A$6)=Reference!AI1359,1,IF(AI1359="","",AH1358+1))</f>
        <v/>
      </c>
    </row>
    <row r="1360" spans="34:34" x14ac:dyDescent="0.2">
      <c r="AH1360" s="22" t="str">
        <f>IF(_xlfn.MINIFS(tbl_daily[Date],tbl_daily[Name],Dashboard!$A$6)=Reference!AI1360,1,IF(AI1360="","",AH1359+1))</f>
        <v/>
      </c>
    </row>
    <row r="1361" spans="34:34" x14ac:dyDescent="0.2">
      <c r="AH1361" s="22" t="str">
        <f>IF(_xlfn.MINIFS(tbl_daily[Date],tbl_daily[Name],Dashboard!$A$6)=Reference!AI1361,1,IF(AI1361="","",AH1360+1))</f>
        <v/>
      </c>
    </row>
    <row r="1362" spans="34:34" x14ac:dyDescent="0.2">
      <c r="AH1362" s="22" t="str">
        <f>IF(_xlfn.MINIFS(tbl_daily[Date],tbl_daily[Name],Dashboard!$A$6)=Reference!AI1362,1,IF(AI1362="","",AH1361+1))</f>
        <v/>
      </c>
    </row>
    <row r="1363" spans="34:34" x14ac:dyDescent="0.2">
      <c r="AH1363" s="22" t="str">
        <f>IF(_xlfn.MINIFS(tbl_daily[Date],tbl_daily[Name],Dashboard!$A$6)=Reference!AI1363,1,IF(AI1363="","",AH1362+1))</f>
        <v/>
      </c>
    </row>
    <row r="1364" spans="34:34" x14ac:dyDescent="0.2">
      <c r="AH1364" s="22" t="str">
        <f>IF(_xlfn.MINIFS(tbl_daily[Date],tbl_daily[Name],Dashboard!$A$6)=Reference!AI1364,1,IF(AI1364="","",AH1363+1))</f>
        <v/>
      </c>
    </row>
    <row r="1365" spans="34:34" x14ac:dyDescent="0.2">
      <c r="AH1365" s="22" t="str">
        <f>IF(_xlfn.MINIFS(tbl_daily[Date],tbl_daily[Name],Dashboard!$A$6)=Reference!AI1365,1,IF(AI1365="","",AH1364+1))</f>
        <v/>
      </c>
    </row>
    <row r="1366" spans="34:34" x14ac:dyDescent="0.2">
      <c r="AH1366" s="22" t="str">
        <f>IF(_xlfn.MINIFS(tbl_daily[Date],tbl_daily[Name],Dashboard!$A$6)=Reference!AI1366,1,IF(AI1366="","",AH1365+1))</f>
        <v/>
      </c>
    </row>
    <row r="1367" spans="34:34" x14ac:dyDescent="0.2">
      <c r="AH1367" s="22" t="str">
        <f>IF(_xlfn.MINIFS(tbl_daily[Date],tbl_daily[Name],Dashboard!$A$6)=Reference!AI1367,1,IF(AI1367="","",AH1366+1))</f>
        <v/>
      </c>
    </row>
    <row r="1368" spans="34:34" x14ac:dyDescent="0.2">
      <c r="AH1368" s="22" t="str">
        <f>IF(_xlfn.MINIFS(tbl_daily[Date],tbl_daily[Name],Dashboard!$A$6)=Reference!AI1368,1,IF(AI1368="","",AH1367+1))</f>
        <v/>
      </c>
    </row>
    <row r="1369" spans="34:34" x14ac:dyDescent="0.2">
      <c r="AH1369" s="22" t="str">
        <f>IF(_xlfn.MINIFS(tbl_daily[Date],tbl_daily[Name],Dashboard!$A$6)=Reference!AI1369,1,IF(AI1369="","",AH1368+1))</f>
        <v/>
      </c>
    </row>
    <row r="1370" spans="34:34" x14ac:dyDescent="0.2">
      <c r="AH1370" s="22" t="str">
        <f>IF(_xlfn.MINIFS(tbl_daily[Date],tbl_daily[Name],Dashboard!$A$6)=Reference!AI1370,1,IF(AI1370="","",AH1369+1))</f>
        <v/>
      </c>
    </row>
    <row r="1371" spans="34:34" x14ac:dyDescent="0.2">
      <c r="AH1371" s="22" t="str">
        <f>IF(_xlfn.MINIFS(tbl_daily[Date],tbl_daily[Name],Dashboard!$A$6)=Reference!AI1371,1,IF(AI1371="","",AH1370+1))</f>
        <v/>
      </c>
    </row>
    <row r="1372" spans="34:34" x14ac:dyDescent="0.2">
      <c r="AH1372" s="22" t="str">
        <f>IF(_xlfn.MINIFS(tbl_daily[Date],tbl_daily[Name],Dashboard!$A$6)=Reference!AI1372,1,IF(AI1372="","",AH1371+1))</f>
        <v/>
      </c>
    </row>
    <row r="1373" spans="34:34" x14ac:dyDescent="0.2">
      <c r="AH1373" s="22" t="str">
        <f>IF(_xlfn.MINIFS(tbl_daily[Date],tbl_daily[Name],Dashboard!$A$6)=Reference!AI1373,1,IF(AI1373="","",AH1372+1))</f>
        <v/>
      </c>
    </row>
    <row r="1374" spans="34:34" x14ac:dyDescent="0.2">
      <c r="AH1374" s="22" t="str">
        <f>IF(_xlfn.MINIFS(tbl_daily[Date],tbl_daily[Name],Dashboard!$A$6)=Reference!AI1374,1,IF(AI1374="","",AH1373+1))</f>
        <v/>
      </c>
    </row>
    <row r="1375" spans="34:34" x14ac:dyDescent="0.2">
      <c r="AH1375" s="22" t="str">
        <f>IF(_xlfn.MINIFS(tbl_daily[Date],tbl_daily[Name],Dashboard!$A$6)=Reference!AI1375,1,IF(AI1375="","",AH1374+1))</f>
        <v/>
      </c>
    </row>
    <row r="1376" spans="34:34" x14ac:dyDescent="0.2">
      <c r="AH1376" s="22" t="str">
        <f>IF(_xlfn.MINIFS(tbl_daily[Date],tbl_daily[Name],Dashboard!$A$6)=Reference!AI1376,1,IF(AI1376="","",AH1375+1))</f>
        <v/>
      </c>
    </row>
    <row r="1377" spans="34:34" x14ac:dyDescent="0.2">
      <c r="AH1377" s="22" t="str">
        <f>IF(_xlfn.MINIFS(tbl_daily[Date],tbl_daily[Name],Dashboard!$A$6)=Reference!AI1377,1,IF(AI1377="","",AH1376+1))</f>
        <v/>
      </c>
    </row>
    <row r="1378" spans="34:34" x14ac:dyDescent="0.2">
      <c r="AH1378" s="22" t="str">
        <f>IF(_xlfn.MINIFS(tbl_daily[Date],tbl_daily[Name],Dashboard!$A$6)=Reference!AI1378,1,IF(AI1378="","",AH1377+1))</f>
        <v/>
      </c>
    </row>
    <row r="1379" spans="34:34" x14ac:dyDescent="0.2">
      <c r="AH1379" s="22" t="str">
        <f>IF(_xlfn.MINIFS(tbl_daily[Date],tbl_daily[Name],Dashboard!$A$6)=Reference!AI1379,1,IF(AI1379="","",AH1378+1))</f>
        <v/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E1CD-3FC1-4EDC-8B89-3C71AD55384D}">
  <dimension ref="A1:N19"/>
  <sheetViews>
    <sheetView showGridLines="0" zoomScale="60" zoomScaleNormal="60" workbookViewId="0">
      <selection activeCell="K7" sqref="K7"/>
    </sheetView>
  </sheetViews>
  <sheetFormatPr defaultRowHeight="21" x14ac:dyDescent="0.35"/>
  <cols>
    <col min="1" max="1" width="17.7109375" style="99" customWidth="1"/>
    <col min="2" max="2" width="8.7109375" style="13" customWidth="1"/>
    <col min="5" max="5" width="9.140625" style="124"/>
    <col min="6" max="6" width="112.5703125" style="125" customWidth="1"/>
    <col min="10" max="10" width="11.85546875" bestFit="1" customWidth="1"/>
    <col min="11" max="11" width="15.140625" customWidth="1"/>
  </cols>
  <sheetData>
    <row r="1" spans="1:14" s="18" customFormat="1" x14ac:dyDescent="0.35">
      <c r="A1" s="98" t="s">
        <v>0</v>
      </c>
      <c r="B1" s="100" t="s">
        <v>79</v>
      </c>
      <c r="E1" s="122"/>
      <c r="F1" s="123"/>
      <c r="J1" s="18" t="s">
        <v>77</v>
      </c>
      <c r="K1" s="18" t="s">
        <v>152</v>
      </c>
    </row>
    <row r="2" spans="1:14" ht="51.95" customHeight="1" x14ac:dyDescent="0.25">
      <c r="A2" s="99" t="s">
        <v>52</v>
      </c>
      <c r="E2" s="101" t="s">
        <v>125</v>
      </c>
      <c r="F2" s="96"/>
      <c r="J2" t="s">
        <v>150</v>
      </c>
    </row>
    <row r="3" spans="1:14" ht="51.95" customHeight="1" x14ac:dyDescent="0.25">
      <c r="A3" s="99" t="s">
        <v>40</v>
      </c>
      <c r="E3" s="97">
        <v>1</v>
      </c>
      <c r="F3" s="96" t="s">
        <v>126</v>
      </c>
      <c r="J3" t="s">
        <v>149</v>
      </c>
      <c r="N3" t="s">
        <v>155</v>
      </c>
    </row>
    <row r="4" spans="1:14" ht="51.95" customHeight="1" x14ac:dyDescent="0.25">
      <c r="A4" s="99" t="s">
        <v>57</v>
      </c>
      <c r="E4" s="97">
        <v>2</v>
      </c>
      <c r="F4" s="96" t="s">
        <v>127</v>
      </c>
    </row>
    <row r="5" spans="1:14" ht="51.95" customHeight="1" x14ac:dyDescent="0.25">
      <c r="A5" s="99" t="s">
        <v>48</v>
      </c>
      <c r="E5" s="97">
        <v>3</v>
      </c>
      <c r="F5" s="96" t="s">
        <v>128</v>
      </c>
    </row>
    <row r="6" spans="1:14" ht="51.95" customHeight="1" x14ac:dyDescent="0.25">
      <c r="A6" s="99" t="s">
        <v>61</v>
      </c>
      <c r="E6" s="97">
        <v>4</v>
      </c>
      <c r="F6" s="96" t="s">
        <v>153</v>
      </c>
    </row>
    <row r="7" spans="1:14" ht="51.95" customHeight="1" x14ac:dyDescent="0.25">
      <c r="A7" s="99" t="s">
        <v>45</v>
      </c>
      <c r="E7" s="97">
        <v>5</v>
      </c>
      <c r="F7" s="96" t="s">
        <v>154</v>
      </c>
    </row>
    <row r="8" spans="1:14" ht="51.95" customHeight="1" x14ac:dyDescent="0.25">
      <c r="A8" s="99" t="s">
        <v>62</v>
      </c>
      <c r="E8" s="97">
        <v>6</v>
      </c>
      <c r="F8" s="96" t="s">
        <v>129</v>
      </c>
    </row>
    <row r="9" spans="1:14" ht="51.95" customHeight="1" x14ac:dyDescent="0.25">
      <c r="A9" s="99" t="s">
        <v>63</v>
      </c>
      <c r="E9" s="97">
        <v>7</v>
      </c>
      <c r="F9" s="96" t="s">
        <v>130</v>
      </c>
    </row>
    <row r="10" spans="1:14" ht="51.95" customHeight="1" x14ac:dyDescent="0.25">
      <c r="A10" s="99" t="s">
        <v>64</v>
      </c>
      <c r="E10" s="97">
        <v>8</v>
      </c>
      <c r="F10" s="96" t="s">
        <v>131</v>
      </c>
    </row>
    <row r="11" spans="1:14" ht="51.95" customHeight="1" x14ac:dyDescent="0.25">
      <c r="A11" s="99" t="s">
        <v>46</v>
      </c>
      <c r="E11" s="97">
        <v>9</v>
      </c>
      <c r="F11" s="96" t="s">
        <v>132</v>
      </c>
    </row>
    <row r="12" spans="1:14" ht="51.95" customHeight="1" x14ac:dyDescent="0.35">
      <c r="A12" s="99" t="s">
        <v>146</v>
      </c>
    </row>
    <row r="13" spans="1:14" ht="51.95" customHeight="1" x14ac:dyDescent="0.35">
      <c r="A13" s="99" t="s">
        <v>59</v>
      </c>
    </row>
    <row r="14" spans="1:14" ht="51.95" customHeight="1" x14ac:dyDescent="0.35">
      <c r="A14" s="99" t="s">
        <v>43</v>
      </c>
    </row>
    <row r="15" spans="1:14" ht="51.95" customHeight="1" x14ac:dyDescent="0.35">
      <c r="A15" s="99" t="s">
        <v>55</v>
      </c>
    </row>
    <row r="16" spans="1:14" ht="51.95" customHeight="1" x14ac:dyDescent="0.35">
      <c r="A16" s="99" t="s">
        <v>65</v>
      </c>
    </row>
    <row r="17" spans="1:1" ht="51.95" customHeight="1" x14ac:dyDescent="0.35">
      <c r="A17" s="99" t="s">
        <v>47</v>
      </c>
    </row>
    <row r="18" spans="1:1" ht="51.95" customHeight="1" x14ac:dyDescent="0.35">
      <c r="A18" s="99" t="s">
        <v>14</v>
      </c>
    </row>
    <row r="19" spans="1:1" ht="51.95" customHeight="1" x14ac:dyDescent="0.35">
      <c r="A19" s="99" t="s">
        <v>49</v>
      </c>
    </row>
  </sheetData>
  <pageMargins left="0.7" right="0.7" top="0.75" bottom="0.75" header="0.3" footer="0.3"/>
  <pageSetup orientation="portrait" horizontalDpi="1200" verticalDpi="1200" r:id="rId1"/>
  <colBreaks count="1" manualBreakCount="1">
    <brk id="8" max="1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Daily Monitoring</vt:lpstr>
      <vt:lpstr>Player Profiles</vt:lpstr>
      <vt:lpstr>Performance Testing</vt:lpstr>
      <vt:lpstr>Dashboard</vt:lpstr>
      <vt:lpstr>Reference</vt:lpstr>
      <vt:lpstr>Headshots</vt:lpstr>
      <vt:lpstr>Dashboard!Print_Area</vt:lpstr>
      <vt:lpstr>Headshots!Print_Area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virgile</dc:creator>
  <cp:lastModifiedBy>Cross, Janelle</cp:lastModifiedBy>
  <cp:lastPrinted>2023-04-10T20:34:00Z</cp:lastPrinted>
  <dcterms:created xsi:type="dcterms:W3CDTF">2020-03-20T02:23:23Z</dcterms:created>
  <dcterms:modified xsi:type="dcterms:W3CDTF">2023-04-10T21:12:00Z</dcterms:modified>
</cp:coreProperties>
</file>