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trlProps/ctrlProp1.xml" ContentType="application/vnd.ms-excel.controlproperti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across\Desktop\Data Science\Portfolio\"/>
    </mc:Choice>
  </mc:AlternateContent>
  <xr:revisionPtr revIDLastSave="0" documentId="13_ncr:1_{EA0C8BC4-9105-45B0-9BBF-FA03D5E48909}" xr6:coauthVersionLast="47" xr6:coauthVersionMax="47" xr10:uidLastSave="{00000000-0000-0000-0000-000000000000}"/>
  <bookViews>
    <workbookView xWindow="-120" yWindow="-120" windowWidth="29040" windowHeight="15840" firstSheet="2" activeTab="2" xr2:uid="{26A79EEC-3BE9-AE4E-94D2-992E3AC736BB}"/>
  </bookViews>
  <sheets>
    <sheet name="InjuryData" sheetId="3" state="hidden" r:id="rId1"/>
    <sheet name="Reference" sheetId="4" state="hidden" r:id="rId2"/>
    <sheet name="Injury Dashboard" sheetId="5" r:id="rId3"/>
  </sheets>
  <definedNames>
    <definedName name="actcolorcode">#REF!</definedName>
    <definedName name="actcolorcode2">#REF!</definedName>
    <definedName name="actlocation">#REF!</definedName>
    <definedName name="actlocation2">#REF!</definedName>
    <definedName name="actorder">#REF!</definedName>
    <definedName name="actvalue">#REF!</definedName>
    <definedName name="actvalue2">#REF!</definedName>
    <definedName name="color1">#REF!</definedName>
    <definedName name="color2">#REF!</definedName>
    <definedName name="color3">#REF!</definedName>
    <definedName name="color4">#REF!</definedName>
    <definedName name="color5">#REF!</definedName>
    <definedName name="color6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A6" i="4" l="1"/>
  <c r="F3" i="5" s="1"/>
  <c r="AB6" i="4"/>
  <c r="AB7" i="4"/>
  <c r="AB8" i="4" s="1"/>
  <c r="AB9" i="4" s="1"/>
  <c r="AB10" i="4" s="1"/>
  <c r="AB11" i="4"/>
  <c r="AB12" i="4"/>
  <c r="AB13" i="4"/>
  <c r="AB14" i="4"/>
  <c r="AB15" i="4"/>
  <c r="AB16" i="4"/>
  <c r="AB17" i="4"/>
  <c r="AB18" i="4"/>
  <c r="AB19" i="4"/>
  <c r="AB20" i="4"/>
  <c r="AB21" i="4"/>
  <c r="AB22" i="4"/>
  <c r="AB23" i="4"/>
  <c r="AB24" i="4"/>
  <c r="AB25" i="4"/>
  <c r="AB26" i="4"/>
  <c r="AB27" i="4"/>
  <c r="AB28" i="4"/>
  <c r="AB29" i="4"/>
  <c r="AB30" i="4"/>
  <c r="AB31" i="4"/>
  <c r="AB32" i="4"/>
  <c r="AB33" i="4"/>
  <c r="AB34" i="4"/>
  <c r="AB35" i="4"/>
  <c r="AB36" i="4"/>
  <c r="AB37" i="4"/>
  <c r="AB38" i="4"/>
  <c r="AC6" i="4" a="1"/>
  <c r="AC6" i="4" s="1"/>
  <c r="H44" i="4" l="1"/>
  <c r="X44" i="4" s="1"/>
  <c r="H43" i="4"/>
  <c r="W43" i="4" s="1"/>
  <c r="H42" i="4"/>
  <c r="V42" i="4" s="1"/>
  <c r="H41" i="4"/>
  <c r="V41" i="4" s="1"/>
  <c r="H40" i="4"/>
  <c r="X40" i="4" s="1"/>
  <c r="H39" i="4"/>
  <c r="W39" i="4" s="1"/>
  <c r="H38" i="4"/>
  <c r="V38" i="4" s="1"/>
  <c r="H37" i="4"/>
  <c r="V37" i="4" s="1"/>
  <c r="H36" i="4"/>
  <c r="X36" i="4" s="1"/>
  <c r="H35" i="4"/>
  <c r="W35" i="4" s="1"/>
  <c r="H34" i="4"/>
  <c r="V34" i="4" s="1"/>
  <c r="H33" i="4"/>
  <c r="V33" i="4" s="1"/>
  <c r="H32" i="4"/>
  <c r="X32" i="4" s="1"/>
  <c r="H31" i="4"/>
  <c r="W31" i="4" s="1"/>
  <c r="H30" i="4"/>
  <c r="V30" i="4" s="1"/>
  <c r="H29" i="4"/>
  <c r="V29" i="4" s="1"/>
  <c r="H28" i="4"/>
  <c r="X28" i="4" s="1"/>
  <c r="H27" i="4"/>
  <c r="W27" i="4" s="1"/>
  <c r="H26" i="4"/>
  <c r="V26" i="4" s="1"/>
  <c r="H25" i="4"/>
  <c r="V25" i="4" s="1"/>
  <c r="H24" i="4"/>
  <c r="X24" i="4" s="1"/>
  <c r="H23" i="4"/>
  <c r="W23" i="4" s="1"/>
  <c r="H22" i="4"/>
  <c r="V22" i="4" s="1"/>
  <c r="H21" i="4"/>
  <c r="V21" i="4" s="1"/>
  <c r="H20" i="4"/>
  <c r="X20" i="4" s="1"/>
  <c r="H19" i="4"/>
  <c r="W19" i="4" s="1"/>
  <c r="H18" i="4"/>
  <c r="V18" i="4" s="1"/>
  <c r="H17" i="4"/>
  <c r="V17" i="4" s="1"/>
  <c r="H16" i="4"/>
  <c r="X16" i="4" s="1"/>
  <c r="H15" i="4"/>
  <c r="W15" i="4" s="1"/>
  <c r="H14" i="4"/>
  <c r="V14" i="4" s="1"/>
  <c r="H13" i="4"/>
  <c r="V13" i="4" s="1"/>
  <c r="H12" i="4"/>
  <c r="X12" i="4" s="1"/>
  <c r="H11" i="4"/>
  <c r="W11" i="4" s="1"/>
  <c r="H10" i="4"/>
  <c r="V10" i="4" s="1"/>
  <c r="H9" i="4"/>
  <c r="V9" i="4" s="1"/>
  <c r="H8" i="4"/>
  <c r="X8" i="4" s="1"/>
  <c r="H7" i="4"/>
  <c r="W7" i="4" s="1"/>
  <c r="H6" i="4"/>
  <c r="V6" i="4" s="1"/>
  <c r="H5" i="4"/>
  <c r="V5" i="4" s="1"/>
  <c r="H4" i="4"/>
  <c r="X4" i="4" s="1"/>
  <c r="A3" i="4" a="1"/>
  <c r="A3" i="4" s="1"/>
  <c r="S30" i="4" l="1"/>
  <c r="S14" i="4"/>
  <c r="U36" i="4"/>
  <c r="U20" i="4"/>
  <c r="V44" i="4"/>
  <c r="V28" i="4"/>
  <c r="V12" i="4"/>
  <c r="W38" i="4"/>
  <c r="W22" i="4"/>
  <c r="S42" i="4"/>
  <c r="S26" i="4"/>
  <c r="S10" i="4"/>
  <c r="U32" i="4"/>
  <c r="U16" i="4"/>
  <c r="V40" i="4"/>
  <c r="V24" i="4"/>
  <c r="V8" i="4"/>
  <c r="W34" i="4"/>
  <c r="W18" i="4"/>
  <c r="S38" i="4"/>
  <c r="S22" i="4"/>
  <c r="U44" i="4"/>
  <c r="U28" i="4"/>
  <c r="U12" i="4"/>
  <c r="V36" i="4"/>
  <c r="V20" i="4"/>
  <c r="U4" i="4"/>
  <c r="W30" i="4"/>
  <c r="W14" i="4"/>
  <c r="S34" i="4"/>
  <c r="S18" i="4"/>
  <c r="U40" i="4"/>
  <c r="U24" i="4"/>
  <c r="U8" i="4"/>
  <c r="V32" i="4"/>
  <c r="V16" i="4"/>
  <c r="W42" i="4"/>
  <c r="W26" i="4"/>
  <c r="W10" i="4"/>
  <c r="S6" i="4"/>
  <c r="T39" i="4"/>
  <c r="T31" i="4"/>
  <c r="T23" i="4"/>
  <c r="T15" i="4"/>
  <c r="T7" i="4"/>
  <c r="X15" i="4"/>
  <c r="S41" i="4"/>
  <c r="S37" i="4"/>
  <c r="S33" i="4"/>
  <c r="S29" i="4"/>
  <c r="S25" i="4"/>
  <c r="S21" i="4"/>
  <c r="S17" i="4"/>
  <c r="S13" i="4"/>
  <c r="S9" i="4"/>
  <c r="S5" i="4"/>
  <c r="T42" i="4"/>
  <c r="T38" i="4"/>
  <c r="T34" i="4"/>
  <c r="T30" i="4"/>
  <c r="T26" i="4"/>
  <c r="T22" i="4"/>
  <c r="T18" i="4"/>
  <c r="T14" i="4"/>
  <c r="T10" i="4"/>
  <c r="T6" i="4"/>
  <c r="U43" i="4"/>
  <c r="U39" i="4"/>
  <c r="U35" i="4"/>
  <c r="U31" i="4"/>
  <c r="U27" i="4"/>
  <c r="U23" i="4"/>
  <c r="U19" i="4"/>
  <c r="U15" i="4"/>
  <c r="U11" i="4"/>
  <c r="U7" i="4"/>
  <c r="V43" i="4"/>
  <c r="V39" i="4"/>
  <c r="V35" i="4"/>
  <c r="V31" i="4"/>
  <c r="V27" i="4"/>
  <c r="V23" i="4"/>
  <c r="V19" i="4"/>
  <c r="V15" i="4"/>
  <c r="V11" i="4"/>
  <c r="V7" i="4"/>
  <c r="V4" i="4"/>
  <c r="W41" i="4"/>
  <c r="W37" i="4"/>
  <c r="W33" i="4"/>
  <c r="W29" i="4"/>
  <c r="W25" i="4"/>
  <c r="W21" i="4"/>
  <c r="W17" i="4"/>
  <c r="W13" i="4"/>
  <c r="W9" i="4"/>
  <c r="W5" i="4"/>
  <c r="X42" i="4"/>
  <c r="X38" i="4"/>
  <c r="X34" i="4"/>
  <c r="X30" i="4"/>
  <c r="X26" i="4"/>
  <c r="X22" i="4"/>
  <c r="X18" i="4"/>
  <c r="X14" i="4"/>
  <c r="X10" i="4"/>
  <c r="X6" i="4"/>
  <c r="T43" i="4"/>
  <c r="T35" i="4"/>
  <c r="T27" i="4"/>
  <c r="T19" i="4"/>
  <c r="T11" i="4"/>
  <c r="W6" i="4"/>
  <c r="X43" i="4"/>
  <c r="X39" i="4"/>
  <c r="X35" i="4"/>
  <c r="X31" i="4"/>
  <c r="X27" i="4"/>
  <c r="X23" i="4"/>
  <c r="X19" i="4"/>
  <c r="X11" i="4"/>
  <c r="X7" i="4"/>
  <c r="S44" i="4"/>
  <c r="S40" i="4"/>
  <c r="S36" i="4"/>
  <c r="S32" i="4"/>
  <c r="S28" i="4"/>
  <c r="S24" i="4"/>
  <c r="S20" i="4"/>
  <c r="S16" i="4"/>
  <c r="S12" i="4"/>
  <c r="S8" i="4"/>
  <c r="S4" i="4"/>
  <c r="T41" i="4"/>
  <c r="T37" i="4"/>
  <c r="T33" i="4"/>
  <c r="T29" i="4"/>
  <c r="T25" i="4"/>
  <c r="T21" i="4"/>
  <c r="T17" i="4"/>
  <c r="T13" i="4"/>
  <c r="T9" i="4"/>
  <c r="T5" i="4"/>
  <c r="U42" i="4"/>
  <c r="U38" i="4"/>
  <c r="U34" i="4"/>
  <c r="U30" i="4"/>
  <c r="U26" i="4"/>
  <c r="U22" i="4"/>
  <c r="U18" i="4"/>
  <c r="U14" i="4"/>
  <c r="U10" i="4"/>
  <c r="U6" i="4"/>
  <c r="W44" i="4"/>
  <c r="W40" i="4"/>
  <c r="W36" i="4"/>
  <c r="W32" i="4"/>
  <c r="W28" i="4"/>
  <c r="W24" i="4"/>
  <c r="W20" i="4"/>
  <c r="W16" i="4"/>
  <c r="W12" i="4"/>
  <c r="W8" i="4"/>
  <c r="W4" i="4"/>
  <c r="X41" i="4"/>
  <c r="X37" i="4"/>
  <c r="X33" i="4"/>
  <c r="X29" i="4"/>
  <c r="X25" i="4"/>
  <c r="X21" i="4"/>
  <c r="X17" i="4"/>
  <c r="X13" i="4"/>
  <c r="X9" i="4"/>
  <c r="X5" i="4"/>
  <c r="S43" i="4"/>
  <c r="S39" i="4"/>
  <c r="S35" i="4"/>
  <c r="S31" i="4"/>
  <c r="S27" i="4"/>
  <c r="S23" i="4"/>
  <c r="S19" i="4"/>
  <c r="S15" i="4"/>
  <c r="S11" i="4"/>
  <c r="S7" i="4"/>
  <c r="T44" i="4"/>
  <c r="T40" i="4"/>
  <c r="T36" i="4"/>
  <c r="T32" i="4"/>
  <c r="T28" i="4"/>
  <c r="T24" i="4"/>
  <c r="T20" i="4"/>
  <c r="T16" i="4"/>
  <c r="T12" i="4"/>
  <c r="T8" i="4"/>
  <c r="T4" i="4"/>
  <c r="U41" i="4"/>
  <c r="U37" i="4"/>
  <c r="U33" i="4"/>
  <c r="U29" i="4"/>
  <c r="U25" i="4"/>
  <c r="U21" i="4"/>
  <c r="U17" i="4"/>
  <c r="U13" i="4"/>
  <c r="U9" i="4"/>
  <c r="U5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<sst xmlns="http://schemas.openxmlformats.org/spreadsheetml/2006/main" count="229" uniqueCount="78">
  <si>
    <t>Date</t>
  </si>
  <si>
    <t>Athlete</t>
  </si>
  <si>
    <t>Head</t>
  </si>
  <si>
    <t>L_Shoulder</t>
  </si>
  <si>
    <t>R_Shoulder</t>
  </si>
  <si>
    <t>L_ArmUpper</t>
  </si>
  <si>
    <t>R_ArmUpper</t>
  </si>
  <si>
    <t>L_ArmLower</t>
  </si>
  <si>
    <t>R_ArmLower</t>
  </si>
  <si>
    <t>L_Elbow</t>
  </si>
  <si>
    <t>R_Elbow</t>
  </si>
  <si>
    <t>L_Wrist</t>
  </si>
  <si>
    <t>R_Wrist</t>
  </si>
  <si>
    <t>L_Hand</t>
  </si>
  <si>
    <t>R_Hand</t>
  </si>
  <si>
    <t>L_Chest</t>
  </si>
  <si>
    <t>R_Chest</t>
  </si>
  <si>
    <t>L_Abs</t>
  </si>
  <si>
    <t>R_Abs</t>
  </si>
  <si>
    <t>L_Hip</t>
  </si>
  <si>
    <t>R_Hip</t>
  </si>
  <si>
    <t>L_Quad</t>
  </si>
  <si>
    <t>R_Quad</t>
  </si>
  <si>
    <t>L_Knee</t>
  </si>
  <si>
    <t>R_Knee</t>
  </si>
  <si>
    <t>L_Shin</t>
  </si>
  <si>
    <t>R_Shin</t>
  </si>
  <si>
    <t>L_Ankle</t>
  </si>
  <si>
    <t>R_Foot</t>
  </si>
  <si>
    <t>L_Foot</t>
  </si>
  <si>
    <t>R_Ankle</t>
  </si>
  <si>
    <t>L_BackUpper</t>
  </si>
  <si>
    <t>R_BackUpper</t>
  </si>
  <si>
    <t>L_BackLower</t>
  </si>
  <si>
    <t>R_BackLower</t>
  </si>
  <si>
    <t>L_Butt</t>
  </si>
  <si>
    <t>R_Butt</t>
  </si>
  <si>
    <t>L_Hamstring</t>
  </si>
  <si>
    <t>R_Hamstring</t>
  </si>
  <si>
    <t>L_Calf</t>
  </si>
  <si>
    <t>R_Calf</t>
  </si>
  <si>
    <t>NeckBack</t>
  </si>
  <si>
    <t>NeckFront</t>
  </si>
  <si>
    <t>James Bond</t>
  </si>
  <si>
    <t>Chewbaka</t>
  </si>
  <si>
    <t>Billy Madison</t>
  </si>
  <si>
    <t>Katniss Everdeen</t>
  </si>
  <si>
    <t>Leslie Knope</t>
  </si>
  <si>
    <t>Michael Scott</t>
  </si>
  <si>
    <t>Player List</t>
  </si>
  <si>
    <t>Body Map XY Table</t>
  </si>
  <si>
    <t>Body Part</t>
  </si>
  <si>
    <t>X</t>
  </si>
  <si>
    <t>Y</t>
  </si>
  <si>
    <t>Order</t>
  </si>
  <si>
    <t>Value</t>
  </si>
  <si>
    <t>1. No Name, but yes Date</t>
  </si>
  <si>
    <t>2. Yes Name, but no Date</t>
  </si>
  <si>
    <t>3. Yes Name, and Yes Date</t>
  </si>
  <si>
    <t>4. No Name, and No Date</t>
  </si>
  <si>
    <t>Red Max</t>
  </si>
  <si>
    <t>Red Min</t>
  </si>
  <si>
    <t>OJ Max</t>
  </si>
  <si>
    <t>OJ Min</t>
  </si>
  <si>
    <t>Yel Max</t>
  </si>
  <si>
    <t>Yel Min</t>
  </si>
  <si>
    <t>Red X</t>
  </si>
  <si>
    <t>Red Y</t>
  </si>
  <si>
    <t>OJ X</t>
  </si>
  <si>
    <t>OJ Y</t>
  </si>
  <si>
    <t>Yel X</t>
  </si>
  <si>
    <t>Yel Y</t>
  </si>
  <si>
    <t>ID</t>
  </si>
  <si>
    <t>Scroll bar selection</t>
  </si>
  <si>
    <t>Date Selection</t>
  </si>
  <si>
    <t>Created for the date spin button
Insert spin button using developer tab</t>
  </si>
  <si>
    <t>Player Name</t>
  </si>
  <si>
    <t>Team Injury/Pain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</si>
</sst>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200"/>
        <bgColor indexed="64"/>
      </patternFill>
    </fill>
    <fill>
      <patternFill patternType="solid">
        <fgColor rgb="FFC00000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medium">
        <color theme="6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Fill="1"/>
    <xf numFmtId="14" fontId="0" fillId="0" borderId="1" xfId="0" applyNumberFormat="1" applyFont="1" applyFill="1" applyBorder="1"/>
    <xf numFmtId="0" fontId="0" fillId="0" borderId="0" xfId="0" applyFont="1" applyFill="1" applyAlignment="1">
      <alignment horizontal="left" vertical="top" textRotation="90" wrapText="1"/>
    </xf>
    <xf numFmtId="14" fontId="2" fillId="0" borderId="1" xfId="0" applyNumberFormat="1" applyFont="1" applyFill="1" applyBorder="1" applyAlignment="1">
      <alignment horizontal="left" vertical="top" textRotation="90" wrapText="1"/>
    </xf>
    <xf numFmtId="0" fontId="2" fillId="0" borderId="0" xfId="0" applyFont="1"/>
    <xf numFmtId="0" fontId="2" fillId="0" borderId="2" xfId="0" applyFont="1" applyBorder="1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0" xfId="0" applyFont="1" applyFill="1" applyBorder="1"/>
    <xf numFmtId="0" fontId="0" fillId="0" borderId="0" xfId="0" applyFill="1" applyBorder="1"/>
    <xf numFmtId="0" fontId="3" fillId="0" borderId="0" xfId="0" applyFont="1"/>
    <xf numFmtId="14" fontId="3" fillId="0" borderId="0" xfId="0" applyNumberFormat="1" applyFont="1"/>
    <xf numFmtId="1" fontId="0" fillId="0" borderId="0" xfId="0" applyNumberFormat="1"/>
    <xf numFmtId="14" fontId="0" fillId="0" borderId="0" xfId="0" applyNumberFormat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7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right" vertical="center"/>
    </xf>
    <xf numFmtId="14" fontId="0" fillId="2" borderId="12" xfId="0" applyNumberFormat="1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</cellXfs>
  <cellStyles count="1">
    <cellStyle name="Normal" xfId="0" builtinId="0"/>
  </cellStyles>
  <dxfs count="5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>
        <left style="thin">
          <color theme="6"/>
        </left>
        <right style="thin">
          <color theme="6"/>
        </right>
        <top style="thin">
          <color theme="6"/>
        </top>
        <bottom style="medium">
          <color theme="6"/>
        </bottom>
        <vertical/>
        <horizontal/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m/d/yy"/>
      <fill>
        <patternFill patternType="none">
          <fgColor theme="4" tint="0.79998168889431442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0" formatCode="General"/>
      <fill>
        <patternFill patternType="none">
          <bgColor auto="1"/>
        </patternFill>
      </fill>
    </dxf>
    <dxf>
      <border outline="0">
        <left style="thin">
          <color theme="4" tint="0.39997558519241921"/>
        </left>
      </border>
    </dxf>
    <dxf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bgColor auto="1"/>
        </patternFill>
      </fill>
      <alignment horizontal="left" vertical="top" textRotation="90" wrapText="1" indent="0" justifyLastLine="0" shrinkToFit="0" readingOrder="0"/>
    </dxf>
  </dxfs>
  <tableStyles count="0" defaultTableStyle="TableStyleMedium2" defaultPivotStyle="PivotStyleLight16"/>
  <colors>
    <mruColors>
      <color rgb="FFFFAE00"/>
      <color rgb="FFFFAE01"/>
      <color rgb="FFFFD200"/>
      <color rgb="FFFFDA65"/>
      <color rgb="FFF74209"/>
      <color rgb="FFFFB506"/>
      <color rgb="FF003F83"/>
      <color rgb="FF00B0F0"/>
      <color rgb="FFB3DE88"/>
      <color rgb="FFFF856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g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microsoft.com/office/2011/relationships/chartColorStyle" Target="colors2.xml"/><Relationship Id="rId1" Type="http://schemas.microsoft.com/office/2011/relationships/chartStyle" Target="style2.xml"/><Relationship Id="rId6" Type="http://schemas.openxmlformats.org/officeDocument/2006/relationships/image" Target="../media/image1.jp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0235652990359536E-2"/>
          <c:y val="2.502844141069397E-2"/>
          <c:w val="0.92235042738634898"/>
          <c:h val="0.9221882418281333"/>
        </c:manualLayout>
      </c:layout>
      <c:scatterChart>
        <c:scatterStyle val="lineMarker"/>
        <c:varyColors val="0"/>
        <c:ser>
          <c:idx val="0"/>
          <c:order val="0"/>
          <c:tx>
            <c:v>High Pain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4"/>
            <c:spPr>
              <a:solidFill>
                <a:srgbClr val="FF0000">
                  <a:alpha val="75000"/>
                </a:srgbClr>
              </a:solidFill>
              <a:ln w="9525">
                <a:noFill/>
              </a:ln>
              <a:effectLst/>
            </c:spPr>
          </c:marker>
          <c:xVal>
            <c:numRef>
              <c:f>Reference!$S$4:$S$44</c:f>
              <c:numCache>
                <c:formatCode>General</c:formatCode>
                <c:ptCount val="41"/>
                <c:pt idx="0">
                  <c:v>#N/A</c:v>
                </c:pt>
                <c:pt idx="1">
                  <c:v>23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83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19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20.5</c:v>
                </c:pt>
                <c:pt idx="24">
                  <c:v>#N/A</c:v>
                </c:pt>
                <c:pt idx="25">
                  <c:v>#N/A</c:v>
                </c:pt>
                <c:pt idx="26">
                  <c:v>26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68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</c:numCache>
            </c:numRef>
          </c:xVal>
          <c:yVal>
            <c:numRef>
              <c:f>Reference!$T$4:$T$44</c:f>
              <c:numCache>
                <c:formatCode>General</c:formatCode>
                <c:ptCount val="41"/>
                <c:pt idx="0">
                  <c:v>#N/A</c:v>
                </c:pt>
                <c:pt idx="1">
                  <c:v>84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62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73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26</c:v>
                </c:pt>
                <c:pt idx="24">
                  <c:v>#N/A</c:v>
                </c:pt>
                <c:pt idx="25">
                  <c:v>#N/A</c:v>
                </c:pt>
                <c:pt idx="26">
                  <c:v>6.5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39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517-448F-81E3-AAB7B73FB62A}"/>
            </c:ext>
          </c:extLst>
        </c:ser>
        <c:ser>
          <c:idx val="1"/>
          <c:order val="1"/>
          <c:tx>
            <c:v>Moderate Pain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2"/>
            <c:spPr>
              <a:solidFill>
                <a:srgbClr val="FFAE00">
                  <a:alpha val="75000"/>
                </a:srgbClr>
              </a:solidFill>
              <a:ln w="9525">
                <a:noFill/>
              </a:ln>
              <a:effectLst/>
            </c:spPr>
          </c:marker>
          <c:xVal>
            <c:numRef>
              <c:f>Reference!$U$4:$U$44</c:f>
              <c:numCache>
                <c:formatCode>General</c:formatCode>
                <c:ptCount val="41"/>
                <c:pt idx="0">
                  <c:v>23</c:v>
                </c:pt>
                <c:pt idx="1">
                  <c:v>#N/A</c:v>
                </c:pt>
                <c:pt idx="2">
                  <c:v>#N/A</c:v>
                </c:pt>
                <c:pt idx="3">
                  <c:v>13</c:v>
                </c:pt>
                <c:pt idx="4">
                  <c:v>#N/A</c:v>
                </c:pt>
                <c:pt idx="5">
                  <c:v>#N/A</c:v>
                </c:pt>
                <c:pt idx="6">
                  <c:v>37</c:v>
                </c:pt>
                <c:pt idx="7">
                  <c:v>10</c:v>
                </c:pt>
                <c:pt idx="8">
                  <c:v>62</c:v>
                </c:pt>
                <c:pt idx="9">
                  <c:v>#N/A</c:v>
                </c:pt>
                <c:pt idx="10">
                  <c:v>#N/A</c:v>
                </c:pt>
                <c:pt idx="11">
                  <c:v>7.5</c:v>
                </c:pt>
                <c:pt idx="12">
                  <c:v>41</c:v>
                </c:pt>
                <c:pt idx="13">
                  <c:v>6</c:v>
                </c:pt>
                <c:pt idx="14">
                  <c:v>28</c:v>
                </c:pt>
                <c:pt idx="15">
                  <c:v>#N/A</c:v>
                </c:pt>
                <c:pt idx="16">
                  <c:v>27</c:v>
                </c:pt>
                <c:pt idx="17">
                  <c:v>#N/A</c:v>
                </c:pt>
                <c:pt idx="18">
                  <c:v>30</c:v>
                </c:pt>
                <c:pt idx="19">
                  <c:v>19</c:v>
                </c:pt>
                <c:pt idx="20">
                  <c:v>28</c:v>
                </c:pt>
                <c:pt idx="21">
                  <c:v>20</c:v>
                </c:pt>
                <c:pt idx="22">
                  <c:v>27</c:v>
                </c:pt>
                <c:pt idx="23">
                  <c:v>#N/A</c:v>
                </c:pt>
                <c:pt idx="24">
                  <c:v>27</c:v>
                </c:pt>
                <c:pt idx="25">
                  <c:v>20.5</c:v>
                </c:pt>
                <c:pt idx="26">
                  <c:v>#N/A</c:v>
                </c:pt>
                <c:pt idx="27">
                  <c:v>21.5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68</c:v>
                </c:pt>
                <c:pt idx="35">
                  <c:v>76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76</c:v>
                </c:pt>
                <c:pt idx="40">
                  <c:v>72</c:v>
                </c:pt>
              </c:numCache>
            </c:numRef>
          </c:xVal>
          <c:yVal>
            <c:numRef>
              <c:f>Reference!$V$4:$V$44</c:f>
              <c:numCache>
                <c:formatCode>General</c:formatCode>
                <c:ptCount val="41"/>
                <c:pt idx="0">
                  <c:v>95</c:v>
                </c:pt>
                <c:pt idx="1">
                  <c:v>#N/A</c:v>
                </c:pt>
                <c:pt idx="2">
                  <c:v>#N/A</c:v>
                </c:pt>
                <c:pt idx="3">
                  <c:v>78</c:v>
                </c:pt>
                <c:pt idx="4">
                  <c:v>#N/A</c:v>
                </c:pt>
                <c:pt idx="5">
                  <c:v>#N/A</c:v>
                </c:pt>
                <c:pt idx="6">
                  <c:v>57</c:v>
                </c:pt>
                <c:pt idx="7">
                  <c:v>57</c:v>
                </c:pt>
                <c:pt idx="8">
                  <c:v>62</c:v>
                </c:pt>
                <c:pt idx="9">
                  <c:v>#N/A</c:v>
                </c:pt>
                <c:pt idx="10">
                  <c:v>#N/A</c:v>
                </c:pt>
                <c:pt idx="11">
                  <c:v>50</c:v>
                </c:pt>
                <c:pt idx="12">
                  <c:v>46</c:v>
                </c:pt>
                <c:pt idx="13">
                  <c:v>46</c:v>
                </c:pt>
                <c:pt idx="14">
                  <c:v>73</c:v>
                </c:pt>
                <c:pt idx="15">
                  <c:v>#N/A</c:v>
                </c:pt>
                <c:pt idx="16">
                  <c:v>64</c:v>
                </c:pt>
                <c:pt idx="17">
                  <c:v>#N/A</c:v>
                </c:pt>
                <c:pt idx="18">
                  <c:v>50</c:v>
                </c:pt>
                <c:pt idx="19">
                  <c:v>50</c:v>
                </c:pt>
                <c:pt idx="20">
                  <c:v>40</c:v>
                </c:pt>
                <c:pt idx="21">
                  <c:v>40</c:v>
                </c:pt>
                <c:pt idx="22">
                  <c:v>26</c:v>
                </c:pt>
                <c:pt idx="23">
                  <c:v>#N/A</c:v>
                </c:pt>
                <c:pt idx="24">
                  <c:v>17</c:v>
                </c:pt>
                <c:pt idx="25">
                  <c:v>17</c:v>
                </c:pt>
                <c:pt idx="26">
                  <c:v>#N/A</c:v>
                </c:pt>
                <c:pt idx="27">
                  <c:v>6.5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50</c:v>
                </c:pt>
                <c:pt idx="35">
                  <c:v>50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20</c:v>
                </c:pt>
                <c:pt idx="40">
                  <c:v>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3517-448F-81E3-AAB7B73FB62A}"/>
            </c:ext>
          </c:extLst>
        </c:ser>
        <c:ser>
          <c:idx val="2"/>
          <c:order val="2"/>
          <c:tx>
            <c:v>Low Pain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>
                  <a:alpha val="75000"/>
                </a:srgbClr>
              </a:solidFill>
              <a:ln w="9525">
                <a:noFill/>
              </a:ln>
              <a:effectLst/>
            </c:spPr>
          </c:marker>
          <c:xVal>
            <c:numRef>
              <c:f>Reference!$W$4:$W$44</c:f>
              <c:numCache>
                <c:formatCode>General</c:formatCode>
                <c:ptCount val="4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13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26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69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</c:numCache>
            </c:numRef>
          </c:xVal>
          <c:yVal>
            <c:numRef>
              <c:f>Reference!$X$4:$X$44</c:f>
              <c:numCache>
                <c:formatCode>General</c:formatCode>
                <c:ptCount val="4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72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4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60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3517-448F-81E3-AAB7B73FB6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7651576"/>
        <c:axId val="727656496"/>
      </c:scatterChart>
      <c:valAx>
        <c:axId val="727651576"/>
        <c:scaling>
          <c:orientation val="minMax"/>
          <c:max val="100"/>
          <c:min val="0"/>
        </c:scaling>
        <c:delete val="1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727656496"/>
        <c:crosses val="autoZero"/>
        <c:crossBetween val="midCat"/>
      </c:valAx>
      <c:valAx>
        <c:axId val="727656496"/>
        <c:scaling>
          <c:orientation val="minMax"/>
          <c:max val="100"/>
          <c:min val="0"/>
        </c:scaling>
        <c:delete val="1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727651576"/>
        <c:crosses val="autoZero"/>
        <c:crossBetween val="midCat"/>
      </c:valAx>
      <c:spPr>
        <a:blipFill>
          <a:blip xmlns:r="http://schemas.openxmlformats.org/officeDocument/2006/relationships" r:embed="rId3"/>
          <a:stretch>
            <a:fillRect/>
          </a:stretch>
        </a:blip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0235652990359536E-2"/>
          <c:y val="2.502844141069397E-2"/>
          <c:w val="0.92235042738634898"/>
          <c:h val="0.9221882418281333"/>
        </c:manualLayout>
      </c:layout>
      <c:scatterChart>
        <c:scatterStyle val="lineMarker"/>
        <c:varyColors val="0"/>
        <c:ser>
          <c:idx val="0"/>
          <c:order val="0"/>
          <c:tx>
            <c:v>High Pain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8"/>
            <c:spPr>
              <a:blipFill dpi="0" rotWithShape="1">
                <a:blip xmlns:r="http://schemas.openxmlformats.org/officeDocument/2006/relationships" r:embed="rId3">
                  <a:alphaModFix amt="75000"/>
                </a:blip>
                <a:srcRect/>
                <a:stretch>
                  <a:fillRect/>
                </a:stretch>
              </a:blipFill>
              <a:ln w="9525">
                <a:noFill/>
              </a:ln>
              <a:effectLst/>
            </c:spPr>
          </c:marker>
          <c:xVal>
            <c:numRef>
              <c:f>Reference!$S$4:$S$44</c:f>
              <c:numCache>
                <c:formatCode>General</c:formatCode>
                <c:ptCount val="41"/>
                <c:pt idx="0">
                  <c:v>#N/A</c:v>
                </c:pt>
                <c:pt idx="1">
                  <c:v>23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83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19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20.5</c:v>
                </c:pt>
                <c:pt idx="24">
                  <c:v>#N/A</c:v>
                </c:pt>
                <c:pt idx="25">
                  <c:v>#N/A</c:v>
                </c:pt>
                <c:pt idx="26">
                  <c:v>26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68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</c:numCache>
            </c:numRef>
          </c:xVal>
          <c:yVal>
            <c:numRef>
              <c:f>Reference!$T$4:$T$44</c:f>
              <c:numCache>
                <c:formatCode>General</c:formatCode>
                <c:ptCount val="41"/>
                <c:pt idx="0">
                  <c:v>#N/A</c:v>
                </c:pt>
                <c:pt idx="1">
                  <c:v>84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62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73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26</c:v>
                </c:pt>
                <c:pt idx="24">
                  <c:v>#N/A</c:v>
                </c:pt>
                <c:pt idx="25">
                  <c:v>#N/A</c:v>
                </c:pt>
                <c:pt idx="26">
                  <c:v>6.5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39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12-42C8-B87C-F9BEF56BA1E3}"/>
            </c:ext>
          </c:extLst>
        </c:ser>
        <c:ser>
          <c:idx val="1"/>
          <c:order val="1"/>
          <c:tx>
            <c:v>Moderate Pain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6"/>
            <c:spPr>
              <a:blipFill dpi="0" rotWithShape="1">
                <a:blip xmlns:r="http://schemas.openxmlformats.org/officeDocument/2006/relationships" r:embed="rId4">
                  <a:alphaModFix amt="75000"/>
                </a:blip>
                <a:srcRect/>
                <a:stretch>
                  <a:fillRect/>
                </a:stretch>
              </a:blipFill>
              <a:ln w="9525">
                <a:noFill/>
              </a:ln>
              <a:effectLst/>
            </c:spPr>
          </c:marker>
          <c:xVal>
            <c:numRef>
              <c:f>Reference!$U$4:$U$44</c:f>
              <c:numCache>
                <c:formatCode>General</c:formatCode>
                <c:ptCount val="41"/>
                <c:pt idx="0">
                  <c:v>23</c:v>
                </c:pt>
                <c:pt idx="1">
                  <c:v>#N/A</c:v>
                </c:pt>
                <c:pt idx="2">
                  <c:v>#N/A</c:v>
                </c:pt>
                <c:pt idx="3">
                  <c:v>13</c:v>
                </c:pt>
                <c:pt idx="4">
                  <c:v>#N/A</c:v>
                </c:pt>
                <c:pt idx="5">
                  <c:v>#N/A</c:v>
                </c:pt>
                <c:pt idx="6">
                  <c:v>37</c:v>
                </c:pt>
                <c:pt idx="7">
                  <c:v>10</c:v>
                </c:pt>
                <c:pt idx="8">
                  <c:v>62</c:v>
                </c:pt>
                <c:pt idx="9">
                  <c:v>#N/A</c:v>
                </c:pt>
                <c:pt idx="10">
                  <c:v>#N/A</c:v>
                </c:pt>
                <c:pt idx="11">
                  <c:v>7.5</c:v>
                </c:pt>
                <c:pt idx="12">
                  <c:v>41</c:v>
                </c:pt>
                <c:pt idx="13">
                  <c:v>6</c:v>
                </c:pt>
                <c:pt idx="14">
                  <c:v>28</c:v>
                </c:pt>
                <c:pt idx="15">
                  <c:v>#N/A</c:v>
                </c:pt>
                <c:pt idx="16">
                  <c:v>27</c:v>
                </c:pt>
                <c:pt idx="17">
                  <c:v>#N/A</c:v>
                </c:pt>
                <c:pt idx="18">
                  <c:v>30</c:v>
                </c:pt>
                <c:pt idx="19">
                  <c:v>19</c:v>
                </c:pt>
                <c:pt idx="20">
                  <c:v>28</c:v>
                </c:pt>
                <c:pt idx="21">
                  <c:v>20</c:v>
                </c:pt>
                <c:pt idx="22">
                  <c:v>27</c:v>
                </c:pt>
                <c:pt idx="23">
                  <c:v>#N/A</c:v>
                </c:pt>
                <c:pt idx="24">
                  <c:v>27</c:v>
                </c:pt>
                <c:pt idx="25">
                  <c:v>20.5</c:v>
                </c:pt>
                <c:pt idx="26">
                  <c:v>#N/A</c:v>
                </c:pt>
                <c:pt idx="27">
                  <c:v>21.5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68</c:v>
                </c:pt>
                <c:pt idx="35">
                  <c:v>76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76</c:v>
                </c:pt>
                <c:pt idx="40">
                  <c:v>72</c:v>
                </c:pt>
              </c:numCache>
            </c:numRef>
          </c:xVal>
          <c:yVal>
            <c:numRef>
              <c:f>Reference!$V$4:$V$44</c:f>
              <c:numCache>
                <c:formatCode>General</c:formatCode>
                <c:ptCount val="41"/>
                <c:pt idx="0">
                  <c:v>95</c:v>
                </c:pt>
                <c:pt idx="1">
                  <c:v>#N/A</c:v>
                </c:pt>
                <c:pt idx="2">
                  <c:v>#N/A</c:v>
                </c:pt>
                <c:pt idx="3">
                  <c:v>78</c:v>
                </c:pt>
                <c:pt idx="4">
                  <c:v>#N/A</c:v>
                </c:pt>
                <c:pt idx="5">
                  <c:v>#N/A</c:v>
                </c:pt>
                <c:pt idx="6">
                  <c:v>57</c:v>
                </c:pt>
                <c:pt idx="7">
                  <c:v>57</c:v>
                </c:pt>
                <c:pt idx="8">
                  <c:v>62</c:v>
                </c:pt>
                <c:pt idx="9">
                  <c:v>#N/A</c:v>
                </c:pt>
                <c:pt idx="10">
                  <c:v>#N/A</c:v>
                </c:pt>
                <c:pt idx="11">
                  <c:v>50</c:v>
                </c:pt>
                <c:pt idx="12">
                  <c:v>46</c:v>
                </c:pt>
                <c:pt idx="13">
                  <c:v>46</c:v>
                </c:pt>
                <c:pt idx="14">
                  <c:v>73</c:v>
                </c:pt>
                <c:pt idx="15">
                  <c:v>#N/A</c:v>
                </c:pt>
                <c:pt idx="16">
                  <c:v>64</c:v>
                </c:pt>
                <c:pt idx="17">
                  <c:v>#N/A</c:v>
                </c:pt>
                <c:pt idx="18">
                  <c:v>50</c:v>
                </c:pt>
                <c:pt idx="19">
                  <c:v>50</c:v>
                </c:pt>
                <c:pt idx="20">
                  <c:v>40</c:v>
                </c:pt>
                <c:pt idx="21">
                  <c:v>40</c:v>
                </c:pt>
                <c:pt idx="22">
                  <c:v>26</c:v>
                </c:pt>
                <c:pt idx="23">
                  <c:v>#N/A</c:v>
                </c:pt>
                <c:pt idx="24">
                  <c:v>17</c:v>
                </c:pt>
                <c:pt idx="25">
                  <c:v>17</c:v>
                </c:pt>
                <c:pt idx="26">
                  <c:v>#N/A</c:v>
                </c:pt>
                <c:pt idx="27">
                  <c:v>6.5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50</c:v>
                </c:pt>
                <c:pt idx="35">
                  <c:v>50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20</c:v>
                </c:pt>
                <c:pt idx="40">
                  <c:v>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012-42C8-B87C-F9BEF56BA1E3}"/>
            </c:ext>
          </c:extLst>
        </c:ser>
        <c:ser>
          <c:idx val="2"/>
          <c:order val="2"/>
          <c:tx>
            <c:v>Low Pain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6"/>
            <c:spPr>
              <a:blipFill dpi="0" rotWithShape="1">
                <a:blip xmlns:r="http://schemas.openxmlformats.org/officeDocument/2006/relationships" r:embed="rId5">
                  <a:alphaModFix amt="75000"/>
                </a:blip>
                <a:srcRect/>
                <a:stretch>
                  <a:fillRect/>
                </a:stretch>
              </a:blipFill>
              <a:ln w="9525">
                <a:noFill/>
              </a:ln>
              <a:effectLst/>
            </c:spPr>
          </c:marker>
          <c:xVal>
            <c:numRef>
              <c:f>Reference!$W$4:$W$44</c:f>
              <c:numCache>
                <c:formatCode>General</c:formatCode>
                <c:ptCount val="4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13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26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69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</c:numCache>
            </c:numRef>
          </c:xVal>
          <c:yVal>
            <c:numRef>
              <c:f>Reference!$X$4:$X$44</c:f>
              <c:numCache>
                <c:formatCode>General</c:formatCode>
                <c:ptCount val="4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72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4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60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012-42C8-B87C-F9BEF56BA1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7651576"/>
        <c:axId val="727656496"/>
      </c:scatterChart>
      <c:valAx>
        <c:axId val="727651576"/>
        <c:scaling>
          <c:orientation val="minMax"/>
          <c:max val="100"/>
          <c:min val="0"/>
        </c:scaling>
        <c:delete val="1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727656496"/>
        <c:crosses val="autoZero"/>
        <c:crossBetween val="midCat"/>
      </c:valAx>
      <c:valAx>
        <c:axId val="727656496"/>
        <c:scaling>
          <c:orientation val="minMax"/>
          <c:max val="100"/>
          <c:min val="0"/>
        </c:scaling>
        <c:delete val="1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727651576"/>
        <c:crosses val="autoZero"/>
        <c:crossBetween val="midCat"/>
      </c:valAx>
      <c:spPr>
        <a:blipFill>
          <a:blip xmlns:r="http://schemas.openxmlformats.org/officeDocument/2006/relationships" r:embed="rId6"/>
          <a:stretch>
            <a:fillRect/>
          </a:stretch>
        </a:blip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Spin" dx="22" fmlaLink="Reference!$AA$5" max="6" noThreeD="1" page="10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100008</xdr:colOff>
      <xdr:row>2</xdr:row>
      <xdr:rowOff>29631</xdr:rowOff>
    </xdr:from>
    <xdr:to>
      <xdr:col>39</xdr:col>
      <xdr:colOff>555624</xdr:colOff>
      <xdr:row>28</xdr:row>
      <xdr:rowOff>162983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3</xdr:row>
      <xdr:rowOff>171450</xdr:rowOff>
    </xdr:from>
    <xdr:to>
      <xdr:col>7</xdr:col>
      <xdr:colOff>619125</xdr:colOff>
      <xdr:row>31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28575</xdr:colOff>
          <xdr:row>2</xdr:row>
          <xdr:rowOff>9525</xdr:rowOff>
        </xdr:from>
        <xdr:to>
          <xdr:col>6</xdr:col>
          <xdr:colOff>552450</xdr:colOff>
          <xdr:row>3</xdr:row>
          <xdr:rowOff>0</xdr:rowOff>
        </xdr:to>
        <xdr:sp macro="" textlink="">
          <xdr:nvSpPr>
            <xdr:cNvPr id="1028" name="Spinner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2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02A8DE1-893B-AD4A-9F19-C89D5E861ADA}" name="tbl_data" displayName="tbl_data" ref="A1:AQ31" totalsRowShown="0" headerRowDxfId="56" dataDxfId="55" tableBorderDxfId="54">
  <autoFilter ref="A1:AQ31" xr:uid="{0703B975-40A1-4048-9F7C-E26E5994139A}"/>
  <sortState xmlns:xlrd2="http://schemas.microsoft.com/office/spreadsheetml/2017/richdata2" ref="A2:AQ31">
    <sortCondition ref="B1:B31"/>
  </sortState>
  <tableColumns count="43">
    <tableColumn id="41" xr3:uid="{84475421-E58D-7343-BC2C-248F9C2994C6}" name="Athlete" dataDxfId="53"/>
    <tableColumn id="1" xr3:uid="{E314EBB9-2EBC-CD49-BD0B-72BBFD916DBB}" name="Date" dataDxfId="52"/>
    <tableColumn id="14" xr3:uid="{D750D91B-C0B5-1A4A-A4B6-C7796C9D0988}" name="Head" dataDxfId="51"/>
    <tableColumn id="5" xr3:uid="{A4741A90-66F4-4696-9DD9-3D85D03DF4B3}" name="NeckFront" dataDxfId="50"/>
    <tableColumn id="15" xr3:uid="{1E83D45D-14D8-3E43-89D5-D55B48701965}" name="L_Shoulder" dataDxfId="49"/>
    <tableColumn id="16" xr3:uid="{334DA792-660C-984B-9F27-0FB2C7A6EBBB}" name="R_Shoulder" dataDxfId="48"/>
    <tableColumn id="17" xr3:uid="{03080675-3CE9-474A-A071-6FD162A4094E}" name="L_ArmUpper" dataDxfId="47"/>
    <tableColumn id="18" xr3:uid="{EA195AF8-EA46-3545-A67C-C3912A4EB738}" name="R_ArmUpper" dataDxfId="46"/>
    <tableColumn id="19" xr3:uid="{D7A5D07C-5E9D-F643-92AF-0DBEFFB4ADFF}" name="L_ArmLower" dataDxfId="45"/>
    <tableColumn id="20" xr3:uid="{40C4D7C7-86B7-3C4E-8EB1-5B7E77A68A3E}" name="R_ArmLower" dataDxfId="44"/>
    <tableColumn id="21" xr3:uid="{369236EF-487B-2D4E-A33C-DBFF915E96B2}" name="L_Elbow" dataDxfId="43"/>
    <tableColumn id="22" xr3:uid="{FE018516-1B0C-F646-98ED-5FB56E1AE6CD}" name="R_Elbow" dataDxfId="42"/>
    <tableColumn id="23" xr3:uid="{3F7689B5-A0EF-6943-9915-997DE29BF028}" name="L_Wrist" dataDxfId="41"/>
    <tableColumn id="24" xr3:uid="{963156DE-46E3-A745-BAAF-13007DC1AC38}" name="R_Wrist" dataDxfId="40"/>
    <tableColumn id="25" xr3:uid="{A681F545-D25B-C14D-8127-5960D6B5C805}" name="L_Hand" dataDxfId="39"/>
    <tableColumn id="26" xr3:uid="{15BA70CA-7E51-2449-9F85-429EA4DF3ADB}" name="R_Hand" dataDxfId="38"/>
    <tableColumn id="27" xr3:uid="{F83D31CF-BAC9-3A41-83BB-AA75B6C5DD17}" name="L_Chest" dataDxfId="37"/>
    <tableColumn id="28" xr3:uid="{88E1CD84-09BD-BB42-A3D1-C88283110457}" name="R_Chest" dataDxfId="36"/>
    <tableColumn id="29" xr3:uid="{8C4FF975-D957-1F48-B945-5618F959CCFE}" name="L_Abs" dataDxfId="35"/>
    <tableColumn id="30" xr3:uid="{A1B898A4-B613-8047-92FA-99E72B475C2C}" name="R_Abs" dataDxfId="34"/>
    <tableColumn id="31" xr3:uid="{106B6158-0F67-004E-B78B-3D5F0D0E5D4B}" name="L_Hip" dataDxfId="33"/>
    <tableColumn id="32" xr3:uid="{187F8E07-C969-3346-8224-D5D00F727592}" name="R_Hip" dataDxfId="32"/>
    <tableColumn id="33" xr3:uid="{AEFEB91B-C4A6-3540-A553-4DD769E58D72}" name="L_Quad" dataDxfId="31"/>
    <tableColumn id="34" xr3:uid="{81137C0C-ABEF-FF49-A9FA-8623DAE925EA}" name="R_Quad" dataDxfId="30"/>
    <tableColumn id="35" xr3:uid="{205A98C9-00C0-4B47-B8E0-E1E70C2E9343}" name="L_Knee" dataDxfId="29"/>
    <tableColumn id="36" xr3:uid="{22750414-8DFF-DE45-9356-67C96F11DBB6}" name="R_Knee" dataDxfId="28"/>
    <tableColumn id="37" xr3:uid="{5E574DBC-678F-9D41-8598-E67E7F58515B}" name="L_Shin" dataDxfId="27"/>
    <tableColumn id="38" xr3:uid="{FE9C8C39-4476-1C4D-9038-5E1348B5A9EF}" name="R_Shin" dataDxfId="26"/>
    <tableColumn id="39" xr3:uid="{965FFF1F-3618-B44D-8EB4-298E52853597}" name="L_Ankle" dataDxfId="25"/>
    <tableColumn id="46" xr3:uid="{08D2A054-DA61-45FE-971B-A4E0E28B277D}" name="R_Ankle" dataDxfId="24"/>
    <tableColumn id="11" xr3:uid="{C9C804B2-1E3A-4445-8DDA-764C602542CB}" name="L_Foot" dataDxfId="23"/>
    <tableColumn id="10" xr3:uid="{30EDD707-EC19-4839-BB74-BA4F1ECA4BFE}" name="R_Foot" dataDxfId="22"/>
    <tableColumn id="12" xr3:uid="{276208A4-1683-4228-974B-C9FB01EE0215}" name="L_BackUpper" dataDxfId="21"/>
    <tableColumn id="40" xr3:uid="{130DAD18-7A71-4E4C-AF86-B74C98DAD025}" name="R_BackUpper" dataDxfId="20"/>
    <tableColumn id="42" xr3:uid="{1CA6CDAA-1C6B-4F8B-9ECE-1F3FB8FD336B}" name="L_BackLower" dataDxfId="19"/>
    <tableColumn id="43" xr3:uid="{D558C39B-C935-494B-BA86-2DE1B6CF4A50}" name="R_BackLower" dataDxfId="18"/>
    <tableColumn id="44" xr3:uid="{ECE1DB38-47BD-4A59-BD9D-5EAFD56C38EC}" name="L_Butt" dataDxfId="17"/>
    <tableColumn id="45" xr3:uid="{90693B63-82EE-4DAF-92C5-33B5771171C7}" name="R_Butt" dataDxfId="16"/>
    <tableColumn id="6" xr3:uid="{74632011-A969-4512-B6FB-C0F9E3620EC5}" name="L_Hamstring" dataDxfId="15"/>
    <tableColumn id="7" xr3:uid="{3C11E370-3EE2-4591-B285-EE04E79AECEB}" name="R_Hamstring" dataDxfId="14"/>
    <tableColumn id="8" xr3:uid="{BCFEAE2D-A941-436C-BD39-232827CD995D}" name="L_Calf" dataDxfId="13"/>
    <tableColumn id="9" xr3:uid="{39A343EC-7CBF-44C2-BD13-A7A1022284A0}" name="R_Calf" dataDxfId="12"/>
    <tableColumn id="4" xr3:uid="{0D789F4D-DF06-44E2-A595-DD1B860F4FFB}" name="NeckBack" dataDxfId="11"/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8E9051-9FEA-4551-B023-5292418422B5}" name="tbl_xy" displayName="tbl_xy" ref="D3:H44" totalsRowShown="0">
  <autoFilter ref="D3:H44" xr:uid="{888E9051-9FEA-4551-B023-5292418422B5}"/>
  <tableColumns count="5">
    <tableColumn id="1" xr3:uid="{8E900BAE-1FE3-4C15-A205-15A7EBB7FB09}" name="Body Part" dataDxfId="10"/>
    <tableColumn id="2" xr3:uid="{4AF24F75-B3E1-4F93-8561-935034075E46}" name="X"/>
    <tableColumn id="3" xr3:uid="{714FCCE8-8D7D-430E-A15E-BD3600D8EE8A}" name="Y"/>
    <tableColumn id="4" xr3:uid="{410EECA4-4F43-482E-BE22-6BA2B3B97CF4}" name="Order" dataDxfId="9"/>
    <tableColumn id="5" xr3:uid="{5A4B9626-7EEA-4D4C-9F17-E33D40735AC9}" name="Value" dataDxfId="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8DE7B1-73D4-417C-AA24-4EA89F088964}" name="tbl_cat" displayName="tbl_cat" ref="J3:P44" totalsRowShown="0">
  <autoFilter ref="J3:P44" xr:uid="{FD8DE7B1-73D4-417C-AA24-4EA89F088964}"/>
  <tableColumns count="7">
    <tableColumn id="1" xr3:uid="{76D5B66A-DE35-49C0-B354-A684FF5838BC}" name="Body Part" dataDxfId="7"/>
    <tableColumn id="2" xr3:uid="{2825E5F3-2A01-4747-BF10-66AE8CF8385B}" name="Red Max"/>
    <tableColumn id="3" xr3:uid="{A12D082C-8A0F-41EB-B9C6-3EFA4B98C5D7}" name="Red Min"/>
    <tableColumn id="4" xr3:uid="{2F91EA16-9D80-476B-A240-6B46F9B95D1B}" name="OJ Max"/>
    <tableColumn id="5" xr3:uid="{3AC8BF8A-C730-4BD2-88EA-BAE132AD6571}" name="OJ Min"/>
    <tableColumn id="6" xr3:uid="{6EA2D158-EBF2-40EB-8DFC-06E1BF5E44ED}" name="Yel Max"/>
    <tableColumn id="7" xr3:uid="{23289D48-71A0-438D-B92E-9A51A856765C}" name="Yel Mi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8304770-034C-468F-81B5-2A723CE60D05}" name="tbl_cat_xy" displayName="tbl_cat_xy" ref="R3:X44" totalsRowShown="0">
  <autoFilter ref="R3:X44" xr:uid="{B8304770-034C-468F-81B5-2A723CE60D05}"/>
  <tableColumns count="7">
    <tableColumn id="1" xr3:uid="{7FED9D0A-62DF-4248-8CBE-96D68D9C2FC6}" name="Body Part" dataDxfId="6"/>
    <tableColumn id="2" xr3:uid="{42DFF5DA-6EB4-4B31-9B52-E840CD9507C5}" name="Red X" dataDxfId="5">
      <calculatedColumnFormula>IFERROR(IF(AND(tbl_xy[[#This Row],[Value]]&gt;=tbl_cat[[#This Row],[Red Min]],tbl_xy[[#This Row],[Value]]&lt;=tbl_cat[[#This Row],[Red Max]]),tbl_xy[[#This Row],[X]],NA()),NA())</calculatedColumnFormula>
    </tableColumn>
    <tableColumn id="3" xr3:uid="{505A3AE9-F91C-4166-B870-B60EF42CDE3D}" name="Red Y" dataDxfId="4">
      <calculatedColumnFormula>IFERROR(IF(AND(tbl_xy[[#This Row],[Value]]&gt;=tbl_cat[[#This Row],[Red Min]],tbl_xy[[#This Row],[Value]]&lt;=tbl_cat[[#This Row],[Red Max]]),tbl_xy[[#This Row],[Y]],NA()),NA())</calculatedColumnFormula>
    </tableColumn>
    <tableColumn id="4" xr3:uid="{EBBE2DD8-8579-4975-B330-3407DCFD66F2}" name="OJ X" dataDxfId="3">
      <calculatedColumnFormula>IFERROR(IF(AND(tbl_xy[[#This Row],[Value]]&gt;=tbl_cat[[#This Row],[OJ Min]],tbl_xy[[#This Row],[Value]]&lt;=tbl_cat[[#This Row],[OJ Max]]),tbl_xy[[#This Row],[X]],NA()),NA())</calculatedColumnFormula>
    </tableColumn>
    <tableColumn id="5" xr3:uid="{53D9D919-FDCC-4D93-96CC-DD897C0FFA89}" name="OJ Y" dataDxfId="2">
      <calculatedColumnFormula>IFERROR(IF(AND(tbl_xy[[#This Row],[Value]]&gt;=tbl_cat[[#This Row],[OJ Min]],tbl_xy[[#This Row],[Value]]&lt;=tbl_cat[[#This Row],[OJ Max]]),tbl_xy[[#This Row],[Y]],NA()),NA())</calculatedColumnFormula>
    </tableColumn>
    <tableColumn id="6" xr3:uid="{73B7D600-7C27-4E52-8AF8-ABFFC82E01E0}" name="Yel X" dataDxfId="1">
      <calculatedColumnFormula>IFERROR(IF(AND(tbl_xy[[#This Row],[Value]]&gt;=tbl_cat[[#This Row],[Yel Min]],tbl_xy[[#This Row],[Value]]&lt;=tbl_cat[[#This Row],[Yel Max]]),tbl_xy[[#This Row],[X]],NA()),NA())</calculatedColumnFormula>
    </tableColumn>
    <tableColumn id="7" xr3:uid="{2847E087-731F-417F-BF28-3EB2F9DA6AA3}" name="Yel Y" dataDxfId="0">
      <calculatedColumnFormula>IFERROR(IF(AND(tbl_xy[[#This Row],[Value]]&gt;=tbl_cat[[#This Row],[Yel Min]],tbl_xy[[#This Row],[Value]]&lt;=tbl_cat[[#This Row],[Yel Max]]),tbl_xy[[#This Row],[Y]],NA()),NA())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Relationship Id="rId4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00A26-F262-0F42-A325-CCF285B91773}">
  <sheetPr codeName="Sheet1"/>
  <dimension ref="A1:AQ31"/>
  <sheetViews>
    <sheetView zoomScale="70" zoomScaleNormal="70" workbookViewId="0">
      <selection sqref="A1:H1"/>
    </sheetView>
  </sheetViews>
  <sheetFormatPr defaultColWidth="11" defaultRowHeight="15.75" x14ac:dyDescent="0.25"/>
  <cols>
    <col min="1" max="1" width="15.875" style="1" bestFit="1" customWidth="1"/>
    <col min="2" max="2" width="11.5" style="1" customWidth="1"/>
    <col min="3" max="43" width="8.625" style="1" customWidth="1"/>
    <col min="44" max="44" width="10.875" style="1" customWidth="1"/>
    <col min="45" max="45" width="10.875" style="1"/>
    <col min="46" max="16384" width="11" style="1"/>
  </cols>
  <sheetData>
    <row r="1" spans="1:43" s="3" customFormat="1" ht="80.099999999999994" customHeight="1" x14ac:dyDescent="0.25">
      <c r="A1" s="3" t="s">
        <v>1</v>
      </c>
      <c r="B1" s="4" t="s">
        <v>0</v>
      </c>
      <c r="C1" s="3" t="s">
        <v>2</v>
      </c>
      <c r="D1" s="3" t="s">
        <v>42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30</v>
      </c>
      <c r="AE1" s="3" t="s">
        <v>29</v>
      </c>
      <c r="AF1" s="3" t="s">
        <v>28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</row>
    <row r="2" spans="1:43" x14ac:dyDescent="0.25">
      <c r="A2" s="1" t="s">
        <v>45</v>
      </c>
      <c r="B2" s="2">
        <v>43919</v>
      </c>
    </row>
    <row r="3" spans="1:43" x14ac:dyDescent="0.25">
      <c r="A3" s="1" t="s">
        <v>44</v>
      </c>
      <c r="B3" s="2">
        <v>43919</v>
      </c>
      <c r="I3" s="1">
        <v>5</v>
      </c>
      <c r="K3" s="1">
        <v>4</v>
      </c>
      <c r="X3" s="1">
        <v>3</v>
      </c>
    </row>
    <row r="4" spans="1:43" x14ac:dyDescent="0.25">
      <c r="A4" s="1" t="s">
        <v>43</v>
      </c>
      <c r="B4" s="2">
        <v>43919</v>
      </c>
      <c r="C4" s="1">
        <v>4</v>
      </c>
      <c r="AP4" s="1">
        <v>2</v>
      </c>
    </row>
    <row r="5" spans="1:43" x14ac:dyDescent="0.25">
      <c r="A5" s="1" t="s">
        <v>46</v>
      </c>
      <c r="B5" s="2">
        <v>43919</v>
      </c>
    </row>
    <row r="6" spans="1:43" x14ac:dyDescent="0.25">
      <c r="A6" s="1" t="s">
        <v>47</v>
      </c>
      <c r="B6" s="2">
        <v>43919</v>
      </c>
    </row>
    <row r="7" spans="1:43" x14ac:dyDescent="0.25">
      <c r="A7" s="1" t="s">
        <v>48</v>
      </c>
      <c r="B7" s="2">
        <v>43919</v>
      </c>
      <c r="O7" s="1">
        <v>5</v>
      </c>
      <c r="AK7" s="1">
        <v>3</v>
      </c>
    </row>
    <row r="8" spans="1:43" x14ac:dyDescent="0.25">
      <c r="A8" s="1" t="s">
        <v>45</v>
      </c>
      <c r="B8" s="2">
        <v>43920</v>
      </c>
      <c r="S8" s="1">
        <v>2</v>
      </c>
      <c r="U8" s="1">
        <v>4</v>
      </c>
      <c r="Y8" s="1">
        <v>2</v>
      </c>
      <c r="AA8" s="1">
        <v>3</v>
      </c>
    </row>
    <row r="9" spans="1:43" x14ac:dyDescent="0.25">
      <c r="A9" s="1" t="s">
        <v>44</v>
      </c>
      <c r="B9" s="2">
        <v>43920</v>
      </c>
      <c r="I9" s="1">
        <v>4</v>
      </c>
      <c r="K9" s="1">
        <v>2</v>
      </c>
    </row>
    <row r="10" spans="1:43" x14ac:dyDescent="0.25">
      <c r="A10" s="1" t="s">
        <v>43</v>
      </c>
      <c r="B10" s="2">
        <v>43920</v>
      </c>
      <c r="C10" s="1">
        <v>5</v>
      </c>
      <c r="AP10" s="1">
        <v>2</v>
      </c>
    </row>
    <row r="11" spans="1:43" x14ac:dyDescent="0.25">
      <c r="A11" s="1" t="s">
        <v>46</v>
      </c>
      <c r="B11" s="2">
        <v>43920</v>
      </c>
    </row>
    <row r="12" spans="1:43" x14ac:dyDescent="0.25">
      <c r="A12" s="1" t="s">
        <v>47</v>
      </c>
      <c r="B12" s="2">
        <v>43920</v>
      </c>
    </row>
    <row r="13" spans="1:43" x14ac:dyDescent="0.25">
      <c r="A13" s="1" t="s">
        <v>48</v>
      </c>
      <c r="B13" s="2">
        <v>43920</v>
      </c>
      <c r="O13" s="1">
        <v>4</v>
      </c>
      <c r="AK13" s="1">
        <v>2</v>
      </c>
    </row>
    <row r="14" spans="1:43" x14ac:dyDescent="0.25">
      <c r="A14" s="1" t="s">
        <v>45</v>
      </c>
      <c r="B14" s="2">
        <v>43922</v>
      </c>
      <c r="S14" s="1">
        <v>2</v>
      </c>
      <c r="U14" s="1">
        <v>2</v>
      </c>
      <c r="Y14" s="1">
        <v>2</v>
      </c>
      <c r="AA14" s="1">
        <v>4</v>
      </c>
      <c r="AQ14" s="1">
        <v>4</v>
      </c>
    </row>
    <row r="15" spans="1:43" x14ac:dyDescent="0.25">
      <c r="A15" s="1" t="s">
        <v>44</v>
      </c>
      <c r="B15" s="2">
        <v>43922</v>
      </c>
      <c r="I15" s="1">
        <v>1</v>
      </c>
      <c r="X15" s="1">
        <v>3</v>
      </c>
    </row>
    <row r="16" spans="1:43" x14ac:dyDescent="0.25">
      <c r="A16" s="1" t="s">
        <v>43</v>
      </c>
      <c r="B16" s="2">
        <v>43922</v>
      </c>
      <c r="C16" s="1">
        <v>1</v>
      </c>
      <c r="J16" s="1">
        <v>4</v>
      </c>
      <c r="AP16" s="1">
        <v>3</v>
      </c>
    </row>
    <row r="17" spans="1:43" x14ac:dyDescent="0.25">
      <c r="A17" s="1" t="s">
        <v>46</v>
      </c>
      <c r="B17" s="2">
        <v>43922</v>
      </c>
      <c r="D17" s="1">
        <v>4</v>
      </c>
      <c r="H17" s="1">
        <v>1</v>
      </c>
      <c r="I17" s="1">
        <v>3</v>
      </c>
      <c r="J17" s="1">
        <v>1</v>
      </c>
      <c r="K17" s="1">
        <v>1</v>
      </c>
      <c r="L17" s="1">
        <v>4</v>
      </c>
      <c r="N17" s="1">
        <v>3</v>
      </c>
      <c r="O17" s="1">
        <v>1</v>
      </c>
      <c r="Q17" s="1">
        <v>4</v>
      </c>
      <c r="S17" s="1">
        <v>5</v>
      </c>
      <c r="U17" s="1">
        <v>1</v>
      </c>
      <c r="V17" s="1">
        <v>3</v>
      </c>
      <c r="W17" s="1">
        <v>3</v>
      </c>
      <c r="Y17" s="1">
        <v>1</v>
      </c>
      <c r="Z17" s="1">
        <v>5</v>
      </c>
      <c r="AA17" s="1">
        <v>1</v>
      </c>
      <c r="AB17" s="1">
        <v>4</v>
      </c>
      <c r="AC17" s="1">
        <v>5</v>
      </c>
      <c r="AD17" s="1">
        <v>4</v>
      </c>
      <c r="AE17" s="1">
        <v>1</v>
      </c>
      <c r="AI17" s="1">
        <v>1</v>
      </c>
      <c r="AL17" s="1">
        <v>3</v>
      </c>
      <c r="AM17" s="1">
        <v>4</v>
      </c>
    </row>
    <row r="18" spans="1:43" x14ac:dyDescent="0.25">
      <c r="A18" s="1" t="s">
        <v>47</v>
      </c>
      <c r="B18" s="2">
        <v>43922</v>
      </c>
      <c r="N18" s="1">
        <v>3</v>
      </c>
      <c r="O18" s="1">
        <v>4</v>
      </c>
      <c r="P18" s="1">
        <v>3</v>
      </c>
      <c r="Q18" s="1">
        <v>3</v>
      </c>
      <c r="R18" s="1">
        <v>4</v>
      </c>
      <c r="S18" s="1">
        <v>3</v>
      </c>
      <c r="AP18" s="1">
        <v>5</v>
      </c>
      <c r="AQ18" s="1">
        <v>3</v>
      </c>
    </row>
    <row r="19" spans="1:43" x14ac:dyDescent="0.25">
      <c r="A19" s="1" t="s">
        <v>48</v>
      </c>
      <c r="B19" s="2">
        <v>43922</v>
      </c>
      <c r="O19" s="1">
        <v>4</v>
      </c>
      <c r="AK19" s="1">
        <v>3</v>
      </c>
    </row>
    <row r="20" spans="1:43" x14ac:dyDescent="0.25">
      <c r="A20" s="1" t="s">
        <v>45</v>
      </c>
      <c r="B20" s="2">
        <v>43923</v>
      </c>
      <c r="S20" s="1">
        <v>1</v>
      </c>
      <c r="U20" s="1">
        <v>3</v>
      </c>
      <c r="Y20" s="1">
        <v>2</v>
      </c>
      <c r="AA20" s="1">
        <v>3</v>
      </c>
    </row>
    <row r="21" spans="1:43" x14ac:dyDescent="0.25">
      <c r="A21" s="1" t="s">
        <v>44</v>
      </c>
      <c r="B21" s="2">
        <v>43923</v>
      </c>
      <c r="I21" s="1">
        <v>1</v>
      </c>
    </row>
    <row r="22" spans="1:43" x14ac:dyDescent="0.25">
      <c r="A22" s="1" t="s">
        <v>43</v>
      </c>
      <c r="B22" s="2">
        <v>43923</v>
      </c>
      <c r="AP22" s="1">
        <v>3</v>
      </c>
    </row>
    <row r="23" spans="1:43" x14ac:dyDescent="0.25">
      <c r="A23" s="1" t="s">
        <v>46</v>
      </c>
      <c r="B23" s="2">
        <v>43923</v>
      </c>
    </row>
    <row r="24" spans="1:43" x14ac:dyDescent="0.25">
      <c r="A24" s="1" t="s">
        <v>47</v>
      </c>
      <c r="B24" s="2">
        <v>43923</v>
      </c>
      <c r="F24" s="1">
        <v>3</v>
      </c>
    </row>
    <row r="25" spans="1:43" x14ac:dyDescent="0.25">
      <c r="A25" s="1" t="s">
        <v>48</v>
      </c>
      <c r="B25" s="2">
        <v>43923</v>
      </c>
      <c r="O25" s="1">
        <v>3</v>
      </c>
      <c r="AK25" s="1">
        <v>1</v>
      </c>
    </row>
    <row r="26" spans="1:43" x14ac:dyDescent="0.25">
      <c r="A26" s="1" t="s">
        <v>45</v>
      </c>
      <c r="B26" s="2">
        <v>43924</v>
      </c>
    </row>
    <row r="27" spans="1:43" x14ac:dyDescent="0.25">
      <c r="A27" s="1" t="s">
        <v>44</v>
      </c>
      <c r="B27" s="2">
        <v>43924</v>
      </c>
      <c r="I27" s="1">
        <v>1</v>
      </c>
    </row>
    <row r="28" spans="1:43" x14ac:dyDescent="0.25">
      <c r="A28" s="1" t="s">
        <v>43</v>
      </c>
      <c r="B28" s="2">
        <v>43924</v>
      </c>
      <c r="AP28" s="1">
        <v>1</v>
      </c>
    </row>
    <row r="29" spans="1:43" x14ac:dyDescent="0.25">
      <c r="A29" s="1" t="s">
        <v>46</v>
      </c>
      <c r="B29" s="2">
        <v>43924</v>
      </c>
      <c r="C29" s="1">
        <v>1</v>
      </c>
      <c r="U29" s="1">
        <v>1</v>
      </c>
      <c r="AM29" s="1">
        <v>4</v>
      </c>
      <c r="AP29" s="1">
        <v>4</v>
      </c>
      <c r="AQ29" s="1">
        <v>1</v>
      </c>
    </row>
    <row r="30" spans="1:43" x14ac:dyDescent="0.25">
      <c r="A30" s="1" t="s">
        <v>47</v>
      </c>
      <c r="B30" s="2">
        <v>43924</v>
      </c>
      <c r="I30" s="1">
        <v>5</v>
      </c>
      <c r="W30" s="1">
        <v>4</v>
      </c>
      <c r="X30" s="1">
        <v>3</v>
      </c>
      <c r="Y30" s="1">
        <v>5</v>
      </c>
      <c r="AB30" s="1">
        <v>3</v>
      </c>
      <c r="AC30" s="1">
        <v>5</v>
      </c>
      <c r="AD30" s="1">
        <v>1</v>
      </c>
      <c r="AE30" s="1">
        <v>1</v>
      </c>
    </row>
    <row r="31" spans="1:43" x14ac:dyDescent="0.25">
      <c r="A31" s="1" t="s">
        <v>48</v>
      </c>
      <c r="B31" s="2">
        <v>43924</v>
      </c>
      <c r="C31" s="1">
        <v>4</v>
      </c>
      <c r="D31" s="1">
        <v>4</v>
      </c>
      <c r="O31" s="1">
        <v>1</v>
      </c>
      <c r="AK31" s="1">
        <v>1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26995-3205-43EA-99F7-CDD549E067BD}">
  <dimension ref="A1:BH49"/>
  <sheetViews>
    <sheetView showGridLines="0" topLeftCell="R1" zoomScale="90" zoomScaleNormal="90" workbookViewId="0">
      <selection sqref="A1:H1"/>
    </sheetView>
  </sheetViews>
  <sheetFormatPr defaultRowHeight="15.75" x14ac:dyDescent="0.25"/>
  <cols>
    <col min="1" max="1" width="14.875" bestFit="1" customWidth="1"/>
    <col min="4" max="4" width="13.375" customWidth="1"/>
    <col min="5" max="8" width="10.25" customWidth="1"/>
    <col min="10" max="10" width="12.5" customWidth="1"/>
    <col min="11" max="11" width="10.25" bestFit="1" customWidth="1"/>
    <col min="12" max="12" width="10" bestFit="1" customWidth="1"/>
    <col min="13" max="13" width="9" bestFit="1" customWidth="1"/>
    <col min="14" max="14" width="8.75" bestFit="1" customWidth="1"/>
    <col min="15" max="15" width="9.5" bestFit="1" customWidth="1"/>
    <col min="16" max="16" width="9.25" bestFit="1" customWidth="1"/>
    <col min="18" max="18" width="11.375" bestFit="1" customWidth="1"/>
    <col min="19" max="19" width="10.25" bestFit="1" customWidth="1"/>
    <col min="20" max="20" width="10" bestFit="1" customWidth="1"/>
    <col min="22" max="22" width="8.75" bestFit="1" customWidth="1"/>
    <col min="23" max="23" width="9.5" bestFit="1" customWidth="1"/>
    <col min="24" max="24" width="9.25" bestFit="1" customWidth="1"/>
    <col min="26" max="26" width="13.5" customWidth="1"/>
    <col min="27" max="27" width="9.375" bestFit="1" customWidth="1"/>
    <col min="29" max="29" width="9.375" bestFit="1" customWidth="1"/>
  </cols>
  <sheetData>
    <row r="1" spans="1:60" x14ac:dyDescent="0.25">
      <c r="A1" t="s">
        <v>49</v>
      </c>
      <c r="D1" s="5" t="s">
        <v>50</v>
      </c>
    </row>
    <row r="3" spans="1:60" x14ac:dyDescent="0.25">
      <c r="A3" t="str" cm="1">
        <f t="array" ref="A3:A8">_xlfn.UNIQUE(tbl_data[Athlete])</f>
        <v>Billy Madison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J3" t="s">
        <v>51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65</v>
      </c>
      <c r="R3" t="s">
        <v>51</v>
      </c>
      <c r="S3" t="s">
        <v>66</v>
      </c>
      <c r="T3" t="s">
        <v>67</v>
      </c>
      <c r="U3" t="s">
        <v>68</v>
      </c>
      <c r="V3" t="s">
        <v>69</v>
      </c>
      <c r="W3" t="s">
        <v>70</v>
      </c>
      <c r="X3" t="s">
        <v>71</v>
      </c>
    </row>
    <row r="4" spans="1:60" s="9" customFormat="1" ht="15.75" customHeight="1" thickBot="1" x14ac:dyDescent="0.3">
      <c r="A4" t="str">
        <v>Chewbaka</v>
      </c>
      <c r="B4"/>
      <c r="C4"/>
      <c r="D4" s="6" t="s">
        <v>2</v>
      </c>
      <c r="E4">
        <v>23</v>
      </c>
      <c r="F4">
        <v>95</v>
      </c>
      <c r="G4" s="7">
        <v>1</v>
      </c>
      <c r="H4">
        <f>IFERROR(IF(AND('Injury Dashboard'!$C$3="",'Injury Dashboard'!$F$3&lt;&gt;""),
AVERAGEIFS(tbl_data[Head],tbl_data[[Date]:[Date]],'Injury Dashboard'!$F$3),
IF(AND('Injury Dashboard'!$C$3&lt;&gt;"",'Injury Dashboard'!$F$3=""),
AVERAGEIFS(tbl_data[Head],tbl_data[[Athlete]:[Athlete]],'Injury Dashboard'!$C$3),
IF(AND('Injury Dashboard'!$C$3&lt;&gt;"",'Injury Dashboard'!$F$3&lt;&gt;""),
AVERAGEIFS(tbl_data[Head],tbl_data[[Athlete]:[Athlete]],'Injury Dashboard'!$C$3,tbl_data[[Date]:[Date]],'Injury Dashboard'!$F$3),
IF(AND('Injury Dashboard'!$C$3="",'Injury Dashboard'!$F$3=""),
AVERAGEIFS(tbl_data[Head],tbl_data[Head],"&lt;&gt;"""))))),"")</f>
        <v>3</v>
      </c>
      <c r="I4"/>
      <c r="J4" s="6" t="s">
        <v>2</v>
      </c>
      <c r="K4">
        <v>5</v>
      </c>
      <c r="L4">
        <v>4</v>
      </c>
      <c r="M4">
        <v>3.99</v>
      </c>
      <c r="N4" s="8">
        <v>2</v>
      </c>
      <c r="O4" s="8">
        <v>1.99</v>
      </c>
      <c r="P4" s="8">
        <v>0.1</v>
      </c>
      <c r="Q4" s="8"/>
      <c r="R4" s="6" t="s">
        <v>2</v>
      </c>
      <c r="S4" t="e">
        <f>IFERROR(IF(AND(tbl_xy[[#This Row],[Value]]&gt;=tbl_cat[[#This Row],[Red Min]],tbl_xy[[#This Row],[Value]]&lt;=tbl_cat[[#This Row],[Red Max]]),tbl_xy[[#This Row],[X]],NA()),NA())</f>
        <v>#N/A</v>
      </c>
      <c r="T4" t="e">
        <f>IFERROR(IF(AND(tbl_xy[[#This Row],[Value]]&gt;=tbl_cat[[#This Row],[Red Min]],tbl_xy[[#This Row],[Value]]&lt;=tbl_cat[[#This Row],[Red Max]]),tbl_xy[[#This Row],[Y]],NA()),NA())</f>
        <v>#N/A</v>
      </c>
      <c r="U4">
        <f>IFERROR(IF(AND(tbl_xy[[#This Row],[Value]]&gt;=tbl_cat[[#This Row],[OJ Min]],tbl_xy[[#This Row],[Value]]&lt;=tbl_cat[[#This Row],[OJ Max]]),tbl_xy[[#This Row],[X]],NA()),NA())</f>
        <v>23</v>
      </c>
      <c r="V4">
        <f>IFERROR(IF(AND(tbl_xy[[#This Row],[Value]]&gt;=tbl_cat[[#This Row],[OJ Min]],tbl_xy[[#This Row],[Value]]&lt;=tbl_cat[[#This Row],[OJ Max]]),tbl_xy[[#This Row],[Y]],NA()),NA())</f>
        <v>95</v>
      </c>
      <c r="W4" t="e">
        <f>IFERROR(IF(AND(tbl_xy[[#This Row],[Value]]&gt;=tbl_cat[[#This Row],[Yel Min]],tbl_xy[[#This Row],[Value]]&lt;=tbl_cat[[#This Row],[Yel Max]]),tbl_xy[[#This Row],[X]],NA()),NA())</f>
        <v>#N/A</v>
      </c>
      <c r="X4" t="e">
        <f>IFERROR(IF(AND(tbl_xy[[#This Row],[Value]]&gt;=tbl_cat[[#This Row],[Yel Min]],tbl_xy[[#This Row],[Value]]&lt;=tbl_cat[[#This Row],[Yel Max]]),tbl_xy[[#This Row],[Y]],NA()),NA())</f>
        <v>#N/A</v>
      </c>
      <c r="Y4" s="8"/>
      <c r="Z4" s="10"/>
      <c r="AA4" s="10"/>
      <c r="AB4" s="10" t="s">
        <v>72</v>
      </c>
      <c r="AC4" s="11" t="s">
        <v>0</v>
      </c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</row>
    <row r="5" spans="1:60" ht="15.75" customHeight="1" thickBot="1" x14ac:dyDescent="0.3">
      <c r="A5" t="str">
        <v>James Bond</v>
      </c>
      <c r="D5" s="6" t="s">
        <v>42</v>
      </c>
      <c r="E5">
        <v>23</v>
      </c>
      <c r="F5">
        <v>84</v>
      </c>
      <c r="G5" s="7">
        <v>2</v>
      </c>
      <c r="H5">
        <f>IFERROR(IF(AND('Injury Dashboard'!$C$3="",'Injury Dashboard'!$F$3&lt;&gt;""),
AVERAGEIFS(tbl_data[NeckFront],tbl_data[[Date]:[Date]],'Injury Dashboard'!$F$3),
IF(AND('Injury Dashboard'!$C$3&lt;&gt;"",'Injury Dashboard'!$F$3=""),
AVERAGEIFS(tbl_data[NeckFront],tbl_data[[Athlete]:[Athlete]],'Injury Dashboard'!$C$3),
IF(AND('Injury Dashboard'!$C$3&lt;&gt;"",'Injury Dashboard'!$F$3&lt;&gt;""),
AVERAGEIFS(tbl_data[NeckFront],tbl_data[[Athlete]:[Athlete]],'Injury Dashboard'!$C$3,tbl_data[[Date]:[Date]],'Injury Dashboard'!$F$3),
IF(AND('Injury Dashboard'!$C$3="",'Injury Dashboard'!$F$3=""),
AVERAGEIFS(tbl_data[NeckFront],tbl_data[NeckFront],"&lt;&gt;"""))))),"")</f>
        <v>4</v>
      </c>
      <c r="J5" s="6" t="s">
        <v>42</v>
      </c>
      <c r="K5">
        <v>5</v>
      </c>
      <c r="L5">
        <v>4</v>
      </c>
      <c r="M5">
        <v>3.99</v>
      </c>
      <c r="N5" s="8">
        <v>2</v>
      </c>
      <c r="O5" s="8">
        <v>1.99</v>
      </c>
      <c r="P5" s="8">
        <v>0.1</v>
      </c>
      <c r="R5" s="6" t="s">
        <v>42</v>
      </c>
      <c r="S5">
        <f>IFERROR(IF(AND(tbl_xy[[#This Row],[Value]]&gt;=tbl_cat[[#This Row],[Red Min]],tbl_xy[[#This Row],[Value]]&lt;=tbl_cat[[#This Row],[Red Max]]),tbl_xy[[#This Row],[X]],NA()),NA())</f>
        <v>23</v>
      </c>
      <c r="T5">
        <f>IFERROR(IF(AND(tbl_xy[[#This Row],[Value]]&gt;=tbl_cat[[#This Row],[Red Min]],tbl_xy[[#This Row],[Value]]&lt;=tbl_cat[[#This Row],[Red Max]]),tbl_xy[[#This Row],[Y]],NA()),NA())</f>
        <v>84</v>
      </c>
      <c r="U5" t="e">
        <f>IFERROR(IF(AND(tbl_xy[[#This Row],[Value]]&gt;=tbl_cat[[#This Row],[OJ Min]],tbl_xy[[#This Row],[Value]]&lt;=tbl_cat[[#This Row],[OJ Max]]),tbl_xy[[#This Row],[X]],NA()),NA())</f>
        <v>#N/A</v>
      </c>
      <c r="V5" s="8" t="e">
        <f>IFERROR(IF(AND(tbl_xy[[#This Row],[Value]]&gt;=tbl_cat[[#This Row],[OJ Min]],tbl_xy[[#This Row],[Value]]&lt;=tbl_cat[[#This Row],[OJ Max]]),tbl_xy[[#This Row],[Y]],NA()),NA())</f>
        <v>#N/A</v>
      </c>
      <c r="W5" s="8" t="e">
        <f>IFERROR(IF(AND(tbl_xy[[#This Row],[Value]]&gt;=tbl_cat[[#This Row],[Yel Min]],tbl_xy[[#This Row],[Value]]&lt;=tbl_cat[[#This Row],[Yel Max]]),tbl_xy[[#This Row],[X]],NA()),NA())</f>
        <v>#N/A</v>
      </c>
      <c r="X5" s="8" t="e">
        <f>IFERROR(IF(AND(tbl_xy[[#This Row],[Value]]&gt;=tbl_cat[[#This Row],[Yel Min]],tbl_xy[[#This Row],[Value]]&lt;=tbl_cat[[#This Row],[Yel Max]]),tbl_xy[[#This Row],[Y]],NA()),NA())</f>
        <v>#N/A</v>
      </c>
      <c r="Z5" s="10" t="s">
        <v>73</v>
      </c>
      <c r="AA5">
        <v>0</v>
      </c>
      <c r="AB5">
        <v>0</v>
      </c>
    </row>
    <row r="6" spans="1:60" ht="15.75" customHeight="1" thickBot="1" x14ac:dyDescent="0.3">
      <c r="A6" t="str">
        <v>Katniss Everdeen</v>
      </c>
      <c r="D6" s="6" t="s">
        <v>3</v>
      </c>
      <c r="E6">
        <v>33</v>
      </c>
      <c r="F6">
        <v>78</v>
      </c>
      <c r="G6" s="7">
        <v>3</v>
      </c>
      <c r="H6" t="str">
        <f>IFERROR(IF(AND('Injury Dashboard'!$C$3="",'Injury Dashboard'!$F$3&lt;&gt;""),
AVERAGEIFS(tbl_data[L_Shoulder],tbl_data[[Date]:[Date]],'Injury Dashboard'!$F$3),
IF(AND('Injury Dashboard'!$C$3&lt;&gt;"",'Injury Dashboard'!$F$3=""),
AVERAGEIFS(tbl_data[L_Shoulder],tbl_data[[Athlete]:[Athlete]],'Injury Dashboard'!$C$3),
IF(AND('Injury Dashboard'!$C$3&lt;&gt;"",'Injury Dashboard'!$F$3&lt;&gt;""),
AVERAGEIFS(tbl_data[L_Shoulder],tbl_data[[Athlete]:[Athlete]],'Injury Dashboard'!$C$3,tbl_data[[Date]:[Date]],'Injury Dashboard'!$F$3),
IF(AND('Injury Dashboard'!$C$3="",'Injury Dashboard'!$F$3=""),
AVERAGEIFS(tbl_data[L_Shoulder],tbl_data[L_Shoulder],"&lt;&gt;"""))))),"")</f>
        <v/>
      </c>
      <c r="J6" s="6" t="s">
        <v>3</v>
      </c>
      <c r="K6">
        <v>5</v>
      </c>
      <c r="L6">
        <v>4</v>
      </c>
      <c r="M6">
        <v>3.99</v>
      </c>
      <c r="N6" s="8">
        <v>2</v>
      </c>
      <c r="O6" s="8">
        <v>1.99</v>
      </c>
      <c r="P6" s="8">
        <v>0.1</v>
      </c>
      <c r="R6" s="6" t="s">
        <v>3</v>
      </c>
      <c r="S6" t="e">
        <f>IFERROR(IF(AND(tbl_xy[[#This Row],[Value]]&gt;=tbl_cat[[#This Row],[Red Min]],tbl_xy[[#This Row],[Value]]&lt;=tbl_cat[[#This Row],[Red Max]]),tbl_xy[[#This Row],[X]],NA()),NA())</f>
        <v>#N/A</v>
      </c>
      <c r="T6" t="e">
        <f>IFERROR(IF(AND(tbl_xy[[#This Row],[Value]]&gt;=tbl_cat[[#This Row],[Red Min]],tbl_xy[[#This Row],[Value]]&lt;=tbl_cat[[#This Row],[Red Max]]),tbl_xy[[#This Row],[Y]],NA()),NA())</f>
        <v>#N/A</v>
      </c>
      <c r="U6" t="e">
        <f>IFERROR(IF(AND(tbl_xy[[#This Row],[Value]]&gt;=tbl_cat[[#This Row],[OJ Min]],tbl_xy[[#This Row],[Value]]&lt;=tbl_cat[[#This Row],[OJ Max]]),tbl_xy[[#This Row],[X]],NA()),NA())</f>
        <v>#N/A</v>
      </c>
      <c r="V6" s="8" t="e">
        <f>IFERROR(IF(AND(tbl_xy[[#This Row],[Value]]&gt;=tbl_cat[[#This Row],[OJ Min]],tbl_xy[[#This Row],[Value]]&lt;=tbl_cat[[#This Row],[OJ Max]]),tbl_xy[[#This Row],[Y]],NA()),NA())</f>
        <v>#N/A</v>
      </c>
      <c r="W6" s="8" t="e">
        <f>IFERROR(IF(AND(tbl_xy[[#This Row],[Value]]&gt;=tbl_cat[[#This Row],[Yel Min]],tbl_xy[[#This Row],[Value]]&lt;=tbl_cat[[#This Row],[Yel Max]]),tbl_xy[[#This Row],[X]],NA()),NA())</f>
        <v>#N/A</v>
      </c>
      <c r="X6" s="8" t="e">
        <f>IFERROR(IF(AND(tbl_xy[[#This Row],[Value]]&gt;=tbl_cat[[#This Row],[Yel Min]],tbl_xy[[#This Row],[Value]]&lt;=tbl_cat[[#This Row],[Yel Max]]),tbl_xy[[#This Row],[Y]],NA()),NA())</f>
        <v>#N/A</v>
      </c>
      <c r="Z6" s="10" t="s">
        <v>74</v>
      </c>
      <c r="AA6" s="13" t="str">
        <f>IFERROR(IF(INDEX(AC:AC,MATCH(AA5,AB:AB,0))&lt;&gt;"",INDEX(AC:AC,MATCH(AA5,AB:AB,0)),""), "")</f>
        <v/>
      </c>
      <c r="AB6" s="12">
        <f>IF(AC6=MIN(tbl_data[Date]),1,IF(AC6="","",AB4+1))</f>
        <v>1</v>
      </c>
      <c r="AC6" s="13" cm="1">
        <f t="array" ref="AC6:AC10">_xlfn._xlws.SORT(_xlfn.UNIQUE(tbl_data[Date]))</f>
        <v>43919</v>
      </c>
    </row>
    <row r="7" spans="1:60" ht="15.75" customHeight="1" thickBot="1" x14ac:dyDescent="0.3">
      <c r="A7" t="str">
        <v>Leslie Knope</v>
      </c>
      <c r="D7" s="6" t="s">
        <v>4</v>
      </c>
      <c r="E7">
        <v>13</v>
      </c>
      <c r="F7">
        <v>78</v>
      </c>
      <c r="G7" s="7">
        <v>4</v>
      </c>
      <c r="H7">
        <f>IFERROR(IF(AND('Injury Dashboard'!$C$3="",'Injury Dashboard'!$F$3&lt;&gt;""),
AVERAGEIFS(tbl_data[R_Shoulder],tbl_data[[Date]:[Date]],'Injury Dashboard'!$F$3),
IF(AND('Injury Dashboard'!$C$3&lt;&gt;"",'Injury Dashboard'!$F$3=""),
AVERAGEIFS(tbl_data[R_Shoulder],tbl_data[[Athlete]:[Athlete]],'Injury Dashboard'!$C$3),
IF(AND('Injury Dashboard'!$C$3&lt;&gt;"",'Injury Dashboard'!$F$3&lt;&gt;""),
AVERAGEIFS(tbl_data[R_Shoulder],tbl_data[[Athlete]:[Athlete]],'Injury Dashboard'!$C$3,tbl_data[[Date]:[Date]],'Injury Dashboard'!$F$3),
IF(AND('Injury Dashboard'!$C$3="",'Injury Dashboard'!$F$3=""),
AVERAGEIFS(tbl_data[R_Shoulder],tbl_data[R_Shoulder],"&lt;&gt;"""))))),"")</f>
        <v>3</v>
      </c>
      <c r="J7" s="6" t="s">
        <v>4</v>
      </c>
      <c r="K7">
        <v>5</v>
      </c>
      <c r="L7">
        <v>4</v>
      </c>
      <c r="M7">
        <v>3.99</v>
      </c>
      <c r="N7" s="8">
        <v>2</v>
      </c>
      <c r="O7" s="8">
        <v>1.99</v>
      </c>
      <c r="P7" s="8">
        <v>0.1</v>
      </c>
      <c r="R7" s="6" t="s">
        <v>4</v>
      </c>
      <c r="S7" t="e">
        <f>IFERROR(IF(AND(tbl_xy[[#This Row],[Value]]&gt;=tbl_cat[[#This Row],[Red Min]],tbl_xy[[#This Row],[Value]]&lt;=tbl_cat[[#This Row],[Red Max]]),tbl_xy[[#This Row],[X]],NA()),NA())</f>
        <v>#N/A</v>
      </c>
      <c r="T7" t="e">
        <f>IFERROR(IF(AND(tbl_xy[[#This Row],[Value]]&gt;=tbl_cat[[#This Row],[Red Min]],tbl_xy[[#This Row],[Value]]&lt;=tbl_cat[[#This Row],[Red Max]]),tbl_xy[[#This Row],[Y]],NA()),NA())</f>
        <v>#N/A</v>
      </c>
      <c r="U7">
        <f>IFERROR(IF(AND(tbl_xy[[#This Row],[Value]]&gt;=tbl_cat[[#This Row],[OJ Min]],tbl_xy[[#This Row],[Value]]&lt;=tbl_cat[[#This Row],[OJ Max]]),tbl_xy[[#This Row],[X]],NA()),NA())</f>
        <v>13</v>
      </c>
      <c r="V7" s="8">
        <f>IFERROR(IF(AND(tbl_xy[[#This Row],[Value]]&gt;=tbl_cat[[#This Row],[OJ Min]],tbl_xy[[#This Row],[Value]]&lt;=tbl_cat[[#This Row],[OJ Max]]),tbl_xy[[#This Row],[Y]],NA()),NA())</f>
        <v>78</v>
      </c>
      <c r="W7" s="8" t="e">
        <f>IFERROR(IF(AND(tbl_xy[[#This Row],[Value]]&gt;=tbl_cat[[#This Row],[Yel Min]],tbl_xy[[#This Row],[Value]]&lt;=tbl_cat[[#This Row],[Yel Max]]),tbl_xy[[#This Row],[X]],NA()),NA())</f>
        <v>#N/A</v>
      </c>
      <c r="X7" s="8" t="e">
        <f>IFERROR(IF(AND(tbl_xy[[#This Row],[Value]]&gt;=tbl_cat[[#This Row],[Yel Min]],tbl_xy[[#This Row],[Value]]&lt;=tbl_cat[[#This Row],[Yel Max]]),tbl_xy[[#This Row],[Y]],NA()),NA())</f>
        <v>#N/A</v>
      </c>
      <c r="AB7" s="12">
        <f>IF(AC7=MIN(tbl_data[Date]),1,IF(AC7="","",AB6+1))</f>
        <v>2</v>
      </c>
      <c r="AC7" s="13">
        <v>43920</v>
      </c>
    </row>
    <row r="8" spans="1:60" ht="15.75" customHeight="1" thickBot="1" x14ac:dyDescent="0.3">
      <c r="A8" t="str">
        <v>Michael Scott</v>
      </c>
      <c r="D8" s="6" t="s">
        <v>5</v>
      </c>
      <c r="E8">
        <v>34</v>
      </c>
      <c r="F8">
        <v>72</v>
      </c>
      <c r="G8" s="7">
        <v>5</v>
      </c>
      <c r="H8" t="str">
        <f>IFERROR(IF(AND('Injury Dashboard'!$C$3="",'Injury Dashboard'!$F$3&lt;&gt;""),
AVERAGEIFS(tbl_data[L_ArmUpper],tbl_data[[Date]:[Date]],'Injury Dashboard'!$F$3),
IF(AND('Injury Dashboard'!$C$3&lt;&gt;"",'Injury Dashboard'!$F$3=""),
AVERAGEIFS(tbl_data[L_ArmUpper],tbl_data[[Athlete]:[Athlete]],'Injury Dashboard'!$C$3),
IF(AND('Injury Dashboard'!$C$3&lt;&gt;"",'Injury Dashboard'!$F$3&lt;&gt;""),
AVERAGEIFS(tbl_data[L_ArmUpper],tbl_data[[Athlete]:[Athlete]],'Injury Dashboard'!$C$3,tbl_data[[Date]:[Date]],'Injury Dashboard'!$F$3),
IF(AND('Injury Dashboard'!$C$3="",'Injury Dashboard'!$F$3=""),
AVERAGEIFS(tbl_data[L_ArmUpper],tbl_data[L_ArmUpper],"&lt;&gt;"""))))),"")</f>
        <v/>
      </c>
      <c r="J8" s="6" t="s">
        <v>5</v>
      </c>
      <c r="K8">
        <v>5</v>
      </c>
      <c r="L8">
        <v>4</v>
      </c>
      <c r="M8">
        <v>3.99</v>
      </c>
      <c r="N8" s="8">
        <v>2</v>
      </c>
      <c r="O8" s="8">
        <v>1.99</v>
      </c>
      <c r="P8" s="8">
        <v>0.1</v>
      </c>
      <c r="R8" s="6" t="s">
        <v>5</v>
      </c>
      <c r="S8" t="e">
        <f>IFERROR(IF(AND(tbl_xy[[#This Row],[Value]]&gt;=tbl_cat[[#This Row],[Red Min]],tbl_xy[[#This Row],[Value]]&lt;=tbl_cat[[#This Row],[Red Max]]),tbl_xy[[#This Row],[X]],NA()),NA())</f>
        <v>#N/A</v>
      </c>
      <c r="T8" t="e">
        <f>IFERROR(IF(AND(tbl_xy[[#This Row],[Value]]&gt;=tbl_cat[[#This Row],[Red Min]],tbl_xy[[#This Row],[Value]]&lt;=tbl_cat[[#This Row],[Red Max]]),tbl_xy[[#This Row],[Y]],NA()),NA())</f>
        <v>#N/A</v>
      </c>
      <c r="U8" t="e">
        <f>IFERROR(IF(AND(tbl_xy[[#This Row],[Value]]&gt;=tbl_cat[[#This Row],[OJ Min]],tbl_xy[[#This Row],[Value]]&lt;=tbl_cat[[#This Row],[OJ Max]]),tbl_xy[[#This Row],[X]],NA()),NA())</f>
        <v>#N/A</v>
      </c>
      <c r="V8" s="8" t="e">
        <f>IFERROR(IF(AND(tbl_xy[[#This Row],[Value]]&gt;=tbl_cat[[#This Row],[OJ Min]],tbl_xy[[#This Row],[Value]]&lt;=tbl_cat[[#This Row],[OJ Max]]),tbl_xy[[#This Row],[Y]],NA()),NA())</f>
        <v>#N/A</v>
      </c>
      <c r="W8" s="8" t="e">
        <f>IFERROR(IF(AND(tbl_xy[[#This Row],[Value]]&gt;=tbl_cat[[#This Row],[Yel Min]],tbl_xy[[#This Row],[Value]]&lt;=tbl_cat[[#This Row],[Yel Max]]),tbl_xy[[#This Row],[X]],NA()),NA())</f>
        <v>#N/A</v>
      </c>
      <c r="X8" s="8" t="e">
        <f>IFERROR(IF(AND(tbl_xy[[#This Row],[Value]]&gt;=tbl_cat[[#This Row],[Yel Min]],tbl_xy[[#This Row],[Value]]&lt;=tbl_cat[[#This Row],[Yel Max]]),tbl_xy[[#This Row],[Y]],NA()),NA())</f>
        <v>#N/A</v>
      </c>
      <c r="Z8" s="26" t="s">
        <v>75</v>
      </c>
      <c r="AB8" s="12">
        <f>IF(AC8=MIN(tbl_data[Date]),1,IF(AC8="","",AB7+1))</f>
        <v>3</v>
      </c>
      <c r="AC8" s="13">
        <v>43922</v>
      </c>
    </row>
    <row r="9" spans="1:60" ht="15.75" customHeight="1" thickBot="1" x14ac:dyDescent="0.3">
      <c r="D9" s="6" t="s">
        <v>6</v>
      </c>
      <c r="E9">
        <v>13</v>
      </c>
      <c r="F9">
        <v>72</v>
      </c>
      <c r="G9" s="7">
        <v>6</v>
      </c>
      <c r="H9">
        <f>IFERROR(IF(AND('Injury Dashboard'!$C$3="",'Injury Dashboard'!$F$3&lt;&gt;""),
AVERAGEIFS(tbl_data[R_ArmUpper],tbl_data[[Date]:[Date]],'Injury Dashboard'!$F$3),
IF(AND('Injury Dashboard'!$C$3&lt;&gt;"",'Injury Dashboard'!$F$3=""),
AVERAGEIFS(tbl_data[R_ArmUpper],tbl_data[[Athlete]:[Athlete]],'Injury Dashboard'!$C$3),
IF(AND('Injury Dashboard'!$C$3&lt;&gt;"",'Injury Dashboard'!$F$3&lt;&gt;""),
AVERAGEIFS(tbl_data[R_ArmUpper],tbl_data[[Athlete]:[Athlete]],'Injury Dashboard'!$C$3,tbl_data[[Date]:[Date]],'Injury Dashboard'!$F$3),
IF(AND('Injury Dashboard'!$C$3="",'Injury Dashboard'!$F$3=""),
AVERAGEIFS(tbl_data[R_ArmUpper],tbl_data[R_ArmUpper],"&lt;&gt;"""))))),"")</f>
        <v>1</v>
      </c>
      <c r="J9" s="6" t="s">
        <v>6</v>
      </c>
      <c r="K9">
        <v>5</v>
      </c>
      <c r="L9">
        <v>4</v>
      </c>
      <c r="M9">
        <v>3.99</v>
      </c>
      <c r="N9" s="8">
        <v>2</v>
      </c>
      <c r="O9" s="8">
        <v>1.99</v>
      </c>
      <c r="P9" s="8">
        <v>0.1</v>
      </c>
      <c r="R9" s="6" t="s">
        <v>6</v>
      </c>
      <c r="S9" t="e">
        <f>IFERROR(IF(AND(tbl_xy[[#This Row],[Value]]&gt;=tbl_cat[[#This Row],[Red Min]],tbl_xy[[#This Row],[Value]]&lt;=tbl_cat[[#This Row],[Red Max]]),tbl_xy[[#This Row],[X]],NA()),NA())</f>
        <v>#N/A</v>
      </c>
      <c r="T9" t="e">
        <f>IFERROR(IF(AND(tbl_xy[[#This Row],[Value]]&gt;=tbl_cat[[#This Row],[Red Min]],tbl_xy[[#This Row],[Value]]&lt;=tbl_cat[[#This Row],[Red Max]]),tbl_xy[[#This Row],[Y]],NA()),NA())</f>
        <v>#N/A</v>
      </c>
      <c r="U9" t="e">
        <f>IFERROR(IF(AND(tbl_xy[[#This Row],[Value]]&gt;=tbl_cat[[#This Row],[OJ Min]],tbl_xy[[#This Row],[Value]]&lt;=tbl_cat[[#This Row],[OJ Max]]),tbl_xy[[#This Row],[X]],NA()),NA())</f>
        <v>#N/A</v>
      </c>
      <c r="V9" s="8" t="e">
        <f>IFERROR(IF(AND(tbl_xy[[#This Row],[Value]]&gt;=tbl_cat[[#This Row],[OJ Min]],tbl_xy[[#This Row],[Value]]&lt;=tbl_cat[[#This Row],[OJ Max]]),tbl_xy[[#This Row],[Y]],NA()),NA())</f>
        <v>#N/A</v>
      </c>
      <c r="W9" s="8">
        <f>IFERROR(IF(AND(tbl_xy[[#This Row],[Value]]&gt;=tbl_cat[[#This Row],[Yel Min]],tbl_xy[[#This Row],[Value]]&lt;=tbl_cat[[#This Row],[Yel Max]]),tbl_xy[[#This Row],[X]],NA()),NA())</f>
        <v>13</v>
      </c>
      <c r="X9" s="8">
        <f>IFERROR(IF(AND(tbl_xy[[#This Row],[Value]]&gt;=tbl_cat[[#This Row],[Yel Min]],tbl_xy[[#This Row],[Value]]&lt;=tbl_cat[[#This Row],[Yel Max]]),tbl_xy[[#This Row],[Y]],NA()),NA())</f>
        <v>72</v>
      </c>
      <c r="Z9" s="26"/>
      <c r="AB9" s="12">
        <f>IF(AC9=MIN(tbl_data[Date]),1,IF(AC9="","",AB8+1))</f>
        <v>4</v>
      </c>
      <c r="AC9" s="13">
        <v>43923</v>
      </c>
    </row>
    <row r="10" spans="1:60" ht="15.75" customHeight="1" thickBot="1" x14ac:dyDescent="0.3">
      <c r="D10" s="6" t="s">
        <v>7</v>
      </c>
      <c r="E10">
        <v>37</v>
      </c>
      <c r="F10">
        <v>57</v>
      </c>
      <c r="G10" s="7">
        <v>7</v>
      </c>
      <c r="H10">
        <f>IFERROR(IF(AND('Injury Dashboard'!$C$3="",'Injury Dashboard'!$F$3&lt;&gt;""),
AVERAGEIFS(tbl_data[L_ArmLower],tbl_data[[Date]:[Date]],'Injury Dashboard'!$F$3),
IF(AND('Injury Dashboard'!$C$3&lt;&gt;"",'Injury Dashboard'!$F$3=""),
AVERAGEIFS(tbl_data[L_ArmLower],tbl_data[[Athlete]:[Athlete]],'Injury Dashboard'!$C$3),
IF(AND('Injury Dashboard'!$C$3&lt;&gt;"",'Injury Dashboard'!$F$3&lt;&gt;""),
AVERAGEIFS(tbl_data[L_ArmLower],tbl_data[[Athlete]:[Athlete]],'Injury Dashboard'!$C$3,tbl_data[[Date]:[Date]],'Injury Dashboard'!$F$3),
IF(AND('Injury Dashboard'!$C$3="",'Injury Dashboard'!$F$3=""),
AVERAGEIFS(tbl_data[L_ArmLower],tbl_data[L_ArmLower],"&lt;&gt;"""))))),"")</f>
        <v>2.8571428571428572</v>
      </c>
      <c r="J10" s="6" t="s">
        <v>7</v>
      </c>
      <c r="K10">
        <v>5</v>
      </c>
      <c r="L10">
        <v>4</v>
      </c>
      <c r="M10">
        <v>3.99</v>
      </c>
      <c r="N10" s="8">
        <v>2</v>
      </c>
      <c r="O10" s="8">
        <v>1.99</v>
      </c>
      <c r="P10" s="8">
        <v>0.1</v>
      </c>
      <c r="R10" s="6" t="s">
        <v>7</v>
      </c>
      <c r="S10" t="e">
        <f>IFERROR(IF(AND(tbl_xy[[#This Row],[Value]]&gt;=tbl_cat[[#This Row],[Red Min]],tbl_xy[[#This Row],[Value]]&lt;=tbl_cat[[#This Row],[Red Max]]),tbl_xy[[#This Row],[X]],NA()),NA())</f>
        <v>#N/A</v>
      </c>
      <c r="T10" t="e">
        <f>IFERROR(IF(AND(tbl_xy[[#This Row],[Value]]&gt;=tbl_cat[[#This Row],[Red Min]],tbl_xy[[#This Row],[Value]]&lt;=tbl_cat[[#This Row],[Red Max]]),tbl_xy[[#This Row],[Y]],NA()),NA())</f>
        <v>#N/A</v>
      </c>
      <c r="U10">
        <f>IFERROR(IF(AND(tbl_xy[[#This Row],[Value]]&gt;=tbl_cat[[#This Row],[OJ Min]],tbl_xy[[#This Row],[Value]]&lt;=tbl_cat[[#This Row],[OJ Max]]),tbl_xy[[#This Row],[X]],NA()),NA())</f>
        <v>37</v>
      </c>
      <c r="V10" s="8">
        <f>IFERROR(IF(AND(tbl_xy[[#This Row],[Value]]&gt;=tbl_cat[[#This Row],[OJ Min]],tbl_xy[[#This Row],[Value]]&lt;=tbl_cat[[#This Row],[OJ Max]]),tbl_xy[[#This Row],[Y]],NA()),NA())</f>
        <v>57</v>
      </c>
      <c r="W10" s="8" t="e">
        <f>IFERROR(IF(AND(tbl_xy[[#This Row],[Value]]&gt;=tbl_cat[[#This Row],[Yel Min]],tbl_xy[[#This Row],[Value]]&lt;=tbl_cat[[#This Row],[Yel Max]]),tbl_xy[[#This Row],[X]],NA()),NA())</f>
        <v>#N/A</v>
      </c>
      <c r="X10" s="8" t="e">
        <f>IFERROR(IF(AND(tbl_xy[[#This Row],[Value]]&gt;=tbl_cat[[#This Row],[Yel Min]],tbl_xy[[#This Row],[Value]]&lt;=tbl_cat[[#This Row],[Yel Max]]),tbl_xy[[#This Row],[Y]],NA()),NA())</f>
        <v>#N/A</v>
      </c>
      <c r="Z10" s="26"/>
      <c r="AB10" s="12">
        <f>IF(AC10=MIN(tbl_data[Date]),1,IF(AC10="","",AB9+1))</f>
        <v>5</v>
      </c>
      <c r="AC10" s="13">
        <v>43924</v>
      </c>
    </row>
    <row r="11" spans="1:60" ht="15.75" customHeight="1" thickBot="1" x14ac:dyDescent="0.3">
      <c r="D11" s="6" t="s">
        <v>8</v>
      </c>
      <c r="E11">
        <v>10</v>
      </c>
      <c r="F11">
        <v>57</v>
      </c>
      <c r="G11" s="7">
        <v>8</v>
      </c>
      <c r="H11">
        <f>IFERROR(IF(AND('Injury Dashboard'!$C$3="",'Injury Dashboard'!$F$3&lt;&gt;""),
AVERAGEIFS(tbl_data[R_ArmLower],tbl_data[[Date]:[Date]],'Injury Dashboard'!$F$3),
IF(AND('Injury Dashboard'!$C$3&lt;&gt;"",'Injury Dashboard'!$F$3=""),
AVERAGEIFS(tbl_data[R_ArmLower],tbl_data[[Athlete]:[Athlete]],'Injury Dashboard'!$C$3),
IF(AND('Injury Dashboard'!$C$3&lt;&gt;"",'Injury Dashboard'!$F$3&lt;&gt;""),
AVERAGEIFS(tbl_data[R_ArmLower],tbl_data[[Athlete]:[Athlete]],'Injury Dashboard'!$C$3,tbl_data[[Date]:[Date]],'Injury Dashboard'!$F$3),
IF(AND('Injury Dashboard'!$C$3="",'Injury Dashboard'!$F$3=""),
AVERAGEIFS(tbl_data[R_ArmLower],tbl_data[R_ArmLower],"&lt;&gt;"""))))),"")</f>
        <v>2.5</v>
      </c>
      <c r="J11" s="6" t="s">
        <v>8</v>
      </c>
      <c r="K11">
        <v>5</v>
      </c>
      <c r="L11">
        <v>4</v>
      </c>
      <c r="M11">
        <v>3.99</v>
      </c>
      <c r="N11" s="8">
        <v>2</v>
      </c>
      <c r="O11" s="8">
        <v>1.99</v>
      </c>
      <c r="P11" s="8">
        <v>0.1</v>
      </c>
      <c r="R11" s="6" t="s">
        <v>8</v>
      </c>
      <c r="S11" t="e">
        <f>IFERROR(IF(AND(tbl_xy[[#This Row],[Value]]&gt;=tbl_cat[[#This Row],[Red Min]],tbl_xy[[#This Row],[Value]]&lt;=tbl_cat[[#This Row],[Red Max]]),tbl_xy[[#This Row],[X]],NA()),NA())</f>
        <v>#N/A</v>
      </c>
      <c r="T11" t="e">
        <f>IFERROR(IF(AND(tbl_xy[[#This Row],[Value]]&gt;=tbl_cat[[#This Row],[Red Min]],tbl_xy[[#This Row],[Value]]&lt;=tbl_cat[[#This Row],[Red Max]]),tbl_xy[[#This Row],[Y]],NA()),NA())</f>
        <v>#N/A</v>
      </c>
      <c r="U11">
        <f>IFERROR(IF(AND(tbl_xy[[#This Row],[Value]]&gt;=tbl_cat[[#This Row],[OJ Min]],tbl_xy[[#This Row],[Value]]&lt;=tbl_cat[[#This Row],[OJ Max]]),tbl_xy[[#This Row],[X]],NA()),NA())</f>
        <v>10</v>
      </c>
      <c r="V11" s="8">
        <f>IFERROR(IF(AND(tbl_xy[[#This Row],[Value]]&gt;=tbl_cat[[#This Row],[OJ Min]],tbl_xy[[#This Row],[Value]]&lt;=tbl_cat[[#This Row],[OJ Max]]),tbl_xy[[#This Row],[Y]],NA()),NA())</f>
        <v>57</v>
      </c>
      <c r="W11" s="8" t="e">
        <f>IFERROR(IF(AND(tbl_xy[[#This Row],[Value]]&gt;=tbl_cat[[#This Row],[Yel Min]],tbl_xy[[#This Row],[Value]]&lt;=tbl_cat[[#This Row],[Yel Max]]),tbl_xy[[#This Row],[X]],NA()),NA())</f>
        <v>#N/A</v>
      </c>
      <c r="X11" s="8" t="e">
        <f>IFERROR(IF(AND(tbl_xy[[#This Row],[Value]]&gt;=tbl_cat[[#This Row],[Yel Min]],tbl_xy[[#This Row],[Value]]&lt;=tbl_cat[[#This Row],[Yel Max]]),tbl_xy[[#This Row],[Y]],NA()),NA())</f>
        <v>#N/A</v>
      </c>
      <c r="Z11" s="26"/>
      <c r="AB11" s="12" t="str">
        <f>IF(AC12=MIN(tbl_data[Date]),1,IF(AC12="","",#REF!+1))</f>
        <v/>
      </c>
      <c r="AC11" s="13"/>
    </row>
    <row r="12" spans="1:60" ht="15.75" customHeight="1" thickBot="1" x14ac:dyDescent="0.3">
      <c r="D12" s="6" t="s">
        <v>9</v>
      </c>
      <c r="E12">
        <v>62</v>
      </c>
      <c r="F12">
        <v>62</v>
      </c>
      <c r="G12" s="7">
        <v>9</v>
      </c>
      <c r="H12">
        <f>IFERROR(IF(AND('Injury Dashboard'!$C$3="",'Injury Dashboard'!$F$3&lt;&gt;""),
AVERAGEIFS(tbl_data[L_Elbow],tbl_data[[Date]:[Date]],'Injury Dashboard'!$F$3),
IF(AND('Injury Dashboard'!$C$3&lt;&gt;"",'Injury Dashboard'!$F$3=""),
AVERAGEIFS(tbl_data[L_Elbow],tbl_data[[Athlete]:[Athlete]],'Injury Dashboard'!$C$3),
IF(AND('Injury Dashboard'!$C$3&lt;&gt;"",'Injury Dashboard'!$F$3&lt;&gt;""),
AVERAGEIFS(tbl_data[L_Elbow],tbl_data[[Athlete]:[Athlete]],'Injury Dashboard'!$C$3,tbl_data[[Date]:[Date]],'Injury Dashboard'!$F$3),
IF(AND('Injury Dashboard'!$C$3="",'Injury Dashboard'!$F$3=""),
AVERAGEIFS(tbl_data[L_Elbow],tbl_data[L_Elbow],"&lt;&gt;"""))))),"")</f>
        <v>2.3333333333333335</v>
      </c>
      <c r="J12" s="6" t="s">
        <v>9</v>
      </c>
      <c r="K12">
        <v>5</v>
      </c>
      <c r="L12">
        <v>4</v>
      </c>
      <c r="M12">
        <v>3.99</v>
      </c>
      <c r="N12" s="8">
        <v>2</v>
      </c>
      <c r="O12" s="8">
        <v>1.99</v>
      </c>
      <c r="P12" s="8">
        <v>0.1</v>
      </c>
      <c r="R12" s="6" t="s">
        <v>9</v>
      </c>
      <c r="S12" t="e">
        <f>IFERROR(IF(AND(tbl_xy[[#This Row],[Value]]&gt;=tbl_cat[[#This Row],[Red Min]],tbl_xy[[#This Row],[Value]]&lt;=tbl_cat[[#This Row],[Red Max]]),tbl_xy[[#This Row],[X]],NA()),NA())</f>
        <v>#N/A</v>
      </c>
      <c r="T12" t="e">
        <f>IFERROR(IF(AND(tbl_xy[[#This Row],[Value]]&gt;=tbl_cat[[#This Row],[Red Min]],tbl_xy[[#This Row],[Value]]&lt;=tbl_cat[[#This Row],[Red Max]]),tbl_xy[[#This Row],[Y]],NA()),NA())</f>
        <v>#N/A</v>
      </c>
      <c r="U12">
        <f>IFERROR(IF(AND(tbl_xy[[#This Row],[Value]]&gt;=tbl_cat[[#This Row],[OJ Min]],tbl_xy[[#This Row],[Value]]&lt;=tbl_cat[[#This Row],[OJ Max]]),tbl_xy[[#This Row],[X]],NA()),NA())</f>
        <v>62</v>
      </c>
      <c r="V12" s="8">
        <f>IFERROR(IF(AND(tbl_xy[[#This Row],[Value]]&gt;=tbl_cat[[#This Row],[OJ Min]],tbl_xy[[#This Row],[Value]]&lt;=tbl_cat[[#This Row],[OJ Max]]),tbl_xy[[#This Row],[Y]],NA()),NA())</f>
        <v>62</v>
      </c>
      <c r="W12" s="8" t="e">
        <f>IFERROR(IF(AND(tbl_xy[[#This Row],[Value]]&gt;=tbl_cat[[#This Row],[Yel Min]],tbl_xy[[#This Row],[Value]]&lt;=tbl_cat[[#This Row],[Yel Max]]),tbl_xy[[#This Row],[X]],NA()),NA())</f>
        <v>#N/A</v>
      </c>
      <c r="X12" s="8" t="e">
        <f>IFERROR(IF(AND(tbl_xy[[#This Row],[Value]]&gt;=tbl_cat[[#This Row],[Yel Min]],tbl_xy[[#This Row],[Value]]&lt;=tbl_cat[[#This Row],[Yel Max]]),tbl_xy[[#This Row],[Y]],NA()),NA())</f>
        <v>#N/A</v>
      </c>
      <c r="Z12" s="26"/>
      <c r="AB12" s="12" t="str">
        <f>IF(AC13=MIN(tbl_data[Date]),1,IF(AC13="","",AB11+1))</f>
        <v/>
      </c>
      <c r="AC12" s="13"/>
    </row>
    <row r="13" spans="1:60" ht="15.75" customHeight="1" thickBot="1" x14ac:dyDescent="0.3">
      <c r="D13" s="6" t="s">
        <v>10</v>
      </c>
      <c r="E13">
        <v>83</v>
      </c>
      <c r="F13">
        <v>62</v>
      </c>
      <c r="G13" s="7">
        <v>10</v>
      </c>
      <c r="H13">
        <f>IFERROR(IF(AND('Injury Dashboard'!$C$3="",'Injury Dashboard'!$F$3&lt;&gt;""),
AVERAGEIFS(tbl_data[R_Elbow],tbl_data[[Date]:[Date]],'Injury Dashboard'!$F$3),
IF(AND('Injury Dashboard'!$C$3&lt;&gt;"",'Injury Dashboard'!$F$3=""),
AVERAGEIFS(tbl_data[R_Elbow],tbl_data[[Athlete]:[Athlete]],'Injury Dashboard'!$C$3),
IF(AND('Injury Dashboard'!$C$3&lt;&gt;"",'Injury Dashboard'!$F$3&lt;&gt;""),
AVERAGEIFS(tbl_data[R_Elbow],tbl_data[[Athlete]:[Athlete]],'Injury Dashboard'!$C$3,tbl_data[[Date]:[Date]],'Injury Dashboard'!$F$3),
IF(AND('Injury Dashboard'!$C$3="",'Injury Dashboard'!$F$3=""),
AVERAGEIFS(tbl_data[R_Elbow],tbl_data[R_Elbow],"&lt;&gt;"""))))),"")</f>
        <v>4</v>
      </c>
      <c r="J13" s="6" t="s">
        <v>10</v>
      </c>
      <c r="K13">
        <v>5</v>
      </c>
      <c r="L13">
        <v>4</v>
      </c>
      <c r="M13">
        <v>3.99</v>
      </c>
      <c r="N13" s="8">
        <v>2</v>
      </c>
      <c r="O13" s="8">
        <v>1.99</v>
      </c>
      <c r="P13" s="8">
        <v>0.1</v>
      </c>
      <c r="R13" s="6" t="s">
        <v>10</v>
      </c>
      <c r="S13">
        <f>IFERROR(IF(AND(tbl_xy[[#This Row],[Value]]&gt;=tbl_cat[[#This Row],[Red Min]],tbl_xy[[#This Row],[Value]]&lt;=tbl_cat[[#This Row],[Red Max]]),tbl_xy[[#This Row],[X]],NA()),NA())</f>
        <v>83</v>
      </c>
      <c r="T13">
        <f>IFERROR(IF(AND(tbl_xy[[#This Row],[Value]]&gt;=tbl_cat[[#This Row],[Red Min]],tbl_xy[[#This Row],[Value]]&lt;=tbl_cat[[#This Row],[Red Max]]),tbl_xy[[#This Row],[Y]],NA()),NA())</f>
        <v>62</v>
      </c>
      <c r="U13" t="e">
        <f>IFERROR(IF(AND(tbl_xy[[#This Row],[Value]]&gt;=tbl_cat[[#This Row],[OJ Min]],tbl_xy[[#This Row],[Value]]&lt;=tbl_cat[[#This Row],[OJ Max]]),tbl_xy[[#This Row],[X]],NA()),NA())</f>
        <v>#N/A</v>
      </c>
      <c r="V13" s="8" t="e">
        <f>IFERROR(IF(AND(tbl_xy[[#This Row],[Value]]&gt;=tbl_cat[[#This Row],[OJ Min]],tbl_xy[[#This Row],[Value]]&lt;=tbl_cat[[#This Row],[OJ Max]]),tbl_xy[[#This Row],[Y]],NA()),NA())</f>
        <v>#N/A</v>
      </c>
      <c r="W13" s="8" t="e">
        <f>IFERROR(IF(AND(tbl_xy[[#This Row],[Value]]&gt;=tbl_cat[[#This Row],[Yel Min]],tbl_xy[[#This Row],[Value]]&lt;=tbl_cat[[#This Row],[Yel Max]]),tbl_xy[[#This Row],[X]],NA()),NA())</f>
        <v>#N/A</v>
      </c>
      <c r="X13" s="8" t="e">
        <f>IFERROR(IF(AND(tbl_xy[[#This Row],[Value]]&gt;=tbl_cat[[#This Row],[Yel Min]],tbl_xy[[#This Row],[Value]]&lt;=tbl_cat[[#This Row],[Yel Max]]),tbl_xy[[#This Row],[Y]],NA()),NA())</f>
        <v>#N/A</v>
      </c>
      <c r="Z13" s="26"/>
      <c r="AB13" s="12" t="str">
        <f>IF(AC14=MIN(tbl_data[Date]),1,IF(AC14="","",AB12+1))</f>
        <v/>
      </c>
      <c r="AC13" s="13"/>
    </row>
    <row r="14" spans="1:60" ht="15.75" customHeight="1" thickBot="1" x14ac:dyDescent="0.3">
      <c r="D14" s="6" t="s">
        <v>11</v>
      </c>
      <c r="E14">
        <v>40</v>
      </c>
      <c r="F14">
        <v>50</v>
      </c>
      <c r="G14" s="7">
        <v>11</v>
      </c>
      <c r="H14" t="str">
        <f>IFERROR(IF(AND('Injury Dashboard'!$C$3="",'Injury Dashboard'!$F$3&lt;&gt;""),
AVERAGEIFS(tbl_data[L_Wrist],tbl_data[[Date]:[Date]],'Injury Dashboard'!$F$3),
IF(AND('Injury Dashboard'!$C$3&lt;&gt;"",'Injury Dashboard'!$F$3=""),
AVERAGEIFS(tbl_data[L_Wrist],tbl_data[[Athlete]:[Athlete]],'Injury Dashboard'!$C$3),
IF(AND('Injury Dashboard'!$C$3&lt;&gt;"",'Injury Dashboard'!$F$3&lt;&gt;""),
AVERAGEIFS(tbl_data[L_Wrist],tbl_data[[Athlete]:[Athlete]],'Injury Dashboard'!$C$3,tbl_data[[Date]:[Date]],'Injury Dashboard'!$F$3),
IF(AND('Injury Dashboard'!$C$3="",'Injury Dashboard'!$F$3=""),
AVERAGEIFS(tbl_data[L_Wrist],tbl_data[L_Wrist],"&lt;&gt;"""))))),"")</f>
        <v/>
      </c>
      <c r="J14" s="6" t="s">
        <v>11</v>
      </c>
      <c r="K14">
        <v>5</v>
      </c>
      <c r="L14">
        <v>4</v>
      </c>
      <c r="M14">
        <v>3.99</v>
      </c>
      <c r="N14" s="8">
        <v>2</v>
      </c>
      <c r="O14" s="8">
        <v>1.99</v>
      </c>
      <c r="P14" s="8">
        <v>0.1</v>
      </c>
      <c r="R14" s="6" t="s">
        <v>11</v>
      </c>
      <c r="S14" t="e">
        <f>IFERROR(IF(AND(tbl_xy[[#This Row],[Value]]&gt;=tbl_cat[[#This Row],[Red Min]],tbl_xy[[#This Row],[Value]]&lt;=tbl_cat[[#This Row],[Red Max]]),tbl_xy[[#This Row],[X]],NA()),NA())</f>
        <v>#N/A</v>
      </c>
      <c r="T14" t="e">
        <f>IFERROR(IF(AND(tbl_xy[[#This Row],[Value]]&gt;=tbl_cat[[#This Row],[Red Min]],tbl_xy[[#This Row],[Value]]&lt;=tbl_cat[[#This Row],[Red Max]]),tbl_xy[[#This Row],[Y]],NA()),NA())</f>
        <v>#N/A</v>
      </c>
      <c r="U14" t="e">
        <f>IFERROR(IF(AND(tbl_xy[[#This Row],[Value]]&gt;=tbl_cat[[#This Row],[OJ Min]],tbl_xy[[#This Row],[Value]]&lt;=tbl_cat[[#This Row],[OJ Max]]),tbl_xy[[#This Row],[X]],NA()),NA())</f>
        <v>#N/A</v>
      </c>
      <c r="V14" s="8" t="e">
        <f>IFERROR(IF(AND(tbl_xy[[#This Row],[Value]]&gt;=tbl_cat[[#This Row],[OJ Min]],tbl_xy[[#This Row],[Value]]&lt;=tbl_cat[[#This Row],[OJ Max]]),tbl_xy[[#This Row],[Y]],NA()),NA())</f>
        <v>#N/A</v>
      </c>
      <c r="W14" s="8" t="e">
        <f>IFERROR(IF(AND(tbl_xy[[#This Row],[Value]]&gt;=tbl_cat[[#This Row],[Yel Min]],tbl_xy[[#This Row],[Value]]&lt;=tbl_cat[[#This Row],[Yel Max]]),tbl_xy[[#This Row],[X]],NA()),NA())</f>
        <v>#N/A</v>
      </c>
      <c r="X14" s="8" t="e">
        <f>IFERROR(IF(AND(tbl_xy[[#This Row],[Value]]&gt;=tbl_cat[[#This Row],[Yel Min]],tbl_xy[[#This Row],[Value]]&lt;=tbl_cat[[#This Row],[Yel Max]]),tbl_xy[[#This Row],[Y]],NA()),NA())</f>
        <v>#N/A</v>
      </c>
      <c r="Z14" s="26"/>
      <c r="AB14" s="12" t="str">
        <f>IF(AC15=MIN(tbl_data[Date]),1,IF(AC15="","",AB13+1))</f>
        <v/>
      </c>
      <c r="AC14" s="13"/>
    </row>
    <row r="15" spans="1:60" ht="15.75" customHeight="1" thickBot="1" x14ac:dyDescent="0.3">
      <c r="D15" s="6" t="s">
        <v>12</v>
      </c>
      <c r="E15">
        <v>7.5</v>
      </c>
      <c r="F15">
        <v>50</v>
      </c>
      <c r="G15" s="7">
        <v>12</v>
      </c>
      <c r="H15">
        <f>IFERROR(IF(AND('Injury Dashboard'!$C$3="",'Injury Dashboard'!$F$3&lt;&gt;""),
AVERAGEIFS(tbl_data[R_Wrist],tbl_data[[Date]:[Date]],'Injury Dashboard'!$F$3),
IF(AND('Injury Dashboard'!$C$3&lt;&gt;"",'Injury Dashboard'!$F$3=""),
AVERAGEIFS(tbl_data[R_Wrist],tbl_data[[Athlete]:[Athlete]],'Injury Dashboard'!$C$3),
IF(AND('Injury Dashboard'!$C$3&lt;&gt;"",'Injury Dashboard'!$F$3&lt;&gt;""),
AVERAGEIFS(tbl_data[R_Wrist],tbl_data[[Athlete]:[Athlete]],'Injury Dashboard'!$C$3,tbl_data[[Date]:[Date]],'Injury Dashboard'!$F$3),
IF(AND('Injury Dashboard'!$C$3="",'Injury Dashboard'!$F$3=""),
AVERAGEIFS(tbl_data[R_Wrist],tbl_data[R_Wrist],"&lt;&gt;"""))))),"")</f>
        <v>3</v>
      </c>
      <c r="J15" s="6" t="s">
        <v>12</v>
      </c>
      <c r="K15">
        <v>5</v>
      </c>
      <c r="L15">
        <v>4</v>
      </c>
      <c r="M15">
        <v>3.99</v>
      </c>
      <c r="N15" s="8">
        <v>2</v>
      </c>
      <c r="O15" s="8">
        <v>1.99</v>
      </c>
      <c r="P15" s="8">
        <v>0.1</v>
      </c>
      <c r="R15" s="6" t="s">
        <v>12</v>
      </c>
      <c r="S15" t="e">
        <f>IFERROR(IF(AND(tbl_xy[[#This Row],[Value]]&gt;=tbl_cat[[#This Row],[Red Min]],tbl_xy[[#This Row],[Value]]&lt;=tbl_cat[[#This Row],[Red Max]]),tbl_xy[[#This Row],[X]],NA()),NA())</f>
        <v>#N/A</v>
      </c>
      <c r="T15" t="e">
        <f>IFERROR(IF(AND(tbl_xy[[#This Row],[Value]]&gt;=tbl_cat[[#This Row],[Red Min]],tbl_xy[[#This Row],[Value]]&lt;=tbl_cat[[#This Row],[Red Max]]),tbl_xy[[#This Row],[Y]],NA()),NA())</f>
        <v>#N/A</v>
      </c>
      <c r="U15">
        <f>IFERROR(IF(AND(tbl_xy[[#This Row],[Value]]&gt;=tbl_cat[[#This Row],[OJ Min]],tbl_xy[[#This Row],[Value]]&lt;=tbl_cat[[#This Row],[OJ Max]]),tbl_xy[[#This Row],[X]],NA()),NA())</f>
        <v>7.5</v>
      </c>
      <c r="V15" s="8">
        <f>IFERROR(IF(AND(tbl_xy[[#This Row],[Value]]&gt;=tbl_cat[[#This Row],[OJ Min]],tbl_xy[[#This Row],[Value]]&lt;=tbl_cat[[#This Row],[OJ Max]]),tbl_xy[[#This Row],[Y]],NA()),NA())</f>
        <v>50</v>
      </c>
      <c r="W15" s="8" t="e">
        <f>IFERROR(IF(AND(tbl_xy[[#This Row],[Value]]&gt;=tbl_cat[[#This Row],[Yel Min]],tbl_xy[[#This Row],[Value]]&lt;=tbl_cat[[#This Row],[Yel Max]]),tbl_xy[[#This Row],[X]],NA()),NA())</f>
        <v>#N/A</v>
      </c>
      <c r="X15" s="8" t="e">
        <f>IFERROR(IF(AND(tbl_xy[[#This Row],[Value]]&gt;=tbl_cat[[#This Row],[Yel Min]],tbl_xy[[#This Row],[Value]]&lt;=tbl_cat[[#This Row],[Yel Max]]),tbl_xy[[#This Row],[Y]],NA()),NA())</f>
        <v>#N/A</v>
      </c>
      <c r="Z15" s="26"/>
      <c r="AB15" s="12" t="str">
        <f>IF(AC16=MIN(tbl_data[Date]),1,IF(AC16="","",AB14+1))</f>
        <v/>
      </c>
      <c r="AC15" s="13"/>
    </row>
    <row r="16" spans="1:60" ht="15.75" customHeight="1" thickBot="1" x14ac:dyDescent="0.3">
      <c r="D16" s="6" t="s">
        <v>13</v>
      </c>
      <c r="E16">
        <v>41</v>
      </c>
      <c r="F16">
        <v>46</v>
      </c>
      <c r="G16" s="7">
        <v>13</v>
      </c>
      <c r="H16">
        <f>IFERROR(IF(AND('Injury Dashboard'!$C$3="",'Injury Dashboard'!$F$3&lt;&gt;""),
AVERAGEIFS(tbl_data[L_Hand],tbl_data[[Date]:[Date]],'Injury Dashboard'!$F$3),
IF(AND('Injury Dashboard'!$C$3&lt;&gt;"",'Injury Dashboard'!$F$3=""),
AVERAGEIFS(tbl_data[L_Hand],tbl_data[[Athlete]:[Athlete]],'Injury Dashboard'!$C$3),
IF(AND('Injury Dashboard'!$C$3&lt;&gt;"",'Injury Dashboard'!$F$3&lt;&gt;""),
AVERAGEIFS(tbl_data[L_Hand],tbl_data[[Athlete]:[Athlete]],'Injury Dashboard'!$C$3,tbl_data[[Date]:[Date]],'Injury Dashboard'!$F$3),
IF(AND('Injury Dashboard'!$C$3="",'Injury Dashboard'!$F$3=""),
AVERAGEIFS(tbl_data[L_Hand],tbl_data[L_Hand],"&lt;&gt;"""))))),"")</f>
        <v>3.1428571428571428</v>
      </c>
      <c r="J16" s="6" t="s">
        <v>13</v>
      </c>
      <c r="K16">
        <v>5</v>
      </c>
      <c r="L16">
        <v>4</v>
      </c>
      <c r="M16">
        <v>3.99</v>
      </c>
      <c r="N16" s="8">
        <v>2</v>
      </c>
      <c r="O16" s="8">
        <v>1.99</v>
      </c>
      <c r="P16" s="8">
        <v>0.1</v>
      </c>
      <c r="R16" s="6" t="s">
        <v>13</v>
      </c>
      <c r="S16" t="e">
        <f>IFERROR(IF(AND(tbl_xy[[#This Row],[Value]]&gt;=tbl_cat[[#This Row],[Red Min]],tbl_xy[[#This Row],[Value]]&lt;=tbl_cat[[#This Row],[Red Max]]),tbl_xy[[#This Row],[X]],NA()),NA())</f>
        <v>#N/A</v>
      </c>
      <c r="T16" t="e">
        <f>IFERROR(IF(AND(tbl_xy[[#This Row],[Value]]&gt;=tbl_cat[[#This Row],[Red Min]],tbl_xy[[#This Row],[Value]]&lt;=tbl_cat[[#This Row],[Red Max]]),tbl_xy[[#This Row],[Y]],NA()),NA())</f>
        <v>#N/A</v>
      </c>
      <c r="U16">
        <f>IFERROR(IF(AND(tbl_xy[[#This Row],[Value]]&gt;=tbl_cat[[#This Row],[OJ Min]],tbl_xy[[#This Row],[Value]]&lt;=tbl_cat[[#This Row],[OJ Max]]),tbl_xy[[#This Row],[X]],NA()),NA())</f>
        <v>41</v>
      </c>
      <c r="V16" s="8">
        <f>IFERROR(IF(AND(tbl_xy[[#This Row],[Value]]&gt;=tbl_cat[[#This Row],[OJ Min]],tbl_xy[[#This Row],[Value]]&lt;=tbl_cat[[#This Row],[OJ Max]]),tbl_xy[[#This Row],[Y]],NA()),NA())</f>
        <v>46</v>
      </c>
      <c r="W16" s="8" t="e">
        <f>IFERROR(IF(AND(tbl_xy[[#This Row],[Value]]&gt;=tbl_cat[[#This Row],[Yel Min]],tbl_xy[[#This Row],[Value]]&lt;=tbl_cat[[#This Row],[Yel Max]]),tbl_xy[[#This Row],[X]],NA()),NA())</f>
        <v>#N/A</v>
      </c>
      <c r="X16" s="8" t="e">
        <f>IFERROR(IF(AND(tbl_xy[[#This Row],[Value]]&gt;=tbl_cat[[#This Row],[Yel Min]],tbl_xy[[#This Row],[Value]]&lt;=tbl_cat[[#This Row],[Yel Max]]),tbl_xy[[#This Row],[Y]],NA()),NA())</f>
        <v>#N/A</v>
      </c>
      <c r="AB16" s="12" t="str">
        <f>IF(AC17=MIN(tbl_data[Date]),1,IF(AC17="","",AB15+1))</f>
        <v/>
      </c>
      <c r="AC16" s="13"/>
    </row>
    <row r="17" spans="4:29" ht="15.75" customHeight="1" thickBot="1" x14ac:dyDescent="0.3">
      <c r="D17" s="6" t="s">
        <v>14</v>
      </c>
      <c r="E17">
        <v>6</v>
      </c>
      <c r="F17">
        <v>46</v>
      </c>
      <c r="G17" s="7">
        <v>14</v>
      </c>
      <c r="H17">
        <f>IFERROR(IF(AND('Injury Dashboard'!$C$3="",'Injury Dashboard'!$F$3&lt;&gt;""),
AVERAGEIFS(tbl_data[R_Hand],tbl_data[[Date]:[Date]],'Injury Dashboard'!$F$3),
IF(AND('Injury Dashboard'!$C$3&lt;&gt;"",'Injury Dashboard'!$F$3=""),
AVERAGEIFS(tbl_data[R_Hand],tbl_data[[Athlete]:[Athlete]],'Injury Dashboard'!$C$3),
IF(AND('Injury Dashboard'!$C$3&lt;&gt;"",'Injury Dashboard'!$F$3&lt;&gt;""),
AVERAGEIFS(tbl_data[R_Hand],tbl_data[[Athlete]:[Athlete]],'Injury Dashboard'!$C$3,tbl_data[[Date]:[Date]],'Injury Dashboard'!$F$3),
IF(AND('Injury Dashboard'!$C$3="",'Injury Dashboard'!$F$3=""),
AVERAGEIFS(tbl_data[R_Hand],tbl_data[R_Hand],"&lt;&gt;"""))))),"")</f>
        <v>3</v>
      </c>
      <c r="J17" s="6" t="s">
        <v>14</v>
      </c>
      <c r="K17">
        <v>5</v>
      </c>
      <c r="L17">
        <v>4</v>
      </c>
      <c r="M17">
        <v>3.99</v>
      </c>
      <c r="N17" s="8">
        <v>2</v>
      </c>
      <c r="O17" s="8">
        <v>1.99</v>
      </c>
      <c r="P17" s="8">
        <v>0.1</v>
      </c>
      <c r="R17" s="6" t="s">
        <v>14</v>
      </c>
      <c r="S17" t="e">
        <f>IFERROR(IF(AND(tbl_xy[[#This Row],[Value]]&gt;=tbl_cat[[#This Row],[Red Min]],tbl_xy[[#This Row],[Value]]&lt;=tbl_cat[[#This Row],[Red Max]]),tbl_xy[[#This Row],[X]],NA()),NA())</f>
        <v>#N/A</v>
      </c>
      <c r="T17" t="e">
        <f>IFERROR(IF(AND(tbl_xy[[#This Row],[Value]]&gt;=tbl_cat[[#This Row],[Red Min]],tbl_xy[[#This Row],[Value]]&lt;=tbl_cat[[#This Row],[Red Max]]),tbl_xy[[#This Row],[Y]],NA()),NA())</f>
        <v>#N/A</v>
      </c>
      <c r="U17">
        <f>IFERROR(IF(AND(tbl_xy[[#This Row],[Value]]&gt;=tbl_cat[[#This Row],[OJ Min]],tbl_xy[[#This Row],[Value]]&lt;=tbl_cat[[#This Row],[OJ Max]]),tbl_xy[[#This Row],[X]],NA()),NA())</f>
        <v>6</v>
      </c>
      <c r="V17" s="8">
        <f>IFERROR(IF(AND(tbl_xy[[#This Row],[Value]]&gt;=tbl_cat[[#This Row],[OJ Min]],tbl_xy[[#This Row],[Value]]&lt;=tbl_cat[[#This Row],[OJ Max]]),tbl_xy[[#This Row],[Y]],NA()),NA())</f>
        <v>46</v>
      </c>
      <c r="W17" s="8" t="e">
        <f>IFERROR(IF(AND(tbl_xy[[#This Row],[Value]]&gt;=tbl_cat[[#This Row],[Yel Min]],tbl_xy[[#This Row],[Value]]&lt;=tbl_cat[[#This Row],[Yel Max]]),tbl_xy[[#This Row],[X]],NA()),NA())</f>
        <v>#N/A</v>
      </c>
      <c r="X17" s="8" t="e">
        <f>IFERROR(IF(AND(tbl_xy[[#This Row],[Value]]&gt;=tbl_cat[[#This Row],[Yel Min]],tbl_xy[[#This Row],[Value]]&lt;=tbl_cat[[#This Row],[Yel Max]]),tbl_xy[[#This Row],[Y]],NA()),NA())</f>
        <v>#N/A</v>
      </c>
      <c r="AB17" s="12" t="str">
        <f>IF(AC18=MIN(tbl_data[Date]),1,IF(AC18="","",AB16+1))</f>
        <v/>
      </c>
      <c r="AC17" s="13"/>
    </row>
    <row r="18" spans="4:29" ht="15.75" customHeight="1" thickBot="1" x14ac:dyDescent="0.3">
      <c r="D18" s="6" t="s">
        <v>15</v>
      </c>
      <c r="E18">
        <v>28</v>
      </c>
      <c r="F18">
        <v>73</v>
      </c>
      <c r="G18" s="7">
        <v>15</v>
      </c>
      <c r="H18">
        <f>IFERROR(IF(AND('Injury Dashboard'!$C$3="",'Injury Dashboard'!$F$3&lt;&gt;""),
AVERAGEIFS(tbl_data[L_Chest],tbl_data[[Date]:[Date]],'Injury Dashboard'!$F$3),
IF(AND('Injury Dashboard'!$C$3&lt;&gt;"",'Injury Dashboard'!$F$3=""),
AVERAGEIFS(tbl_data[L_Chest],tbl_data[[Athlete]:[Athlete]],'Injury Dashboard'!$C$3),
IF(AND('Injury Dashboard'!$C$3&lt;&gt;"",'Injury Dashboard'!$F$3&lt;&gt;""),
AVERAGEIFS(tbl_data[L_Chest],tbl_data[[Athlete]:[Athlete]],'Injury Dashboard'!$C$3,tbl_data[[Date]:[Date]],'Injury Dashboard'!$F$3),
IF(AND('Injury Dashboard'!$C$3="",'Injury Dashboard'!$F$3=""),
AVERAGEIFS(tbl_data[L_Chest],tbl_data[L_Chest],"&lt;&gt;"""))))),"")</f>
        <v>3.5</v>
      </c>
      <c r="J18" s="6" t="s">
        <v>15</v>
      </c>
      <c r="K18">
        <v>5</v>
      </c>
      <c r="L18">
        <v>4</v>
      </c>
      <c r="M18">
        <v>3.99</v>
      </c>
      <c r="N18" s="8">
        <v>2</v>
      </c>
      <c r="O18" s="8">
        <v>1.99</v>
      </c>
      <c r="P18" s="8">
        <v>0.1</v>
      </c>
      <c r="R18" s="6" t="s">
        <v>15</v>
      </c>
      <c r="S18" t="e">
        <f>IFERROR(IF(AND(tbl_xy[[#This Row],[Value]]&gt;=tbl_cat[[#This Row],[Red Min]],tbl_xy[[#This Row],[Value]]&lt;=tbl_cat[[#This Row],[Red Max]]),tbl_xy[[#This Row],[X]],NA()),NA())</f>
        <v>#N/A</v>
      </c>
      <c r="T18" t="e">
        <f>IFERROR(IF(AND(tbl_xy[[#This Row],[Value]]&gt;=tbl_cat[[#This Row],[Red Min]],tbl_xy[[#This Row],[Value]]&lt;=tbl_cat[[#This Row],[Red Max]]),tbl_xy[[#This Row],[Y]],NA()),NA())</f>
        <v>#N/A</v>
      </c>
      <c r="U18">
        <f>IFERROR(IF(AND(tbl_xy[[#This Row],[Value]]&gt;=tbl_cat[[#This Row],[OJ Min]],tbl_xy[[#This Row],[Value]]&lt;=tbl_cat[[#This Row],[OJ Max]]),tbl_xy[[#This Row],[X]],NA()),NA())</f>
        <v>28</v>
      </c>
      <c r="V18" s="8">
        <f>IFERROR(IF(AND(tbl_xy[[#This Row],[Value]]&gt;=tbl_cat[[#This Row],[OJ Min]],tbl_xy[[#This Row],[Value]]&lt;=tbl_cat[[#This Row],[OJ Max]]),tbl_xy[[#This Row],[Y]],NA()),NA())</f>
        <v>73</v>
      </c>
      <c r="W18" s="8" t="e">
        <f>IFERROR(IF(AND(tbl_xy[[#This Row],[Value]]&gt;=tbl_cat[[#This Row],[Yel Min]],tbl_xy[[#This Row],[Value]]&lt;=tbl_cat[[#This Row],[Yel Max]]),tbl_xy[[#This Row],[X]],NA()),NA())</f>
        <v>#N/A</v>
      </c>
      <c r="X18" s="8" t="e">
        <f>IFERROR(IF(AND(tbl_xy[[#This Row],[Value]]&gt;=tbl_cat[[#This Row],[Yel Min]],tbl_xy[[#This Row],[Value]]&lt;=tbl_cat[[#This Row],[Yel Max]]),tbl_xy[[#This Row],[Y]],NA()),NA())</f>
        <v>#N/A</v>
      </c>
      <c r="AB18" s="12" t="str">
        <f>IF(AC19=MIN(tbl_data[Date]),1,IF(AC19="","",AB17+1))</f>
        <v/>
      </c>
    </row>
    <row r="19" spans="4:29" ht="15.75" customHeight="1" thickBot="1" x14ac:dyDescent="0.3">
      <c r="D19" s="6" t="s">
        <v>16</v>
      </c>
      <c r="E19">
        <v>19</v>
      </c>
      <c r="F19">
        <v>73</v>
      </c>
      <c r="G19" s="7">
        <v>16</v>
      </c>
      <c r="H19">
        <f>IFERROR(IF(AND('Injury Dashboard'!$C$3="",'Injury Dashboard'!$F$3&lt;&gt;""),
AVERAGEIFS(tbl_data[R_Chest],tbl_data[[Date]:[Date]],'Injury Dashboard'!$F$3),
IF(AND('Injury Dashboard'!$C$3&lt;&gt;"",'Injury Dashboard'!$F$3=""),
AVERAGEIFS(tbl_data[R_Chest],tbl_data[[Athlete]:[Athlete]],'Injury Dashboard'!$C$3),
IF(AND('Injury Dashboard'!$C$3&lt;&gt;"",'Injury Dashboard'!$F$3&lt;&gt;""),
AVERAGEIFS(tbl_data[R_Chest],tbl_data[[Athlete]:[Athlete]],'Injury Dashboard'!$C$3,tbl_data[[Date]:[Date]],'Injury Dashboard'!$F$3),
IF(AND('Injury Dashboard'!$C$3="",'Injury Dashboard'!$F$3=""),
AVERAGEIFS(tbl_data[R_Chest],tbl_data[R_Chest],"&lt;&gt;"""))))),"")</f>
        <v>4</v>
      </c>
      <c r="J19" s="6" t="s">
        <v>16</v>
      </c>
      <c r="K19">
        <v>5</v>
      </c>
      <c r="L19">
        <v>4</v>
      </c>
      <c r="M19">
        <v>3.99</v>
      </c>
      <c r="N19" s="8">
        <v>2</v>
      </c>
      <c r="O19" s="8">
        <v>1.99</v>
      </c>
      <c r="P19" s="8">
        <v>0.1</v>
      </c>
      <c r="R19" s="6" t="s">
        <v>16</v>
      </c>
      <c r="S19">
        <f>IFERROR(IF(AND(tbl_xy[[#This Row],[Value]]&gt;=tbl_cat[[#This Row],[Red Min]],tbl_xy[[#This Row],[Value]]&lt;=tbl_cat[[#This Row],[Red Max]]),tbl_xy[[#This Row],[X]],NA()),NA())</f>
        <v>19</v>
      </c>
      <c r="T19">
        <f>IFERROR(IF(AND(tbl_xy[[#This Row],[Value]]&gt;=tbl_cat[[#This Row],[Red Min]],tbl_xy[[#This Row],[Value]]&lt;=tbl_cat[[#This Row],[Red Max]]),tbl_xy[[#This Row],[Y]],NA()),NA())</f>
        <v>73</v>
      </c>
      <c r="U19" t="e">
        <f>IFERROR(IF(AND(tbl_xy[[#This Row],[Value]]&gt;=tbl_cat[[#This Row],[OJ Min]],tbl_xy[[#This Row],[Value]]&lt;=tbl_cat[[#This Row],[OJ Max]]),tbl_xy[[#This Row],[X]],NA()),NA())</f>
        <v>#N/A</v>
      </c>
      <c r="V19" s="8" t="e">
        <f>IFERROR(IF(AND(tbl_xy[[#This Row],[Value]]&gt;=tbl_cat[[#This Row],[OJ Min]],tbl_xy[[#This Row],[Value]]&lt;=tbl_cat[[#This Row],[OJ Max]]),tbl_xy[[#This Row],[Y]],NA()),NA())</f>
        <v>#N/A</v>
      </c>
      <c r="W19" s="8" t="e">
        <f>IFERROR(IF(AND(tbl_xy[[#This Row],[Value]]&gt;=tbl_cat[[#This Row],[Yel Min]],tbl_xy[[#This Row],[Value]]&lt;=tbl_cat[[#This Row],[Yel Max]]),tbl_xy[[#This Row],[X]],NA()),NA())</f>
        <v>#N/A</v>
      </c>
      <c r="X19" s="8" t="e">
        <f>IFERROR(IF(AND(tbl_xy[[#This Row],[Value]]&gt;=tbl_cat[[#This Row],[Yel Min]],tbl_xy[[#This Row],[Value]]&lt;=tbl_cat[[#This Row],[Yel Max]]),tbl_xy[[#This Row],[Y]],NA()),NA())</f>
        <v>#N/A</v>
      </c>
      <c r="AB19" s="12" t="str">
        <f>IF(AC20=MIN(tbl_data[Date]),1,IF(AC20="","",AB18+1))</f>
        <v/>
      </c>
    </row>
    <row r="20" spans="4:29" ht="15.75" customHeight="1" thickBot="1" x14ac:dyDescent="0.3">
      <c r="D20" s="6" t="s">
        <v>17</v>
      </c>
      <c r="E20">
        <v>27</v>
      </c>
      <c r="F20">
        <v>64</v>
      </c>
      <c r="G20" s="7">
        <v>17</v>
      </c>
      <c r="H20">
        <f>IFERROR(IF(AND('Injury Dashboard'!$C$3="",'Injury Dashboard'!$F$3&lt;&gt;""),
AVERAGEIFS(tbl_data[L_Abs],tbl_data[[Date]:[Date]],'Injury Dashboard'!$F$3),
IF(AND('Injury Dashboard'!$C$3&lt;&gt;"",'Injury Dashboard'!$F$3=""),
AVERAGEIFS(tbl_data[L_Abs],tbl_data[[Athlete]:[Athlete]],'Injury Dashboard'!$C$3),
IF(AND('Injury Dashboard'!$C$3&lt;&gt;"",'Injury Dashboard'!$F$3&lt;&gt;""),
AVERAGEIFS(tbl_data[L_Abs],tbl_data[[Athlete]:[Athlete]],'Injury Dashboard'!$C$3,tbl_data[[Date]:[Date]],'Injury Dashboard'!$F$3),
IF(AND('Injury Dashboard'!$C$3="",'Injury Dashboard'!$F$3=""),
AVERAGEIFS(tbl_data[L_Abs],tbl_data[L_Abs],"&lt;&gt;"""))))),"")</f>
        <v>2.6</v>
      </c>
      <c r="J20" s="6" t="s">
        <v>17</v>
      </c>
      <c r="K20">
        <v>5</v>
      </c>
      <c r="L20">
        <v>4</v>
      </c>
      <c r="M20">
        <v>3.99</v>
      </c>
      <c r="N20" s="8">
        <v>2</v>
      </c>
      <c r="O20" s="8">
        <v>1.99</v>
      </c>
      <c r="P20" s="8">
        <v>0.1</v>
      </c>
      <c r="R20" s="6" t="s">
        <v>17</v>
      </c>
      <c r="S20" t="e">
        <f>IFERROR(IF(AND(tbl_xy[[#This Row],[Value]]&gt;=tbl_cat[[#This Row],[Red Min]],tbl_xy[[#This Row],[Value]]&lt;=tbl_cat[[#This Row],[Red Max]]),tbl_xy[[#This Row],[X]],NA()),NA())</f>
        <v>#N/A</v>
      </c>
      <c r="T20" t="e">
        <f>IFERROR(IF(AND(tbl_xy[[#This Row],[Value]]&gt;=tbl_cat[[#This Row],[Red Min]],tbl_xy[[#This Row],[Value]]&lt;=tbl_cat[[#This Row],[Red Max]]),tbl_xy[[#This Row],[Y]],NA()),NA())</f>
        <v>#N/A</v>
      </c>
      <c r="U20">
        <f>IFERROR(IF(AND(tbl_xy[[#This Row],[Value]]&gt;=tbl_cat[[#This Row],[OJ Min]],tbl_xy[[#This Row],[Value]]&lt;=tbl_cat[[#This Row],[OJ Max]]),tbl_xy[[#This Row],[X]],NA()),NA())</f>
        <v>27</v>
      </c>
      <c r="V20" s="8">
        <f>IFERROR(IF(AND(tbl_xy[[#This Row],[Value]]&gt;=tbl_cat[[#This Row],[OJ Min]],tbl_xy[[#This Row],[Value]]&lt;=tbl_cat[[#This Row],[OJ Max]]),tbl_xy[[#This Row],[Y]],NA()),NA())</f>
        <v>64</v>
      </c>
      <c r="W20" s="8" t="e">
        <f>IFERROR(IF(AND(tbl_xy[[#This Row],[Value]]&gt;=tbl_cat[[#This Row],[Yel Min]],tbl_xy[[#This Row],[Value]]&lt;=tbl_cat[[#This Row],[Yel Max]]),tbl_xy[[#This Row],[X]],NA()),NA())</f>
        <v>#N/A</v>
      </c>
      <c r="X20" s="8" t="e">
        <f>IFERROR(IF(AND(tbl_xy[[#This Row],[Value]]&gt;=tbl_cat[[#This Row],[Yel Min]],tbl_xy[[#This Row],[Value]]&lt;=tbl_cat[[#This Row],[Yel Max]]),tbl_xy[[#This Row],[Y]],NA()),NA())</f>
        <v>#N/A</v>
      </c>
      <c r="AB20" s="12" t="str">
        <f>IF(AC21=MIN(tbl_data[Date]),1,IF(AC21="","",AB19+1))</f>
        <v/>
      </c>
    </row>
    <row r="21" spans="4:29" ht="15.75" customHeight="1" thickBot="1" x14ac:dyDescent="0.3">
      <c r="D21" s="6" t="s">
        <v>18</v>
      </c>
      <c r="E21">
        <v>20</v>
      </c>
      <c r="F21">
        <v>64</v>
      </c>
      <c r="G21" s="7">
        <v>18</v>
      </c>
      <c r="H21" t="str">
        <f>IFERROR(IF(AND('Injury Dashboard'!$C$3="",'Injury Dashboard'!$F$3&lt;&gt;""),
AVERAGEIFS(tbl_data[R_Abs],tbl_data[[Date]:[Date]],'Injury Dashboard'!$F$3),
IF(AND('Injury Dashboard'!$C$3&lt;&gt;"",'Injury Dashboard'!$F$3=""),
AVERAGEIFS(tbl_data[R_Abs],tbl_data[[Athlete]:[Athlete]],'Injury Dashboard'!$C$3),
IF(AND('Injury Dashboard'!$C$3&lt;&gt;"",'Injury Dashboard'!$F$3&lt;&gt;""),
AVERAGEIFS(tbl_data[R_Abs],tbl_data[[Athlete]:[Athlete]],'Injury Dashboard'!$C$3,tbl_data[[Date]:[Date]],'Injury Dashboard'!$F$3),
IF(AND('Injury Dashboard'!$C$3="",'Injury Dashboard'!$F$3=""),
AVERAGEIFS(tbl_data[R_Abs],tbl_data[R_Abs],"&lt;&gt;"""))))),"")</f>
        <v/>
      </c>
      <c r="J21" s="6" t="s">
        <v>18</v>
      </c>
      <c r="K21">
        <v>5</v>
      </c>
      <c r="L21">
        <v>4</v>
      </c>
      <c r="M21">
        <v>3.99</v>
      </c>
      <c r="N21" s="8">
        <v>2</v>
      </c>
      <c r="O21" s="8">
        <v>1.99</v>
      </c>
      <c r="P21" s="8">
        <v>0.1</v>
      </c>
      <c r="R21" s="6" t="s">
        <v>18</v>
      </c>
      <c r="S21" t="e">
        <f>IFERROR(IF(AND(tbl_xy[[#This Row],[Value]]&gt;=tbl_cat[[#This Row],[Red Min]],tbl_xy[[#This Row],[Value]]&lt;=tbl_cat[[#This Row],[Red Max]]),tbl_xy[[#This Row],[X]],NA()),NA())</f>
        <v>#N/A</v>
      </c>
      <c r="T21" t="e">
        <f>IFERROR(IF(AND(tbl_xy[[#This Row],[Value]]&gt;=tbl_cat[[#This Row],[Red Min]],tbl_xy[[#This Row],[Value]]&lt;=tbl_cat[[#This Row],[Red Max]]),tbl_xy[[#This Row],[Y]],NA()),NA())</f>
        <v>#N/A</v>
      </c>
      <c r="U21" t="e">
        <f>IFERROR(IF(AND(tbl_xy[[#This Row],[Value]]&gt;=tbl_cat[[#This Row],[OJ Min]],tbl_xy[[#This Row],[Value]]&lt;=tbl_cat[[#This Row],[OJ Max]]),tbl_xy[[#This Row],[X]],NA()),NA())</f>
        <v>#N/A</v>
      </c>
      <c r="V21" s="8" t="e">
        <f>IFERROR(IF(AND(tbl_xy[[#This Row],[Value]]&gt;=tbl_cat[[#This Row],[OJ Min]],tbl_xy[[#This Row],[Value]]&lt;=tbl_cat[[#This Row],[OJ Max]]),tbl_xy[[#This Row],[Y]],NA()),NA())</f>
        <v>#N/A</v>
      </c>
      <c r="W21" s="8" t="e">
        <f>IFERROR(IF(AND(tbl_xy[[#This Row],[Value]]&gt;=tbl_cat[[#This Row],[Yel Min]],tbl_xy[[#This Row],[Value]]&lt;=tbl_cat[[#This Row],[Yel Max]]),tbl_xy[[#This Row],[X]],NA()),NA())</f>
        <v>#N/A</v>
      </c>
      <c r="X21" s="8" t="e">
        <f>IFERROR(IF(AND(tbl_xy[[#This Row],[Value]]&gt;=tbl_cat[[#This Row],[Yel Min]],tbl_xy[[#This Row],[Value]]&lt;=tbl_cat[[#This Row],[Yel Max]]),tbl_xy[[#This Row],[Y]],NA()),NA())</f>
        <v>#N/A</v>
      </c>
      <c r="AB21" s="12" t="str">
        <f>IF(AC22=MIN(tbl_data[Date]),1,IF(AC22="","",AB20+1))</f>
        <v/>
      </c>
    </row>
    <row r="22" spans="4:29" ht="15.75" customHeight="1" thickBot="1" x14ac:dyDescent="0.3">
      <c r="D22" s="6" t="s">
        <v>19</v>
      </c>
      <c r="E22">
        <v>30</v>
      </c>
      <c r="F22">
        <v>50</v>
      </c>
      <c r="G22" s="7">
        <v>19</v>
      </c>
      <c r="H22">
        <f>IFERROR(IF(AND('Injury Dashboard'!$C$3="",'Injury Dashboard'!$F$3&lt;&gt;""),
AVERAGEIFS(tbl_data[L_Hip],tbl_data[[Date]:[Date]],'Injury Dashboard'!$F$3),
IF(AND('Injury Dashboard'!$C$3&lt;&gt;"",'Injury Dashboard'!$F$3=""),
AVERAGEIFS(tbl_data[L_Hip],tbl_data[[Athlete]:[Athlete]],'Injury Dashboard'!$C$3),
IF(AND('Injury Dashboard'!$C$3&lt;&gt;"",'Injury Dashboard'!$F$3&lt;&gt;""),
AVERAGEIFS(tbl_data[L_Hip],tbl_data[[Athlete]:[Athlete]],'Injury Dashboard'!$C$3,tbl_data[[Date]:[Date]],'Injury Dashboard'!$F$3),
IF(AND('Injury Dashboard'!$C$3="",'Injury Dashboard'!$F$3=""),
AVERAGEIFS(tbl_data[L_Hip],tbl_data[L_Hip],"&lt;&gt;"""))))),"")</f>
        <v>2.2000000000000002</v>
      </c>
      <c r="J22" s="6" t="s">
        <v>19</v>
      </c>
      <c r="K22">
        <v>5</v>
      </c>
      <c r="L22">
        <v>4</v>
      </c>
      <c r="M22">
        <v>3.99</v>
      </c>
      <c r="N22" s="8">
        <v>2</v>
      </c>
      <c r="O22" s="8">
        <v>1.99</v>
      </c>
      <c r="P22" s="8">
        <v>0.1</v>
      </c>
      <c r="R22" s="6" t="s">
        <v>19</v>
      </c>
      <c r="S22" t="e">
        <f>IFERROR(IF(AND(tbl_xy[[#This Row],[Value]]&gt;=tbl_cat[[#This Row],[Red Min]],tbl_xy[[#This Row],[Value]]&lt;=tbl_cat[[#This Row],[Red Max]]),tbl_xy[[#This Row],[X]],NA()),NA())</f>
        <v>#N/A</v>
      </c>
      <c r="T22" t="e">
        <f>IFERROR(IF(AND(tbl_xy[[#This Row],[Value]]&gt;=tbl_cat[[#This Row],[Red Min]],tbl_xy[[#This Row],[Value]]&lt;=tbl_cat[[#This Row],[Red Max]]),tbl_xy[[#This Row],[Y]],NA()),NA())</f>
        <v>#N/A</v>
      </c>
      <c r="U22">
        <f>IFERROR(IF(AND(tbl_xy[[#This Row],[Value]]&gt;=tbl_cat[[#This Row],[OJ Min]],tbl_xy[[#This Row],[Value]]&lt;=tbl_cat[[#This Row],[OJ Max]]),tbl_xy[[#This Row],[X]],NA()),NA())</f>
        <v>30</v>
      </c>
      <c r="V22" s="8">
        <f>IFERROR(IF(AND(tbl_xy[[#This Row],[Value]]&gt;=tbl_cat[[#This Row],[OJ Min]],tbl_xy[[#This Row],[Value]]&lt;=tbl_cat[[#This Row],[OJ Max]]),tbl_xy[[#This Row],[Y]],NA()),NA())</f>
        <v>50</v>
      </c>
      <c r="W22" s="8" t="e">
        <f>IFERROR(IF(AND(tbl_xy[[#This Row],[Value]]&gt;=tbl_cat[[#This Row],[Yel Min]],tbl_xy[[#This Row],[Value]]&lt;=tbl_cat[[#This Row],[Yel Max]]),tbl_xy[[#This Row],[X]],NA()),NA())</f>
        <v>#N/A</v>
      </c>
      <c r="X22" s="8" t="e">
        <f>IFERROR(IF(AND(tbl_xy[[#This Row],[Value]]&gt;=tbl_cat[[#This Row],[Yel Min]],tbl_xy[[#This Row],[Value]]&lt;=tbl_cat[[#This Row],[Yel Max]]),tbl_xy[[#This Row],[Y]],NA()),NA())</f>
        <v>#N/A</v>
      </c>
      <c r="AB22" s="12" t="str">
        <f>IF(AC23=MIN(tbl_data[Date]),1,IF(AC23="","",AB21+1))</f>
        <v/>
      </c>
    </row>
    <row r="23" spans="4:29" ht="15.75" customHeight="1" thickBot="1" x14ac:dyDescent="0.3">
      <c r="D23" s="6" t="s">
        <v>20</v>
      </c>
      <c r="E23">
        <v>19</v>
      </c>
      <c r="F23">
        <v>50</v>
      </c>
      <c r="G23" s="7">
        <v>20</v>
      </c>
      <c r="H23">
        <f>IFERROR(IF(AND('Injury Dashboard'!$C$3="",'Injury Dashboard'!$F$3&lt;&gt;""),
AVERAGEIFS(tbl_data[R_Hip],tbl_data[[Date]:[Date]],'Injury Dashboard'!$F$3),
IF(AND('Injury Dashboard'!$C$3&lt;&gt;"",'Injury Dashboard'!$F$3=""),
AVERAGEIFS(tbl_data[R_Hip],tbl_data[[Athlete]:[Athlete]],'Injury Dashboard'!$C$3),
IF(AND('Injury Dashboard'!$C$3&lt;&gt;"",'Injury Dashboard'!$F$3&lt;&gt;""),
AVERAGEIFS(tbl_data[R_Hip],tbl_data[[Athlete]:[Athlete]],'Injury Dashboard'!$C$3,tbl_data[[Date]:[Date]],'Injury Dashboard'!$F$3),
IF(AND('Injury Dashboard'!$C$3="",'Injury Dashboard'!$F$3=""),
AVERAGEIFS(tbl_data[R_Hip],tbl_data[R_Hip],"&lt;&gt;"""))))),"")</f>
        <v>3</v>
      </c>
      <c r="J23" s="6" t="s">
        <v>20</v>
      </c>
      <c r="K23">
        <v>5</v>
      </c>
      <c r="L23">
        <v>4</v>
      </c>
      <c r="M23">
        <v>3.99</v>
      </c>
      <c r="N23" s="8">
        <v>2</v>
      </c>
      <c r="O23" s="8">
        <v>1.99</v>
      </c>
      <c r="P23" s="8">
        <v>0.1</v>
      </c>
      <c r="R23" s="6" t="s">
        <v>20</v>
      </c>
      <c r="S23" t="e">
        <f>IFERROR(IF(AND(tbl_xy[[#This Row],[Value]]&gt;=tbl_cat[[#This Row],[Red Min]],tbl_xy[[#This Row],[Value]]&lt;=tbl_cat[[#This Row],[Red Max]]),tbl_xy[[#This Row],[X]],NA()),NA())</f>
        <v>#N/A</v>
      </c>
      <c r="T23" t="e">
        <f>IFERROR(IF(AND(tbl_xy[[#This Row],[Value]]&gt;=tbl_cat[[#This Row],[Red Min]],tbl_xy[[#This Row],[Value]]&lt;=tbl_cat[[#This Row],[Red Max]]),tbl_xy[[#This Row],[Y]],NA()),NA())</f>
        <v>#N/A</v>
      </c>
      <c r="U23">
        <f>IFERROR(IF(AND(tbl_xy[[#This Row],[Value]]&gt;=tbl_cat[[#This Row],[OJ Min]],tbl_xy[[#This Row],[Value]]&lt;=tbl_cat[[#This Row],[OJ Max]]),tbl_xy[[#This Row],[X]],NA()),NA())</f>
        <v>19</v>
      </c>
      <c r="V23" s="8">
        <f>IFERROR(IF(AND(tbl_xy[[#This Row],[Value]]&gt;=tbl_cat[[#This Row],[OJ Min]],tbl_xy[[#This Row],[Value]]&lt;=tbl_cat[[#This Row],[OJ Max]]),tbl_xy[[#This Row],[Y]],NA()),NA())</f>
        <v>50</v>
      </c>
      <c r="W23" s="8" t="e">
        <f>IFERROR(IF(AND(tbl_xy[[#This Row],[Value]]&gt;=tbl_cat[[#This Row],[Yel Min]],tbl_xy[[#This Row],[Value]]&lt;=tbl_cat[[#This Row],[Yel Max]]),tbl_xy[[#This Row],[X]],NA()),NA())</f>
        <v>#N/A</v>
      </c>
      <c r="X23" s="8" t="e">
        <f>IFERROR(IF(AND(tbl_xy[[#This Row],[Value]]&gt;=tbl_cat[[#This Row],[Yel Min]],tbl_xy[[#This Row],[Value]]&lt;=tbl_cat[[#This Row],[Yel Max]]),tbl_xy[[#This Row],[Y]],NA()),NA())</f>
        <v>#N/A</v>
      </c>
      <c r="AB23" s="12" t="str">
        <f>IF(AC24=MIN(tbl_data[Date]),1,IF(AC24="","",AB22+1))</f>
        <v/>
      </c>
    </row>
    <row r="24" spans="4:29" ht="15.75" customHeight="1" thickBot="1" x14ac:dyDescent="0.3">
      <c r="D24" s="6" t="s">
        <v>21</v>
      </c>
      <c r="E24">
        <v>28</v>
      </c>
      <c r="F24">
        <v>40</v>
      </c>
      <c r="G24" s="7">
        <v>21</v>
      </c>
      <c r="H24">
        <f>IFERROR(IF(AND('Injury Dashboard'!$C$3="",'Injury Dashboard'!$F$3&lt;&gt;""),
AVERAGEIFS(tbl_data[L_Quad],tbl_data[[Date]:[Date]],'Injury Dashboard'!$F$3),
IF(AND('Injury Dashboard'!$C$3&lt;&gt;"",'Injury Dashboard'!$F$3=""),
AVERAGEIFS(tbl_data[L_Quad],tbl_data[[Athlete]:[Athlete]],'Injury Dashboard'!$C$3),
IF(AND('Injury Dashboard'!$C$3&lt;&gt;"",'Injury Dashboard'!$F$3&lt;&gt;""),
AVERAGEIFS(tbl_data[L_Quad],tbl_data[[Athlete]:[Athlete]],'Injury Dashboard'!$C$3,tbl_data[[Date]:[Date]],'Injury Dashboard'!$F$3),
IF(AND('Injury Dashboard'!$C$3="",'Injury Dashboard'!$F$3=""),
AVERAGEIFS(tbl_data[L_Quad],tbl_data[L_Quad],"&lt;&gt;"""))))),"")</f>
        <v>3.5</v>
      </c>
      <c r="J24" s="6" t="s">
        <v>21</v>
      </c>
      <c r="K24">
        <v>5</v>
      </c>
      <c r="L24">
        <v>4</v>
      </c>
      <c r="M24">
        <v>3.99</v>
      </c>
      <c r="N24" s="8">
        <v>2</v>
      </c>
      <c r="O24" s="8">
        <v>1.99</v>
      </c>
      <c r="P24" s="8">
        <v>0.1</v>
      </c>
      <c r="R24" s="6" t="s">
        <v>21</v>
      </c>
      <c r="S24" t="e">
        <f>IFERROR(IF(AND(tbl_xy[[#This Row],[Value]]&gt;=tbl_cat[[#This Row],[Red Min]],tbl_xy[[#This Row],[Value]]&lt;=tbl_cat[[#This Row],[Red Max]]),tbl_xy[[#This Row],[X]],NA()),NA())</f>
        <v>#N/A</v>
      </c>
      <c r="T24" t="e">
        <f>IFERROR(IF(AND(tbl_xy[[#This Row],[Value]]&gt;=tbl_cat[[#This Row],[Red Min]],tbl_xy[[#This Row],[Value]]&lt;=tbl_cat[[#This Row],[Red Max]]),tbl_xy[[#This Row],[Y]],NA()),NA())</f>
        <v>#N/A</v>
      </c>
      <c r="U24">
        <f>IFERROR(IF(AND(tbl_xy[[#This Row],[Value]]&gt;=tbl_cat[[#This Row],[OJ Min]],tbl_xy[[#This Row],[Value]]&lt;=tbl_cat[[#This Row],[OJ Max]]),tbl_xy[[#This Row],[X]],NA()),NA())</f>
        <v>28</v>
      </c>
      <c r="V24" s="8">
        <f>IFERROR(IF(AND(tbl_xy[[#This Row],[Value]]&gt;=tbl_cat[[#This Row],[OJ Min]],tbl_xy[[#This Row],[Value]]&lt;=tbl_cat[[#This Row],[OJ Max]]),tbl_xy[[#This Row],[Y]],NA()),NA())</f>
        <v>40</v>
      </c>
      <c r="W24" s="8" t="e">
        <f>IFERROR(IF(AND(tbl_xy[[#This Row],[Value]]&gt;=tbl_cat[[#This Row],[Yel Min]],tbl_xy[[#This Row],[Value]]&lt;=tbl_cat[[#This Row],[Yel Max]]),tbl_xy[[#This Row],[X]],NA()),NA())</f>
        <v>#N/A</v>
      </c>
      <c r="X24" s="8" t="e">
        <f>IFERROR(IF(AND(tbl_xy[[#This Row],[Value]]&gt;=tbl_cat[[#This Row],[Yel Min]],tbl_xy[[#This Row],[Value]]&lt;=tbl_cat[[#This Row],[Yel Max]]),tbl_xy[[#This Row],[Y]],NA()),NA())</f>
        <v>#N/A</v>
      </c>
      <c r="AB24" s="12" t="str">
        <f>IF(AC25=MIN(tbl_data[Date]),1,IF(AC25="","",AB23+1))</f>
        <v/>
      </c>
    </row>
    <row r="25" spans="4:29" ht="15.75" customHeight="1" thickBot="1" x14ac:dyDescent="0.3">
      <c r="D25" s="6" t="s">
        <v>22</v>
      </c>
      <c r="E25">
        <v>20</v>
      </c>
      <c r="F25">
        <v>40</v>
      </c>
      <c r="G25" s="7">
        <v>22</v>
      </c>
      <c r="H25">
        <f>IFERROR(IF(AND('Injury Dashboard'!$C$3="",'Injury Dashboard'!$F$3&lt;&gt;""),
AVERAGEIFS(tbl_data[R_Quad],tbl_data[[Date]:[Date]],'Injury Dashboard'!$F$3),
IF(AND('Injury Dashboard'!$C$3&lt;&gt;"",'Injury Dashboard'!$F$3=""),
AVERAGEIFS(tbl_data[R_Quad],tbl_data[[Athlete]:[Athlete]],'Injury Dashboard'!$C$3),
IF(AND('Injury Dashboard'!$C$3&lt;&gt;"",'Injury Dashboard'!$F$3&lt;&gt;""),
AVERAGEIFS(tbl_data[R_Quad],tbl_data[[Athlete]:[Athlete]],'Injury Dashboard'!$C$3,tbl_data[[Date]:[Date]],'Injury Dashboard'!$F$3),
IF(AND('Injury Dashboard'!$C$3="",'Injury Dashboard'!$F$3=""),
AVERAGEIFS(tbl_data[R_Quad],tbl_data[R_Quad],"&lt;&gt;"""))))),"")</f>
        <v>3</v>
      </c>
      <c r="J25" s="6" t="s">
        <v>22</v>
      </c>
      <c r="K25">
        <v>5</v>
      </c>
      <c r="L25">
        <v>4</v>
      </c>
      <c r="M25">
        <v>3.99</v>
      </c>
      <c r="N25" s="8">
        <v>2</v>
      </c>
      <c r="O25" s="8">
        <v>1.99</v>
      </c>
      <c r="P25" s="8">
        <v>0.1</v>
      </c>
      <c r="R25" s="6" t="s">
        <v>22</v>
      </c>
      <c r="S25" t="e">
        <f>IFERROR(IF(AND(tbl_xy[[#This Row],[Value]]&gt;=tbl_cat[[#This Row],[Red Min]],tbl_xy[[#This Row],[Value]]&lt;=tbl_cat[[#This Row],[Red Max]]),tbl_xy[[#This Row],[X]],NA()),NA())</f>
        <v>#N/A</v>
      </c>
      <c r="T25" t="e">
        <f>IFERROR(IF(AND(tbl_xy[[#This Row],[Value]]&gt;=tbl_cat[[#This Row],[Red Min]],tbl_xy[[#This Row],[Value]]&lt;=tbl_cat[[#This Row],[Red Max]]),tbl_xy[[#This Row],[Y]],NA()),NA())</f>
        <v>#N/A</v>
      </c>
      <c r="U25">
        <f>IFERROR(IF(AND(tbl_xy[[#This Row],[Value]]&gt;=tbl_cat[[#This Row],[OJ Min]],tbl_xy[[#This Row],[Value]]&lt;=tbl_cat[[#This Row],[OJ Max]]),tbl_xy[[#This Row],[X]],NA()),NA())</f>
        <v>20</v>
      </c>
      <c r="V25" s="8">
        <f>IFERROR(IF(AND(tbl_xy[[#This Row],[Value]]&gt;=tbl_cat[[#This Row],[OJ Min]],tbl_xy[[#This Row],[Value]]&lt;=tbl_cat[[#This Row],[OJ Max]]),tbl_xy[[#This Row],[Y]],NA()),NA())</f>
        <v>40</v>
      </c>
      <c r="W25" s="8" t="e">
        <f>IFERROR(IF(AND(tbl_xy[[#This Row],[Value]]&gt;=tbl_cat[[#This Row],[Yel Min]],tbl_xy[[#This Row],[Value]]&lt;=tbl_cat[[#This Row],[Yel Max]]),tbl_xy[[#This Row],[X]],NA()),NA())</f>
        <v>#N/A</v>
      </c>
      <c r="X25" s="8" t="e">
        <f>IFERROR(IF(AND(tbl_xy[[#This Row],[Value]]&gt;=tbl_cat[[#This Row],[Yel Min]],tbl_xy[[#This Row],[Value]]&lt;=tbl_cat[[#This Row],[Yel Max]]),tbl_xy[[#This Row],[Y]],NA()),NA())</f>
        <v>#N/A</v>
      </c>
      <c r="AB25" s="12" t="str">
        <f>IF(AC26=MIN(tbl_data[Date]),1,IF(AC26="","",AB24+1))</f>
        <v/>
      </c>
    </row>
    <row r="26" spans="4:29" ht="15.75" customHeight="1" thickBot="1" x14ac:dyDescent="0.3">
      <c r="D26" s="6" t="s">
        <v>23</v>
      </c>
      <c r="E26">
        <v>27</v>
      </c>
      <c r="F26">
        <v>26</v>
      </c>
      <c r="G26" s="7">
        <v>23</v>
      </c>
      <c r="H26">
        <f>IFERROR(IF(AND('Injury Dashboard'!$C$3="",'Injury Dashboard'!$F$3&lt;&gt;""),
AVERAGEIFS(tbl_data[L_Knee],tbl_data[[Date]:[Date]],'Injury Dashboard'!$F$3),
IF(AND('Injury Dashboard'!$C$3&lt;&gt;"",'Injury Dashboard'!$F$3=""),
AVERAGEIFS(tbl_data[L_Knee],tbl_data[[Athlete]:[Athlete]],'Injury Dashboard'!$C$3),
IF(AND('Injury Dashboard'!$C$3&lt;&gt;"",'Injury Dashboard'!$F$3&lt;&gt;""),
AVERAGEIFS(tbl_data[L_Knee],tbl_data[[Athlete]:[Athlete]],'Injury Dashboard'!$C$3,tbl_data[[Date]:[Date]],'Injury Dashboard'!$F$3),
IF(AND('Injury Dashboard'!$C$3="",'Injury Dashboard'!$F$3=""),
AVERAGEIFS(tbl_data[L_Knee],tbl_data[L_Knee],"&lt;&gt;"""))))),"")</f>
        <v>2.4</v>
      </c>
      <c r="J26" s="6" t="s">
        <v>23</v>
      </c>
      <c r="K26">
        <v>5</v>
      </c>
      <c r="L26">
        <v>4</v>
      </c>
      <c r="M26">
        <v>3.99</v>
      </c>
      <c r="N26" s="8">
        <v>2</v>
      </c>
      <c r="O26" s="8">
        <v>1.99</v>
      </c>
      <c r="P26" s="8">
        <v>0.1</v>
      </c>
      <c r="R26" s="6" t="s">
        <v>23</v>
      </c>
      <c r="S26" t="e">
        <f>IFERROR(IF(AND(tbl_xy[[#This Row],[Value]]&gt;=tbl_cat[[#This Row],[Red Min]],tbl_xy[[#This Row],[Value]]&lt;=tbl_cat[[#This Row],[Red Max]]),tbl_xy[[#This Row],[X]],NA()),NA())</f>
        <v>#N/A</v>
      </c>
      <c r="T26" t="e">
        <f>IFERROR(IF(AND(tbl_xy[[#This Row],[Value]]&gt;=tbl_cat[[#This Row],[Red Min]],tbl_xy[[#This Row],[Value]]&lt;=tbl_cat[[#This Row],[Red Max]]),tbl_xy[[#This Row],[Y]],NA()),NA())</f>
        <v>#N/A</v>
      </c>
      <c r="U26">
        <f>IFERROR(IF(AND(tbl_xy[[#This Row],[Value]]&gt;=tbl_cat[[#This Row],[OJ Min]],tbl_xy[[#This Row],[Value]]&lt;=tbl_cat[[#This Row],[OJ Max]]),tbl_xy[[#This Row],[X]],NA()),NA())</f>
        <v>27</v>
      </c>
      <c r="V26" s="8">
        <f>IFERROR(IF(AND(tbl_xy[[#This Row],[Value]]&gt;=tbl_cat[[#This Row],[OJ Min]],tbl_xy[[#This Row],[Value]]&lt;=tbl_cat[[#This Row],[OJ Max]]),tbl_xy[[#This Row],[Y]],NA()),NA())</f>
        <v>26</v>
      </c>
      <c r="W26" s="8" t="e">
        <f>IFERROR(IF(AND(tbl_xy[[#This Row],[Value]]&gt;=tbl_cat[[#This Row],[Yel Min]],tbl_xy[[#This Row],[Value]]&lt;=tbl_cat[[#This Row],[Yel Max]]),tbl_xy[[#This Row],[X]],NA()),NA())</f>
        <v>#N/A</v>
      </c>
      <c r="X26" s="8" t="e">
        <f>IFERROR(IF(AND(tbl_xy[[#This Row],[Value]]&gt;=tbl_cat[[#This Row],[Yel Min]],tbl_xy[[#This Row],[Value]]&lt;=tbl_cat[[#This Row],[Yel Max]]),tbl_xy[[#This Row],[Y]],NA()),NA())</f>
        <v>#N/A</v>
      </c>
      <c r="AB26" s="12" t="str">
        <f>IF(AC27=MIN(tbl_data[Date]),1,IF(AC27="","",AB25+1))</f>
        <v/>
      </c>
    </row>
    <row r="27" spans="4:29" ht="15.75" customHeight="1" thickBot="1" x14ac:dyDescent="0.3">
      <c r="D27" s="6" t="s">
        <v>24</v>
      </c>
      <c r="E27">
        <v>20.5</v>
      </c>
      <c r="F27">
        <v>26</v>
      </c>
      <c r="G27" s="7">
        <v>24</v>
      </c>
      <c r="H27">
        <f>IFERROR(IF(AND('Injury Dashboard'!$C$3="",'Injury Dashboard'!$F$3&lt;&gt;""),
AVERAGEIFS(tbl_data[R_Knee],tbl_data[[Date]:[Date]],'Injury Dashboard'!$F$3),
IF(AND('Injury Dashboard'!$C$3&lt;&gt;"",'Injury Dashboard'!$F$3=""),
AVERAGEIFS(tbl_data[R_Knee],tbl_data[[Athlete]:[Athlete]],'Injury Dashboard'!$C$3),
IF(AND('Injury Dashboard'!$C$3&lt;&gt;"",'Injury Dashboard'!$F$3&lt;&gt;""),
AVERAGEIFS(tbl_data[R_Knee],tbl_data[[Athlete]:[Athlete]],'Injury Dashboard'!$C$3,tbl_data[[Date]:[Date]],'Injury Dashboard'!$F$3),
IF(AND('Injury Dashboard'!$C$3="",'Injury Dashboard'!$F$3=""),
AVERAGEIFS(tbl_data[R_Knee],tbl_data[R_Knee],"&lt;&gt;"""))))),"")</f>
        <v>5</v>
      </c>
      <c r="J27" s="6" t="s">
        <v>24</v>
      </c>
      <c r="K27">
        <v>5</v>
      </c>
      <c r="L27">
        <v>4</v>
      </c>
      <c r="M27">
        <v>3.99</v>
      </c>
      <c r="N27" s="8">
        <v>2</v>
      </c>
      <c r="O27" s="8">
        <v>1.99</v>
      </c>
      <c r="P27" s="8">
        <v>0.1</v>
      </c>
      <c r="R27" s="6" t="s">
        <v>24</v>
      </c>
      <c r="S27">
        <f>IFERROR(IF(AND(tbl_xy[[#This Row],[Value]]&gt;=tbl_cat[[#This Row],[Red Min]],tbl_xy[[#This Row],[Value]]&lt;=tbl_cat[[#This Row],[Red Max]]),tbl_xy[[#This Row],[X]],NA()),NA())</f>
        <v>20.5</v>
      </c>
      <c r="T27">
        <f>IFERROR(IF(AND(tbl_xy[[#This Row],[Value]]&gt;=tbl_cat[[#This Row],[Red Min]],tbl_xy[[#This Row],[Value]]&lt;=tbl_cat[[#This Row],[Red Max]]),tbl_xy[[#This Row],[Y]],NA()),NA())</f>
        <v>26</v>
      </c>
      <c r="U27" t="e">
        <f>IFERROR(IF(AND(tbl_xy[[#This Row],[Value]]&gt;=tbl_cat[[#This Row],[OJ Min]],tbl_xy[[#This Row],[Value]]&lt;=tbl_cat[[#This Row],[OJ Max]]),tbl_xy[[#This Row],[X]],NA()),NA())</f>
        <v>#N/A</v>
      </c>
      <c r="V27" s="8" t="e">
        <f>IFERROR(IF(AND(tbl_xy[[#This Row],[Value]]&gt;=tbl_cat[[#This Row],[OJ Min]],tbl_xy[[#This Row],[Value]]&lt;=tbl_cat[[#This Row],[OJ Max]]),tbl_xy[[#This Row],[Y]],NA()),NA())</f>
        <v>#N/A</v>
      </c>
      <c r="W27" s="8" t="e">
        <f>IFERROR(IF(AND(tbl_xy[[#This Row],[Value]]&gt;=tbl_cat[[#This Row],[Yel Min]],tbl_xy[[#This Row],[Value]]&lt;=tbl_cat[[#This Row],[Yel Max]]),tbl_xy[[#This Row],[X]],NA()),NA())</f>
        <v>#N/A</v>
      </c>
      <c r="X27" s="8" t="e">
        <f>IFERROR(IF(AND(tbl_xy[[#This Row],[Value]]&gt;=tbl_cat[[#This Row],[Yel Min]],tbl_xy[[#This Row],[Value]]&lt;=tbl_cat[[#This Row],[Yel Max]]),tbl_xy[[#This Row],[Y]],NA()),NA())</f>
        <v>#N/A</v>
      </c>
      <c r="AB27" s="12" t="str">
        <f>IF(AC28=MIN(tbl_data[Date]),1,IF(AC28="","",AB26+1))</f>
        <v/>
      </c>
    </row>
    <row r="28" spans="4:29" ht="15.75" customHeight="1" thickBot="1" x14ac:dyDescent="0.3">
      <c r="D28" s="6" t="s">
        <v>25</v>
      </c>
      <c r="E28">
        <v>27</v>
      </c>
      <c r="F28">
        <v>17</v>
      </c>
      <c r="G28" s="7">
        <v>25</v>
      </c>
      <c r="H28">
        <f>IFERROR(IF(AND('Injury Dashboard'!$C$3="",'Injury Dashboard'!$F$3&lt;&gt;""),
AVERAGEIFS(tbl_data[L_Shin],tbl_data[[Date]:[Date]],'Injury Dashboard'!$F$3),
IF(AND('Injury Dashboard'!$C$3&lt;&gt;"",'Injury Dashboard'!$F$3=""),
AVERAGEIFS(tbl_data[L_Shin],tbl_data[[Athlete]:[Athlete]],'Injury Dashboard'!$C$3),
IF(AND('Injury Dashboard'!$C$3&lt;&gt;"",'Injury Dashboard'!$F$3&lt;&gt;""),
AVERAGEIFS(tbl_data[L_Shin],tbl_data[[Athlete]:[Athlete]],'Injury Dashboard'!$C$3,tbl_data[[Date]:[Date]],'Injury Dashboard'!$F$3),
IF(AND('Injury Dashboard'!$C$3="",'Injury Dashboard'!$F$3=""),
AVERAGEIFS(tbl_data[L_Shin],tbl_data[L_Shin],"&lt;&gt;"""))))),"")</f>
        <v>2.75</v>
      </c>
      <c r="J28" s="6" t="s">
        <v>25</v>
      </c>
      <c r="K28">
        <v>5</v>
      </c>
      <c r="L28">
        <v>4</v>
      </c>
      <c r="M28">
        <v>3.99</v>
      </c>
      <c r="N28" s="8">
        <v>2</v>
      </c>
      <c r="O28" s="8">
        <v>1.99</v>
      </c>
      <c r="P28" s="8">
        <v>0.1</v>
      </c>
      <c r="R28" s="6" t="s">
        <v>25</v>
      </c>
      <c r="S28" t="e">
        <f>IFERROR(IF(AND(tbl_xy[[#This Row],[Value]]&gt;=tbl_cat[[#This Row],[Red Min]],tbl_xy[[#This Row],[Value]]&lt;=tbl_cat[[#This Row],[Red Max]]),tbl_xy[[#This Row],[X]],NA()),NA())</f>
        <v>#N/A</v>
      </c>
      <c r="T28" t="e">
        <f>IFERROR(IF(AND(tbl_xy[[#This Row],[Value]]&gt;=tbl_cat[[#This Row],[Red Min]],tbl_xy[[#This Row],[Value]]&lt;=tbl_cat[[#This Row],[Red Max]]),tbl_xy[[#This Row],[Y]],NA()),NA())</f>
        <v>#N/A</v>
      </c>
      <c r="U28">
        <f>IFERROR(IF(AND(tbl_xy[[#This Row],[Value]]&gt;=tbl_cat[[#This Row],[OJ Min]],tbl_xy[[#This Row],[Value]]&lt;=tbl_cat[[#This Row],[OJ Max]]),tbl_xy[[#This Row],[X]],NA()),NA())</f>
        <v>27</v>
      </c>
      <c r="V28" s="8">
        <f>IFERROR(IF(AND(tbl_xy[[#This Row],[Value]]&gt;=tbl_cat[[#This Row],[OJ Min]],tbl_xy[[#This Row],[Value]]&lt;=tbl_cat[[#This Row],[OJ Max]]),tbl_xy[[#This Row],[Y]],NA()),NA())</f>
        <v>17</v>
      </c>
      <c r="W28" s="8" t="e">
        <f>IFERROR(IF(AND(tbl_xy[[#This Row],[Value]]&gt;=tbl_cat[[#This Row],[Yel Min]],tbl_xy[[#This Row],[Value]]&lt;=tbl_cat[[#This Row],[Yel Max]]),tbl_xy[[#This Row],[X]],NA()),NA())</f>
        <v>#N/A</v>
      </c>
      <c r="X28" s="8" t="e">
        <f>IFERROR(IF(AND(tbl_xy[[#This Row],[Value]]&gt;=tbl_cat[[#This Row],[Yel Min]],tbl_xy[[#This Row],[Value]]&lt;=tbl_cat[[#This Row],[Yel Max]]),tbl_xy[[#This Row],[Y]],NA()),NA())</f>
        <v>#N/A</v>
      </c>
      <c r="AB28" s="12" t="str">
        <f>IF(AC29=MIN(tbl_data[Date]),1,IF(AC29="","",AB27+1))</f>
        <v/>
      </c>
    </row>
    <row r="29" spans="4:29" ht="15.75" customHeight="1" thickBot="1" x14ac:dyDescent="0.3">
      <c r="D29" s="6" t="s">
        <v>26</v>
      </c>
      <c r="E29">
        <v>20.5</v>
      </c>
      <c r="F29">
        <v>17</v>
      </c>
      <c r="G29" s="7">
        <v>26</v>
      </c>
      <c r="H29">
        <f>IFERROR(IF(AND('Injury Dashboard'!$C$3="",'Injury Dashboard'!$F$3&lt;&gt;""),
AVERAGEIFS(tbl_data[R_Shin],tbl_data[[Date]:[Date]],'Injury Dashboard'!$F$3),
IF(AND('Injury Dashboard'!$C$3&lt;&gt;"",'Injury Dashboard'!$F$3=""),
AVERAGEIFS(tbl_data[R_Shin],tbl_data[[Athlete]:[Athlete]],'Injury Dashboard'!$C$3),
IF(AND('Injury Dashboard'!$C$3&lt;&gt;"",'Injury Dashboard'!$F$3&lt;&gt;""),
AVERAGEIFS(tbl_data[R_Shin],tbl_data[[Athlete]:[Athlete]],'Injury Dashboard'!$C$3,tbl_data[[Date]:[Date]],'Injury Dashboard'!$F$3),
IF(AND('Injury Dashboard'!$C$3="",'Injury Dashboard'!$F$3=""),
AVERAGEIFS(tbl_data[R_Shin],tbl_data[R_Shin],"&lt;&gt;"""))))),"")</f>
        <v>3.5</v>
      </c>
      <c r="J29" s="6" t="s">
        <v>26</v>
      </c>
      <c r="K29">
        <v>5</v>
      </c>
      <c r="L29">
        <v>4</v>
      </c>
      <c r="M29">
        <v>3.99</v>
      </c>
      <c r="N29" s="8">
        <v>2</v>
      </c>
      <c r="O29" s="8">
        <v>1.99</v>
      </c>
      <c r="P29" s="8">
        <v>0.1</v>
      </c>
      <c r="R29" s="6" t="s">
        <v>26</v>
      </c>
      <c r="S29" t="e">
        <f>IFERROR(IF(AND(tbl_xy[[#This Row],[Value]]&gt;=tbl_cat[[#This Row],[Red Min]],tbl_xy[[#This Row],[Value]]&lt;=tbl_cat[[#This Row],[Red Max]]),tbl_xy[[#This Row],[X]],NA()),NA())</f>
        <v>#N/A</v>
      </c>
      <c r="T29" t="e">
        <f>IFERROR(IF(AND(tbl_xy[[#This Row],[Value]]&gt;=tbl_cat[[#This Row],[Red Min]],tbl_xy[[#This Row],[Value]]&lt;=tbl_cat[[#This Row],[Red Max]]),tbl_xy[[#This Row],[Y]],NA()),NA())</f>
        <v>#N/A</v>
      </c>
      <c r="U29">
        <f>IFERROR(IF(AND(tbl_xy[[#This Row],[Value]]&gt;=tbl_cat[[#This Row],[OJ Min]],tbl_xy[[#This Row],[Value]]&lt;=tbl_cat[[#This Row],[OJ Max]]),tbl_xy[[#This Row],[X]],NA()),NA())</f>
        <v>20.5</v>
      </c>
      <c r="V29" s="8">
        <f>IFERROR(IF(AND(tbl_xy[[#This Row],[Value]]&gt;=tbl_cat[[#This Row],[OJ Min]],tbl_xy[[#This Row],[Value]]&lt;=tbl_cat[[#This Row],[OJ Max]]),tbl_xy[[#This Row],[Y]],NA()),NA())</f>
        <v>17</v>
      </c>
      <c r="W29" s="8" t="e">
        <f>IFERROR(IF(AND(tbl_xy[[#This Row],[Value]]&gt;=tbl_cat[[#This Row],[Yel Min]],tbl_xy[[#This Row],[Value]]&lt;=tbl_cat[[#This Row],[Yel Max]]),tbl_xy[[#This Row],[X]],NA()),NA())</f>
        <v>#N/A</v>
      </c>
      <c r="X29" s="8" t="e">
        <f>IFERROR(IF(AND(tbl_xy[[#This Row],[Value]]&gt;=tbl_cat[[#This Row],[Yel Min]],tbl_xy[[#This Row],[Value]]&lt;=tbl_cat[[#This Row],[Yel Max]]),tbl_xy[[#This Row],[Y]],NA()),NA())</f>
        <v>#N/A</v>
      </c>
      <c r="AB29" s="12" t="str">
        <f>IF(AC30=MIN(tbl_data[Date]),1,IF(AC30="","",AB28+1))</f>
        <v/>
      </c>
    </row>
    <row r="30" spans="4:29" ht="15.75" customHeight="1" thickBot="1" x14ac:dyDescent="0.3">
      <c r="D30" s="6" t="s">
        <v>27</v>
      </c>
      <c r="E30">
        <v>26</v>
      </c>
      <c r="F30">
        <v>6.5</v>
      </c>
      <c r="G30" s="7">
        <v>27</v>
      </c>
      <c r="H30">
        <f>IFERROR(IF(AND('Injury Dashboard'!$C$3="",'Injury Dashboard'!$F$3&lt;&gt;""),
AVERAGEIFS(tbl_data[L_Ankle],tbl_data[[Date]:[Date]],'Injury Dashboard'!$F$3),
IF(AND('Injury Dashboard'!$C$3&lt;&gt;"",'Injury Dashboard'!$F$3=""),
AVERAGEIFS(tbl_data[L_Ankle],tbl_data[[Athlete]:[Athlete]],'Injury Dashboard'!$C$3),
IF(AND('Injury Dashboard'!$C$3&lt;&gt;"",'Injury Dashboard'!$F$3&lt;&gt;""),
AVERAGEIFS(tbl_data[L_Ankle],tbl_data[[Athlete]:[Athlete]],'Injury Dashboard'!$C$3,tbl_data[[Date]:[Date]],'Injury Dashboard'!$F$3),
IF(AND('Injury Dashboard'!$C$3="",'Injury Dashboard'!$F$3=""),
AVERAGEIFS(tbl_data[L_Ankle],tbl_data[L_Ankle],"&lt;&gt;"""))))),"")</f>
        <v>5</v>
      </c>
      <c r="J30" s="6" t="s">
        <v>27</v>
      </c>
      <c r="K30">
        <v>5</v>
      </c>
      <c r="L30">
        <v>4</v>
      </c>
      <c r="M30">
        <v>3.99</v>
      </c>
      <c r="N30" s="8">
        <v>2</v>
      </c>
      <c r="O30" s="8">
        <v>1.99</v>
      </c>
      <c r="P30" s="8">
        <v>0.1</v>
      </c>
      <c r="R30" s="6" t="s">
        <v>27</v>
      </c>
      <c r="S30">
        <f>IFERROR(IF(AND(tbl_xy[[#This Row],[Value]]&gt;=tbl_cat[[#This Row],[Red Min]],tbl_xy[[#This Row],[Value]]&lt;=tbl_cat[[#This Row],[Red Max]]),tbl_xy[[#This Row],[X]],NA()),NA())</f>
        <v>26</v>
      </c>
      <c r="T30">
        <f>IFERROR(IF(AND(tbl_xy[[#This Row],[Value]]&gt;=tbl_cat[[#This Row],[Red Min]],tbl_xy[[#This Row],[Value]]&lt;=tbl_cat[[#This Row],[Red Max]]),tbl_xy[[#This Row],[Y]],NA()),NA())</f>
        <v>6.5</v>
      </c>
      <c r="U30" t="e">
        <f>IFERROR(IF(AND(tbl_xy[[#This Row],[Value]]&gt;=tbl_cat[[#This Row],[OJ Min]],tbl_xy[[#This Row],[Value]]&lt;=tbl_cat[[#This Row],[OJ Max]]),tbl_xy[[#This Row],[X]],NA()),NA())</f>
        <v>#N/A</v>
      </c>
      <c r="V30" s="8" t="e">
        <f>IFERROR(IF(AND(tbl_xy[[#This Row],[Value]]&gt;=tbl_cat[[#This Row],[OJ Min]],tbl_xy[[#This Row],[Value]]&lt;=tbl_cat[[#This Row],[OJ Max]]),tbl_xy[[#This Row],[Y]],NA()),NA())</f>
        <v>#N/A</v>
      </c>
      <c r="W30" s="8" t="e">
        <f>IFERROR(IF(AND(tbl_xy[[#This Row],[Value]]&gt;=tbl_cat[[#This Row],[Yel Min]],tbl_xy[[#This Row],[Value]]&lt;=tbl_cat[[#This Row],[Yel Max]]),tbl_xy[[#This Row],[X]],NA()),NA())</f>
        <v>#N/A</v>
      </c>
      <c r="X30" s="8" t="e">
        <f>IFERROR(IF(AND(tbl_xy[[#This Row],[Value]]&gt;=tbl_cat[[#This Row],[Yel Min]],tbl_xy[[#This Row],[Value]]&lt;=tbl_cat[[#This Row],[Yel Max]]),tbl_xy[[#This Row],[Y]],NA()),NA())</f>
        <v>#N/A</v>
      </c>
      <c r="AB30" s="12" t="str">
        <f>IF(AC31=MIN(tbl_data[Date]),1,IF(AC31="","",AB29+1))</f>
        <v/>
      </c>
    </row>
    <row r="31" spans="4:29" ht="15.75" customHeight="1" thickBot="1" x14ac:dyDescent="0.3">
      <c r="D31" s="6" t="s">
        <v>30</v>
      </c>
      <c r="E31">
        <v>21.5</v>
      </c>
      <c r="F31">
        <v>6.5</v>
      </c>
      <c r="G31" s="7">
        <v>28</v>
      </c>
      <c r="H31">
        <f>IFERROR(IF(AND('Injury Dashboard'!$C$3="",'Injury Dashboard'!$F$3&lt;&gt;""),
AVERAGEIFS(tbl_data[R_Ankle],tbl_data[[Date]:[Date]],'Injury Dashboard'!$F$3),
IF(AND('Injury Dashboard'!$C$3&lt;&gt;"",'Injury Dashboard'!$F$3=""),
AVERAGEIFS(tbl_data[R_Ankle],tbl_data[[Athlete]:[Athlete]],'Injury Dashboard'!$C$3),
IF(AND('Injury Dashboard'!$C$3&lt;&gt;"",'Injury Dashboard'!$F$3&lt;&gt;""),
AVERAGEIFS(tbl_data[R_Ankle],tbl_data[[Athlete]:[Athlete]],'Injury Dashboard'!$C$3,tbl_data[[Date]:[Date]],'Injury Dashboard'!$F$3),
IF(AND('Injury Dashboard'!$C$3="",'Injury Dashboard'!$F$3=""),
AVERAGEIFS(tbl_data[R_Ankle],tbl_data[R_Ankle],"&lt;&gt;"""))))),"")</f>
        <v>2.5</v>
      </c>
      <c r="J31" s="6" t="s">
        <v>30</v>
      </c>
      <c r="K31">
        <v>5</v>
      </c>
      <c r="L31">
        <v>4</v>
      </c>
      <c r="M31">
        <v>3.99</v>
      </c>
      <c r="N31" s="8">
        <v>2</v>
      </c>
      <c r="O31" s="8">
        <v>1.99</v>
      </c>
      <c r="P31" s="8">
        <v>0.1</v>
      </c>
      <c r="R31" s="6" t="s">
        <v>30</v>
      </c>
      <c r="S31" t="e">
        <f>IFERROR(IF(AND(tbl_xy[[#This Row],[Value]]&gt;=tbl_cat[[#This Row],[Red Min]],tbl_xy[[#This Row],[Value]]&lt;=tbl_cat[[#This Row],[Red Max]]),tbl_xy[[#This Row],[X]],NA()),NA())</f>
        <v>#N/A</v>
      </c>
      <c r="T31" t="e">
        <f>IFERROR(IF(AND(tbl_xy[[#This Row],[Value]]&gt;=tbl_cat[[#This Row],[Red Min]],tbl_xy[[#This Row],[Value]]&lt;=tbl_cat[[#This Row],[Red Max]]),tbl_xy[[#This Row],[Y]],NA()),NA())</f>
        <v>#N/A</v>
      </c>
      <c r="U31">
        <f>IFERROR(IF(AND(tbl_xy[[#This Row],[Value]]&gt;=tbl_cat[[#This Row],[OJ Min]],tbl_xy[[#This Row],[Value]]&lt;=tbl_cat[[#This Row],[OJ Max]]),tbl_xy[[#This Row],[X]],NA()),NA())</f>
        <v>21.5</v>
      </c>
      <c r="V31" s="8">
        <f>IFERROR(IF(AND(tbl_xy[[#This Row],[Value]]&gt;=tbl_cat[[#This Row],[OJ Min]],tbl_xy[[#This Row],[Value]]&lt;=tbl_cat[[#This Row],[OJ Max]]),tbl_xy[[#This Row],[Y]],NA()),NA())</f>
        <v>6.5</v>
      </c>
      <c r="W31" s="8" t="e">
        <f>IFERROR(IF(AND(tbl_xy[[#This Row],[Value]]&gt;=tbl_cat[[#This Row],[Yel Min]],tbl_xy[[#This Row],[Value]]&lt;=tbl_cat[[#This Row],[Yel Max]]),tbl_xy[[#This Row],[X]],NA()),NA())</f>
        <v>#N/A</v>
      </c>
      <c r="X31" s="8" t="e">
        <f>IFERROR(IF(AND(tbl_xy[[#This Row],[Value]]&gt;=tbl_cat[[#This Row],[Yel Min]],tbl_xy[[#This Row],[Value]]&lt;=tbl_cat[[#This Row],[Yel Max]]),tbl_xy[[#This Row],[Y]],NA()),NA())</f>
        <v>#N/A</v>
      </c>
      <c r="AB31" s="12" t="str">
        <f>IF(AC32=MIN(tbl_data[Date]),1,IF(AC32="","",AB30+1))</f>
        <v/>
      </c>
    </row>
    <row r="32" spans="4:29" ht="15.75" customHeight="1" thickBot="1" x14ac:dyDescent="0.3">
      <c r="D32" s="6" t="s">
        <v>29</v>
      </c>
      <c r="E32">
        <v>26</v>
      </c>
      <c r="F32">
        <v>4</v>
      </c>
      <c r="G32" s="7">
        <v>29</v>
      </c>
      <c r="H32">
        <f>IFERROR(IF(AND('Injury Dashboard'!$C$3="",'Injury Dashboard'!$F$3&lt;&gt;""),
AVERAGEIFS(tbl_data[L_Foot],tbl_data[[Date]:[Date]],'Injury Dashboard'!$F$3),
IF(AND('Injury Dashboard'!$C$3&lt;&gt;"",'Injury Dashboard'!$F$3=""),
AVERAGEIFS(tbl_data[L_Foot],tbl_data[[Athlete]:[Athlete]],'Injury Dashboard'!$C$3),
IF(AND('Injury Dashboard'!$C$3&lt;&gt;"",'Injury Dashboard'!$F$3&lt;&gt;""),
AVERAGEIFS(tbl_data[L_Foot],tbl_data[[Athlete]:[Athlete]],'Injury Dashboard'!$C$3,tbl_data[[Date]:[Date]],'Injury Dashboard'!$F$3),
IF(AND('Injury Dashboard'!$C$3="",'Injury Dashboard'!$F$3=""),
AVERAGEIFS(tbl_data[L_Foot],tbl_data[L_Foot],"&lt;&gt;"""))))),"")</f>
        <v>1</v>
      </c>
      <c r="J32" s="6" t="s">
        <v>29</v>
      </c>
      <c r="K32">
        <v>5</v>
      </c>
      <c r="L32">
        <v>4</v>
      </c>
      <c r="M32">
        <v>3.99</v>
      </c>
      <c r="N32" s="8">
        <v>2</v>
      </c>
      <c r="O32" s="8">
        <v>1.99</v>
      </c>
      <c r="P32" s="8">
        <v>0.1</v>
      </c>
      <c r="R32" s="6" t="s">
        <v>29</v>
      </c>
      <c r="S32" t="e">
        <f>IFERROR(IF(AND(tbl_xy[[#This Row],[Value]]&gt;=tbl_cat[[#This Row],[Red Min]],tbl_xy[[#This Row],[Value]]&lt;=tbl_cat[[#This Row],[Red Max]]),tbl_xy[[#This Row],[X]],NA()),NA())</f>
        <v>#N/A</v>
      </c>
      <c r="T32" t="e">
        <f>IFERROR(IF(AND(tbl_xy[[#This Row],[Value]]&gt;=tbl_cat[[#This Row],[Red Min]],tbl_xy[[#This Row],[Value]]&lt;=tbl_cat[[#This Row],[Red Max]]),tbl_xy[[#This Row],[Y]],NA()),NA())</f>
        <v>#N/A</v>
      </c>
      <c r="U32" t="e">
        <f>IFERROR(IF(AND(tbl_xy[[#This Row],[Value]]&gt;=tbl_cat[[#This Row],[OJ Min]],tbl_xy[[#This Row],[Value]]&lt;=tbl_cat[[#This Row],[OJ Max]]),tbl_xy[[#This Row],[X]],NA()),NA())</f>
        <v>#N/A</v>
      </c>
      <c r="V32" s="8" t="e">
        <f>IFERROR(IF(AND(tbl_xy[[#This Row],[Value]]&gt;=tbl_cat[[#This Row],[OJ Min]],tbl_xy[[#This Row],[Value]]&lt;=tbl_cat[[#This Row],[OJ Max]]),tbl_xy[[#This Row],[Y]],NA()),NA())</f>
        <v>#N/A</v>
      </c>
      <c r="W32" s="8">
        <f>IFERROR(IF(AND(tbl_xy[[#This Row],[Value]]&gt;=tbl_cat[[#This Row],[Yel Min]],tbl_xy[[#This Row],[Value]]&lt;=tbl_cat[[#This Row],[Yel Max]]),tbl_xy[[#This Row],[X]],NA()),NA())</f>
        <v>26</v>
      </c>
      <c r="X32" s="8">
        <f>IFERROR(IF(AND(tbl_xy[[#This Row],[Value]]&gt;=tbl_cat[[#This Row],[Yel Min]],tbl_xy[[#This Row],[Value]]&lt;=tbl_cat[[#This Row],[Yel Max]]),tbl_xy[[#This Row],[Y]],NA()),NA())</f>
        <v>4</v>
      </c>
      <c r="AB32" s="12" t="str">
        <f>IF(AC33=MIN(tbl_data[Date]),1,IF(AC33="","",AB31+1))</f>
        <v/>
      </c>
    </row>
    <row r="33" spans="4:28" ht="15.75" customHeight="1" thickBot="1" x14ac:dyDescent="0.3">
      <c r="D33" s="6" t="s">
        <v>28</v>
      </c>
      <c r="E33">
        <v>21.5</v>
      </c>
      <c r="F33">
        <v>4</v>
      </c>
      <c r="G33" s="7">
        <v>30</v>
      </c>
      <c r="H33" t="str">
        <f>IFERROR(IF(AND('Injury Dashboard'!$C$3="",'Injury Dashboard'!$F$3&lt;&gt;""),
AVERAGEIFS(tbl_data[R_Foot],tbl_data[[Date]:[Date]],'Injury Dashboard'!$F$3),
IF(AND('Injury Dashboard'!$C$3&lt;&gt;"",'Injury Dashboard'!$F$3=""),
AVERAGEIFS(tbl_data[R_Foot],tbl_data[[Athlete]:[Athlete]],'Injury Dashboard'!$C$3),
IF(AND('Injury Dashboard'!$C$3&lt;&gt;"",'Injury Dashboard'!$F$3&lt;&gt;""),
AVERAGEIFS(tbl_data[R_Foot],tbl_data[[Athlete]:[Athlete]],'Injury Dashboard'!$C$3,tbl_data[[Date]:[Date]],'Injury Dashboard'!$F$3),
IF(AND('Injury Dashboard'!$C$3="",'Injury Dashboard'!$F$3=""),
AVERAGEIFS(tbl_data[R_Foot],tbl_data[R_Foot],"&lt;&gt;"""))))),"")</f>
        <v/>
      </c>
      <c r="J33" s="6" t="s">
        <v>28</v>
      </c>
      <c r="K33">
        <v>5</v>
      </c>
      <c r="L33">
        <v>4</v>
      </c>
      <c r="M33">
        <v>3.99</v>
      </c>
      <c r="N33" s="8">
        <v>2</v>
      </c>
      <c r="O33" s="8">
        <v>1.99</v>
      </c>
      <c r="P33" s="8">
        <v>0.1</v>
      </c>
      <c r="R33" s="6" t="s">
        <v>28</v>
      </c>
      <c r="S33" t="e">
        <f>IFERROR(IF(AND(tbl_xy[[#This Row],[Value]]&gt;=tbl_cat[[#This Row],[Red Min]],tbl_xy[[#This Row],[Value]]&lt;=tbl_cat[[#This Row],[Red Max]]),tbl_xy[[#This Row],[X]],NA()),NA())</f>
        <v>#N/A</v>
      </c>
      <c r="T33" t="e">
        <f>IFERROR(IF(AND(tbl_xy[[#This Row],[Value]]&gt;=tbl_cat[[#This Row],[Red Min]],tbl_xy[[#This Row],[Value]]&lt;=tbl_cat[[#This Row],[Red Max]]),tbl_xy[[#This Row],[Y]],NA()),NA())</f>
        <v>#N/A</v>
      </c>
      <c r="U33" t="e">
        <f>IFERROR(IF(AND(tbl_xy[[#This Row],[Value]]&gt;=tbl_cat[[#This Row],[OJ Min]],tbl_xy[[#This Row],[Value]]&lt;=tbl_cat[[#This Row],[OJ Max]]),tbl_xy[[#This Row],[X]],NA()),NA())</f>
        <v>#N/A</v>
      </c>
      <c r="V33" s="8" t="e">
        <f>IFERROR(IF(AND(tbl_xy[[#This Row],[Value]]&gt;=tbl_cat[[#This Row],[OJ Min]],tbl_xy[[#This Row],[Value]]&lt;=tbl_cat[[#This Row],[OJ Max]]),tbl_xy[[#This Row],[Y]],NA()),NA())</f>
        <v>#N/A</v>
      </c>
      <c r="W33" s="8" t="e">
        <f>IFERROR(IF(AND(tbl_xy[[#This Row],[Value]]&gt;=tbl_cat[[#This Row],[Yel Min]],tbl_xy[[#This Row],[Value]]&lt;=tbl_cat[[#This Row],[Yel Max]]),tbl_xy[[#This Row],[X]],NA()),NA())</f>
        <v>#N/A</v>
      </c>
      <c r="X33" s="8" t="e">
        <f>IFERROR(IF(AND(tbl_xy[[#This Row],[Value]]&gt;=tbl_cat[[#This Row],[Yel Min]],tbl_xy[[#This Row],[Value]]&lt;=tbl_cat[[#This Row],[Yel Max]]),tbl_xy[[#This Row],[Y]],NA()),NA())</f>
        <v>#N/A</v>
      </c>
      <c r="AB33" s="12" t="str">
        <f>IF(AC34=MIN(tbl_data[Date]),1,IF(AC34="","",AB32+1))</f>
        <v/>
      </c>
    </row>
    <row r="34" spans="4:28" ht="15.75" customHeight="1" thickBot="1" x14ac:dyDescent="0.3">
      <c r="D34" s="6" t="s">
        <v>31</v>
      </c>
      <c r="E34">
        <v>68</v>
      </c>
      <c r="F34">
        <v>76</v>
      </c>
      <c r="G34" s="7">
        <v>31</v>
      </c>
      <c r="H34" t="str">
        <f>IFERROR(IF(AND('Injury Dashboard'!$C$3="",'Injury Dashboard'!$F$3&lt;&gt;""),
AVERAGEIFS(tbl_data[L_BackUpper],tbl_data[[Date]:[Date]],'Injury Dashboard'!$F$3),
IF(AND('Injury Dashboard'!$C$3&lt;&gt;"",'Injury Dashboard'!$F$3=""),
AVERAGEIFS(tbl_data[L_BackUpper],tbl_data[[Athlete]:[Athlete]],'Injury Dashboard'!$C$3),
IF(AND('Injury Dashboard'!$C$3&lt;&gt;"",'Injury Dashboard'!$F$3&lt;&gt;""),
AVERAGEIFS(tbl_data[L_BackUpper],tbl_data[[Athlete]:[Athlete]],'Injury Dashboard'!$C$3,tbl_data[[Date]:[Date]],'Injury Dashboard'!$F$3),
IF(AND('Injury Dashboard'!$C$3="",'Injury Dashboard'!$F$3=""),
AVERAGEIFS(tbl_data[L_BackUpper],tbl_data[L_BackUpper],"&lt;&gt;"""))))),"")</f>
        <v/>
      </c>
      <c r="J34" s="6" t="s">
        <v>31</v>
      </c>
      <c r="K34">
        <v>5</v>
      </c>
      <c r="L34">
        <v>4</v>
      </c>
      <c r="M34">
        <v>3.99</v>
      </c>
      <c r="N34" s="8">
        <v>2</v>
      </c>
      <c r="O34" s="8">
        <v>1.99</v>
      </c>
      <c r="P34" s="8">
        <v>0.1</v>
      </c>
      <c r="R34" s="6" t="s">
        <v>31</v>
      </c>
      <c r="S34" t="e">
        <f>IFERROR(IF(AND(tbl_xy[[#This Row],[Value]]&gt;=tbl_cat[[#This Row],[Red Min]],tbl_xy[[#This Row],[Value]]&lt;=tbl_cat[[#This Row],[Red Max]]),tbl_xy[[#This Row],[X]],NA()),NA())</f>
        <v>#N/A</v>
      </c>
      <c r="T34" t="e">
        <f>IFERROR(IF(AND(tbl_xy[[#This Row],[Value]]&gt;=tbl_cat[[#This Row],[Red Min]],tbl_xy[[#This Row],[Value]]&lt;=tbl_cat[[#This Row],[Red Max]]),tbl_xy[[#This Row],[Y]],NA()),NA())</f>
        <v>#N/A</v>
      </c>
      <c r="U34" t="e">
        <f>IFERROR(IF(AND(tbl_xy[[#This Row],[Value]]&gt;=tbl_cat[[#This Row],[OJ Min]],tbl_xy[[#This Row],[Value]]&lt;=tbl_cat[[#This Row],[OJ Max]]),tbl_xy[[#This Row],[X]],NA()),NA())</f>
        <v>#N/A</v>
      </c>
      <c r="V34" s="8" t="e">
        <f>IFERROR(IF(AND(tbl_xy[[#This Row],[Value]]&gt;=tbl_cat[[#This Row],[OJ Min]],tbl_xy[[#This Row],[Value]]&lt;=tbl_cat[[#This Row],[OJ Max]]),tbl_xy[[#This Row],[Y]],NA()),NA())</f>
        <v>#N/A</v>
      </c>
      <c r="W34" s="8" t="e">
        <f>IFERROR(IF(AND(tbl_xy[[#This Row],[Value]]&gt;=tbl_cat[[#This Row],[Yel Min]],tbl_xy[[#This Row],[Value]]&lt;=tbl_cat[[#This Row],[Yel Max]]),tbl_xy[[#This Row],[X]],NA()),NA())</f>
        <v>#N/A</v>
      </c>
      <c r="X34" s="8" t="e">
        <f>IFERROR(IF(AND(tbl_xy[[#This Row],[Value]]&gt;=tbl_cat[[#This Row],[Yel Min]],tbl_xy[[#This Row],[Value]]&lt;=tbl_cat[[#This Row],[Yel Max]]),tbl_xy[[#This Row],[Y]],NA()),NA())</f>
        <v>#N/A</v>
      </c>
      <c r="AB34" s="12" t="str">
        <f>IF(AC35=MIN(tbl_data[Date]),1,IF(AC35="","",AB33+1))</f>
        <v/>
      </c>
    </row>
    <row r="35" spans="4:28" ht="15.75" customHeight="1" thickBot="1" x14ac:dyDescent="0.3">
      <c r="D35" s="6" t="s">
        <v>32</v>
      </c>
      <c r="E35">
        <v>76</v>
      </c>
      <c r="F35">
        <v>76</v>
      </c>
      <c r="G35" s="7">
        <v>32</v>
      </c>
      <c r="H35" t="str">
        <f>IFERROR(IF(AND('Injury Dashboard'!$C$3="",'Injury Dashboard'!$F$3&lt;&gt;""),
AVERAGEIFS(tbl_data[R_BackUpper],tbl_data[[Date]:[Date]],'Injury Dashboard'!$F$3),
IF(AND('Injury Dashboard'!$C$3&lt;&gt;"",'Injury Dashboard'!$F$3=""),
AVERAGEIFS(tbl_data[R_BackUpper],tbl_data[[Athlete]:[Athlete]],'Injury Dashboard'!$C$3),
IF(AND('Injury Dashboard'!$C$3&lt;&gt;"",'Injury Dashboard'!$F$3&lt;&gt;""),
AVERAGEIFS(tbl_data[R_BackUpper],tbl_data[[Athlete]:[Athlete]],'Injury Dashboard'!$C$3,tbl_data[[Date]:[Date]],'Injury Dashboard'!$F$3),
IF(AND('Injury Dashboard'!$C$3="",'Injury Dashboard'!$F$3=""),
AVERAGEIFS(tbl_data[R_BackUpper],tbl_data[R_BackUpper],"&lt;&gt;"""))))),"")</f>
        <v/>
      </c>
      <c r="J35" s="6" t="s">
        <v>32</v>
      </c>
      <c r="K35">
        <v>5</v>
      </c>
      <c r="L35">
        <v>4</v>
      </c>
      <c r="M35">
        <v>3.99</v>
      </c>
      <c r="N35" s="8">
        <v>2</v>
      </c>
      <c r="O35" s="8">
        <v>1.99</v>
      </c>
      <c r="P35" s="8">
        <v>0.1</v>
      </c>
      <c r="R35" s="6" t="s">
        <v>32</v>
      </c>
      <c r="S35" t="e">
        <f>IFERROR(IF(AND(tbl_xy[[#This Row],[Value]]&gt;=tbl_cat[[#This Row],[Red Min]],tbl_xy[[#This Row],[Value]]&lt;=tbl_cat[[#This Row],[Red Max]]),tbl_xy[[#This Row],[X]],NA()),NA())</f>
        <v>#N/A</v>
      </c>
      <c r="T35" t="e">
        <f>IFERROR(IF(AND(tbl_xy[[#This Row],[Value]]&gt;=tbl_cat[[#This Row],[Red Min]],tbl_xy[[#This Row],[Value]]&lt;=tbl_cat[[#This Row],[Red Max]]),tbl_xy[[#This Row],[Y]],NA()),NA())</f>
        <v>#N/A</v>
      </c>
      <c r="U35" t="e">
        <f>IFERROR(IF(AND(tbl_xy[[#This Row],[Value]]&gt;=tbl_cat[[#This Row],[OJ Min]],tbl_xy[[#This Row],[Value]]&lt;=tbl_cat[[#This Row],[OJ Max]]),tbl_xy[[#This Row],[X]],NA()),NA())</f>
        <v>#N/A</v>
      </c>
      <c r="V35" s="8" t="e">
        <f>IFERROR(IF(AND(tbl_xy[[#This Row],[Value]]&gt;=tbl_cat[[#This Row],[OJ Min]],tbl_xy[[#This Row],[Value]]&lt;=tbl_cat[[#This Row],[OJ Max]]),tbl_xy[[#This Row],[Y]],NA()),NA())</f>
        <v>#N/A</v>
      </c>
      <c r="W35" s="8" t="e">
        <f>IFERROR(IF(AND(tbl_xy[[#This Row],[Value]]&gt;=tbl_cat[[#This Row],[Yel Min]],tbl_xy[[#This Row],[Value]]&lt;=tbl_cat[[#This Row],[Yel Max]]),tbl_xy[[#This Row],[X]],NA()),NA())</f>
        <v>#N/A</v>
      </c>
      <c r="X35" s="8" t="e">
        <f>IFERROR(IF(AND(tbl_xy[[#This Row],[Value]]&gt;=tbl_cat[[#This Row],[Yel Min]],tbl_xy[[#This Row],[Value]]&lt;=tbl_cat[[#This Row],[Yel Max]]),tbl_xy[[#This Row],[Y]],NA()),NA())</f>
        <v>#N/A</v>
      </c>
      <c r="AB35" s="12" t="str">
        <f>IF(AC36=MIN(tbl_data[Date]),1,IF(AC36="","",AB34+1))</f>
        <v/>
      </c>
    </row>
    <row r="36" spans="4:28" ht="15.75" customHeight="1" thickBot="1" x14ac:dyDescent="0.3">
      <c r="D36" s="6" t="s">
        <v>33</v>
      </c>
      <c r="E36">
        <v>69</v>
      </c>
      <c r="F36">
        <v>60</v>
      </c>
      <c r="G36" s="7">
        <v>33</v>
      </c>
      <c r="H36">
        <f>IFERROR(IF(AND('Injury Dashboard'!$C$3="",'Injury Dashboard'!$F$3&lt;&gt;""),
AVERAGEIFS(tbl_data[L_BackLower],tbl_data[[Date]:[Date]],'Injury Dashboard'!$F$3),
IF(AND('Injury Dashboard'!$C$3&lt;&gt;"",'Injury Dashboard'!$F$3=""),
AVERAGEIFS(tbl_data[L_BackLower],tbl_data[[Athlete]:[Athlete]],'Injury Dashboard'!$C$3),
IF(AND('Injury Dashboard'!$C$3&lt;&gt;"",'Injury Dashboard'!$F$3&lt;&gt;""),
AVERAGEIFS(tbl_data[L_BackLower],tbl_data[[Athlete]:[Athlete]],'Injury Dashboard'!$C$3,tbl_data[[Date]:[Date]],'Injury Dashboard'!$F$3),
IF(AND('Injury Dashboard'!$C$3="",'Injury Dashboard'!$F$3=""),
AVERAGEIFS(tbl_data[L_BackLower],tbl_data[L_BackLower],"&lt;&gt;"""))))),"")</f>
        <v>1</v>
      </c>
      <c r="J36" s="6" t="s">
        <v>33</v>
      </c>
      <c r="K36">
        <v>5</v>
      </c>
      <c r="L36">
        <v>4</v>
      </c>
      <c r="M36">
        <v>3.99</v>
      </c>
      <c r="N36" s="8">
        <v>2</v>
      </c>
      <c r="O36" s="8">
        <v>1.99</v>
      </c>
      <c r="P36" s="8">
        <v>0.1</v>
      </c>
      <c r="R36" s="6" t="s">
        <v>33</v>
      </c>
      <c r="S36" t="e">
        <f>IFERROR(IF(AND(tbl_xy[[#This Row],[Value]]&gt;=tbl_cat[[#This Row],[Red Min]],tbl_xy[[#This Row],[Value]]&lt;=tbl_cat[[#This Row],[Red Max]]),tbl_xy[[#This Row],[X]],NA()),NA())</f>
        <v>#N/A</v>
      </c>
      <c r="T36" t="e">
        <f>IFERROR(IF(AND(tbl_xy[[#This Row],[Value]]&gt;=tbl_cat[[#This Row],[Red Min]],tbl_xy[[#This Row],[Value]]&lt;=tbl_cat[[#This Row],[Red Max]]),tbl_xy[[#This Row],[Y]],NA()),NA())</f>
        <v>#N/A</v>
      </c>
      <c r="U36" t="e">
        <f>IFERROR(IF(AND(tbl_xy[[#This Row],[Value]]&gt;=tbl_cat[[#This Row],[OJ Min]],tbl_xy[[#This Row],[Value]]&lt;=tbl_cat[[#This Row],[OJ Max]]),tbl_xy[[#This Row],[X]],NA()),NA())</f>
        <v>#N/A</v>
      </c>
      <c r="V36" s="8" t="e">
        <f>IFERROR(IF(AND(tbl_xy[[#This Row],[Value]]&gt;=tbl_cat[[#This Row],[OJ Min]],tbl_xy[[#This Row],[Value]]&lt;=tbl_cat[[#This Row],[OJ Max]]),tbl_xy[[#This Row],[Y]],NA()),NA())</f>
        <v>#N/A</v>
      </c>
      <c r="W36" s="8">
        <f>IFERROR(IF(AND(tbl_xy[[#This Row],[Value]]&gt;=tbl_cat[[#This Row],[Yel Min]],tbl_xy[[#This Row],[Value]]&lt;=tbl_cat[[#This Row],[Yel Max]]),tbl_xy[[#This Row],[X]],NA()),NA())</f>
        <v>69</v>
      </c>
      <c r="X36" s="8">
        <f>IFERROR(IF(AND(tbl_xy[[#This Row],[Value]]&gt;=tbl_cat[[#This Row],[Yel Min]],tbl_xy[[#This Row],[Value]]&lt;=tbl_cat[[#This Row],[Yel Max]]),tbl_xy[[#This Row],[Y]],NA()),NA())</f>
        <v>60</v>
      </c>
      <c r="AB36" s="12" t="str">
        <f>IF(AC37=MIN(tbl_data[Date]),1,IF(AC37="","",AB35+1))</f>
        <v/>
      </c>
    </row>
    <row r="37" spans="4:28" ht="15.75" customHeight="1" thickBot="1" x14ac:dyDescent="0.3">
      <c r="D37" s="6" t="s">
        <v>34</v>
      </c>
      <c r="E37">
        <v>75</v>
      </c>
      <c r="F37">
        <v>60</v>
      </c>
      <c r="G37" s="7">
        <v>34</v>
      </c>
      <c r="H37" t="str">
        <f>IFERROR(IF(AND('Injury Dashboard'!$C$3="",'Injury Dashboard'!$F$3&lt;&gt;""),
AVERAGEIFS(tbl_data[R_BackLower],tbl_data[[Date]:[Date]],'Injury Dashboard'!$F$3),
IF(AND('Injury Dashboard'!$C$3&lt;&gt;"",'Injury Dashboard'!$F$3=""),
AVERAGEIFS(tbl_data[R_BackLower],tbl_data[[Athlete]:[Athlete]],'Injury Dashboard'!$C$3),
IF(AND('Injury Dashboard'!$C$3&lt;&gt;"",'Injury Dashboard'!$F$3&lt;&gt;""),
AVERAGEIFS(tbl_data[R_BackLower],tbl_data[[Athlete]:[Athlete]],'Injury Dashboard'!$C$3,tbl_data[[Date]:[Date]],'Injury Dashboard'!$F$3),
IF(AND('Injury Dashboard'!$C$3="",'Injury Dashboard'!$F$3=""),
AVERAGEIFS(tbl_data[R_BackLower],tbl_data[R_BackLower],"&lt;&gt;"""))))),"")</f>
        <v/>
      </c>
      <c r="J37" s="6" t="s">
        <v>34</v>
      </c>
      <c r="K37">
        <v>5</v>
      </c>
      <c r="L37">
        <v>4</v>
      </c>
      <c r="M37">
        <v>3.99</v>
      </c>
      <c r="N37" s="8">
        <v>2</v>
      </c>
      <c r="O37" s="8">
        <v>1.99</v>
      </c>
      <c r="P37" s="8">
        <v>0.1</v>
      </c>
      <c r="R37" s="6" t="s">
        <v>34</v>
      </c>
      <c r="S37" t="e">
        <f>IFERROR(IF(AND(tbl_xy[[#This Row],[Value]]&gt;=tbl_cat[[#This Row],[Red Min]],tbl_xy[[#This Row],[Value]]&lt;=tbl_cat[[#This Row],[Red Max]]),tbl_xy[[#This Row],[X]],NA()),NA())</f>
        <v>#N/A</v>
      </c>
      <c r="T37" t="e">
        <f>IFERROR(IF(AND(tbl_xy[[#This Row],[Value]]&gt;=tbl_cat[[#This Row],[Red Min]],tbl_xy[[#This Row],[Value]]&lt;=tbl_cat[[#This Row],[Red Max]]),tbl_xy[[#This Row],[Y]],NA()),NA())</f>
        <v>#N/A</v>
      </c>
      <c r="U37" t="e">
        <f>IFERROR(IF(AND(tbl_xy[[#This Row],[Value]]&gt;=tbl_cat[[#This Row],[OJ Min]],tbl_xy[[#This Row],[Value]]&lt;=tbl_cat[[#This Row],[OJ Max]]),tbl_xy[[#This Row],[X]],NA()),NA())</f>
        <v>#N/A</v>
      </c>
      <c r="V37" s="8" t="e">
        <f>IFERROR(IF(AND(tbl_xy[[#This Row],[Value]]&gt;=tbl_cat[[#This Row],[OJ Min]],tbl_xy[[#This Row],[Value]]&lt;=tbl_cat[[#This Row],[OJ Max]]),tbl_xy[[#This Row],[Y]],NA()),NA())</f>
        <v>#N/A</v>
      </c>
      <c r="W37" s="8" t="e">
        <f>IFERROR(IF(AND(tbl_xy[[#This Row],[Value]]&gt;=tbl_cat[[#This Row],[Yel Min]],tbl_xy[[#This Row],[Value]]&lt;=tbl_cat[[#This Row],[Yel Max]]),tbl_xy[[#This Row],[X]],NA()),NA())</f>
        <v>#N/A</v>
      </c>
      <c r="X37" s="8" t="e">
        <f>IFERROR(IF(AND(tbl_xy[[#This Row],[Value]]&gt;=tbl_cat[[#This Row],[Yel Min]],tbl_xy[[#This Row],[Value]]&lt;=tbl_cat[[#This Row],[Yel Max]]),tbl_xy[[#This Row],[Y]],NA()),NA())</f>
        <v>#N/A</v>
      </c>
      <c r="AB37" s="12" t="str">
        <f>IF(AC38=MIN(tbl_data[Date]),1,IF(AC38="","",AB36+1))</f>
        <v/>
      </c>
    </row>
    <row r="38" spans="4:28" ht="15.75" customHeight="1" thickBot="1" x14ac:dyDescent="0.3">
      <c r="D38" s="6" t="s">
        <v>35</v>
      </c>
      <c r="E38">
        <v>68</v>
      </c>
      <c r="F38">
        <v>50</v>
      </c>
      <c r="G38" s="7">
        <v>35</v>
      </c>
      <c r="H38">
        <f>IFERROR(IF(AND('Injury Dashboard'!$C$3="",'Injury Dashboard'!$F$3&lt;&gt;""),
AVERAGEIFS(tbl_data[L_Butt],tbl_data[[Date]:[Date]],'Injury Dashboard'!$F$3),
IF(AND('Injury Dashboard'!$C$3&lt;&gt;"",'Injury Dashboard'!$F$3=""),
AVERAGEIFS(tbl_data[L_Butt],tbl_data[[Athlete]:[Athlete]],'Injury Dashboard'!$C$3),
IF(AND('Injury Dashboard'!$C$3&lt;&gt;"",'Injury Dashboard'!$F$3&lt;&gt;""),
AVERAGEIFS(tbl_data[L_Butt],tbl_data[[Athlete]:[Athlete]],'Injury Dashboard'!$C$3,tbl_data[[Date]:[Date]],'Injury Dashboard'!$F$3),
IF(AND('Injury Dashboard'!$C$3="",'Injury Dashboard'!$F$3=""),
AVERAGEIFS(tbl_data[L_Butt],tbl_data[L_Butt],"&lt;&gt;"""))))),"")</f>
        <v>2</v>
      </c>
      <c r="J38" s="6" t="s">
        <v>35</v>
      </c>
      <c r="K38">
        <v>5</v>
      </c>
      <c r="L38">
        <v>4</v>
      </c>
      <c r="M38">
        <v>3.99</v>
      </c>
      <c r="N38" s="8">
        <v>2</v>
      </c>
      <c r="O38" s="8">
        <v>1.99</v>
      </c>
      <c r="P38" s="8">
        <v>0.1</v>
      </c>
      <c r="R38" s="6" t="s">
        <v>35</v>
      </c>
      <c r="S38" t="e">
        <f>IFERROR(IF(AND(tbl_xy[[#This Row],[Value]]&gt;=tbl_cat[[#This Row],[Red Min]],tbl_xy[[#This Row],[Value]]&lt;=tbl_cat[[#This Row],[Red Max]]),tbl_xy[[#This Row],[X]],NA()),NA())</f>
        <v>#N/A</v>
      </c>
      <c r="T38" t="e">
        <f>IFERROR(IF(AND(tbl_xy[[#This Row],[Value]]&gt;=tbl_cat[[#This Row],[Red Min]],tbl_xy[[#This Row],[Value]]&lt;=tbl_cat[[#This Row],[Red Max]]),tbl_xy[[#This Row],[Y]],NA()),NA())</f>
        <v>#N/A</v>
      </c>
      <c r="U38">
        <f>IFERROR(IF(AND(tbl_xy[[#This Row],[Value]]&gt;=tbl_cat[[#This Row],[OJ Min]],tbl_xy[[#This Row],[Value]]&lt;=tbl_cat[[#This Row],[OJ Max]]),tbl_xy[[#This Row],[X]],NA()),NA())</f>
        <v>68</v>
      </c>
      <c r="V38" s="8">
        <f>IFERROR(IF(AND(tbl_xy[[#This Row],[Value]]&gt;=tbl_cat[[#This Row],[OJ Min]],tbl_xy[[#This Row],[Value]]&lt;=tbl_cat[[#This Row],[OJ Max]]),tbl_xy[[#This Row],[Y]],NA()),NA())</f>
        <v>50</v>
      </c>
      <c r="W38" s="8" t="e">
        <f>IFERROR(IF(AND(tbl_xy[[#This Row],[Value]]&gt;=tbl_cat[[#This Row],[Yel Min]],tbl_xy[[#This Row],[Value]]&lt;=tbl_cat[[#This Row],[Yel Max]]),tbl_xy[[#This Row],[X]],NA()),NA())</f>
        <v>#N/A</v>
      </c>
      <c r="X38" s="8" t="e">
        <f>IFERROR(IF(AND(tbl_xy[[#This Row],[Value]]&gt;=tbl_cat[[#This Row],[Yel Min]],tbl_xy[[#This Row],[Value]]&lt;=tbl_cat[[#This Row],[Yel Max]]),tbl_xy[[#This Row],[Y]],NA()),NA())</f>
        <v>#N/A</v>
      </c>
      <c r="AB38" s="12" t="str">
        <f>IF(AC39=MIN(tbl_data[Date]),1,IF(AC39="","",AB37+1))</f>
        <v/>
      </c>
    </row>
    <row r="39" spans="4:28" ht="15.75" customHeight="1" thickBot="1" x14ac:dyDescent="0.3">
      <c r="D39" s="6" t="s">
        <v>36</v>
      </c>
      <c r="E39">
        <v>76</v>
      </c>
      <c r="F39">
        <v>50</v>
      </c>
      <c r="G39" s="7">
        <v>36</v>
      </c>
      <c r="H39">
        <f>IFERROR(IF(AND('Injury Dashboard'!$C$3="",'Injury Dashboard'!$F$3&lt;&gt;""),
AVERAGEIFS(tbl_data[R_Butt],tbl_data[[Date]:[Date]],'Injury Dashboard'!$F$3),
IF(AND('Injury Dashboard'!$C$3&lt;&gt;"",'Injury Dashboard'!$F$3=""),
AVERAGEIFS(tbl_data[R_Butt],tbl_data[[Athlete]:[Athlete]],'Injury Dashboard'!$C$3),
IF(AND('Injury Dashboard'!$C$3&lt;&gt;"",'Injury Dashboard'!$F$3&lt;&gt;""),
AVERAGEIFS(tbl_data[R_Butt],tbl_data[[Athlete]:[Athlete]],'Injury Dashboard'!$C$3,tbl_data[[Date]:[Date]],'Injury Dashboard'!$F$3),
IF(AND('Injury Dashboard'!$C$3="",'Injury Dashboard'!$F$3=""),
AVERAGEIFS(tbl_data[R_Butt],tbl_data[R_Butt],"&lt;&gt;"""))))),"")</f>
        <v>3</v>
      </c>
      <c r="J39" s="6" t="s">
        <v>36</v>
      </c>
      <c r="K39">
        <v>5</v>
      </c>
      <c r="L39">
        <v>4</v>
      </c>
      <c r="M39">
        <v>3.99</v>
      </c>
      <c r="N39" s="8">
        <v>2</v>
      </c>
      <c r="O39" s="8">
        <v>1.99</v>
      </c>
      <c r="P39" s="8">
        <v>0.1</v>
      </c>
      <c r="R39" s="6" t="s">
        <v>36</v>
      </c>
      <c r="S39" t="e">
        <f>IFERROR(IF(AND(tbl_xy[[#This Row],[Value]]&gt;=tbl_cat[[#This Row],[Red Min]],tbl_xy[[#This Row],[Value]]&lt;=tbl_cat[[#This Row],[Red Max]]),tbl_xy[[#This Row],[X]],NA()),NA())</f>
        <v>#N/A</v>
      </c>
      <c r="T39" t="e">
        <f>IFERROR(IF(AND(tbl_xy[[#This Row],[Value]]&gt;=tbl_cat[[#This Row],[Red Min]],tbl_xy[[#This Row],[Value]]&lt;=tbl_cat[[#This Row],[Red Max]]),tbl_xy[[#This Row],[Y]],NA()),NA())</f>
        <v>#N/A</v>
      </c>
      <c r="U39">
        <f>IFERROR(IF(AND(tbl_xy[[#This Row],[Value]]&gt;=tbl_cat[[#This Row],[OJ Min]],tbl_xy[[#This Row],[Value]]&lt;=tbl_cat[[#This Row],[OJ Max]]),tbl_xy[[#This Row],[X]],NA()),NA())</f>
        <v>76</v>
      </c>
      <c r="V39" s="8">
        <f>IFERROR(IF(AND(tbl_xy[[#This Row],[Value]]&gt;=tbl_cat[[#This Row],[OJ Min]],tbl_xy[[#This Row],[Value]]&lt;=tbl_cat[[#This Row],[OJ Max]]),tbl_xy[[#This Row],[Y]],NA()),NA())</f>
        <v>50</v>
      </c>
      <c r="W39" s="8" t="e">
        <f>IFERROR(IF(AND(tbl_xy[[#This Row],[Value]]&gt;=tbl_cat[[#This Row],[Yel Min]],tbl_xy[[#This Row],[Value]]&lt;=tbl_cat[[#This Row],[Yel Max]]),tbl_xy[[#This Row],[X]],NA()),NA())</f>
        <v>#N/A</v>
      </c>
      <c r="X39" s="8" t="e">
        <f>IFERROR(IF(AND(tbl_xy[[#This Row],[Value]]&gt;=tbl_cat[[#This Row],[Yel Min]],tbl_xy[[#This Row],[Value]]&lt;=tbl_cat[[#This Row],[Yel Max]]),tbl_xy[[#This Row],[Y]],NA()),NA())</f>
        <v>#N/A</v>
      </c>
    </row>
    <row r="40" spans="4:28" ht="15.75" customHeight="1" thickBot="1" x14ac:dyDescent="0.3">
      <c r="D40" s="6" t="s">
        <v>37</v>
      </c>
      <c r="E40">
        <v>68</v>
      </c>
      <c r="F40">
        <v>39</v>
      </c>
      <c r="G40" s="7">
        <v>37</v>
      </c>
      <c r="H40">
        <f>IFERROR(IF(AND('Injury Dashboard'!$C$3="",'Injury Dashboard'!$F$3&lt;&gt;""),
AVERAGEIFS(tbl_data[L_Hamstring],tbl_data[[Date]:[Date]],'Injury Dashboard'!$F$3),
IF(AND('Injury Dashboard'!$C$3&lt;&gt;"",'Injury Dashboard'!$F$3=""),
AVERAGEIFS(tbl_data[L_Hamstring],tbl_data[[Athlete]:[Athlete]],'Injury Dashboard'!$C$3),
IF(AND('Injury Dashboard'!$C$3&lt;&gt;"",'Injury Dashboard'!$F$3&lt;&gt;""),
AVERAGEIFS(tbl_data[L_Hamstring],tbl_data[[Athlete]:[Athlete]],'Injury Dashboard'!$C$3,tbl_data[[Date]:[Date]],'Injury Dashboard'!$F$3),
IF(AND('Injury Dashboard'!$C$3="",'Injury Dashboard'!$F$3=""),
AVERAGEIFS(tbl_data[L_Hamstring],tbl_data[L_Hamstring],"&lt;&gt;"""))))),"")</f>
        <v>4</v>
      </c>
      <c r="J40" s="6" t="s">
        <v>37</v>
      </c>
      <c r="K40">
        <v>5</v>
      </c>
      <c r="L40">
        <v>4</v>
      </c>
      <c r="M40">
        <v>3.99</v>
      </c>
      <c r="N40" s="8">
        <v>2</v>
      </c>
      <c r="O40" s="8">
        <v>1.99</v>
      </c>
      <c r="P40" s="8">
        <v>0.1</v>
      </c>
      <c r="R40" s="6" t="s">
        <v>37</v>
      </c>
      <c r="S40">
        <f>IFERROR(IF(AND(tbl_xy[[#This Row],[Value]]&gt;=tbl_cat[[#This Row],[Red Min]],tbl_xy[[#This Row],[Value]]&lt;=tbl_cat[[#This Row],[Red Max]]),tbl_xy[[#This Row],[X]],NA()),NA())</f>
        <v>68</v>
      </c>
      <c r="T40">
        <f>IFERROR(IF(AND(tbl_xy[[#This Row],[Value]]&gt;=tbl_cat[[#This Row],[Red Min]],tbl_xy[[#This Row],[Value]]&lt;=tbl_cat[[#This Row],[Red Max]]),tbl_xy[[#This Row],[Y]],NA()),NA())</f>
        <v>39</v>
      </c>
      <c r="U40" t="e">
        <f>IFERROR(IF(AND(tbl_xy[[#This Row],[Value]]&gt;=tbl_cat[[#This Row],[OJ Min]],tbl_xy[[#This Row],[Value]]&lt;=tbl_cat[[#This Row],[OJ Max]]),tbl_xy[[#This Row],[X]],NA()),NA())</f>
        <v>#N/A</v>
      </c>
      <c r="V40" s="8" t="e">
        <f>IFERROR(IF(AND(tbl_xy[[#This Row],[Value]]&gt;=tbl_cat[[#This Row],[OJ Min]],tbl_xy[[#This Row],[Value]]&lt;=tbl_cat[[#This Row],[OJ Max]]),tbl_xy[[#This Row],[Y]],NA()),NA())</f>
        <v>#N/A</v>
      </c>
      <c r="W40" s="8" t="e">
        <f>IFERROR(IF(AND(tbl_xy[[#This Row],[Value]]&gt;=tbl_cat[[#This Row],[Yel Min]],tbl_xy[[#This Row],[Value]]&lt;=tbl_cat[[#This Row],[Yel Max]]),tbl_xy[[#This Row],[X]],NA()),NA())</f>
        <v>#N/A</v>
      </c>
      <c r="X40" s="8" t="e">
        <f>IFERROR(IF(AND(tbl_xy[[#This Row],[Value]]&gt;=tbl_cat[[#This Row],[Yel Min]],tbl_xy[[#This Row],[Value]]&lt;=tbl_cat[[#This Row],[Yel Max]]),tbl_xy[[#This Row],[Y]],NA()),NA())</f>
        <v>#N/A</v>
      </c>
    </row>
    <row r="41" spans="4:28" ht="15.75" customHeight="1" thickBot="1" x14ac:dyDescent="0.3">
      <c r="D41" s="6" t="s">
        <v>38</v>
      </c>
      <c r="E41">
        <v>76</v>
      </c>
      <c r="F41">
        <v>39</v>
      </c>
      <c r="G41" s="7">
        <v>38</v>
      </c>
      <c r="H41" t="str">
        <f>IFERROR(IF(AND('Injury Dashboard'!$C$3="",'Injury Dashboard'!$F$3&lt;&gt;""),
AVERAGEIFS(tbl_data[R_Hamstring],tbl_data[[Date]:[Date]],'Injury Dashboard'!$F$3),
IF(AND('Injury Dashboard'!$C$3&lt;&gt;"",'Injury Dashboard'!$F$3=""),
AVERAGEIFS(tbl_data[R_Hamstring],tbl_data[[Athlete]:[Athlete]],'Injury Dashboard'!$C$3),
IF(AND('Injury Dashboard'!$C$3&lt;&gt;"",'Injury Dashboard'!$F$3&lt;&gt;""),
AVERAGEIFS(tbl_data[R_Hamstring],tbl_data[[Athlete]:[Athlete]],'Injury Dashboard'!$C$3,tbl_data[[Date]:[Date]],'Injury Dashboard'!$F$3),
IF(AND('Injury Dashboard'!$C$3="",'Injury Dashboard'!$F$3=""),
AVERAGEIFS(tbl_data[R_Hamstring],tbl_data[R_Hamstring],"&lt;&gt;"""))))),"")</f>
        <v/>
      </c>
      <c r="J41" s="6" t="s">
        <v>38</v>
      </c>
      <c r="K41">
        <v>5</v>
      </c>
      <c r="L41">
        <v>4</v>
      </c>
      <c r="M41">
        <v>3.99</v>
      </c>
      <c r="N41" s="8">
        <v>2</v>
      </c>
      <c r="O41" s="8">
        <v>1.99</v>
      </c>
      <c r="P41" s="8">
        <v>0.1</v>
      </c>
      <c r="R41" s="6" t="s">
        <v>38</v>
      </c>
      <c r="S41" t="e">
        <f>IFERROR(IF(AND(tbl_xy[[#This Row],[Value]]&gt;=tbl_cat[[#This Row],[Red Min]],tbl_xy[[#This Row],[Value]]&lt;=tbl_cat[[#This Row],[Red Max]]),tbl_xy[[#This Row],[X]],NA()),NA())</f>
        <v>#N/A</v>
      </c>
      <c r="T41" t="e">
        <f>IFERROR(IF(AND(tbl_xy[[#This Row],[Value]]&gt;=tbl_cat[[#This Row],[Red Min]],tbl_xy[[#This Row],[Value]]&lt;=tbl_cat[[#This Row],[Red Max]]),tbl_xy[[#This Row],[Y]],NA()),NA())</f>
        <v>#N/A</v>
      </c>
      <c r="U41" t="e">
        <f>IFERROR(IF(AND(tbl_xy[[#This Row],[Value]]&gt;=tbl_cat[[#This Row],[OJ Min]],tbl_xy[[#This Row],[Value]]&lt;=tbl_cat[[#This Row],[OJ Max]]),tbl_xy[[#This Row],[X]],NA()),NA())</f>
        <v>#N/A</v>
      </c>
      <c r="V41" s="8" t="e">
        <f>IFERROR(IF(AND(tbl_xy[[#This Row],[Value]]&gt;=tbl_cat[[#This Row],[OJ Min]],tbl_xy[[#This Row],[Value]]&lt;=tbl_cat[[#This Row],[OJ Max]]),tbl_xy[[#This Row],[Y]],NA()),NA())</f>
        <v>#N/A</v>
      </c>
      <c r="W41" s="8" t="e">
        <f>IFERROR(IF(AND(tbl_xy[[#This Row],[Value]]&gt;=tbl_cat[[#This Row],[Yel Min]],tbl_xy[[#This Row],[Value]]&lt;=tbl_cat[[#This Row],[Yel Max]]),tbl_xy[[#This Row],[X]],NA()),NA())</f>
        <v>#N/A</v>
      </c>
      <c r="X41" s="8" t="e">
        <f>IFERROR(IF(AND(tbl_xy[[#This Row],[Value]]&gt;=tbl_cat[[#This Row],[Yel Min]],tbl_xy[[#This Row],[Value]]&lt;=tbl_cat[[#This Row],[Yel Max]]),tbl_xy[[#This Row],[Y]],NA()),NA())</f>
        <v>#N/A</v>
      </c>
    </row>
    <row r="42" spans="4:28" ht="15.75" customHeight="1" thickBot="1" x14ac:dyDescent="0.3">
      <c r="D42" s="6" t="s">
        <v>39</v>
      </c>
      <c r="E42">
        <v>69</v>
      </c>
      <c r="F42">
        <v>20</v>
      </c>
      <c r="G42" s="7">
        <v>39</v>
      </c>
      <c r="H42" t="str">
        <f>IFERROR(IF(AND('Injury Dashboard'!$C$3="",'Injury Dashboard'!$F$3&lt;&gt;""),
AVERAGEIFS(tbl_data[L_Calf],tbl_data[[Date]:[Date]],'Injury Dashboard'!$F$3),
IF(AND('Injury Dashboard'!$C$3&lt;&gt;"",'Injury Dashboard'!$F$3=""),
AVERAGEIFS(tbl_data[L_Calf],tbl_data[[Athlete]:[Athlete]],'Injury Dashboard'!$C$3),
IF(AND('Injury Dashboard'!$C$3&lt;&gt;"",'Injury Dashboard'!$F$3&lt;&gt;""),
AVERAGEIFS(tbl_data[L_Calf],tbl_data[[Athlete]:[Athlete]],'Injury Dashboard'!$C$3,tbl_data[[Date]:[Date]],'Injury Dashboard'!$F$3),
IF(AND('Injury Dashboard'!$C$3="",'Injury Dashboard'!$F$3=""),
AVERAGEIFS(tbl_data[L_Calf],tbl_data[L_Calf],"&lt;&gt;"""))))),"")</f>
        <v/>
      </c>
      <c r="J42" s="6" t="s">
        <v>39</v>
      </c>
      <c r="K42">
        <v>5</v>
      </c>
      <c r="L42">
        <v>4</v>
      </c>
      <c r="M42">
        <v>3.99</v>
      </c>
      <c r="N42" s="8">
        <v>2</v>
      </c>
      <c r="O42" s="8">
        <v>1.99</v>
      </c>
      <c r="P42" s="8">
        <v>0.1</v>
      </c>
      <c r="R42" s="6" t="s">
        <v>39</v>
      </c>
      <c r="S42" t="e">
        <f>IFERROR(IF(AND(tbl_xy[[#This Row],[Value]]&gt;=tbl_cat[[#This Row],[Red Min]],tbl_xy[[#This Row],[Value]]&lt;=tbl_cat[[#This Row],[Red Max]]),tbl_xy[[#This Row],[X]],NA()),NA())</f>
        <v>#N/A</v>
      </c>
      <c r="T42" t="e">
        <f>IFERROR(IF(AND(tbl_xy[[#This Row],[Value]]&gt;=tbl_cat[[#This Row],[Red Min]],tbl_xy[[#This Row],[Value]]&lt;=tbl_cat[[#This Row],[Red Max]]),tbl_xy[[#This Row],[Y]],NA()),NA())</f>
        <v>#N/A</v>
      </c>
      <c r="U42" t="e">
        <f>IFERROR(IF(AND(tbl_xy[[#This Row],[Value]]&gt;=tbl_cat[[#This Row],[OJ Min]],tbl_xy[[#This Row],[Value]]&lt;=tbl_cat[[#This Row],[OJ Max]]),tbl_xy[[#This Row],[X]],NA()),NA())</f>
        <v>#N/A</v>
      </c>
      <c r="V42" s="8" t="e">
        <f>IFERROR(IF(AND(tbl_xy[[#This Row],[Value]]&gt;=tbl_cat[[#This Row],[OJ Min]],tbl_xy[[#This Row],[Value]]&lt;=tbl_cat[[#This Row],[OJ Max]]),tbl_xy[[#This Row],[Y]],NA()),NA())</f>
        <v>#N/A</v>
      </c>
      <c r="W42" s="8" t="e">
        <f>IFERROR(IF(AND(tbl_xy[[#This Row],[Value]]&gt;=tbl_cat[[#This Row],[Yel Min]],tbl_xy[[#This Row],[Value]]&lt;=tbl_cat[[#This Row],[Yel Max]]),tbl_xy[[#This Row],[X]],NA()),NA())</f>
        <v>#N/A</v>
      </c>
      <c r="X42" s="8" t="e">
        <f>IFERROR(IF(AND(tbl_xy[[#This Row],[Value]]&gt;=tbl_cat[[#This Row],[Yel Min]],tbl_xy[[#This Row],[Value]]&lt;=tbl_cat[[#This Row],[Yel Max]]),tbl_xy[[#This Row],[Y]],NA()),NA())</f>
        <v>#N/A</v>
      </c>
    </row>
    <row r="43" spans="4:28" ht="15.75" customHeight="1" thickBot="1" x14ac:dyDescent="0.3">
      <c r="D43" s="6" t="s">
        <v>40</v>
      </c>
      <c r="E43">
        <v>76</v>
      </c>
      <c r="F43">
        <v>20</v>
      </c>
      <c r="G43" s="7">
        <v>40</v>
      </c>
      <c r="H43">
        <f>IFERROR(IF(AND('Injury Dashboard'!$C$3="",'Injury Dashboard'!$F$3&lt;&gt;""),
AVERAGEIFS(tbl_data[R_Calf],tbl_data[[Date]:[Date]],'Injury Dashboard'!$F$3),
IF(AND('Injury Dashboard'!$C$3&lt;&gt;"",'Injury Dashboard'!$F$3=""),
AVERAGEIFS(tbl_data[R_Calf],tbl_data[[Athlete]:[Athlete]],'Injury Dashboard'!$C$3),
IF(AND('Injury Dashboard'!$C$3&lt;&gt;"",'Injury Dashboard'!$F$3&lt;&gt;""),
AVERAGEIFS(tbl_data[R_Calf],tbl_data[[Athlete]:[Athlete]],'Injury Dashboard'!$C$3,tbl_data[[Date]:[Date]],'Injury Dashboard'!$F$3),
IF(AND('Injury Dashboard'!$C$3="",'Injury Dashboard'!$F$3=""),
AVERAGEIFS(tbl_data[R_Calf],tbl_data[R_Calf],"&lt;&gt;"""))))),"")</f>
        <v>2.8571428571428572</v>
      </c>
      <c r="J43" s="6" t="s">
        <v>40</v>
      </c>
      <c r="K43">
        <v>5</v>
      </c>
      <c r="L43">
        <v>4</v>
      </c>
      <c r="M43">
        <v>3.99</v>
      </c>
      <c r="N43" s="8">
        <v>2</v>
      </c>
      <c r="O43" s="8">
        <v>1.99</v>
      </c>
      <c r="P43" s="8">
        <v>0.1</v>
      </c>
      <c r="R43" s="6" t="s">
        <v>40</v>
      </c>
      <c r="S43" t="e">
        <f>IFERROR(IF(AND(tbl_xy[[#This Row],[Value]]&gt;=tbl_cat[[#This Row],[Red Min]],tbl_xy[[#This Row],[Value]]&lt;=tbl_cat[[#This Row],[Red Max]]),tbl_xy[[#This Row],[X]],NA()),NA())</f>
        <v>#N/A</v>
      </c>
      <c r="T43" t="e">
        <f>IFERROR(IF(AND(tbl_xy[[#This Row],[Value]]&gt;=tbl_cat[[#This Row],[Red Min]],tbl_xy[[#This Row],[Value]]&lt;=tbl_cat[[#This Row],[Red Max]]),tbl_xy[[#This Row],[Y]],NA()),NA())</f>
        <v>#N/A</v>
      </c>
      <c r="U43">
        <f>IFERROR(IF(AND(tbl_xy[[#This Row],[Value]]&gt;=tbl_cat[[#This Row],[OJ Min]],tbl_xy[[#This Row],[Value]]&lt;=tbl_cat[[#This Row],[OJ Max]]),tbl_xy[[#This Row],[X]],NA()),NA())</f>
        <v>76</v>
      </c>
      <c r="V43" s="8">
        <f>IFERROR(IF(AND(tbl_xy[[#This Row],[Value]]&gt;=tbl_cat[[#This Row],[OJ Min]],tbl_xy[[#This Row],[Value]]&lt;=tbl_cat[[#This Row],[OJ Max]]),tbl_xy[[#This Row],[Y]],NA()),NA())</f>
        <v>20</v>
      </c>
      <c r="W43" s="8" t="e">
        <f>IFERROR(IF(AND(tbl_xy[[#This Row],[Value]]&gt;=tbl_cat[[#This Row],[Yel Min]],tbl_xy[[#This Row],[Value]]&lt;=tbl_cat[[#This Row],[Yel Max]]),tbl_xy[[#This Row],[X]],NA()),NA())</f>
        <v>#N/A</v>
      </c>
      <c r="X43" s="8" t="e">
        <f>IFERROR(IF(AND(tbl_xy[[#This Row],[Value]]&gt;=tbl_cat[[#This Row],[Yel Min]],tbl_xy[[#This Row],[Value]]&lt;=tbl_cat[[#This Row],[Yel Max]]),tbl_xy[[#This Row],[Y]],NA()),NA())</f>
        <v>#N/A</v>
      </c>
    </row>
    <row r="44" spans="4:28" ht="15.75" customHeight="1" thickBot="1" x14ac:dyDescent="0.3">
      <c r="D44" s="6" t="s">
        <v>41</v>
      </c>
      <c r="E44">
        <v>72</v>
      </c>
      <c r="F44">
        <v>85</v>
      </c>
      <c r="G44" s="7">
        <v>41</v>
      </c>
      <c r="H44">
        <f>IFERROR(IF(AND('Injury Dashboard'!$C$3="",'Injury Dashboard'!$F$3&lt;&gt;""),
AVERAGEIFS(tbl_data[NeckBack],tbl_data[[Date]:[Date]],'Injury Dashboard'!$F$3),
IF(AND('Injury Dashboard'!$C$3&lt;&gt;"",'Injury Dashboard'!$F$3=""),
AVERAGEIFS(tbl_data[NeckBack],tbl_data[[Athlete]:[Athlete]],'Injury Dashboard'!$C$3),
IF(AND('Injury Dashboard'!$C$3&lt;&gt;"",'Injury Dashboard'!$F$3&lt;&gt;""),
AVERAGEIFS(tbl_data[NeckBack],tbl_data[[Athlete]:[Athlete]],'Injury Dashboard'!$C$3,tbl_data[[Date]:[Date]],'Injury Dashboard'!$F$3),
IF(AND('Injury Dashboard'!$C$3="",'Injury Dashboard'!$F$3=""),
AVERAGEIFS(tbl_data[NeckBack],tbl_data[NeckBack],"&lt;&gt;"""))))),"")</f>
        <v>2.6666666666666665</v>
      </c>
      <c r="J44" s="6" t="s">
        <v>41</v>
      </c>
      <c r="K44">
        <v>5</v>
      </c>
      <c r="L44">
        <v>4</v>
      </c>
      <c r="M44">
        <v>3.99</v>
      </c>
      <c r="N44" s="8">
        <v>2</v>
      </c>
      <c r="O44" s="8">
        <v>1.99</v>
      </c>
      <c r="P44" s="8">
        <v>0.1</v>
      </c>
      <c r="R44" s="6" t="s">
        <v>41</v>
      </c>
      <c r="S44" t="e">
        <f>IFERROR(IF(AND(tbl_xy[[#This Row],[Value]]&gt;=tbl_cat[[#This Row],[Red Min]],tbl_xy[[#This Row],[Value]]&lt;=tbl_cat[[#This Row],[Red Max]]),tbl_xy[[#This Row],[X]],NA()),NA())</f>
        <v>#N/A</v>
      </c>
      <c r="T44" t="e">
        <f>IFERROR(IF(AND(tbl_xy[[#This Row],[Value]]&gt;=tbl_cat[[#This Row],[Red Min]],tbl_xy[[#This Row],[Value]]&lt;=tbl_cat[[#This Row],[Red Max]]),tbl_xy[[#This Row],[Y]],NA()),NA())</f>
        <v>#N/A</v>
      </c>
      <c r="U44">
        <f>IFERROR(IF(AND(tbl_xy[[#This Row],[Value]]&gt;=tbl_cat[[#This Row],[OJ Min]],tbl_xy[[#This Row],[Value]]&lt;=tbl_cat[[#This Row],[OJ Max]]),tbl_xy[[#This Row],[X]],NA()),NA())</f>
        <v>72</v>
      </c>
      <c r="V44" s="8">
        <f>IFERROR(IF(AND(tbl_xy[[#This Row],[Value]]&gt;=tbl_cat[[#This Row],[OJ Min]],tbl_xy[[#This Row],[Value]]&lt;=tbl_cat[[#This Row],[OJ Max]]),tbl_xy[[#This Row],[Y]],NA()),NA())</f>
        <v>85</v>
      </c>
      <c r="W44" s="8" t="e">
        <f>IFERROR(IF(AND(tbl_xy[[#This Row],[Value]]&gt;=tbl_cat[[#This Row],[Yel Min]],tbl_xy[[#This Row],[Value]]&lt;=tbl_cat[[#This Row],[Yel Max]]),tbl_xy[[#This Row],[X]],NA()),NA())</f>
        <v>#N/A</v>
      </c>
      <c r="X44" s="8" t="e">
        <f>IFERROR(IF(AND(tbl_xy[[#This Row],[Value]]&gt;=tbl_cat[[#This Row],[Yel Min]],tbl_xy[[#This Row],[Value]]&lt;=tbl_cat[[#This Row],[Yel Max]]),tbl_xy[[#This Row],[Y]],NA()),NA())</f>
        <v>#N/A</v>
      </c>
    </row>
    <row r="46" spans="4:28" x14ac:dyDescent="0.25">
      <c r="H46" t="s">
        <v>56</v>
      </c>
    </row>
    <row r="47" spans="4:28" x14ac:dyDescent="0.25">
      <c r="H47" t="s">
        <v>57</v>
      </c>
    </row>
    <row r="48" spans="4:28" x14ac:dyDescent="0.25">
      <c r="H48" t="s">
        <v>58</v>
      </c>
    </row>
    <row r="49" spans="8:8" x14ac:dyDescent="0.25">
      <c r="H49" t="s">
        <v>59</v>
      </c>
    </row>
  </sheetData>
  <mergeCells count="1">
    <mergeCell ref="Z8:Z15"/>
  </mergeCells>
  <pageMargins left="0.7" right="0.7" top="0.75" bottom="0.75" header="0.3" footer="0.3"/>
  <drawing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DC4CF-7E33-4F66-A796-359345F9DD36}">
  <sheetPr>
    <tabColor rgb="FFFF0000"/>
  </sheetPr>
  <dimension ref="A1:H31"/>
  <sheetViews>
    <sheetView showGridLines="0" tabSelected="1" zoomScaleNormal="100" workbookViewId="0">
      <selection activeCell="C3" sqref="C3"/>
    </sheetView>
  </sheetViews>
  <sheetFormatPr defaultRowHeight="15.75" x14ac:dyDescent="0.25"/>
  <cols>
    <col min="1" max="1" width="4.875" customWidth="1"/>
    <col min="2" max="2" width="12" customWidth="1"/>
    <col min="3" max="3" width="16.625" customWidth="1"/>
    <col min="5" max="5" width="7.625" customWidth="1"/>
    <col min="6" max="6" width="12.25" customWidth="1"/>
  </cols>
  <sheetData>
    <row r="1" spans="1:8" ht="33.75" customHeight="1" x14ac:dyDescent="0.25">
      <c r="A1" s="27" t="s">
        <v>77</v>
      </c>
      <c r="B1" s="28"/>
      <c r="C1" s="28"/>
      <c r="D1" s="28"/>
      <c r="E1" s="28"/>
      <c r="F1" s="28"/>
      <c r="G1" s="28"/>
      <c r="H1" s="29"/>
    </row>
    <row r="2" spans="1:8" ht="15" customHeight="1" thickBot="1" x14ac:dyDescent="0.3">
      <c r="A2" s="20"/>
      <c r="B2" s="21"/>
      <c r="C2" s="21"/>
      <c r="D2" s="21"/>
      <c r="E2" s="21"/>
      <c r="F2" s="21"/>
      <c r="G2" s="21"/>
      <c r="H2" s="22"/>
    </row>
    <row r="3" spans="1:8" ht="25.5" customHeight="1" thickBot="1" x14ac:dyDescent="0.3">
      <c r="A3" s="16"/>
      <c r="B3" s="24" t="s">
        <v>76</v>
      </c>
      <c r="C3" s="23"/>
      <c r="D3" s="14"/>
      <c r="E3" s="24" t="s">
        <v>0</v>
      </c>
      <c r="F3" s="25" t="str">
        <f>Reference!$AA$6</f>
        <v/>
      </c>
      <c r="G3" s="14"/>
      <c r="H3" s="15"/>
    </row>
    <row r="4" spans="1:8" ht="29.25" customHeight="1" x14ac:dyDescent="0.25">
      <c r="A4" s="16"/>
      <c r="B4" s="14"/>
      <c r="C4" s="14"/>
      <c r="D4" s="14"/>
      <c r="E4" s="14"/>
      <c r="F4" s="14"/>
      <c r="G4" s="14"/>
      <c r="H4" s="15"/>
    </row>
    <row r="5" spans="1:8" x14ac:dyDescent="0.25">
      <c r="A5" s="16"/>
      <c r="B5" s="14"/>
      <c r="C5" s="14"/>
      <c r="D5" s="14"/>
      <c r="E5" s="14"/>
      <c r="F5" s="14"/>
      <c r="G5" s="14"/>
      <c r="H5" s="15"/>
    </row>
    <row r="6" spans="1:8" x14ac:dyDescent="0.25">
      <c r="A6" s="16"/>
      <c r="B6" s="14"/>
      <c r="C6" s="14"/>
      <c r="D6" s="14"/>
      <c r="E6" s="14"/>
      <c r="F6" s="14"/>
      <c r="G6" s="14"/>
      <c r="H6" s="15"/>
    </row>
    <row r="7" spans="1:8" x14ac:dyDescent="0.25">
      <c r="A7" s="16"/>
      <c r="B7" s="14"/>
      <c r="C7" s="14"/>
      <c r="D7" s="14"/>
      <c r="E7" s="14"/>
      <c r="F7" s="14"/>
      <c r="G7" s="14"/>
      <c r="H7" s="15"/>
    </row>
    <row r="8" spans="1:8" x14ac:dyDescent="0.25">
      <c r="A8" s="16"/>
      <c r="B8" s="14"/>
      <c r="C8" s="14"/>
      <c r="D8" s="14"/>
      <c r="E8" s="14"/>
      <c r="F8" s="14"/>
      <c r="G8" s="14"/>
      <c r="H8" s="15"/>
    </row>
    <row r="9" spans="1:8" x14ac:dyDescent="0.25">
      <c r="A9" s="16"/>
      <c r="B9" s="14"/>
      <c r="C9" s="14"/>
      <c r="D9" s="14"/>
      <c r="E9" s="14"/>
      <c r="F9" s="14"/>
      <c r="G9" s="14"/>
      <c r="H9" s="15"/>
    </row>
    <row r="10" spans="1:8" x14ac:dyDescent="0.25">
      <c r="A10" s="16"/>
      <c r="B10" s="14"/>
      <c r="C10" s="14"/>
      <c r="D10" s="14"/>
      <c r="E10" s="14"/>
      <c r="F10" s="14"/>
      <c r="G10" s="14"/>
      <c r="H10" s="15"/>
    </row>
    <row r="11" spans="1:8" x14ac:dyDescent="0.25">
      <c r="A11" s="16"/>
      <c r="B11" s="14"/>
      <c r="C11" s="14"/>
      <c r="D11" s="14"/>
      <c r="E11" s="14"/>
      <c r="F11" s="14"/>
      <c r="G11" s="14"/>
      <c r="H11" s="15"/>
    </row>
    <row r="12" spans="1:8" x14ac:dyDescent="0.25">
      <c r="A12" s="16"/>
      <c r="B12" s="14"/>
      <c r="C12" s="14"/>
      <c r="D12" s="14"/>
      <c r="E12" s="14"/>
      <c r="F12" s="14"/>
      <c r="G12" s="14"/>
      <c r="H12" s="15"/>
    </row>
    <row r="13" spans="1:8" x14ac:dyDescent="0.25">
      <c r="A13" s="16"/>
      <c r="B13" s="14"/>
      <c r="C13" s="14"/>
      <c r="D13" s="14"/>
      <c r="E13" s="14"/>
      <c r="F13" s="14"/>
      <c r="G13" s="14"/>
      <c r="H13" s="15"/>
    </row>
    <row r="14" spans="1:8" x14ac:dyDescent="0.25">
      <c r="A14" s="16"/>
      <c r="B14" s="14"/>
      <c r="C14" s="14"/>
      <c r="D14" s="14"/>
      <c r="E14" s="14"/>
      <c r="F14" s="14"/>
      <c r="G14" s="14"/>
      <c r="H14" s="15"/>
    </row>
    <row r="15" spans="1:8" x14ac:dyDescent="0.25">
      <c r="A15" s="16"/>
      <c r="B15" s="14"/>
      <c r="C15" s="14"/>
      <c r="D15" s="14"/>
      <c r="E15" s="14"/>
      <c r="F15" s="14"/>
      <c r="G15" s="14"/>
      <c r="H15" s="15"/>
    </row>
    <row r="16" spans="1:8" x14ac:dyDescent="0.25">
      <c r="A16" s="16"/>
      <c r="B16" s="14"/>
      <c r="C16" s="14"/>
      <c r="D16" s="14"/>
      <c r="E16" s="14"/>
      <c r="F16" s="14"/>
      <c r="G16" s="14"/>
      <c r="H16" s="15"/>
    </row>
    <row r="17" spans="1:8" x14ac:dyDescent="0.25">
      <c r="A17" s="16"/>
      <c r="B17" s="14"/>
      <c r="C17" s="14"/>
      <c r="D17" s="14"/>
      <c r="E17" s="14"/>
      <c r="F17" s="14"/>
      <c r="G17" s="14"/>
      <c r="H17" s="15"/>
    </row>
    <row r="18" spans="1:8" x14ac:dyDescent="0.25">
      <c r="A18" s="16"/>
      <c r="B18" s="14"/>
      <c r="C18" s="14"/>
      <c r="D18" s="14"/>
      <c r="E18" s="14"/>
      <c r="F18" s="14"/>
      <c r="G18" s="14"/>
      <c r="H18" s="15"/>
    </row>
    <row r="19" spans="1:8" x14ac:dyDescent="0.25">
      <c r="A19" s="16"/>
      <c r="B19" s="14"/>
      <c r="C19" s="14"/>
      <c r="D19" s="14"/>
      <c r="E19" s="14"/>
      <c r="F19" s="14"/>
      <c r="G19" s="14"/>
      <c r="H19" s="15"/>
    </row>
    <row r="20" spans="1:8" x14ac:dyDescent="0.25">
      <c r="A20" s="16"/>
      <c r="B20" s="14"/>
      <c r="C20" s="14"/>
      <c r="D20" s="14"/>
      <c r="E20" s="14"/>
      <c r="F20" s="14"/>
      <c r="G20" s="14"/>
      <c r="H20" s="15"/>
    </row>
    <row r="21" spans="1:8" x14ac:dyDescent="0.25">
      <c r="A21" s="16"/>
      <c r="B21" s="14"/>
      <c r="C21" s="14"/>
      <c r="D21" s="14"/>
      <c r="E21" s="14"/>
      <c r="F21" s="14"/>
      <c r="G21" s="14"/>
      <c r="H21" s="15"/>
    </row>
    <row r="22" spans="1:8" x14ac:dyDescent="0.25">
      <c r="A22" s="16"/>
      <c r="B22" s="14"/>
      <c r="C22" s="14"/>
      <c r="D22" s="14"/>
      <c r="E22" s="14"/>
      <c r="F22" s="14"/>
      <c r="G22" s="14"/>
      <c r="H22" s="15"/>
    </row>
    <row r="23" spans="1:8" x14ac:dyDescent="0.25">
      <c r="A23" s="16"/>
      <c r="B23" s="14"/>
      <c r="C23" s="14"/>
      <c r="D23" s="14"/>
      <c r="E23" s="14"/>
      <c r="F23" s="14"/>
      <c r="G23" s="14"/>
      <c r="H23" s="15"/>
    </row>
    <row r="24" spans="1:8" x14ac:dyDescent="0.25">
      <c r="A24" s="16"/>
      <c r="B24" s="14"/>
      <c r="C24" s="14"/>
      <c r="D24" s="14"/>
      <c r="E24" s="14"/>
      <c r="F24" s="14"/>
      <c r="G24" s="14"/>
      <c r="H24" s="15"/>
    </row>
    <row r="25" spans="1:8" x14ac:dyDescent="0.25">
      <c r="A25" s="16"/>
      <c r="B25" s="14"/>
      <c r="C25" s="14"/>
      <c r="D25" s="14"/>
      <c r="E25" s="14"/>
      <c r="F25" s="14"/>
      <c r="G25" s="14"/>
      <c r="H25" s="15"/>
    </row>
    <row r="26" spans="1:8" x14ac:dyDescent="0.25">
      <c r="A26" s="16"/>
      <c r="B26" s="14"/>
      <c r="C26" s="14"/>
      <c r="D26" s="14"/>
      <c r="E26" s="14"/>
      <c r="F26" s="14"/>
      <c r="G26" s="14"/>
      <c r="H26" s="15"/>
    </row>
    <row r="27" spans="1:8" x14ac:dyDescent="0.25">
      <c r="A27" s="16"/>
      <c r="B27" s="14"/>
      <c r="C27" s="14"/>
      <c r="D27" s="14"/>
      <c r="E27" s="14"/>
      <c r="F27" s="14"/>
      <c r="G27" s="14"/>
      <c r="H27" s="15"/>
    </row>
    <row r="28" spans="1:8" x14ac:dyDescent="0.25">
      <c r="A28" s="16"/>
      <c r="B28" s="14"/>
      <c r="C28" s="14"/>
      <c r="D28" s="14"/>
      <c r="E28" s="14"/>
      <c r="F28" s="14"/>
      <c r="G28" s="14"/>
      <c r="H28" s="15"/>
    </row>
    <row r="29" spans="1:8" x14ac:dyDescent="0.25">
      <c r="A29" s="16"/>
      <c r="B29" s="14"/>
      <c r="C29" s="14"/>
      <c r="D29" s="14"/>
      <c r="E29" s="14"/>
      <c r="F29" s="14"/>
      <c r="G29" s="14"/>
      <c r="H29" s="15"/>
    </row>
    <row r="30" spans="1:8" x14ac:dyDescent="0.25">
      <c r="A30" s="16"/>
      <c r="B30" s="14"/>
      <c r="C30" s="14"/>
      <c r="D30" s="14"/>
      <c r="E30" s="14"/>
      <c r="F30" s="14"/>
      <c r="G30" s="14"/>
      <c r="H30" s="15"/>
    </row>
    <row r="31" spans="1:8" ht="16.5" thickBot="1" x14ac:dyDescent="0.3">
      <c r="A31" s="17"/>
      <c r="B31" s="18"/>
      <c r="C31" s="18"/>
      <c r="D31" s="18"/>
      <c r="E31" s="18"/>
      <c r="F31" s="18"/>
      <c r="G31" s="18"/>
      <c r="H31" s="19"/>
    </row>
  </sheetData>
  <mergeCells count="1">
    <mergeCell ref="A1:H1"/>
  </mergeCells>
  <printOptions horizontalCentered="1"/>
  <pageMargins left="0.7" right="0.7" top="0.75" bottom="0.75" header="0.3" footer="0.3"/>
  <pageSetup orientation="portrait" horizontalDpi="1200" verticalDpi="12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8" r:id="rId4" name="Spinner 4">
              <controlPr defaultSize="0" autoPict="0">
                <anchor moveWithCells="1" sizeWithCells="1">
                  <from>
                    <xdr:col>6</xdr:col>
                    <xdr:colOff>28575</xdr:colOff>
                    <xdr:row>2</xdr:row>
                    <xdr:rowOff>9525</xdr:rowOff>
                  </from>
                  <to>
                    <xdr:col>6</xdr:col>
                    <xdr:colOff>552450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223BCAD-52AA-4F82-BA1F-20B9983B5D91}">
          <x14:formula1>
            <xm:f>OFFSET(Reference!$A$2,,0,COUNTA(Reference!$A:$A))</xm:f>
          </x14:formula1>
          <xm:sqref>C3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InjuryData</vt:lpstr>
      <vt:lpstr>Reference</vt:lpstr>
      <vt:lpstr>Injury 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Cross, Janelle</cp:lastModifiedBy>
  <cp:lastPrinted>2023-03-29T20:48:20Z</cp:lastPrinted>
  <dcterms:created xsi:type="dcterms:W3CDTF">2020-04-02T14:40:44Z</dcterms:created>
  <dcterms:modified xsi:type="dcterms:W3CDTF">2023-03-29T20:58:39Z</dcterms:modified>
</cp:coreProperties>
</file>