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jacym\Desktop\Career Foundry projects\04-2023 Instacart basket analysis\05 Sent to client\"/>
    </mc:Choice>
  </mc:AlternateContent>
  <xr:revisionPtr revIDLastSave="0" documentId="13_ncr:1_{584486F0-9E48-40B2-9B65-BED282AC6650}" xr6:coauthVersionLast="47" xr6:coauthVersionMax="47" xr10:uidLastSave="{00000000-0000-0000-0000-000000000000}"/>
  <bookViews>
    <workbookView xWindow="-108" yWindow="-108" windowWidth="23256" windowHeight="13176"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Ref A" sheetId="12" r:id="rId8"/>
    <sheet name="Ref B" sheetId="13" r:id="rId9"/>
    <sheet name="Ref C" sheetId="14" r:id="rId10"/>
    <sheet name="Ref D" sheetId="15" r:id="rId11"/>
    <sheet name="Ref E" sheetId="16" r:id="rId12"/>
    <sheet name="Ref F" sheetId="17" r:id="rId13"/>
    <sheet name="Ref G" sheetId="1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24" i="18" l="1"/>
  <c r="AH24" i="18"/>
  <c r="AC24" i="18"/>
  <c r="X24" i="18"/>
  <c r="S24" i="18"/>
  <c r="T24" i="18" s="1"/>
  <c r="N24" i="18"/>
  <c r="O24" i="18" s="1"/>
  <c r="J24" i="18"/>
  <c r="I24" i="18"/>
  <c r="D24" i="18"/>
  <c r="E24" i="18" s="1"/>
  <c r="AM23" i="18"/>
  <c r="AH23" i="18"/>
  <c r="AC23" i="18"/>
  <c r="AD23" i="18" s="1"/>
  <c r="X23" i="18"/>
  <c r="S23" i="18"/>
  <c r="N23" i="18"/>
  <c r="O23" i="18" s="1"/>
  <c r="I23" i="18"/>
  <c r="J23" i="18" s="1"/>
  <c r="D23" i="18"/>
  <c r="AM22" i="18"/>
  <c r="AH22" i="18"/>
  <c r="AI22" i="18" s="1"/>
  <c r="AC22" i="18"/>
  <c r="AD22" i="18" s="1"/>
  <c r="X22" i="18"/>
  <c r="Y22" i="18" s="1"/>
  <c r="S22" i="18"/>
  <c r="T22" i="18" s="1"/>
  <c r="N22" i="18"/>
  <c r="O22" i="18" s="1"/>
  <c r="I22" i="18"/>
  <c r="D22" i="18"/>
  <c r="E22" i="18" s="1"/>
  <c r="AM21" i="18"/>
  <c r="AH21" i="18"/>
  <c r="AC21" i="18"/>
  <c r="X21" i="18"/>
  <c r="Y21" i="18" s="1"/>
  <c r="S21" i="18"/>
  <c r="T21" i="18" s="1"/>
  <c r="N21" i="18"/>
  <c r="O21" i="18" s="1"/>
  <c r="I21" i="18"/>
  <c r="D21" i="18"/>
  <c r="AM20" i="18"/>
  <c r="AH20" i="18"/>
  <c r="AI20" i="18" s="1"/>
  <c r="AC20" i="18"/>
  <c r="X20" i="18"/>
  <c r="T20" i="18"/>
  <c r="S20" i="18"/>
  <c r="N20" i="18"/>
  <c r="O20" i="18" s="1"/>
  <c r="I20" i="18"/>
  <c r="D20" i="18"/>
  <c r="AM19" i="18"/>
  <c r="AH19" i="18"/>
  <c r="AI19" i="18" s="1"/>
  <c r="AC19" i="18"/>
  <c r="AD19" i="18" s="1"/>
  <c r="X19" i="18"/>
  <c r="S19" i="18"/>
  <c r="N19" i="18"/>
  <c r="I19" i="18"/>
  <c r="D19" i="18"/>
  <c r="AM18" i="18"/>
  <c r="Y18" i="18" s="1"/>
  <c r="AH18" i="18"/>
  <c r="AI18" i="18" s="1"/>
  <c r="AC18" i="18"/>
  <c r="AD18" i="18" s="1"/>
  <c r="X18" i="18"/>
  <c r="S18" i="18"/>
  <c r="N18" i="18"/>
  <c r="I18" i="18"/>
  <c r="J18" i="18" s="1"/>
  <c r="D18" i="18"/>
  <c r="E18" i="18" s="1"/>
  <c r="AM17" i="18"/>
  <c r="AH17" i="18"/>
  <c r="AC17" i="18"/>
  <c r="X17" i="18"/>
  <c r="S17" i="18"/>
  <c r="N17" i="18"/>
  <c r="I17" i="18"/>
  <c r="D17" i="18"/>
  <c r="AM16" i="18"/>
  <c r="J16" i="18" s="1"/>
  <c r="AH16" i="18"/>
  <c r="AC16" i="18"/>
  <c r="AD16" i="18" s="1"/>
  <c r="X16" i="18"/>
  <c r="Y16" i="18" s="1"/>
  <c r="S16" i="18"/>
  <c r="T16" i="18" s="1"/>
  <c r="N16" i="18"/>
  <c r="O16" i="18" s="1"/>
  <c r="I16" i="18"/>
  <c r="D16" i="18"/>
  <c r="E16" i="18" s="1"/>
  <c r="AM15" i="18"/>
  <c r="AH15" i="18"/>
  <c r="AC15" i="18"/>
  <c r="X15" i="18"/>
  <c r="S15" i="18"/>
  <c r="N15" i="18"/>
  <c r="I15" i="18"/>
  <c r="D15" i="18"/>
  <c r="AM14" i="18"/>
  <c r="AH14" i="18"/>
  <c r="AI14" i="18" s="1"/>
  <c r="AC14" i="18"/>
  <c r="AD14" i="18" s="1"/>
  <c r="X14" i="18"/>
  <c r="Y14" i="18" s="1"/>
  <c r="S14" i="18"/>
  <c r="N14" i="18"/>
  <c r="I14" i="18"/>
  <c r="D14" i="18"/>
  <c r="AM13" i="18"/>
  <c r="AH13" i="18"/>
  <c r="AI13" i="18" s="1"/>
  <c r="AC13" i="18"/>
  <c r="X13" i="18"/>
  <c r="Y13" i="18" s="1"/>
  <c r="S13" i="18"/>
  <c r="N13" i="18"/>
  <c r="I13" i="18"/>
  <c r="D13" i="18"/>
  <c r="AM12" i="18"/>
  <c r="AH12" i="18"/>
  <c r="AI12" i="18" s="1"/>
  <c r="AC12" i="18"/>
  <c r="X12" i="18"/>
  <c r="S12" i="18"/>
  <c r="T12" i="18" s="1"/>
  <c r="N12" i="18"/>
  <c r="O12" i="18" s="1"/>
  <c r="I12" i="18"/>
  <c r="D12" i="18"/>
  <c r="AM11" i="18"/>
  <c r="AH11" i="18"/>
  <c r="AC11" i="18"/>
  <c r="X11" i="18"/>
  <c r="S11" i="18"/>
  <c r="N11" i="18"/>
  <c r="I11" i="18"/>
  <c r="D11" i="18"/>
  <c r="AM10" i="18"/>
  <c r="AH10" i="18"/>
  <c r="AC10" i="18"/>
  <c r="X10" i="18"/>
  <c r="S10" i="18"/>
  <c r="N10" i="18"/>
  <c r="I10" i="18"/>
  <c r="D10" i="18"/>
  <c r="AM9" i="18"/>
  <c r="AH9" i="18"/>
  <c r="AC9" i="18"/>
  <c r="X9" i="18"/>
  <c r="S9" i="18"/>
  <c r="N9" i="18"/>
  <c r="I9" i="18"/>
  <c r="D9" i="18"/>
  <c r="AM8" i="18"/>
  <c r="J8" i="18" s="1"/>
  <c r="AH8" i="18"/>
  <c r="AC8" i="18"/>
  <c r="AD8" i="18" s="1"/>
  <c r="X8" i="18"/>
  <c r="Y8" i="18" s="1"/>
  <c r="S8" i="18"/>
  <c r="T8" i="18" s="1"/>
  <c r="N8" i="18"/>
  <c r="O8" i="18" s="1"/>
  <c r="I8" i="18"/>
  <c r="D8" i="18"/>
  <c r="E8" i="18" s="1"/>
  <c r="AM7" i="18"/>
  <c r="AH7" i="18"/>
  <c r="AC7" i="18"/>
  <c r="X7" i="18"/>
  <c r="Y7" i="18" s="1"/>
  <c r="S7" i="18"/>
  <c r="N7" i="18"/>
  <c r="I7" i="18"/>
  <c r="D7" i="18"/>
  <c r="AM6" i="18"/>
  <c r="AH6" i="18"/>
  <c r="AI6" i="18" s="1"/>
  <c r="AC6" i="18"/>
  <c r="AD6" i="18" s="1"/>
  <c r="X6" i="18"/>
  <c r="Y6" i="18" s="1"/>
  <c r="S6" i="18"/>
  <c r="N6" i="18"/>
  <c r="I6" i="18"/>
  <c r="D6" i="18"/>
  <c r="AM5" i="18"/>
  <c r="AH5" i="18"/>
  <c r="AI5" i="18" s="1"/>
  <c r="AC5" i="18"/>
  <c r="X5" i="18"/>
  <c r="S5" i="18"/>
  <c r="N5" i="18"/>
  <c r="I5" i="18"/>
  <c r="D5" i="18"/>
  <c r="AM4" i="18"/>
  <c r="AH4" i="18"/>
  <c r="AI4" i="18" s="1"/>
  <c r="AC4" i="18"/>
  <c r="AD4" i="18" s="1"/>
  <c r="X4" i="18"/>
  <c r="S4" i="18"/>
  <c r="N4" i="18"/>
  <c r="I4" i="18"/>
  <c r="D4" i="18"/>
  <c r="R24" i="16"/>
  <c r="M24" i="16"/>
  <c r="H24" i="16"/>
  <c r="C24" i="16"/>
  <c r="S23" i="16"/>
  <c r="N23" i="16"/>
  <c r="I23" i="16"/>
  <c r="D23" i="16"/>
  <c r="S22" i="16"/>
  <c r="N22" i="16"/>
  <c r="I22" i="16"/>
  <c r="D22" i="16"/>
  <c r="S21" i="16"/>
  <c r="N21" i="16"/>
  <c r="I21" i="16"/>
  <c r="D21" i="16"/>
  <c r="S20" i="16"/>
  <c r="N20" i="16"/>
  <c r="I20" i="16"/>
  <c r="D20" i="16"/>
  <c r="S19" i="16"/>
  <c r="N19" i="16"/>
  <c r="I19" i="16"/>
  <c r="D19" i="16"/>
  <c r="S18" i="16"/>
  <c r="N18" i="16"/>
  <c r="I18" i="16"/>
  <c r="D18" i="16"/>
  <c r="S17" i="16"/>
  <c r="N17" i="16"/>
  <c r="I17" i="16"/>
  <c r="D17" i="16"/>
  <c r="S16" i="16"/>
  <c r="N16" i="16"/>
  <c r="I16" i="16"/>
  <c r="D16" i="16"/>
  <c r="S15" i="16"/>
  <c r="N15" i="16"/>
  <c r="I15" i="16"/>
  <c r="D15" i="16"/>
  <c r="S14" i="16"/>
  <c r="N14" i="16"/>
  <c r="I14" i="16"/>
  <c r="D14" i="16"/>
  <c r="S13" i="16"/>
  <c r="N13" i="16"/>
  <c r="I13" i="16"/>
  <c r="D13" i="16"/>
  <c r="S12" i="16"/>
  <c r="N12" i="16"/>
  <c r="I12" i="16"/>
  <c r="D12" i="16"/>
  <c r="S11" i="16"/>
  <c r="N11" i="16"/>
  <c r="I11" i="16"/>
  <c r="D11" i="16"/>
  <c r="S10" i="16"/>
  <c r="N10" i="16"/>
  <c r="I10" i="16"/>
  <c r="D10" i="16"/>
  <c r="S9" i="16"/>
  <c r="N9" i="16"/>
  <c r="I9" i="16"/>
  <c r="D9" i="16"/>
  <c r="S8" i="16"/>
  <c r="N8" i="16"/>
  <c r="I8" i="16"/>
  <c r="D8" i="16"/>
  <c r="S7" i="16"/>
  <c r="N7" i="16"/>
  <c r="I7" i="16"/>
  <c r="D7" i="16"/>
  <c r="S6" i="16"/>
  <c r="N6" i="16"/>
  <c r="I6" i="16"/>
  <c r="D6" i="16"/>
  <c r="S5" i="16"/>
  <c r="N5" i="16"/>
  <c r="I5" i="16"/>
  <c r="D5" i="16"/>
  <c r="S4" i="16"/>
  <c r="N4" i="16"/>
  <c r="I4" i="16"/>
  <c r="D4" i="16"/>
  <c r="S3" i="16"/>
  <c r="N3" i="16"/>
  <c r="I3" i="16"/>
  <c r="D3" i="16"/>
  <c r="F5" i="15"/>
  <c r="E5" i="15"/>
  <c r="F4" i="15"/>
  <c r="E4" i="15"/>
  <c r="F3" i="15"/>
  <c r="E3" i="15"/>
  <c r="F2" i="15"/>
  <c r="E2" i="15"/>
  <c r="O10" i="18" l="1"/>
  <c r="T5" i="18"/>
  <c r="T6" i="18"/>
  <c r="T7" i="18"/>
  <c r="AI8" i="18"/>
  <c r="AI9" i="18"/>
  <c r="AI10" i="18"/>
  <c r="AI11" i="18"/>
  <c r="T13" i="18"/>
  <c r="T14" i="18"/>
  <c r="T15" i="18"/>
  <c r="AI16" i="18"/>
  <c r="AI17" i="18"/>
  <c r="E9" i="18"/>
  <c r="E10" i="18"/>
  <c r="E17" i="18"/>
  <c r="J9" i="18"/>
  <c r="J10" i="18"/>
  <c r="J11" i="18"/>
  <c r="J17" i="18"/>
  <c r="O11" i="18"/>
  <c r="O17" i="18"/>
  <c r="J4" i="18"/>
  <c r="E5" i="18"/>
  <c r="E6" i="18"/>
  <c r="T9" i="18"/>
  <c r="T10" i="18"/>
  <c r="T11" i="18"/>
  <c r="E13" i="18"/>
  <c r="E14" i="18"/>
  <c r="T17" i="18"/>
  <c r="O18" i="18"/>
  <c r="O9" i="18"/>
  <c r="O4" i="18"/>
  <c r="J6" i="18"/>
  <c r="J7" i="18"/>
  <c r="Y9" i="18"/>
  <c r="Y10" i="18"/>
  <c r="J14" i="18"/>
  <c r="J15" i="18"/>
  <c r="Y17" i="18"/>
  <c r="T18" i="18"/>
  <c r="O19" i="18"/>
  <c r="E21" i="18"/>
  <c r="T23" i="18"/>
  <c r="T4" i="18"/>
  <c r="O5" i="18"/>
  <c r="O6" i="18"/>
  <c r="AD9" i="18"/>
  <c r="AD10" i="18"/>
  <c r="AD11" i="18"/>
  <c r="O13" i="18"/>
  <c r="O14" i="18"/>
  <c r="AD17" i="18"/>
  <c r="T19" i="18"/>
  <c r="J22" i="18"/>
  <c r="E23" i="18"/>
  <c r="AI24" i="18"/>
  <c r="Y15" i="18"/>
  <c r="Y23" i="18"/>
  <c r="Y5" i="18"/>
  <c r="AD7" i="18"/>
  <c r="AD15" i="18"/>
  <c r="AD5" i="18"/>
  <c r="AI7" i="18"/>
  <c r="E11" i="18"/>
  <c r="AD13" i="18"/>
  <c r="AI15" i="18"/>
  <c r="E19" i="18"/>
  <c r="AD21" i="18"/>
  <c r="AI23" i="18"/>
  <c r="J19" i="18"/>
  <c r="AI21" i="18"/>
  <c r="E4" i="18"/>
  <c r="E7" i="18"/>
  <c r="Y12" i="18"/>
  <c r="E15" i="18"/>
  <c r="Y20" i="18"/>
  <c r="Y24" i="18"/>
  <c r="J5" i="18"/>
  <c r="O7" i="18"/>
  <c r="Y11" i="18"/>
  <c r="J13" i="18"/>
  <c r="O15" i="18"/>
  <c r="Y19" i="18"/>
  <c r="J21" i="18"/>
  <c r="J12" i="18"/>
  <c r="AD12" i="18"/>
  <c r="J20" i="18"/>
  <c r="AD20" i="18"/>
  <c r="AD24" i="18"/>
  <c r="Y4" i="18"/>
  <c r="E12" i="18"/>
  <c r="E20" i="18"/>
  <c r="C23" i="14"/>
  <c r="D22" i="14"/>
  <c r="D21" i="14"/>
  <c r="D20" i="14"/>
  <c r="D19" i="14"/>
  <c r="C18" i="14"/>
  <c r="D17" i="14"/>
  <c r="D16" i="14"/>
  <c r="D15" i="14"/>
  <c r="D14" i="14"/>
  <c r="C13" i="14"/>
  <c r="D12" i="14"/>
  <c r="D11" i="14"/>
  <c r="D10" i="14"/>
  <c r="D9" i="14"/>
  <c r="C8" i="14"/>
  <c r="D7" i="14"/>
  <c r="D6" i="14"/>
  <c r="D5" i="14"/>
  <c r="D4" i="14"/>
  <c r="V24" i="13"/>
  <c r="W23" i="13"/>
  <c r="I23" i="13" s="1"/>
  <c r="R23" i="13"/>
  <c r="S23" i="13" s="1"/>
  <c r="N23" i="13"/>
  <c r="M23" i="13"/>
  <c r="H23" i="13"/>
  <c r="C23" i="13"/>
  <c r="D23" i="13" s="1"/>
  <c r="W22" i="13"/>
  <c r="R22" i="13"/>
  <c r="S22" i="13" s="1"/>
  <c r="M22" i="13"/>
  <c r="N22" i="13" s="1"/>
  <c r="H22" i="13"/>
  <c r="I22" i="13" s="1"/>
  <c r="C22" i="13"/>
  <c r="D22" i="13" s="1"/>
  <c r="W21" i="13"/>
  <c r="N21" i="13" s="1"/>
  <c r="S21" i="13"/>
  <c r="R21" i="13"/>
  <c r="M21" i="13"/>
  <c r="H21" i="13"/>
  <c r="I21" i="13" s="1"/>
  <c r="C21" i="13"/>
  <c r="D21" i="13" s="1"/>
  <c r="W20" i="13"/>
  <c r="R20" i="13"/>
  <c r="S20" i="13" s="1"/>
  <c r="M20" i="13"/>
  <c r="N20" i="13" s="1"/>
  <c r="H20" i="13"/>
  <c r="I20" i="13" s="1"/>
  <c r="C20" i="13"/>
  <c r="D20" i="13" s="1"/>
  <c r="W19" i="13"/>
  <c r="S19" i="13"/>
  <c r="R19" i="13"/>
  <c r="M19" i="13"/>
  <c r="N19" i="13" s="1"/>
  <c r="H19" i="13"/>
  <c r="I19" i="13" s="1"/>
  <c r="D19" i="13"/>
  <c r="C19" i="13"/>
  <c r="W18" i="13"/>
  <c r="R18" i="13"/>
  <c r="S18" i="13" s="1"/>
  <c r="M18" i="13"/>
  <c r="N18" i="13" s="1"/>
  <c r="H18" i="13"/>
  <c r="I18" i="13" s="1"/>
  <c r="C18" i="13"/>
  <c r="D18" i="13" s="1"/>
  <c r="W17" i="13"/>
  <c r="R17" i="13"/>
  <c r="S17" i="13" s="1"/>
  <c r="M17" i="13"/>
  <c r="N17" i="13" s="1"/>
  <c r="I17" i="13"/>
  <c r="H17" i="13"/>
  <c r="D17" i="13"/>
  <c r="C17" i="13"/>
  <c r="W16" i="13"/>
  <c r="R16" i="13"/>
  <c r="S16" i="13" s="1"/>
  <c r="M16" i="13"/>
  <c r="N16" i="13" s="1"/>
  <c r="H16" i="13"/>
  <c r="I16" i="13" s="1"/>
  <c r="C16" i="13"/>
  <c r="D16" i="13" s="1"/>
  <c r="W15" i="13"/>
  <c r="I15" i="13" s="1"/>
  <c r="R15" i="13"/>
  <c r="S15" i="13" s="1"/>
  <c r="N15" i="13"/>
  <c r="M15" i="13"/>
  <c r="H15" i="13"/>
  <c r="C15" i="13"/>
  <c r="D15" i="13" s="1"/>
  <c r="W14" i="13"/>
  <c r="R14" i="13"/>
  <c r="S14" i="13" s="1"/>
  <c r="M14" i="13"/>
  <c r="N14" i="13" s="1"/>
  <c r="H14" i="13"/>
  <c r="I14" i="13" s="1"/>
  <c r="C14" i="13"/>
  <c r="D14" i="13" s="1"/>
  <c r="W13" i="13"/>
  <c r="N13" i="13" s="1"/>
  <c r="S13" i="13"/>
  <c r="R13" i="13"/>
  <c r="M13" i="13"/>
  <c r="H13" i="13"/>
  <c r="I13" i="13" s="1"/>
  <c r="C13" i="13"/>
  <c r="D13" i="13" s="1"/>
  <c r="W12" i="13"/>
  <c r="R12" i="13"/>
  <c r="S12" i="13" s="1"/>
  <c r="M12" i="13"/>
  <c r="N12" i="13" s="1"/>
  <c r="H12" i="13"/>
  <c r="I12" i="13" s="1"/>
  <c r="C12" i="13"/>
  <c r="D12" i="13" s="1"/>
  <c r="W11" i="13"/>
  <c r="S11" i="13"/>
  <c r="R11" i="13"/>
  <c r="M11" i="13"/>
  <c r="N11" i="13" s="1"/>
  <c r="H11" i="13"/>
  <c r="I11" i="13" s="1"/>
  <c r="D11" i="13"/>
  <c r="C11" i="13"/>
  <c r="W10" i="13"/>
  <c r="R10" i="13"/>
  <c r="S10" i="13" s="1"/>
  <c r="M10" i="13"/>
  <c r="N10" i="13" s="1"/>
  <c r="H10" i="13"/>
  <c r="I10" i="13" s="1"/>
  <c r="C10" i="13"/>
  <c r="D10" i="13" s="1"/>
  <c r="W9" i="13"/>
  <c r="R9" i="13"/>
  <c r="S9" i="13" s="1"/>
  <c r="M9" i="13"/>
  <c r="N9" i="13" s="1"/>
  <c r="I9" i="13"/>
  <c r="H9" i="13"/>
  <c r="D9" i="13"/>
  <c r="C9" i="13"/>
  <c r="W8" i="13"/>
  <c r="R8" i="13"/>
  <c r="S8" i="13" s="1"/>
  <c r="M8" i="13"/>
  <c r="N8" i="13" s="1"/>
  <c r="H8" i="13"/>
  <c r="I8" i="13" s="1"/>
  <c r="C8" i="13"/>
  <c r="D8" i="13" s="1"/>
  <c r="W7" i="13"/>
  <c r="I7" i="13" s="1"/>
  <c r="R7" i="13"/>
  <c r="S7" i="13" s="1"/>
  <c r="N7" i="13"/>
  <c r="M7" i="13"/>
  <c r="H7" i="13"/>
  <c r="C7" i="13"/>
  <c r="D7" i="13" s="1"/>
  <c r="W6" i="13"/>
  <c r="R6" i="13"/>
  <c r="S6" i="13" s="1"/>
  <c r="M6" i="13"/>
  <c r="N6" i="13" s="1"/>
  <c r="H6" i="13"/>
  <c r="I6" i="13" s="1"/>
  <c r="C6" i="13"/>
  <c r="D6" i="13" s="1"/>
  <c r="W5" i="13"/>
  <c r="N5" i="13" s="1"/>
  <c r="S5" i="13"/>
  <c r="R5" i="13"/>
  <c r="M5" i="13"/>
  <c r="H5" i="13"/>
  <c r="I5" i="13" s="1"/>
  <c r="C5" i="13"/>
  <c r="D5" i="13" s="1"/>
  <c r="W4" i="13"/>
  <c r="R4" i="13"/>
  <c r="S4" i="13" s="1"/>
  <c r="M4" i="13"/>
  <c r="N4" i="13" s="1"/>
  <c r="H4" i="13"/>
  <c r="I4" i="13" s="1"/>
  <c r="C4" i="13"/>
  <c r="D4" i="13" s="1"/>
  <c r="W3" i="13"/>
  <c r="S3" i="13"/>
  <c r="R3" i="13"/>
  <c r="M3" i="13"/>
  <c r="N3" i="13" s="1"/>
  <c r="H3" i="13"/>
  <c r="I3" i="13" s="1"/>
  <c r="D3" i="13"/>
  <c r="C3" i="13"/>
  <c r="B22" i="9" l="1"/>
</calcChain>
</file>

<file path=xl/sharedStrings.xml><?xml version="1.0" encoding="utf-8"?>
<sst xmlns="http://schemas.openxmlformats.org/spreadsheetml/2006/main" count="1255" uniqueCount="454">
  <si>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</si>
  <si>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</si>
  <si>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</si>
  <si>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</si>
  <si>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</si>
  <si>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</si>
  <si>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</si>
  <si>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</si>
  <si>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</si>
  <si>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</si>
  <si>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</si>
  <si>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</si>
  <si>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</si>
  <si>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</si>
  <si>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</si>
  <si>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</si>
  <si>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</si>
  <si>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</si>
  <si>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</si>
  <si>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</si>
  <si>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</si>
  <si>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</si>
  <si>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Conditions</t>
  </si>
  <si>
    <t>Recommendations</t>
  </si>
  <si>
    <t>Column only had one value and was irrelevant to project</t>
  </si>
  <si>
    <t>Changed for clarity</t>
  </si>
  <si>
    <t>""</t>
  </si>
  <si>
    <t>Analysis is unnecessary because the variable is simply a unique identifier</t>
  </si>
  <si>
    <t>16 in product_name</t>
  </si>
  <si>
    <t>Removed</t>
  </si>
  <si>
    <t>206,209 in days_since_prior_order</t>
  </si>
  <si>
    <t>Created two separate dataframes for new and returning customers, May add flag variable.</t>
  </si>
  <si>
    <t>None</t>
  </si>
  <si>
    <t>orders_products_merged_expanded</t>
  </si>
  <si>
    <t>prices</t>
  </si>
  <si>
    <t>&lt;= 5: Low-range product; &gt; 5 and &lt;= 15: Mid-range product; &gt;15: High-range product</t>
  </si>
  <si>
    <t>busiest_day</t>
  </si>
  <si>
    <t>busiest_days</t>
  </si>
  <si>
    <t>order_day_of_week</t>
  </si>
  <si>
    <t>0 = Busiest day, 4 = Least busy, all else = Regularly busy</t>
  </si>
  <si>
    <t>0 or 1 = Busy day, 3 or 4 = Slow day, all else = Regular day</t>
  </si>
  <si>
    <t>busiest_period_of_day</t>
  </si>
  <si>
    <t>order_hour_of_day</t>
  </si>
  <si>
    <t>&gt;= 9 and &lt;= 16: Most orders; &gt;= 0 and &lt;= 6: Fewest orders; all else: Average orders</t>
  </si>
  <si>
    <t>orders_products_merged_grouped</t>
  </si>
  <si>
    <t>loyalty_flag</t>
  </si>
  <si>
    <t>max_order</t>
  </si>
  <si>
    <t>Calculate max order number for each user id</t>
  </si>
  <si>
    <t>avg_price</t>
  </si>
  <si>
    <t>order_number, user_id</t>
  </si>
  <si>
    <t>prices, user_id</t>
  </si>
  <si>
    <t>Calculate avg item price for each user id</t>
  </si>
  <si>
    <t>spending_flag</t>
  </si>
  <si>
    <t>max_order &gt; 40: Loyal customer; &lt;= 40 &amp; &gt;10: Regular customer; &lt;= 10: New customer</t>
  </si>
  <si>
    <t>avg_price &lt;10: Low spender; &gt;=10: High spender</t>
  </si>
  <si>
    <t>order_frequency</t>
  </si>
  <si>
    <t>frequency_flag</t>
  </si>
  <si>
    <t>order_frequency &gt; 20: Non-frequent customer; &gt; 10 &amp; &lt;= 20: Regular customer, &lt;=10: Frequent customer</t>
  </si>
  <si>
    <t>n/a</t>
  </si>
  <si>
    <t>df_orders['eval_set']</t>
  </si>
  <si>
    <t>df_orders['order_dow' : 'order_day_of_week']</t>
  </si>
  <si>
    <t>df_orders['order_id'] = df_orders['order_id'].astype('str')</t>
  </si>
  <si>
    <t>df_orders['user_id'] = df_orders['user_id'].astype('str')</t>
  </si>
  <si>
    <t>df_customers.drop(columns = ['first_name', 'last_name'])</t>
  </si>
  <si>
    <t>df_customers.rename(columns = {'First Name' : 'first_name' , 'Surnam' : 'last_name' , 'Gender' : 'gender' , 'STATE' : 'state' , 'Age' : 'age'}, inplace = True)</t>
  </si>
  <si>
    <t>Columns renamed for clarity and conistency in underscoring and case</t>
  </si>
  <si>
    <t>Columns dropped for privacy reasons. User ID serves as unique identifier</t>
  </si>
  <si>
    <t>df_customers_anon['user_id'] = df_customers_anon['user_id'].astype('str')</t>
  </si>
  <si>
    <t>Downscaled data to reduce memory usage</t>
  </si>
  <si>
    <t>df = df.drop(columns = 'busiest_day')</t>
  </si>
  <si>
    <t>Orders</t>
  </si>
  <si>
    <t>Customers</t>
  </si>
  <si>
    <t>Merged and grouped orders and products</t>
  </si>
  <si>
    <t>for column in df:
 if df[column].dtype == 'float64':
     df[column]=pd.to_numeric(df[column], downcast='float')
 if df[column].dtype == 'int64':
     df[column]=pd.to_numeric(df[column], downcast='integer')</t>
  </si>
  <si>
    <t>df['user_id'] = df['user_id'].astype('str')</t>
  </si>
  <si>
    <t>df['order_id'] = df['order_id'].astype('str')</t>
  </si>
  <si>
    <t>Merged customer and orders data with regions</t>
  </si>
  <si>
    <t xml:space="preserve">Mid-range product    </t>
  </si>
  <si>
    <t xml:space="preserve">Low-range product     </t>
  </si>
  <si>
    <t xml:space="preserve">High-range product     </t>
  </si>
  <si>
    <t>Frequencies</t>
  </si>
  <si>
    <t>price_range_loc</t>
  </si>
  <si>
    <r>
      <t>df = df.drop(columns = ['reordered', 'aisle_id', 'price_range_loc', 'busiest_days']) (</t>
    </r>
    <r>
      <rPr>
        <b/>
        <sz val="11"/>
        <color rgb="FFFF0000"/>
        <rFont val="Calibri"/>
        <family val="2"/>
        <scheme val="minor"/>
      </rPr>
      <t>Note:</t>
    </r>
    <r>
      <rPr>
        <sz val="11"/>
        <color theme="1"/>
        <rFont val="Calibri"/>
        <family val="2"/>
        <scheme val="minor"/>
      </rPr>
      <t xml:space="preserve"> Columns still available in orders_products_merged data.)</t>
    </r>
  </si>
  <si>
    <t>Downscaled data to reduce memory usage for orders_customer_profiles export.</t>
  </si>
  <si>
    <t>user_id, days_since_prior_order</t>
  </si>
  <si>
    <t>Calculate median days_since_prior_order for each user_id</t>
  </si>
  <si>
    <t>loyal</t>
  </si>
  <si>
    <t>Low spender</t>
  </si>
  <si>
    <t>High spender</t>
  </si>
  <si>
    <t xml:space="preserve">new </t>
  </si>
  <si>
    <t>regular</t>
  </si>
  <si>
    <t>Regular customer</t>
  </si>
  <si>
    <t>users</t>
  </si>
  <si>
    <t>Frequent customer</t>
  </si>
  <si>
    <t>Non-frequent customer</t>
  </si>
  <si>
    <t>demo_profile</t>
  </si>
  <si>
    <t>orders_customer_profiles</t>
  </si>
  <si>
    <t>orders_customers_regions</t>
  </si>
  <si>
    <t>region</t>
  </si>
  <si>
    <t>state</t>
  </si>
  <si>
    <t>Midwest</t>
  </si>
  <si>
    <t>Northeast</t>
  </si>
  <si>
    <t>South</t>
  </si>
  <si>
    <t>West</t>
  </si>
  <si>
    <t xml:space="preserve">Most orders       </t>
  </si>
  <si>
    <t xml:space="preserve">Average orders    </t>
  </si>
  <si>
    <t xml:space="preserve">Fewest orders       </t>
  </si>
  <si>
    <t xml:space="preserve">Regularly busy    </t>
  </si>
  <si>
    <t xml:space="preserve">Busiest day        </t>
  </si>
  <si>
    <t xml:space="preserve">Least busy         </t>
  </si>
  <si>
    <t xml:space="preserve">Regular day    </t>
  </si>
  <si>
    <t xml:space="preserve">Busy day       </t>
  </si>
  <si>
    <t xml:space="preserve">Slow day       </t>
  </si>
  <si>
    <t>User IDs classified into West, Midwest, South, Northeast</t>
  </si>
  <si>
    <t>Established</t>
  </si>
  <si>
    <t>Young independent</t>
  </si>
  <si>
    <t>Young parent</t>
  </si>
  <si>
    <t>NaN</t>
  </si>
  <si>
    <t>products | users</t>
  </si>
  <si>
    <t>10284093 | 1707</t>
  </si>
  <si>
    <t>6243990 | 112328</t>
  </si>
  <si>
    <t>15876776 | 76864</t>
  </si>
  <si>
    <t>time_profile</t>
  </si>
  <si>
    <t>Age &lt;=35 &amp; n_dependants &gt; 0: Young parent; Age &lt;=35 &amp; n_dependants = 0: Young independent; Age &lt;=45, income &gt; 75000 &amp; n_dependants = 0: Established; Age &gt;= 55, income &gt; 50000) &amp; (df['avg_price'] &lt;= 8), 'demo_profile'] = 'Budgeter'</t>
  </si>
  <si>
    <t>Budgeter</t>
  </si>
  <si>
    <t>orders_time_profiles</t>
  </si>
  <si>
    <t>hour_mean</t>
  </si>
  <si>
    <t>user_id, order_hour_of_day</t>
  </si>
  <si>
    <t>Calculate mean order hour of day for each user ID</t>
  </si>
  <si>
    <t>age, n_dependants, income, avg_price</t>
  </si>
  <si>
    <t>time_flag</t>
  </si>
  <si>
    <t>Hour mean between 6 and 12: Morning shopper, Hour mean between noon and 5 p.m.: Afternoon shopper; Hour mean between 5 p.m. and midnight: Evening shopper; Hour mean between midnight and 6 a.m.: Overnight shopper</t>
  </si>
  <si>
    <t>Afternoon shopper</t>
  </si>
  <si>
    <t>Evening shopper</t>
  </si>
  <si>
    <t>Morning shopper</t>
  </si>
  <si>
    <t>Overnight shopper</t>
  </si>
  <si>
    <t>1. The sales team needs to know what the busiest days of the week and hours of the day are (i.e., the days and times with the most orders) in order to schedule ads at times when there are fewer orders.</t>
  </si>
  <si>
    <t>2. They also want to know whether there are particular times of the day when people spend the most money, as this might inform the type of products they advertise at these times.</t>
  </si>
  <si>
    <t>3. Instacart has a lot of products with different price tags. Marketing and sales want to use simpler price range groupings to help direct their efforts.</t>
  </si>
  <si>
    <t>4. Are there certain types of products that are more popular than others? The marketing and sales teams want to know which departments have the highest frequency of product orders.</t>
  </si>
  <si>
    <t>Q: What are the busiest days of the week for shopping?</t>
  </si>
  <si>
    <t>A: Items ordered peak on Saturday and Sunday, and decline through mid-week  before increasing again.</t>
  </si>
  <si>
    <t>Q: What are the busiest hours of the day for shopping?</t>
  </si>
  <si>
    <t>A: Items ordered peak from 9-10 a.m. and remain high until 4 p.m., before decreasing through the evenining and reaching a low about 3 a.m.</t>
  </si>
  <si>
    <t>Q: What's the loyalty breakdown of the customer base?</t>
  </si>
  <si>
    <t>A: Most customers are new customers, with up to 10 orders, followed by regular customers with more than 10 and up to 40 orders. A minorty are loyal customers with over 40 orders.</t>
  </si>
  <si>
    <t>Q: Do people spend more money at certain times of day?</t>
  </si>
  <si>
    <t xml:space="preserve">A: Average prices are highest in the early morning hours, peaking at 4 a.m., and the late evening after 8 p.m. </t>
  </si>
  <si>
    <t>Q: Is there a connection between age and number of dependants?</t>
  </si>
  <si>
    <t>Q: Is there a connection between age and income?</t>
  </si>
  <si>
    <t>A: Most people make under 200k regardless of age, but there's a higher concentration of people making more than that over age 40, and virtually everyone over the 400k mark is older than 40.</t>
  </si>
  <si>
    <t xml:space="preserve">5. The marketing and sales teams are particularly interested in the different types of customers in their system and how their ordering behaviors differ. </t>
  </si>
  <si>
    <t>A: There is no clear connection between the two variables in the data.</t>
  </si>
  <si>
    <t xml:space="preserve">Q: The marketing and sales teams are particularly interested in the different types of customers in their system and how their ordering behaviors differ. </t>
  </si>
  <si>
    <t xml:space="preserve">A: Here, about half of customers (unique user IDs) are divided into four profile groups based on demographic variables. </t>
  </si>
  <si>
    <t>Members of the "Budgeter" group are age 45 and older, make less than $50,000 a year and spend less than $8 per product on average.</t>
  </si>
  <si>
    <t>Members of the "Established" group are age 45 and older, make more than $75,000 a year and have no dependants.</t>
  </si>
  <si>
    <t>Members of the "Young independent"group are age 35 and younger, are single, and have no dependants.</t>
  </si>
  <si>
    <t>Members of the "Young parent" group, the largest profile, are age 35 and younger, married, and have at least one dependant.</t>
  </si>
  <si>
    <t>A: The distribution of customers per region is similar across demographic profiles, with the largest customer base in the South, followed by the West, Midwest and Northeast.</t>
  </si>
  <si>
    <t>A: Daily shopping patterns (in terms of total items ordered) follow a similar pattern for three of the four groups, peaking on Saturday and Sunday before declining into midweek and then increasing again. The budgeter profile is an exception, with a pronounced peak on Sunday and sub-peaks on Thursday and Saturday.</t>
  </si>
  <si>
    <t>A: Hourly shopping patterns (in terms of total items ordered) follow a similar pattern for all four groups, peaking in the late morning, remaining relatively high into the late afternoon and declining into the evening, reaching a low at about 3 a.m., with some exceptions -- the budgeter profile peaks at 9 a.m. and sees a more pronounced drop-off in the afternoon, while the established profile experiences a largely uninterrupted peak from about 9 a.m. to 4 p.m.</t>
  </si>
  <si>
    <t xml:space="preserve">A: The four regions follow similar patterns in terms of items sold per department, with produce reigning No. 1, followed by dairy/eggs, snacks, beverages and frozen. The Midwest and Southern regions are slightly more interested in produce, while the Northeast is slightly more interested in snacks and beverages. </t>
  </si>
  <si>
    <t xml:space="preserve">A: I created an additional set of profiles based on favored shopping time. </t>
  </si>
  <si>
    <t>Afternoon shoppers tend to shop between noon and 5 p.m. They are the largest group by customer base.</t>
  </si>
  <si>
    <t xml:space="preserve">Morning shoppers tend to shop between 6 a.m. and noon. They are the second-largest group. </t>
  </si>
  <si>
    <t>Overnight shoppers tend to shop between midnight and 6 a.m. They are the smallest group.</t>
  </si>
  <si>
    <t>Evening shoppers tend to shop between 5 p.m. and midnight. They are the second-smallest group.</t>
  </si>
  <si>
    <t>A: The time profiles display unique patterns in number of times purchased by day of week. Afternoon and evening shoppers follow the familiar pattern of a Saturday peak, Sunday sub-peak and increasing shopping toward the end of the work week, but the evening shopper's midweek decline is less pronounced. Morning shoppers have a major peak on Sunday instead of Saturday and favor shopping on Thursdays to Fridays. Overnight shoppers peak on Thursday with a sub-peak on Friday and no weekend increase.</t>
  </si>
  <si>
    <t>A: The time profiles naturally display different hourly shopping patterns, with each group purchasing the most items during the time of day associated with their profile. Overnight shoppers' top hours are midnight - 3 a.m., morning shoppers' top hours are 9 - 11 a.m., afternoon shoppers' top hours are noon - 3 p.m. and evening shoppers' top hours are 5 - 7 p.m.</t>
  </si>
  <si>
    <t>young parents</t>
  </si>
  <si>
    <t>young indep</t>
  </si>
  <si>
    <t>budgeter</t>
  </si>
  <si>
    <t>established</t>
  </si>
  <si>
    <t>'Banana',</t>
  </si>
  <si>
    <t>'Bag of Organic Bananas',</t>
  </si>
  <si>
    <t xml:space="preserve"> 'Bag of Organic Bananas',</t>
  </si>
  <si>
    <t xml:space="preserve"> 'Banana',</t>
  </si>
  <si>
    <t xml:space="preserve"> 'Organic Strawberries',</t>
  </si>
  <si>
    <t xml:space="preserve"> 'Strawberries',</t>
  </si>
  <si>
    <t xml:space="preserve"> 'Organic Baby Spinach',</t>
  </si>
  <si>
    <t xml:space="preserve"> 'Organic Hass Avocado',</t>
  </si>
  <si>
    <t xml:space="preserve"> 'Organic Avocado',</t>
  </si>
  <si>
    <t xml:space="preserve"> 'Large Lemon',</t>
  </si>
  <si>
    <t xml:space="preserve"> 'Organic Half &amp; Half',</t>
  </si>
  <si>
    <t xml:space="preserve"> 'Limes',</t>
  </si>
  <si>
    <t xml:space="preserve"> 'Raspberries',</t>
  </si>
  <si>
    <t xml:space="preserve"> 'Organic Whole Milk',</t>
  </si>
  <si>
    <t xml:space="preserve"> 'Clementines',</t>
  </si>
  <si>
    <t xml:space="preserve"> 'Organic Raspberries',</t>
  </si>
  <si>
    <t xml:space="preserve"> 'Spring Water',</t>
  </si>
  <si>
    <t xml:space="preserve"> 'Organic Yellow Onion',</t>
  </si>
  <si>
    <t xml:space="preserve"> 'Organic Fuji Apple',</t>
  </si>
  <si>
    <t xml:space="preserve"> 'Organic Garlic',</t>
  </si>
  <si>
    <t xml:space="preserve"> 'Soda',</t>
  </si>
  <si>
    <t xml:space="preserve"> 'Organic Zucchini',</t>
  </si>
  <si>
    <t xml:space="preserve"> 'Seedless Red Grapes',</t>
  </si>
  <si>
    <t xml:space="preserve"> 'Organic Blueberries',</t>
  </si>
  <si>
    <t xml:space="preserve"> 'Cucumber Kirby',</t>
  </si>
  <si>
    <t xml:space="preserve"> 'Organic Lemon',</t>
  </si>
  <si>
    <t xml:space="preserve"> 'Sparkling Water Grapefruit',</t>
  </si>
  <si>
    <t xml:space="preserve"> 'Apple Honeycrisp Organic',</t>
  </si>
  <si>
    <t xml:space="preserve"> 'Hass Avocados',</t>
  </si>
  <si>
    <t xml:space="preserve"> 'Organic Grape Tomatoes',</t>
  </si>
  <si>
    <t xml:space="preserve"> 'Organic Unsweetened Almond Milk',</t>
  </si>
  <si>
    <t xml:space="preserve"> 'Organic Cucumber',</t>
  </si>
  <si>
    <t xml:space="preserve"> 'Trail Mix',</t>
  </si>
  <si>
    <t xml:space="preserve"> 'Honeycrisp Apple',</t>
  </si>
  <si>
    <t xml:space="preserve"> 'Sparkling Natural Mineral Water',</t>
  </si>
  <si>
    <t xml:space="preserve"> 'Organic Baby Carrots',</t>
  </si>
  <si>
    <t xml:space="preserve"> 'Carrots',</t>
  </si>
  <si>
    <t xml:space="preserve"> 'Organic Large Extra Fancy Fuji Apple',</t>
  </si>
  <si>
    <t xml:space="preserve"> 'Organic Granny Smith Apple',</t>
  </si>
  <si>
    <t xml:space="preserve"> 'Yellow Onions',</t>
  </si>
  <si>
    <t xml:space="preserve"> 'Fresh Cauliflower',</t>
  </si>
  <si>
    <t xml:space="preserve"> 'Original Hummus',</t>
  </si>
  <si>
    <t xml:space="preserve"> 'Organic Baby Arugula',</t>
  </si>
  <si>
    <t xml:space="preserve"> 'Extra Fancy Unsalted Mixed Nuts',</t>
  </si>
  <si>
    <t xml:space="preserve"> 'Organic Gala Apples',</t>
  </si>
  <si>
    <t xml:space="preserve"> 'Half &amp; Half',</t>
  </si>
  <si>
    <t xml:space="preserve"> 'Sparkling Water',</t>
  </si>
  <si>
    <t xml:space="preserve"> 'Apples',</t>
  </si>
  <si>
    <t xml:space="preserve"> 'Blueberries',</t>
  </si>
  <si>
    <t xml:space="preserve"> 'Organic Cilantro',</t>
  </si>
  <si>
    <t xml:space="preserve"> 'Asparagus',</t>
  </si>
  <si>
    <t xml:space="preserve"> 'Unsweetened Almondmilk',</t>
  </si>
  <si>
    <t xml:space="preserve"> 'Sparkling Mineral Water',</t>
  </si>
  <si>
    <t xml:space="preserve"> 'Organic Small Bunch Celery',</t>
  </si>
  <si>
    <t xml:space="preserve"> 'Michigan Organic Kale',</t>
  </si>
  <si>
    <t xml:space="preserve"> 'Organic Red Onion',</t>
  </si>
  <si>
    <t xml:space="preserve"> 'Blackberries',</t>
  </si>
  <si>
    <t xml:space="preserve"> 'Organic Peeled Whole Baby Carrots',</t>
  </si>
  <si>
    <t xml:space="preserve"> 'Organic Tomato Cluster',</t>
  </si>
  <si>
    <t xml:space="preserve"> '100% Whole Wheat Bread',</t>
  </si>
  <si>
    <t xml:space="preserve"> "Crunchy Oats 'n Honey Granola Bars",</t>
  </si>
  <si>
    <t xml:space="preserve"> 'Organic Blackberries',</t>
  </si>
  <si>
    <t xml:space="preserve"> 'Organic Whole String Cheese',</t>
  </si>
  <si>
    <t xml:space="preserve"> 'Clementines, Bag',</t>
  </si>
  <si>
    <t xml:space="preserve"> 'Organic Italian Parsley Bunch',</t>
  </si>
  <si>
    <t xml:space="preserve"> 'Organic Red Bell Pepper',</t>
  </si>
  <si>
    <t xml:space="preserve"> '0% Greek Strained Yogurt',</t>
  </si>
  <si>
    <t xml:space="preserve"> 'Organic Tortilla Chips',</t>
  </si>
  <si>
    <t xml:space="preserve"> 'Red Vine Tomato',</t>
  </si>
  <si>
    <t xml:space="preserve"> 'Organic Ginger Root',</t>
  </si>
  <si>
    <t xml:space="preserve"> 'Green Bell Pepper',</t>
  </si>
  <si>
    <t xml:space="preserve"> 'Red Peppers',</t>
  </si>
  <si>
    <t xml:space="preserve"> 'Organic Reduced Fat 2% Milk',</t>
  </si>
  <si>
    <t xml:space="preserve"> 'Organic Simply Naked Pita Chips',</t>
  </si>
  <si>
    <t xml:space="preserve"> 'Extra Virgin Olive Oil',</t>
  </si>
  <si>
    <t xml:space="preserve"> 'Granny Smith Apples',</t>
  </si>
  <si>
    <t xml:space="preserve"> 'Organic Garnet Sweet Potato (Yam)',</t>
  </si>
  <si>
    <t xml:space="preserve"> 'Organic Kiwi',</t>
  </si>
  <si>
    <t xml:space="preserve"> 'Boneless Skinless Chicken Breasts',</t>
  </si>
  <si>
    <t xml:space="preserve"> 'Small Hass Avocado',</t>
  </si>
  <si>
    <t xml:space="preserve"> 'Creamy Almond Butter',</t>
  </si>
  <si>
    <t xml:space="preserve"> 'Bartlett Pears',</t>
  </si>
  <si>
    <t xml:space="preserve"> 'Bunched Cilantro',</t>
  </si>
  <si>
    <t xml:space="preserve"> 'Mixed Fruit Fruit Snacks',</t>
  </si>
  <si>
    <t xml:space="preserve"> "Organic D'Anjou Pears",</t>
  </si>
  <si>
    <t xml:space="preserve"> 'Roasted Pine Nut Hummus',</t>
  </si>
  <si>
    <t xml:space="preserve"> 'Chocolate Chip Cookies',</t>
  </si>
  <si>
    <t xml:space="preserve"> 'Grated Parmesan',</t>
  </si>
  <si>
    <t xml:space="preserve"> 'Lime Sparkling Water',</t>
  </si>
  <si>
    <t xml:space="preserve"> 'Mozzarella String Cheese',</t>
  </si>
  <si>
    <t xml:space="preserve"> 'Uncured Genoa Salami',</t>
  </si>
  <si>
    <t xml:space="preserve"> 'Fridge Pack Cola',</t>
  </si>
  <si>
    <t xml:space="preserve"> 'Organic Spring Mix',</t>
  </si>
  <si>
    <t xml:space="preserve"> 'Red Onion',</t>
  </si>
  <si>
    <t xml:space="preserve"> 'Jalapeno Peppers',</t>
  </si>
  <si>
    <t xml:space="preserve"> 'Broccoli Crown',</t>
  </si>
  <si>
    <t xml:space="preserve"> 'Organic Lacinato (Dinosaur) Kale',</t>
  </si>
  <si>
    <t xml:space="preserve"> 'Baby Cucumbers',</t>
  </si>
  <si>
    <t xml:space="preserve"> 'Fat Free Milk',</t>
  </si>
  <si>
    <t xml:space="preserve"> 'Organic Navel Orange',</t>
  </si>
  <si>
    <t xml:space="preserve"> 'Organic Grade A Free Range Large Brown Eggs',</t>
  </si>
  <si>
    <t xml:space="preserve"> 'Popcorn',</t>
  </si>
  <si>
    <t xml:space="preserve"> '100% Raw Coconut Water',</t>
  </si>
  <si>
    <t xml:space="preserve"> 'Organic Low Fat Milk',</t>
  </si>
  <si>
    <t xml:space="preserve"> 'Roma Tomato',</t>
  </si>
  <si>
    <t xml:space="preserve"> 'Seedless Cucumbers',</t>
  </si>
  <si>
    <t xml:space="preserve"> 'Organic Broccoli',</t>
  </si>
  <si>
    <t xml:space="preserve"> 'Large Alfresco Eggs',</t>
  </si>
  <si>
    <t xml:space="preserve"> 'Orange Bell Pepper',</t>
  </si>
  <si>
    <t xml:space="preserve"> 'Grape White/Green Seedless',</t>
  </si>
  <si>
    <t xml:space="preserve"> 'Sweet Kale Salad Mix',</t>
  </si>
  <si>
    <t xml:space="preserve"> 'Organic Black Beans',</t>
  </si>
  <si>
    <t xml:space="preserve"> 'Natural Spring Water',</t>
  </si>
  <si>
    <t xml:space="preserve"> 'Garlic',</t>
  </si>
  <si>
    <t xml:space="preserve"> 'Original Beef Jerky',</t>
  </si>
  <si>
    <t xml:space="preserve"> 'Organic Bartlett Pear',</t>
  </si>
  <si>
    <t xml:space="preserve"> '2% Reduced Fat Milk',</t>
  </si>
  <si>
    <t xml:space="preserve"> '100% Recycled Paper Towels',</t>
  </si>
  <si>
    <t xml:space="preserve"> 'Unsalted Butter',</t>
  </si>
  <si>
    <t xml:space="preserve"> 'Organic Fat Free Milk',</t>
  </si>
  <si>
    <t xml:space="preserve"> 'Organic Carrot Bunch',</t>
  </si>
  <si>
    <t xml:space="preserve"> 'Shredded Parmesan',</t>
  </si>
  <si>
    <t xml:space="preserve"> 'Organic Romaine Lettuce',</t>
  </si>
  <si>
    <t xml:space="preserve"> 'Cherrios Honey Nut',</t>
  </si>
  <si>
    <t xml:space="preserve"> 'Unsweetened Original Almond Breeze Almond Milk',</t>
  </si>
  <si>
    <t xml:space="preserve"> 'Organic Sticks Low Moisture Part Skim Mozzarella String Cheese',</t>
  </si>
  <si>
    <t xml:space="preserve"> 'Vanilla Almond Breeze Almond Milk',</t>
  </si>
  <si>
    <t xml:space="preserve"> 'Organic Large Brown Grade AA Cage Free Eggs',</t>
  </si>
  <si>
    <t xml:space="preserve"> 'Romaine Hearts',</t>
  </si>
  <si>
    <t xml:space="preserve"> 'Pure Sparkling Water',</t>
  </si>
  <si>
    <t xml:space="preserve"> 'Whole Milk',</t>
  </si>
  <si>
    <t xml:space="preserve"> 'Organic Reduced Fat Milk',</t>
  </si>
  <si>
    <t xml:space="preserve"> 'Whole Grain Cheddar Baked Snack Crackers',</t>
  </si>
  <si>
    <t xml:space="preserve"> 'Organic Russet Potato',</t>
  </si>
  <si>
    <t xml:space="preserve"> 'Feta Cheese Crumbles',</t>
  </si>
  <si>
    <t xml:space="preserve"> 'Sparkling Lemon Water',</t>
  </si>
  <si>
    <t xml:space="preserve"> 'Coconut Water',</t>
  </si>
  <si>
    <t xml:space="preserve"> 'Organic Baby Broccoli',</t>
  </si>
  <si>
    <t xml:space="preserve"> 'Pineapple Chunks',</t>
  </si>
  <si>
    <t xml:space="preserve"> 'Pure Irish Butter',</t>
  </si>
  <si>
    <t xml:space="preserve"> 'Total 0% Nonfat Greek Yogurt',</t>
  </si>
  <si>
    <t xml:space="preserve"> 'Organic Whole Strawberries',</t>
  </si>
  <si>
    <t xml:space="preserve"> 'Organic Broccoli Florets',</t>
  </si>
  <si>
    <t xml:space="preserve"> 'Natural Artesian Water',</t>
  </si>
  <si>
    <t xml:space="preserve"> 'Sparkling Lemon Water'</t>
  </si>
  <si>
    <t xml:space="preserve"> 'Total 2% with Strawberry Lowfat Greek Strained Yogurt'</t>
  </si>
  <si>
    <t xml:space="preserve"> 'Lightly Salted Baked Snap Pea Crisps'</t>
  </si>
  <si>
    <t xml:space="preserve"> 'Organic Broccoli Florets'</t>
  </si>
  <si>
    <t>General</t>
  </si>
  <si>
    <t>dept</t>
  </si>
  <si>
    <t>count</t>
  </si>
  <si>
    <t>%</t>
  </si>
  <si>
    <t>produce</t>
  </si>
  <si>
    <t>snacks</t>
  </si>
  <si>
    <t>dairy eggs</t>
  </si>
  <si>
    <t>beverages</t>
  </si>
  <si>
    <t>frozen</t>
  </si>
  <si>
    <t>pantry</t>
  </si>
  <si>
    <t>deli</t>
  </si>
  <si>
    <t>bakery</t>
  </si>
  <si>
    <t>breakfast</t>
  </si>
  <si>
    <t>household</t>
  </si>
  <si>
    <t>canned goods</t>
  </si>
  <si>
    <t>dry goods pasta</t>
  </si>
  <si>
    <t>personal care</t>
  </si>
  <si>
    <t>meat seafood</t>
  </si>
  <si>
    <t>babies</t>
  </si>
  <si>
    <t>international</t>
  </si>
  <si>
    <t>alcohol</t>
  </si>
  <si>
    <t>pets</t>
  </si>
  <si>
    <t>missing</t>
  </si>
  <si>
    <t>bulk</t>
  </si>
  <si>
    <t>other</t>
  </si>
  <si>
    <t>diff from general</t>
  </si>
  <si>
    <t>Total</t>
  </si>
  <si>
    <t>Demographic Profiles by Region</t>
  </si>
  <si>
    <t>item count</t>
  </si>
  <si>
    <t>mean max_order</t>
  </si>
  <si>
    <t xml:space="preserve">Afternoon shopper   </t>
  </si>
  <si>
    <t xml:space="preserve">Morning shopper       </t>
  </si>
  <si>
    <t xml:space="preserve">Evening shopper        </t>
  </si>
  <si>
    <t xml:space="preserve">Overnight shopper       </t>
  </si>
  <si>
    <t>mean order frequency</t>
  </si>
  <si>
    <t>items/orders</t>
  </si>
  <si>
    <t>orders/users</t>
  </si>
  <si>
    <t>department_id</t>
  </si>
  <si>
    <t>Most popular items by profile and favored department</t>
  </si>
  <si>
    <t>Morning shoppers</t>
  </si>
  <si>
    <t>Afternoon shoppers</t>
  </si>
  <si>
    <t>Evening shoppers</t>
  </si>
  <si>
    <t>Overnight shoppers</t>
  </si>
  <si>
    <t>Snacks</t>
  </si>
  <si>
    <t>Produce</t>
  </si>
  <si>
    <t>Frozen</t>
  </si>
  <si>
    <t>'Trail Mix',</t>
  </si>
  <si>
    <t>'Blueberries',</t>
  </si>
  <si>
    <t xml:space="preserve"> 'Lightly Salted Baked Snap Pea Crisps',</t>
  </si>
  <si>
    <t xml:space="preserve"> 'Frozen Organic Wild Blueberries',</t>
  </si>
  <si>
    <t xml:space="preserve"> 'Macaroni &amp; Cheese',</t>
  </si>
  <si>
    <t xml:space="preserve"> 'Frozen Broccoli Florets',</t>
  </si>
  <si>
    <t xml:space="preserve"> 'Vegetable Pot Pie',</t>
  </si>
  <si>
    <t xml:space="preserve"> 'Margherita Pizza',</t>
  </si>
  <si>
    <t xml:space="preserve"> 'Mango Chunks',</t>
  </si>
  <si>
    <t xml:space="preserve"> 'Berry Medley',</t>
  </si>
  <si>
    <t xml:space="preserve"> 'Pretzel Crisps Original Deli Style Pretzel Crackers',</t>
  </si>
  <si>
    <t xml:space="preserve"> 'Organic Frozen Peas',</t>
  </si>
  <si>
    <t xml:space="preserve"> 'Sea Salt Pita Chips',</t>
  </si>
  <si>
    <t xml:space="preserve"> 'Chocolate Ice Cream',</t>
  </si>
  <si>
    <t xml:space="preserve"> 'Light and Lean 3 Cheese Penne Marinara',</t>
  </si>
  <si>
    <t xml:space="preserve"> '100 Calorie  Per Bag Popcorn',</t>
  </si>
  <si>
    <t xml:space="preserve"> 'Original Veggie Straws',</t>
  </si>
  <si>
    <t xml:space="preserve"> 'Chicken &amp; Maple Breakfast Sausage',</t>
  </si>
  <si>
    <t xml:space="preserve"> 'Sea Salt Caramel Frozen Greek Yogurt Bars',</t>
  </si>
  <si>
    <t xml:space="preserve"> 'Organic Gluten &amp; Wheat Free Homestyle Waffles',</t>
  </si>
  <si>
    <t xml:space="preserve"> 'Organic Bunny Fruit Snacks Berry Patch',</t>
  </si>
  <si>
    <t xml:space="preserve"> 'Organic Brown Rice',</t>
  </si>
  <si>
    <t xml:space="preserve"> 'Coconut + Pink Guava Fruit Ice',</t>
  </si>
  <si>
    <t xml:space="preserve"> 'Vanilla Ice Cream',</t>
  </si>
  <si>
    <t xml:space="preserve"> 'Seven Grain Crispy Tenders',</t>
  </si>
  <si>
    <t xml:space="preserve"> 'Sea Salt &amp; Vinegar Potato Chips',</t>
  </si>
  <si>
    <t xml:space="preserve"> 'Pesto Tortellini  Bowls',</t>
  </si>
  <si>
    <t xml:space="preserve"> 'Thin Crust Pepperoni Pizza',</t>
  </si>
  <si>
    <t xml:space="preserve"> 'Green Peas',</t>
  </si>
  <si>
    <t xml:space="preserve"> 'Gluten Free Dark Chocolate Chunk Chewy with a Crunch Granola Bars',</t>
  </si>
  <si>
    <t xml:space="preserve"> 'Chocolate Chip Cookie Dough Ice Cream',</t>
  </si>
  <si>
    <t xml:space="preserve"> 'Coffee Ice Cream',</t>
  </si>
  <si>
    <t xml:space="preserve"> 'Organic Summer Strawberry Bunny Fruit Snacks',</t>
  </si>
  <si>
    <t xml:space="preserve"> 'Gluten Free Whole Grain Bread',</t>
  </si>
  <si>
    <t xml:space="preserve"> 'Cheese Pizza',</t>
  </si>
  <si>
    <t xml:space="preserve"> 'Strawberry Ice Cream',</t>
  </si>
  <si>
    <t xml:space="preserve"> 'Cheese Ravioli with Sauce Bowls',</t>
  </si>
  <si>
    <t xml:space="preserve"> 'Crackers Cheddar Bunnies Snack Packs',</t>
  </si>
  <si>
    <t xml:space="preserve"> 'Organic Chopped Spinach',</t>
  </si>
  <si>
    <t xml:space="preserve"> 'Chocolate Dark Chocolate Ice Cream Bars',</t>
  </si>
  <si>
    <t xml:space="preserve"> 'Whole Almonds',</t>
  </si>
  <si>
    <t xml:space="preserve"> 'Organic Cheese Frozen Pizza',</t>
  </si>
  <si>
    <t xml:space="preserve"> 'Organic Gluten Free Non-Dairy Beans &amp; Rice Burrito',</t>
  </si>
  <si>
    <t xml:space="preserve"> 'Organic Blue Corn Tortilla Chips',</t>
  </si>
  <si>
    <t xml:space="preserve"> 'Eggo Homestyle Waffles',</t>
  </si>
  <si>
    <t xml:space="preserve"> 'Outshine Fruit Bars',</t>
  </si>
  <si>
    <t xml:space="preserve"> 'Aged White Cheddar Baked Rice &amp; Corn Puffs Gluten Free Lunch Packs',</t>
  </si>
  <si>
    <t xml:space="preserve"> 'Organic Mixed Vegetables',</t>
  </si>
  <si>
    <t xml:space="preserve"> 'Sea Salt Potato Chips',</t>
  </si>
  <si>
    <t xml:space="preserve"> 'Whole Strawberries',</t>
  </si>
  <si>
    <t xml:space="preserve"> 'Gluten Free Cinnamon French Toast Sticks',</t>
  </si>
  <si>
    <t xml:space="preserve"> 'Almonds &amp; Sea Salt in Dark Chocolate',</t>
  </si>
  <si>
    <t xml:space="preserve"> 'Craveables Four Cheese Pizza',</t>
  </si>
  <si>
    <t>Dairy/eggs</t>
  </si>
  <si>
    <t>'Organic Whole Milk',</t>
  </si>
  <si>
    <t xml:space="preserve"> 'Total 2% with Strawberry Lowfat Greek Strained Yogurt',</t>
  </si>
  <si>
    <t xml:space="preserve"> 'Organic 2% Reduced Fat Milk',</t>
  </si>
  <si>
    <t xml:space="preserve"> 'Whipped Cream Cheese',</t>
  </si>
  <si>
    <t xml:space="preserve"> 'Total 2% All Natural Greek Strained Yogurt with Honey',</t>
  </si>
  <si>
    <t>Beverages</t>
  </si>
  <si>
    <t>'Sparkling Water Grapefruit',</t>
  </si>
  <si>
    <t xml:space="preserve"> 'Peach Pear Flavored Sparkling Water',</t>
  </si>
  <si>
    <t xml:space="preserve"> 'Sparkling Water Berry',</t>
  </si>
  <si>
    <t xml:space="preserve"> 'Original Orange Juice',</t>
  </si>
  <si>
    <t xml:space="preserve"> 'Italian Sparkling Mineral Water',</t>
  </si>
  <si>
    <t xml:space="preserve"> 'Lemonade',</t>
  </si>
  <si>
    <t xml:space="preserve"> 'Organic Raw Kombucha Gingerade',</t>
  </si>
  <si>
    <t xml:space="preserve"> 'Grapefruit Sparkling Water',</t>
  </si>
  <si>
    <t xml:space="preserve"> 'Original No Pulp 100% Florida Orange Juice',</t>
  </si>
  <si>
    <t xml:space="preserve"> 'Zero Calorie Cola',</t>
  </si>
  <si>
    <t xml:space="preserve"> 'Pure Coconut Water',</t>
  </si>
  <si>
    <t xml:space="preserve"> 'Orange Sparkling Water',</t>
  </si>
  <si>
    <t xml:space="preserve"> 'Orange Juice',</t>
  </si>
  <si>
    <t xml:space="preserve"> 'Electrolyte Enhanced Water',</t>
  </si>
  <si>
    <t xml:space="preserve"> 'Trilogy Kombucha Drink',</t>
  </si>
  <si>
    <t>diff</t>
  </si>
  <si>
    <t>Saturday</t>
  </si>
  <si>
    <t>Sunday</t>
  </si>
  <si>
    <t>Monday</t>
  </si>
  <si>
    <t>Tuesday</t>
  </si>
  <si>
    <t>Wednesday</t>
  </si>
  <si>
    <t>Thursday</t>
  </si>
  <si>
    <t>Friday</t>
  </si>
  <si>
    <t>Departmental orders by day of week</t>
  </si>
  <si>
    <t>References</t>
  </si>
  <si>
    <t>Viewed data in a crosstab in Excel to assess missing data -- n/a's were concentrated in 1st orders, suggesting days_since_prior_order is missing for first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</si>
</sst>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1"/>
      <color theme="1"/>
      <name val="Calibri"/>
      <family val="2"/>
      <scheme val="minor"/>
    </font>
    <font>
      <sz val="11"/>
      <color theme="1"/>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sz val="11"/>
      <color theme="1"/>
      <name val="Calibri"/>
      <family val="2"/>
      <scheme val="minor"/>
    </font>
    <font>
      <b/>
      <sz val="11"/>
      <color rgb="FFFF0000"/>
      <name val="Calibri"/>
      <family val="2"/>
      <scheme val="minor"/>
    </font>
    <font>
      <b/>
      <sz val="7"/>
      <color rgb="FF000000"/>
      <name val="Arial"/>
      <family val="2"/>
    </font>
    <font>
      <b/>
      <sz val="14"/>
      <color theme="1"/>
      <name val="Calibri"/>
      <family val="2"/>
      <scheme val="minor"/>
    </font>
    <font>
      <sz val="11"/>
      <color rgb="FF000000"/>
      <name val="Calibri"/>
      <family val="2"/>
      <scheme val="minor"/>
    </font>
    <font>
      <b/>
      <sz val="14"/>
      <color rgb="FF000000"/>
      <name val="Calibri"/>
      <family val="2"/>
      <scheme val="minor"/>
    </font>
    <font>
      <sz val="8"/>
      <color rgb="FF000000"/>
      <name val="Calibri"/>
      <family val="2"/>
      <scheme val="minor"/>
    </font>
    <font>
      <b/>
      <sz val="20"/>
      <color theme="1"/>
      <name val="Calibri"/>
      <family val="2"/>
      <scheme val="minor"/>
    </font>
    <font>
      <sz val="11"/>
      <color theme="1"/>
      <name val="Calibri"/>
      <family val="2"/>
      <scheme val="minor"/>
    </font>
    <font>
      <sz val="8"/>
      <color rgb="FF000000"/>
      <name val="Courier New"/>
      <family val="3"/>
    </font>
    <font>
      <b/>
      <sz val="10"/>
      <color rgb="FF000000"/>
      <name val="Arial"/>
      <family val="2"/>
    </font>
    <font>
      <sz val="10"/>
      <color theme="1"/>
      <name val="Calibri"/>
      <family val="2"/>
      <scheme val="minor"/>
    </font>
    <font>
      <b/>
      <sz val="10"/>
      <color theme="1"/>
      <name val="Calibri"/>
      <family val="2"/>
      <scheme val="minor"/>
    </font>
    <font>
      <sz val="7"/>
      <color rgb="FF000000"/>
      <name val="Arial"/>
      <family val="2"/>
    </font>
    <font>
      <sz val="10"/>
      <color rgb="FF000000"/>
      <name val="Arial"/>
      <family val="2"/>
    </font>
    <font>
      <sz val="10"/>
      <color rgb="FF000000"/>
      <name val="Calibri"/>
      <family val="2"/>
      <scheme val="minor"/>
    </font>
    <font>
      <sz val="11"/>
      <color rgb="FF000000"/>
      <name val="Calibri"/>
      <family val="2"/>
    </font>
    <font>
      <b/>
      <sz val="11"/>
      <color rgb="FF000000"/>
      <name val="Calibri"/>
      <family val="2"/>
    </font>
    <font>
      <sz val="14"/>
      <color theme="1"/>
      <name val="Calibri"/>
      <family val="2"/>
      <scheme val="minor"/>
    </font>
    <font>
      <b/>
      <sz val="11"/>
      <color rgb="FF000000"/>
      <name val="Calibri"/>
      <family val="2"/>
      <scheme val="minor"/>
    </font>
    <font>
      <sz val="11"/>
      <color theme="1"/>
      <name val="Abadi"/>
      <family val="2"/>
    </font>
    <font>
      <sz val="10"/>
      <color theme="2" tint="-0.499984740745262"/>
      <name val="Abadi"/>
      <family val="2"/>
    </font>
  </fonts>
  <fills count="9">
    <fill>
      <patternFill patternType="none"/>
    </fill>
    <fill>
      <patternFill patternType="gray125"/>
    </fill>
    <fill>
      <patternFill patternType="solid">
        <fgColor theme="9" tint="0.59999389629810485"/>
        <bgColor indexed="64"/>
      </patternFill>
    </fill>
    <fill>
      <patternFill patternType="solid">
        <fgColor rgb="FFFFFFFF"/>
        <bgColor indexed="64"/>
      </patternFill>
    </fill>
    <fill>
      <patternFill patternType="solid">
        <fgColor rgb="FFFFFF00"/>
        <bgColor indexed="64"/>
      </patternFill>
    </fill>
    <fill>
      <patternFill patternType="solid">
        <fgColor rgb="FFFF5050"/>
        <bgColor indexed="64"/>
      </patternFill>
    </fill>
    <fill>
      <patternFill patternType="solid">
        <fgColor rgb="FFF5F5F5"/>
        <bgColor indexed="64"/>
      </patternFill>
    </fill>
    <fill>
      <patternFill patternType="solid">
        <fgColor theme="9" tint="0.39997558519241921"/>
        <bgColor indexed="64"/>
      </patternFill>
    </fill>
    <fill>
      <patternFill patternType="solid">
        <fgColor rgb="FFFF7C80"/>
        <bgColor indexed="64"/>
      </patternFill>
    </fill>
  </fills>
  <borders count="40">
    <border>
      <left/>
      <right/>
      <top/>
      <bottom/>
      <diagonal/>
    </border>
    <border>
      <left style="dotted">
        <color theme="2" tint="-0.24994659260841701"/>
      </left>
      <right style="double">
        <color auto="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dotted">
        <color theme="2" tint="-0.24994659260841701"/>
      </right>
      <top style="double">
        <color auto="1"/>
      </top>
      <bottom style="dotted">
        <color theme="2" tint="-0.24994659260841701"/>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thin">
        <color indexed="64"/>
      </bottom>
      <diagonal/>
    </border>
    <border>
      <left style="double">
        <color auto="1"/>
      </left>
      <right style="thin">
        <color auto="1"/>
      </right>
      <top style="double">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theme="2" tint="-0.24994659260841701"/>
      </left>
      <right style="thin">
        <color indexed="64"/>
      </right>
      <top style="dotted">
        <color theme="2" tint="-0.24994659260841701"/>
      </top>
      <bottom style="dotted">
        <color theme="2" tint="-0.24994659260841701"/>
      </bottom>
      <diagonal/>
    </border>
    <border>
      <left style="hair">
        <color theme="2" tint="-0.24994659260841701"/>
      </left>
      <right style="double">
        <color auto="1"/>
      </right>
      <top style="hair">
        <color theme="2" tint="-0.24994659260841701"/>
      </top>
      <bottom style="thin">
        <color indexed="64"/>
      </bottom>
      <diagonal/>
    </border>
    <border>
      <left style="hair">
        <color theme="2" tint="-0.24994659260841701"/>
      </left>
      <right style="hair">
        <color theme="2" tint="-0.24994659260841701"/>
      </right>
      <top style="hair">
        <color theme="2" tint="-0.24994659260841701"/>
      </top>
      <bottom style="thin">
        <color indexed="64"/>
      </bottom>
      <diagonal/>
    </border>
    <border>
      <left style="hair">
        <color theme="2" tint="-0.24994659260841701"/>
      </left>
      <right/>
      <top style="hair">
        <color theme="2" tint="-0.24994659260841701"/>
      </top>
      <bottom style="thin">
        <color indexed="64"/>
      </bottom>
      <diagonal/>
    </border>
    <border>
      <left style="hair">
        <color theme="2" tint="-0.24994659260841701"/>
      </left>
      <right style="hair">
        <color theme="2" tint="-0.24994659260841701"/>
      </right>
      <top/>
      <bottom/>
      <diagonal/>
    </border>
    <border>
      <left style="hair">
        <color theme="2" tint="-0.24994659260841701"/>
      </left>
      <right style="double">
        <color auto="1"/>
      </right>
      <top/>
      <bottom/>
      <diagonal/>
    </border>
    <border>
      <left style="thin">
        <color indexed="64"/>
      </left>
      <right style="thin">
        <color indexed="64"/>
      </right>
      <top style="thin">
        <color indexed="64"/>
      </top>
      <bottom style="thin">
        <color indexed="64"/>
      </bottom>
      <diagonal/>
    </border>
    <border>
      <left style="hair">
        <color theme="2" tint="-0.24994659260841701"/>
      </left>
      <right style="hair">
        <color theme="2" tint="-0.24994659260841701"/>
      </right>
      <top style="hair">
        <color theme="2" tint="-0.24994659260841701"/>
      </top>
      <bottom style="hair">
        <color indexed="64"/>
      </bottom>
      <diagonal/>
    </border>
  </borders>
  <cellStyleXfs count="2">
    <xf numFmtId="0" fontId="0" fillId="0" borderId="0"/>
    <xf numFmtId="9" fontId="14" fillId="0" borderId="0" applyFont="0" applyFill="0" applyBorder="0" applyAlignment="0" applyProtection="0"/>
  </cellStyleXfs>
  <cellXfs count="141">
    <xf numFmtId="0" fontId="0" fillId="0" borderId="0" xfId="0"/>
    <xf numFmtId="0" fontId="1" fillId="0" borderId="0" xfId="0" applyFont="1"/>
    <xf numFmtId="0" fontId="0" fillId="0" borderId="1" xfId="0" applyBorder="1"/>
    <xf numFmtId="0" fontId="0" fillId="0" borderId="2" xfId="0" applyBorder="1"/>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19" xfId="0" applyBorder="1"/>
    <xf numFmtId="0" fontId="0" fillId="0" borderId="20" xfId="0" applyBorder="1"/>
    <xf numFmtId="0" fontId="0" fillId="0" borderId="22" xfId="0" applyBorder="1"/>
    <xf numFmtId="0" fontId="0" fillId="0" borderId="21" xfId="0" applyBorder="1"/>
    <xf numFmtId="0" fontId="0" fillId="0" borderId="23" xfId="0" applyBorder="1"/>
    <xf numFmtId="0" fontId="0" fillId="0" borderId="24" xfId="0" applyBorder="1"/>
    <xf numFmtId="0" fontId="0" fillId="0" borderId="23" xfId="0" applyBorder="1" applyAlignment="1">
      <alignment wrapText="1"/>
    </xf>
    <xf numFmtId="0" fontId="0" fillId="0" borderId="7" xfId="0" applyBorder="1" applyAlignment="1">
      <alignment wrapText="1"/>
    </xf>
    <xf numFmtId="0" fontId="0" fillId="0" borderId="19" xfId="0" applyBorder="1" applyAlignment="1">
      <alignment wrapText="1"/>
    </xf>
    <xf numFmtId="0" fontId="0" fillId="0" borderId="25" xfId="0" applyBorder="1"/>
    <xf numFmtId="0" fontId="0" fillId="0" borderId="26" xfId="0" quotePrefix="1" applyBorder="1"/>
    <xf numFmtId="0" fontId="0" fillId="0" borderId="26" xfId="0" applyBorder="1"/>
    <xf numFmtId="0" fontId="0" fillId="0" borderId="27" xfId="0" applyBorder="1"/>
    <xf numFmtId="0" fontId="0" fillId="2" borderId="28" xfId="0" applyFill="1" applyBorder="1" applyAlignment="1">
      <alignment horizontal="center" vertical="center"/>
    </xf>
    <xf numFmtId="0" fontId="0" fillId="0" borderId="29" xfId="0" applyBorder="1"/>
    <xf numFmtId="0" fontId="0" fillId="0" borderId="30" xfId="0" applyBorder="1"/>
    <xf numFmtId="0" fontId="0" fillId="0" borderId="31" xfId="0" applyBorder="1"/>
    <xf numFmtId="0" fontId="0" fillId="0" borderId="30" xfId="0" applyBorder="1" applyAlignment="1">
      <alignment wrapText="1"/>
    </xf>
    <xf numFmtId="0" fontId="0" fillId="0" borderId="30" xfId="0" applyBorder="1" applyAlignment="1">
      <alignment vertical="top" wrapText="1"/>
    </xf>
    <xf numFmtId="0" fontId="0" fillId="0" borderId="32" xfId="0" applyBorder="1"/>
    <xf numFmtId="0" fontId="0" fillId="0" borderId="32" xfId="0" applyBorder="1" applyAlignment="1">
      <alignment vertical="top"/>
    </xf>
    <xf numFmtId="0" fontId="0" fillId="0" borderId="26" xfId="0" applyBorder="1" applyAlignment="1">
      <alignment wrapText="1"/>
    </xf>
    <xf numFmtId="0" fontId="6" fillId="0" borderId="0" xfId="0" applyFont="1"/>
    <xf numFmtId="0" fontId="8" fillId="3" borderId="0" xfId="0" applyFont="1" applyFill="1" applyAlignment="1">
      <alignment horizontal="right" vertical="center" wrapText="1"/>
    </xf>
    <xf numFmtId="0" fontId="9" fillId="0" borderId="0" xfId="0" applyFont="1"/>
    <xf numFmtId="0" fontId="9" fillId="0" borderId="0" xfId="0" applyFont="1" applyAlignment="1">
      <alignment horizontal="left"/>
    </xf>
    <xf numFmtId="0" fontId="10" fillId="0" borderId="0" xfId="0" applyFont="1" applyAlignment="1">
      <alignment horizontal="right" vertical="center" wrapText="1"/>
    </xf>
    <xf numFmtId="0" fontId="10" fillId="0" borderId="0" xfId="0" applyFont="1" applyAlignment="1">
      <alignment horizontal="left" vertical="center"/>
    </xf>
    <xf numFmtId="0" fontId="10" fillId="0" borderId="0" xfId="0" applyFont="1" applyAlignment="1">
      <alignment horizontal="left" vertical="center" wrapText="1"/>
    </xf>
    <xf numFmtId="0" fontId="0" fillId="0" borderId="34" xfId="0" applyBorder="1" applyAlignment="1">
      <alignment vertical="top"/>
    </xf>
    <xf numFmtId="0" fontId="0" fillId="0" borderId="35"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8" xfId="0" applyBorder="1" applyAlignment="1">
      <alignment vertical="top" wrapText="1"/>
    </xf>
    <xf numFmtId="0" fontId="0" fillId="0" borderId="11" xfId="0" applyBorder="1" applyAlignment="1">
      <alignment vertical="top" wrapText="1"/>
    </xf>
    <xf numFmtId="0" fontId="0" fillId="0" borderId="15" xfId="0" applyBorder="1" applyAlignment="1">
      <alignment vertical="top" wrapText="1"/>
    </xf>
    <xf numFmtId="0" fontId="0" fillId="0" borderId="16" xfId="0" applyBorder="1" applyAlignment="1">
      <alignment vertical="top"/>
    </xf>
    <xf numFmtId="0" fontId="0" fillId="0" borderId="17" xfId="0" quotePrefix="1" applyBorder="1" applyAlignment="1">
      <alignment vertical="top" wrapText="1"/>
    </xf>
    <xf numFmtId="0" fontId="0" fillId="0" borderId="15" xfId="0" applyBorder="1" applyAlignment="1">
      <alignment vertical="top"/>
    </xf>
    <xf numFmtId="0" fontId="0" fillId="0" borderId="36" xfId="0" applyBorder="1" applyAlignment="1">
      <alignment vertical="top"/>
    </xf>
    <xf numFmtId="0" fontId="0" fillId="0" borderId="37" xfId="0" applyBorder="1" applyAlignment="1">
      <alignment vertical="top" wrapText="1"/>
    </xf>
    <xf numFmtId="0" fontId="0" fillId="0" borderId="18"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33" xfId="0" applyBorder="1" applyAlignment="1">
      <alignment vertical="top" wrapText="1"/>
    </xf>
    <xf numFmtId="0" fontId="0" fillId="0" borderId="0" xfId="0" applyAlignment="1">
      <alignment horizontal="left"/>
    </xf>
    <xf numFmtId="0" fontId="11" fillId="0" borderId="0" xfId="0" applyFont="1" applyAlignment="1">
      <alignment horizontal="left" vertical="center" wrapText="1"/>
    </xf>
    <xf numFmtId="0" fontId="12" fillId="0" borderId="0" xfId="0" applyFont="1" applyAlignment="1">
      <alignment horizontal="left" vertical="center"/>
    </xf>
    <xf numFmtId="0" fontId="11" fillId="0" borderId="0" xfId="0" applyFont="1" applyAlignment="1">
      <alignment horizontal="left" vertical="center"/>
    </xf>
    <xf numFmtId="0" fontId="0" fillId="0" borderId="0" xfId="0" applyAlignment="1">
      <alignment horizontal="right"/>
    </xf>
    <xf numFmtId="0" fontId="13" fillId="0" borderId="0" xfId="0" applyFont="1" applyAlignment="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10" fillId="0" borderId="0" xfId="0" applyFont="1" applyAlignment="1">
      <alignment wrapText="1"/>
    </xf>
    <xf numFmtId="0" fontId="15" fillId="0" borderId="0" xfId="0" applyFont="1" applyAlignment="1">
      <alignment horizontal="left" vertical="center"/>
    </xf>
    <xf numFmtId="0" fontId="15" fillId="4" borderId="0" xfId="0" applyFont="1" applyFill="1" applyAlignment="1">
      <alignment horizontal="left" vertical="center"/>
    </xf>
    <xf numFmtId="0" fontId="6" fillId="0" borderId="0" xfId="0" applyFont="1" applyAlignment="1">
      <alignment horizontal="center"/>
    </xf>
    <xf numFmtId="0" fontId="16" fillId="3" borderId="0" xfId="0" applyFont="1" applyFill="1" applyAlignment="1">
      <alignment horizontal="left" vertical="center" wrapText="1"/>
    </xf>
    <xf numFmtId="10" fontId="17" fillId="0" borderId="0" xfId="1" applyNumberFormat="1" applyFont="1"/>
    <xf numFmtId="0" fontId="18" fillId="0" borderId="0" xfId="0" applyFont="1"/>
    <xf numFmtId="0" fontId="16" fillId="3" borderId="0" xfId="0" applyFont="1" applyFill="1" applyAlignment="1">
      <alignment horizontal="right" vertical="center" wrapText="1"/>
    </xf>
    <xf numFmtId="0" fontId="10" fillId="3" borderId="0" xfId="0" applyFont="1" applyFill="1" applyAlignment="1">
      <alignment horizontal="right" vertical="center" wrapText="1"/>
    </xf>
    <xf numFmtId="10" fontId="14" fillId="0" borderId="0" xfId="1" applyNumberFormat="1" applyFont="1"/>
    <xf numFmtId="10" fontId="0" fillId="5" borderId="0" xfId="0" applyNumberFormat="1" applyFill="1"/>
    <xf numFmtId="0" fontId="10" fillId="6" borderId="0" xfId="0" applyFont="1" applyFill="1" applyAlignment="1">
      <alignment horizontal="right" vertical="center" wrapText="1"/>
    </xf>
    <xf numFmtId="10" fontId="10" fillId="3" borderId="0" xfId="1" applyNumberFormat="1" applyFont="1" applyFill="1" applyAlignment="1">
      <alignment horizontal="right" vertical="center" wrapText="1"/>
    </xf>
    <xf numFmtId="10" fontId="10" fillId="7" borderId="0" xfId="1" applyNumberFormat="1" applyFont="1" applyFill="1" applyAlignment="1">
      <alignment horizontal="right" vertical="center" wrapText="1"/>
    </xf>
    <xf numFmtId="10" fontId="0" fillId="0" borderId="0" xfId="1" applyNumberFormat="1" applyFont="1"/>
    <xf numFmtId="10" fontId="10" fillId="5" borderId="0" xfId="1" applyNumberFormat="1" applyFont="1" applyFill="1" applyAlignment="1">
      <alignment horizontal="right" vertical="center" wrapText="1"/>
    </xf>
    <xf numFmtId="10" fontId="0" fillId="7" borderId="0" xfId="0" applyNumberFormat="1" applyFill="1"/>
    <xf numFmtId="10" fontId="0" fillId="5" borderId="0" xfId="1" applyNumberFormat="1" applyFont="1" applyFill="1"/>
    <xf numFmtId="10" fontId="0" fillId="0" borderId="0" xfId="0" applyNumberFormat="1"/>
    <xf numFmtId="0" fontId="19" fillId="6" borderId="0" xfId="0" applyFont="1" applyFill="1" applyAlignment="1">
      <alignment horizontal="right" vertical="center" wrapText="1"/>
    </xf>
    <xf numFmtId="10" fontId="6" fillId="0" borderId="0" xfId="1" applyNumberFormat="1" applyFont="1"/>
    <xf numFmtId="0" fontId="19" fillId="3" borderId="0" xfId="0" applyFont="1" applyFill="1" applyAlignment="1">
      <alignment horizontal="right" vertical="center" wrapText="1"/>
    </xf>
    <xf numFmtId="0" fontId="8" fillId="0" borderId="0" xfId="0" applyFont="1" applyAlignment="1">
      <alignment horizontal="left" vertical="center" wrapText="1"/>
    </xf>
    <xf numFmtId="0" fontId="8" fillId="0" borderId="0" xfId="0" applyFont="1" applyAlignment="1">
      <alignment horizontal="left" vertical="center"/>
    </xf>
    <xf numFmtId="0" fontId="10" fillId="0" borderId="0" xfId="0" applyFont="1" applyAlignment="1">
      <alignment horizontal="right" vertical="center"/>
    </xf>
    <xf numFmtId="0" fontId="10" fillId="0" borderId="0" xfId="0" applyFont="1" applyAlignment="1">
      <alignment vertical="top"/>
    </xf>
    <xf numFmtId="0" fontId="10" fillId="0" borderId="0" xfId="0" applyFont="1" applyAlignment="1">
      <alignment horizontal="right" vertical="top" wrapText="1"/>
    </xf>
    <xf numFmtId="10" fontId="0" fillId="0" borderId="0" xfId="1" applyNumberFormat="1" applyFont="1" applyFill="1"/>
    <xf numFmtId="0" fontId="10" fillId="0" borderId="0" xfId="0" applyFont="1" applyAlignment="1">
      <alignment horizontal="right" vertical="top"/>
    </xf>
    <xf numFmtId="10" fontId="6" fillId="0" borderId="0" xfId="1" applyNumberFormat="1" applyFont="1" applyFill="1"/>
    <xf numFmtId="0" fontId="10" fillId="0" borderId="0" xfId="0" applyFont="1" applyAlignment="1">
      <alignment vertical="top" wrapText="1"/>
    </xf>
    <xf numFmtId="0" fontId="16" fillId="0" borderId="0" xfId="0" applyFont="1" applyAlignment="1">
      <alignment vertical="top" wrapText="1"/>
    </xf>
    <xf numFmtId="2" fontId="22" fillId="3" borderId="38" xfId="0" applyNumberFormat="1" applyFont="1" applyFill="1" applyBorder="1" applyAlignment="1">
      <alignment horizontal="right" vertical="center" wrapText="1"/>
    </xf>
    <xf numFmtId="0" fontId="21" fillId="0" borderId="38" xfId="0" applyFont="1" applyBorder="1" applyAlignment="1">
      <alignment horizontal="left" vertical="center"/>
    </xf>
    <xf numFmtId="0" fontId="0" fillId="0" borderId="38" xfId="0" applyBorder="1"/>
    <xf numFmtId="0" fontId="10" fillId="3" borderId="38" xfId="0" applyFont="1" applyFill="1" applyBorder="1" applyAlignment="1">
      <alignment horizontal="right" vertical="center" wrapText="1"/>
    </xf>
    <xf numFmtId="0" fontId="20" fillId="6" borderId="38" xfId="0" applyFont="1" applyFill="1" applyBorder="1" applyAlignment="1">
      <alignment horizontal="right" vertical="center" wrapText="1"/>
    </xf>
    <xf numFmtId="2" fontId="0" fillId="0" borderId="38" xfId="0" applyNumberFormat="1" applyBorder="1"/>
    <xf numFmtId="9" fontId="0" fillId="0" borderId="38" xfId="0" applyNumberFormat="1" applyBorder="1"/>
    <xf numFmtId="0" fontId="10" fillId="6" borderId="38" xfId="0" applyFont="1" applyFill="1" applyBorder="1" applyAlignment="1">
      <alignment horizontal="right" vertical="center" wrapText="1"/>
    </xf>
    <xf numFmtId="0" fontId="20" fillId="3" borderId="38" xfId="0" applyFont="1" applyFill="1" applyBorder="1" applyAlignment="1">
      <alignment horizontal="right" vertical="center" wrapText="1"/>
    </xf>
    <xf numFmtId="0" fontId="6" fillId="0" borderId="38" xfId="0" applyFont="1" applyBorder="1"/>
    <xf numFmtId="0" fontId="23" fillId="3" borderId="38" xfId="0" applyFont="1" applyFill="1" applyBorder="1"/>
    <xf numFmtId="0" fontId="16" fillId="3" borderId="38" xfId="0" applyFont="1" applyFill="1" applyBorder="1" applyAlignment="1">
      <alignment vertical="center"/>
    </xf>
    <xf numFmtId="0" fontId="8" fillId="3" borderId="0" xfId="0" applyFont="1" applyFill="1" applyAlignment="1">
      <alignment vertical="top" wrapText="1"/>
    </xf>
    <xf numFmtId="0" fontId="8" fillId="0" borderId="0" xfId="0" applyFont="1" applyAlignment="1">
      <alignment vertical="top" wrapText="1"/>
    </xf>
    <xf numFmtId="0" fontId="8" fillId="3" borderId="0" xfId="0" applyFont="1" applyFill="1" applyAlignment="1">
      <alignment vertical="top"/>
    </xf>
    <xf numFmtId="0" fontId="25" fillId="0" borderId="0" xfId="0" applyFont="1" applyAlignment="1">
      <alignment horizontal="left" vertical="center"/>
    </xf>
    <xf numFmtId="0" fontId="6" fillId="8" borderId="0" xfId="0" applyFont="1" applyFill="1"/>
    <xf numFmtId="0" fontId="6" fillId="7" borderId="0" xfId="0" applyFont="1" applyFill="1"/>
    <xf numFmtId="0" fontId="25" fillId="3" borderId="0" xfId="0" applyFont="1" applyFill="1" applyAlignment="1">
      <alignment horizontal="right" vertical="center" wrapText="1"/>
    </xf>
    <xf numFmtId="0" fontId="0" fillId="7" borderId="0" xfId="0" applyFill="1"/>
    <xf numFmtId="10" fontId="0" fillId="8" borderId="0" xfId="0" applyNumberFormat="1" applyFill="1"/>
    <xf numFmtId="0" fontId="0" fillId="8" borderId="0" xfId="0" applyFill="1"/>
    <xf numFmtId="0" fontId="25" fillId="6" borderId="0" xfId="0" applyFont="1" applyFill="1" applyAlignment="1">
      <alignment vertical="top" wrapText="1"/>
    </xf>
    <xf numFmtId="0" fontId="25" fillId="3" borderId="0" xfId="0" applyFont="1" applyFill="1" applyAlignment="1">
      <alignment vertical="top" wrapText="1"/>
    </xf>
    <xf numFmtId="0" fontId="27" fillId="0" borderId="0" xfId="0" applyFont="1"/>
    <xf numFmtId="0" fontId="26" fillId="0" borderId="0" xfId="0" applyFont="1"/>
    <xf numFmtId="0" fontId="0" fillId="0" borderId="10" xfId="0" applyBorder="1" applyAlignment="1">
      <alignment wrapText="1"/>
    </xf>
    <xf numFmtId="0" fontId="0" fillId="0" borderId="16" xfId="0" applyBorder="1"/>
    <xf numFmtId="0" fontId="0" fillId="0" borderId="39" xfId="0" applyBorder="1"/>
    <xf numFmtId="0" fontId="6" fillId="0" borderId="0" xfId="0" applyFont="1" applyAlignment="1">
      <alignment horizontal="center"/>
    </xf>
    <xf numFmtId="0" fontId="10" fillId="0" borderId="0" xfId="0" applyFont="1" applyAlignment="1">
      <alignment horizontal="center" vertical="center" wrapText="1"/>
    </xf>
    <xf numFmtId="0" fontId="8" fillId="0" borderId="0" xfId="0" applyFont="1" applyAlignment="1">
      <alignment horizontal="center" vertical="center" wrapText="1"/>
    </xf>
    <xf numFmtId="0" fontId="0" fillId="0" borderId="0" xfId="0" applyAlignment="1">
      <alignment horizontal="center"/>
    </xf>
    <xf numFmtId="0" fontId="24" fillId="0" borderId="0" xfId="0" applyFont="1" applyAlignment="1">
      <alignment horizontal="center" vertical="center"/>
    </xf>
    <xf numFmtId="0" fontId="0" fillId="0" borderId="0" xfId="0" applyAlignment="1">
      <alignment horizontal="center" vertical="center"/>
    </xf>
  </cellXfs>
  <cellStyles count="2">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096" y="760096"/>
          <a:ext cx="577138" cy="65705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90" y="65464"/>
          <a:ext cx="971561" cy="6800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394" y="98668"/>
        <a:ext cx="905153" cy="613653"/>
      </dsp:txXfrm>
    </dsp:sp>
    <dsp:sp modelId="{02D75559-D361-43C2-960D-0DE64B2217E1}">
      <dsp:nvSpPr>
        <dsp:cNvPr id="0" name=""/>
        <dsp:cNvSpPr/>
      </dsp:nvSpPr>
      <dsp:spPr>
        <a:xfrm>
          <a:off x="1032450" y="130324"/>
          <a:ext cx="1555930"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032450" y="130324"/>
        <a:ext cx="1555930" cy="549655"/>
      </dsp:txXfrm>
    </dsp:sp>
    <dsp:sp modelId="{9621899D-0F5A-435B-840E-4641491BFF2E}">
      <dsp:nvSpPr>
        <dsp:cNvPr id="0" name=""/>
        <dsp:cNvSpPr/>
      </dsp:nvSpPr>
      <dsp:spPr>
        <a:xfrm>
          <a:off x="818027" y="829398"/>
          <a:ext cx="1052531" cy="74132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4222" y="865593"/>
        <a:ext cx="980141" cy="668931"/>
      </dsp:txXfrm>
    </dsp:sp>
    <dsp:sp modelId="{FEDA8202-94DB-48E0-9F89-FDAC252494CB}">
      <dsp:nvSpPr>
        <dsp:cNvPr id="0" name=""/>
        <dsp:cNvSpPr/>
      </dsp:nvSpPr>
      <dsp:spPr>
        <a:xfrm>
          <a:off x="1847652" y="924887"/>
          <a:ext cx="1058892"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847652" y="924887"/>
        <a:ext cx="1058892" cy="54965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468" y="1009144"/>
          <a:ext cx="628975" cy="71606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27" y="245121"/>
          <a:ext cx="1058824" cy="74114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013" y="281307"/>
        <a:ext cx="986452" cy="668770"/>
      </dsp:txXfrm>
    </dsp:sp>
    <dsp:sp modelId="{02D75559-D361-43C2-960D-0DE64B2217E1}">
      <dsp:nvSpPr>
        <dsp:cNvPr id="0" name=""/>
        <dsp:cNvSpPr/>
      </dsp:nvSpPr>
      <dsp:spPr>
        <a:xfrm>
          <a:off x="1075358" y="294953"/>
          <a:ext cx="1489419"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75358" y="294953"/>
        <a:ext cx="1489419" cy="599024"/>
      </dsp:txXfrm>
    </dsp:sp>
    <dsp:sp modelId="{9621899D-0F5A-435B-840E-4641491BFF2E}">
      <dsp:nvSpPr>
        <dsp:cNvPr id="0" name=""/>
        <dsp:cNvSpPr/>
      </dsp:nvSpPr>
      <dsp:spPr>
        <a:xfrm>
          <a:off x="905333" y="1077669"/>
          <a:ext cx="1058824" cy="74114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1519" y="1113855"/>
        <a:ext cx="986452" cy="668770"/>
      </dsp:txXfrm>
    </dsp:sp>
    <dsp:sp modelId="{FEDA8202-94DB-48E0-9F89-FDAC252494CB}">
      <dsp:nvSpPr>
        <dsp:cNvPr id="0" name=""/>
        <dsp:cNvSpPr/>
      </dsp:nvSpPr>
      <dsp:spPr>
        <a:xfrm>
          <a:off x="1985046" y="1148353"/>
          <a:ext cx="770088"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1985046" y="1148353"/>
        <a:ext cx="770088" cy="5990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386" y="1264749"/>
          <a:ext cx="819741" cy="56663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657" y="528273"/>
          <a:ext cx="2032438" cy="54440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237" y="554853"/>
        <a:ext cx="1979278" cy="491242"/>
      </dsp:txXfrm>
    </dsp:sp>
    <dsp:sp modelId="{02D75559-D361-43C2-960D-0DE64B2217E1}">
      <dsp:nvSpPr>
        <dsp:cNvPr id="0" name=""/>
        <dsp:cNvSpPr/>
      </dsp:nvSpPr>
      <dsp:spPr>
        <a:xfrm>
          <a:off x="2092187" y="363824"/>
          <a:ext cx="1039537"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092187" y="363824"/>
        <a:ext cx="1039537" cy="808619"/>
      </dsp:txXfrm>
    </dsp:sp>
    <dsp:sp modelId="{9621899D-0F5A-435B-840E-4641491BFF2E}">
      <dsp:nvSpPr>
        <dsp:cNvPr id="0" name=""/>
        <dsp:cNvSpPr/>
      </dsp:nvSpPr>
      <dsp:spPr>
        <a:xfrm>
          <a:off x="843916" y="1444643"/>
          <a:ext cx="2073301" cy="65898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6091" y="1476818"/>
        <a:ext cx="2008951" cy="594636"/>
      </dsp:txXfrm>
    </dsp:sp>
    <dsp:sp modelId="{FEDA8202-94DB-48E0-9F89-FDAC252494CB}">
      <dsp:nvSpPr>
        <dsp:cNvPr id="0" name=""/>
        <dsp:cNvSpPr/>
      </dsp:nvSpPr>
      <dsp:spPr>
        <a:xfrm>
          <a:off x="2977704" y="1366001"/>
          <a:ext cx="1129114"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2977704" y="1366001"/>
        <a:ext cx="1129114" cy="80861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4549" y="1056365"/>
          <a:ext cx="655657" cy="74644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40" y="267228"/>
          <a:ext cx="1103742" cy="77258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561" y="304949"/>
        <a:ext cx="1028300" cy="697141"/>
      </dsp:txXfrm>
    </dsp:sp>
    <dsp:sp modelId="{02D75559-D361-43C2-960D-0DE64B2217E1}">
      <dsp:nvSpPr>
        <dsp:cNvPr id="0" name=""/>
        <dsp:cNvSpPr/>
      </dsp:nvSpPr>
      <dsp:spPr>
        <a:xfrm>
          <a:off x="1104582" y="340911"/>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104582" y="340911"/>
        <a:ext cx="802756" cy="624436"/>
      </dsp:txXfrm>
    </dsp:sp>
    <dsp:sp modelId="{9621899D-0F5A-435B-840E-4641491BFF2E}">
      <dsp:nvSpPr>
        <dsp:cNvPr id="0" name=""/>
        <dsp:cNvSpPr/>
      </dsp:nvSpPr>
      <dsp:spPr>
        <a:xfrm>
          <a:off x="936555" y="1207238"/>
          <a:ext cx="1103742" cy="77258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74276" y="1244959"/>
        <a:ext cx="1028300" cy="697141"/>
      </dsp:txXfrm>
    </dsp:sp>
    <dsp:sp modelId="{FEDA8202-94DB-48E0-9F89-FDAC252494CB}">
      <dsp:nvSpPr>
        <dsp:cNvPr id="0" name=""/>
        <dsp:cNvSpPr/>
      </dsp:nvSpPr>
      <dsp:spPr>
        <a:xfrm>
          <a:off x="2020542" y="1208778"/>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020542" y="1208778"/>
        <a:ext cx="802756" cy="62443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5.png"/><Relationship Id="rId3" Type="http://schemas.openxmlformats.org/officeDocument/2006/relationships/image" Target="../media/image3.png"/><Relationship Id="rId7" Type="http://schemas.openxmlformats.org/officeDocument/2006/relationships/image" Target="../media/image18.png"/><Relationship Id="rId12" Type="http://schemas.openxmlformats.org/officeDocument/2006/relationships/image" Target="../media/image1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7.png"/><Relationship Id="rId11" Type="http://schemas.openxmlformats.org/officeDocument/2006/relationships/image" Target="../media/image13.png"/><Relationship Id="rId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17/5/23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Jacy Marmaduke</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Basket Analysis</a:t>
          </a:r>
        </a:p>
      </xdr:txBody>
    </xdr:sp>
    <xdr:clientData/>
  </xdr:twoCellAnchor>
  <xdr:twoCellAnchor>
    <xdr:from>
      <xdr:col>1</xdr:col>
      <xdr:colOff>0</xdr:colOff>
      <xdr:row>22</xdr:row>
      <xdr:rowOff>104774</xdr:rowOff>
    </xdr:from>
    <xdr:to>
      <xdr:col>14</xdr:col>
      <xdr:colOff>76200</xdr:colOff>
      <xdr:row>27</xdr:row>
      <xdr:rowOff>28574</xdr:rowOff>
    </xdr:to>
    <xdr:sp macro="" textlink="">
      <xdr:nvSpPr>
        <xdr:cNvPr id="5" name="TextBox 4">
          <a:extLst>
            <a:ext uri="{FF2B5EF4-FFF2-40B4-BE49-F238E27FC236}">
              <a16:creationId xmlns:a16="http://schemas.microsoft.com/office/drawing/2014/main" id="{48177096-28EC-8B30-6EC6-933985078708}"/>
            </a:ext>
          </a:extLst>
        </xdr:cNvPr>
        <xdr:cNvSpPr txBox="1"/>
      </xdr:nvSpPr>
      <xdr:spPr>
        <a:xfrm>
          <a:off x="600075" y="4105274"/>
          <a:ext cx="787717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Citation: “The Instacart Online Grocery Shopping Dataset 2017”, Accessed from </a:t>
          </a:r>
          <a:r>
            <a:rPr lang="en-US" sz="1100" b="0" i="0" u="none" strike="noStrike">
              <a:solidFill>
                <a:schemeClr val="dk1"/>
              </a:solidFill>
              <a:effectLst/>
              <a:latin typeface="+mn-lt"/>
              <a:ea typeface="+mn-ea"/>
              <a:cs typeface="+mn-cs"/>
              <a:hlinkClick xmlns:r="http://schemas.openxmlformats.org/officeDocument/2006/relationships" r:id=""/>
            </a:rPr>
            <a:t>www.instacart.com/datasets/grocery-shopping-2017</a:t>
          </a:r>
          <a:r>
            <a:rPr lang="en-US" sz="1100" b="0" i="0">
              <a:solidFill>
                <a:schemeClr val="dk1"/>
              </a:solidFill>
              <a:effectLst/>
              <a:latin typeface="+mn-lt"/>
              <a:ea typeface="+mn-ea"/>
              <a:cs typeface="+mn-cs"/>
            </a:rPr>
            <a:t> via </a:t>
          </a:r>
          <a:r>
            <a:rPr lang="en-US" sz="1100" b="0" i="0" u="none" strike="noStrike">
              <a:solidFill>
                <a:schemeClr val="dk1"/>
              </a:solidFill>
              <a:effectLst/>
              <a:latin typeface="+mn-lt"/>
              <a:ea typeface="+mn-ea"/>
              <a:cs typeface="+mn-cs"/>
              <a:hlinkClick xmlns:r="http://schemas.openxmlformats.org/officeDocument/2006/relationships" r:id=""/>
            </a:rPr>
            <a:t>Kaggle</a:t>
          </a:r>
          <a:r>
            <a:rPr lang="en-US" sz="1100" b="0" i="0">
              <a:solidFill>
                <a:schemeClr val="dk1"/>
              </a:solidFill>
              <a:effectLst/>
              <a:latin typeface="+mn-lt"/>
              <a:ea typeface="+mn-ea"/>
              <a:cs typeface="+mn-cs"/>
            </a:rPr>
            <a:t> on 17/5/23.</a:t>
          </a:r>
        </a:p>
        <a:p>
          <a:r>
            <a:rPr lang="en-US" sz="1100" b="0" i="1">
              <a:solidFill>
                <a:schemeClr val="dk1"/>
              </a:solidFill>
              <a:effectLst/>
              <a:latin typeface="+mn-lt"/>
              <a:ea typeface="+mn-ea"/>
              <a:cs typeface="+mn-cs"/>
            </a:rPr>
            <a:t>Note: Customer data was fabricated for the purpose of Career Foundry's</a:t>
          </a:r>
          <a:r>
            <a:rPr lang="en-US" sz="1100" b="0" i="1" baseline="0">
              <a:solidFill>
                <a:schemeClr val="dk1"/>
              </a:solidFill>
              <a:effectLst/>
              <a:latin typeface="+mn-lt"/>
              <a:ea typeface="+mn-ea"/>
              <a:cs typeface="+mn-cs"/>
            </a:rPr>
            <a:t> Data Analytics course.</a:t>
          </a:r>
          <a:endParaRPr lang="en-US"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64769" y="3407226"/>
          <a:ext cx="2437190" cy="453574"/>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92468" y="3416299"/>
          <a:ext cx="2346478" cy="444502"/>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84329" y="3307442"/>
          <a:ext cx="2630716" cy="586621"/>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90465" y="3839641"/>
          <a:ext cx="1319899" cy="533697"/>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a:t>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595627</xdr:colOff>
      <xdr:row>22</xdr:row>
      <xdr:rowOff>127003</xdr:rowOff>
    </xdr:from>
    <xdr:to>
      <xdr:col>14</xdr:col>
      <xdr:colOff>555169</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52884" y="3751946"/>
          <a:ext cx="1755685" cy="526140"/>
          <a:chOff x="1129009" y="21675"/>
          <a:chExt cx="1060374"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09" y="21675"/>
            <a:ext cx="1060374" cy="638586"/>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a:t>32,404,859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232828</xdr:colOff>
      <xdr:row>23</xdr:row>
      <xdr:rowOff>33273</xdr:rowOff>
    </xdr:from>
    <xdr:to>
      <xdr:col>21</xdr:col>
      <xdr:colOff>174170</xdr:colOff>
      <xdr:row>26</xdr:row>
      <xdr:rowOff>2022</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81085" y="3821502"/>
          <a:ext cx="1737485" cy="458606"/>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a:t>
            </a:r>
            <a:r>
              <a:rPr lang="en-US" sz="1400"/>
              <a:t>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202741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r>
            <a:rPr lang="en-US" sz="1400"/>
            <a:t>32,404,859</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2258</xdr:colOff>
      <xdr:row>5</xdr:row>
      <xdr:rowOff>1765</xdr:rowOff>
    </xdr:from>
    <xdr:to>
      <xdr:col>8</xdr:col>
      <xdr:colOff>6010275</xdr:colOff>
      <xdr:row>8</xdr:row>
      <xdr:rowOff>93134</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73191" y="933098"/>
          <a:ext cx="12104017" cy="650169"/>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1</xdr:col>
      <xdr:colOff>1065045</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9</xdr:row>
      <xdr:rowOff>0</xdr:rowOff>
    </xdr:from>
    <xdr:to>
      <xdr:col>7</xdr:col>
      <xdr:colOff>356247</xdr:colOff>
      <xdr:row>33</xdr:row>
      <xdr:rowOff>45729</xdr:rowOff>
    </xdr:to>
    <xdr:pic>
      <xdr:nvPicPr>
        <xdr:cNvPr id="3" name="Picture 2">
          <a:extLst>
            <a:ext uri="{FF2B5EF4-FFF2-40B4-BE49-F238E27FC236}">
              <a16:creationId xmlns:a16="http://schemas.microsoft.com/office/drawing/2014/main" id="{AB9BE0EB-1AAE-4B92-A2DE-C11B9E7ED3B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1628775"/>
          <a:ext cx="5852172" cy="4389129"/>
        </a:xfrm>
        <a:prstGeom prst="rect">
          <a:avLst/>
        </a:prstGeom>
      </xdr:spPr>
    </xdr:pic>
    <xdr:clientData/>
  </xdr:twoCellAnchor>
  <xdr:twoCellAnchor editAs="oneCell">
    <xdr:from>
      <xdr:col>0</xdr:col>
      <xdr:colOff>266700</xdr:colOff>
      <xdr:row>33</xdr:row>
      <xdr:rowOff>57150</xdr:rowOff>
    </xdr:from>
    <xdr:to>
      <xdr:col>7</xdr:col>
      <xdr:colOff>346722</xdr:colOff>
      <xdr:row>56</xdr:row>
      <xdr:rowOff>102879</xdr:rowOff>
    </xdr:to>
    <xdr:pic>
      <xdr:nvPicPr>
        <xdr:cNvPr id="7" name="Picture 6">
          <a:extLst>
            <a:ext uri="{FF2B5EF4-FFF2-40B4-BE49-F238E27FC236}">
              <a16:creationId xmlns:a16="http://schemas.microsoft.com/office/drawing/2014/main" id="{5BB39E90-3C43-4F62-AB22-0F625727F46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6700" y="6029325"/>
          <a:ext cx="5852172" cy="4389129"/>
        </a:xfrm>
        <a:prstGeom prst="rect">
          <a:avLst/>
        </a:prstGeom>
      </xdr:spPr>
    </xdr:pic>
    <xdr:clientData/>
  </xdr:twoCellAnchor>
  <xdr:twoCellAnchor editAs="oneCell">
    <xdr:from>
      <xdr:col>0</xdr:col>
      <xdr:colOff>200025</xdr:colOff>
      <xdr:row>57</xdr:row>
      <xdr:rowOff>142875</xdr:rowOff>
    </xdr:from>
    <xdr:to>
      <xdr:col>7</xdr:col>
      <xdr:colOff>570127</xdr:colOff>
      <xdr:row>85</xdr:row>
      <xdr:rowOff>129994</xdr:rowOff>
    </xdr:to>
    <xdr:pic>
      <xdr:nvPicPr>
        <xdr:cNvPr id="13" name="Picture 12">
          <a:extLst>
            <a:ext uri="{FF2B5EF4-FFF2-40B4-BE49-F238E27FC236}">
              <a16:creationId xmlns:a16="http://schemas.microsoft.com/office/drawing/2014/main" id="{1BA0ABEA-12D6-CC10-349F-BC02F6B46D4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0025" y="10639425"/>
          <a:ext cx="6142252" cy="5235394"/>
        </a:xfrm>
        <a:prstGeom prst="rect">
          <a:avLst/>
        </a:prstGeom>
      </xdr:spPr>
    </xdr:pic>
    <xdr:clientData/>
  </xdr:twoCellAnchor>
  <xdr:twoCellAnchor editAs="oneCell">
    <xdr:from>
      <xdr:col>1</xdr:col>
      <xdr:colOff>0</xdr:colOff>
      <xdr:row>86</xdr:row>
      <xdr:rowOff>0</xdr:rowOff>
    </xdr:from>
    <xdr:to>
      <xdr:col>7</xdr:col>
      <xdr:colOff>356247</xdr:colOff>
      <xdr:row>110</xdr:row>
      <xdr:rowOff>45729</xdr:rowOff>
    </xdr:to>
    <xdr:pic>
      <xdr:nvPicPr>
        <xdr:cNvPr id="15" name="Picture 14">
          <a:extLst>
            <a:ext uri="{FF2B5EF4-FFF2-40B4-BE49-F238E27FC236}">
              <a16:creationId xmlns:a16="http://schemas.microsoft.com/office/drawing/2014/main" id="{3F656435-BCDA-FAC0-E064-0F48F320D04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6225" y="15925800"/>
          <a:ext cx="5852172" cy="4389129"/>
        </a:xfrm>
        <a:prstGeom prst="rect">
          <a:avLst/>
        </a:prstGeom>
      </xdr:spPr>
    </xdr:pic>
    <xdr:clientData/>
  </xdr:twoCellAnchor>
  <xdr:twoCellAnchor editAs="oneCell">
    <xdr:from>
      <xdr:col>1</xdr:col>
      <xdr:colOff>0</xdr:colOff>
      <xdr:row>112</xdr:row>
      <xdr:rowOff>0</xdr:rowOff>
    </xdr:from>
    <xdr:to>
      <xdr:col>7</xdr:col>
      <xdr:colOff>356247</xdr:colOff>
      <xdr:row>136</xdr:row>
      <xdr:rowOff>45729</xdr:rowOff>
    </xdr:to>
    <xdr:pic>
      <xdr:nvPicPr>
        <xdr:cNvPr id="17" name="Picture 16">
          <a:extLst>
            <a:ext uri="{FF2B5EF4-FFF2-40B4-BE49-F238E27FC236}">
              <a16:creationId xmlns:a16="http://schemas.microsoft.com/office/drawing/2014/main" id="{C18B2CF6-3ED9-0660-5314-F6F0ED4B51E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6225" y="20631150"/>
          <a:ext cx="5852172" cy="4389129"/>
        </a:xfrm>
        <a:prstGeom prst="rect">
          <a:avLst/>
        </a:prstGeom>
      </xdr:spPr>
    </xdr:pic>
    <xdr:clientData/>
  </xdr:twoCellAnchor>
  <xdr:twoCellAnchor editAs="oneCell">
    <xdr:from>
      <xdr:col>1</xdr:col>
      <xdr:colOff>0</xdr:colOff>
      <xdr:row>136</xdr:row>
      <xdr:rowOff>171450</xdr:rowOff>
    </xdr:from>
    <xdr:to>
      <xdr:col>7</xdr:col>
      <xdr:colOff>356247</xdr:colOff>
      <xdr:row>160</xdr:row>
      <xdr:rowOff>36204</xdr:rowOff>
    </xdr:to>
    <xdr:pic>
      <xdr:nvPicPr>
        <xdr:cNvPr id="19" name="Picture 18">
          <a:extLst>
            <a:ext uri="{FF2B5EF4-FFF2-40B4-BE49-F238E27FC236}">
              <a16:creationId xmlns:a16="http://schemas.microsoft.com/office/drawing/2014/main" id="{92D05FCE-BD62-82DC-8B81-A24A1918957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76225" y="25146000"/>
          <a:ext cx="5852172" cy="4389129"/>
        </a:xfrm>
        <a:prstGeom prst="rect">
          <a:avLst/>
        </a:prstGeom>
      </xdr:spPr>
    </xdr:pic>
    <xdr:clientData/>
  </xdr:twoCellAnchor>
  <xdr:twoCellAnchor editAs="oneCell">
    <xdr:from>
      <xdr:col>1</xdr:col>
      <xdr:colOff>0</xdr:colOff>
      <xdr:row>163</xdr:row>
      <xdr:rowOff>0</xdr:rowOff>
    </xdr:from>
    <xdr:to>
      <xdr:col>7</xdr:col>
      <xdr:colOff>425328</xdr:colOff>
      <xdr:row>191</xdr:row>
      <xdr:rowOff>10827</xdr:rowOff>
    </xdr:to>
    <xdr:pic>
      <xdr:nvPicPr>
        <xdr:cNvPr id="21" name="Picture 20">
          <a:extLst>
            <a:ext uri="{FF2B5EF4-FFF2-40B4-BE49-F238E27FC236}">
              <a16:creationId xmlns:a16="http://schemas.microsoft.com/office/drawing/2014/main" id="{210DA7D1-8869-CACC-71F0-A7F7EE857D3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76225" y="30041850"/>
          <a:ext cx="5921253" cy="5250635"/>
        </a:xfrm>
        <a:prstGeom prst="rect">
          <a:avLst/>
        </a:prstGeom>
      </xdr:spPr>
    </xdr:pic>
    <xdr:clientData/>
  </xdr:twoCellAnchor>
  <xdr:twoCellAnchor editAs="oneCell">
    <xdr:from>
      <xdr:col>1</xdr:col>
      <xdr:colOff>0</xdr:colOff>
      <xdr:row>193</xdr:row>
      <xdr:rowOff>0</xdr:rowOff>
    </xdr:from>
    <xdr:to>
      <xdr:col>7</xdr:col>
      <xdr:colOff>44295</xdr:colOff>
      <xdr:row>221</xdr:row>
      <xdr:rowOff>36456</xdr:rowOff>
    </xdr:to>
    <xdr:pic>
      <xdr:nvPicPr>
        <xdr:cNvPr id="23" name="Picture 22">
          <a:extLst>
            <a:ext uri="{FF2B5EF4-FFF2-40B4-BE49-F238E27FC236}">
              <a16:creationId xmlns:a16="http://schemas.microsoft.com/office/drawing/2014/main" id="{5EBF49B8-44E3-C138-1CA2-474ACDE007B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76225" y="35471100"/>
          <a:ext cx="5540220" cy="5448772"/>
        </a:xfrm>
        <a:prstGeom prst="rect">
          <a:avLst/>
        </a:prstGeom>
      </xdr:spPr>
    </xdr:pic>
    <xdr:clientData/>
  </xdr:twoCellAnchor>
  <xdr:twoCellAnchor editAs="oneCell">
    <xdr:from>
      <xdr:col>1</xdr:col>
      <xdr:colOff>0</xdr:colOff>
      <xdr:row>225</xdr:row>
      <xdr:rowOff>0</xdr:rowOff>
    </xdr:from>
    <xdr:to>
      <xdr:col>7</xdr:col>
      <xdr:colOff>74778</xdr:colOff>
      <xdr:row>241</xdr:row>
      <xdr:rowOff>175361</xdr:rowOff>
    </xdr:to>
    <xdr:pic>
      <xdr:nvPicPr>
        <xdr:cNvPr id="25" name="Picture 24">
          <a:extLst>
            <a:ext uri="{FF2B5EF4-FFF2-40B4-BE49-F238E27FC236}">
              <a16:creationId xmlns:a16="http://schemas.microsoft.com/office/drawing/2014/main" id="{D278F8F5-5D7A-E2E8-4179-D276DCDBCD3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76225" y="41262300"/>
          <a:ext cx="5570703" cy="3596952"/>
        </a:xfrm>
        <a:prstGeom prst="rect">
          <a:avLst/>
        </a:prstGeom>
      </xdr:spPr>
    </xdr:pic>
    <xdr:clientData/>
  </xdr:twoCellAnchor>
  <xdr:twoCellAnchor editAs="oneCell">
    <xdr:from>
      <xdr:col>1</xdr:col>
      <xdr:colOff>0</xdr:colOff>
      <xdr:row>247</xdr:row>
      <xdr:rowOff>0</xdr:rowOff>
    </xdr:from>
    <xdr:to>
      <xdr:col>6</xdr:col>
      <xdr:colOff>430992</xdr:colOff>
      <xdr:row>262</xdr:row>
      <xdr:rowOff>124781</xdr:rowOff>
    </xdr:to>
    <xdr:pic>
      <xdr:nvPicPr>
        <xdr:cNvPr id="27" name="Picture 26">
          <a:extLst>
            <a:ext uri="{FF2B5EF4-FFF2-40B4-BE49-F238E27FC236}">
              <a16:creationId xmlns:a16="http://schemas.microsoft.com/office/drawing/2014/main" id="{1AC30CF7-B390-8521-2CBE-2CC907C2919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76225" y="45243750"/>
          <a:ext cx="5326842" cy="3718882"/>
        </a:xfrm>
        <a:prstGeom prst="rect">
          <a:avLst/>
        </a:prstGeom>
      </xdr:spPr>
    </xdr:pic>
    <xdr:clientData/>
  </xdr:twoCellAnchor>
  <xdr:twoCellAnchor editAs="oneCell">
    <xdr:from>
      <xdr:col>1</xdr:col>
      <xdr:colOff>0</xdr:colOff>
      <xdr:row>270</xdr:row>
      <xdr:rowOff>0</xdr:rowOff>
    </xdr:from>
    <xdr:to>
      <xdr:col>7</xdr:col>
      <xdr:colOff>59536</xdr:colOff>
      <xdr:row>289</xdr:row>
      <xdr:rowOff>165882</xdr:rowOff>
    </xdr:to>
    <xdr:pic>
      <xdr:nvPicPr>
        <xdr:cNvPr id="29" name="Picture 28">
          <a:extLst>
            <a:ext uri="{FF2B5EF4-FFF2-40B4-BE49-F238E27FC236}">
              <a16:creationId xmlns:a16="http://schemas.microsoft.com/office/drawing/2014/main" id="{E4CD5199-51E5-F834-2602-B67DCFE66A71}"/>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76225" y="49406175"/>
          <a:ext cx="5555461" cy="4130398"/>
        </a:xfrm>
        <a:prstGeom prst="rect">
          <a:avLst/>
        </a:prstGeom>
      </xdr:spPr>
    </xdr:pic>
    <xdr:clientData/>
  </xdr:twoCellAnchor>
  <xdr:twoCellAnchor editAs="oneCell">
    <xdr:from>
      <xdr:col>1</xdr:col>
      <xdr:colOff>0</xdr:colOff>
      <xdr:row>294</xdr:row>
      <xdr:rowOff>0</xdr:rowOff>
    </xdr:from>
    <xdr:to>
      <xdr:col>7</xdr:col>
      <xdr:colOff>143364</xdr:colOff>
      <xdr:row>321</xdr:row>
      <xdr:rowOff>184181</xdr:rowOff>
    </xdr:to>
    <xdr:pic>
      <xdr:nvPicPr>
        <xdr:cNvPr id="31" name="Picture 30">
          <a:extLst>
            <a:ext uri="{FF2B5EF4-FFF2-40B4-BE49-F238E27FC236}">
              <a16:creationId xmlns:a16="http://schemas.microsoft.com/office/drawing/2014/main" id="{040D1B50-C5B5-8E64-55E8-D60FC42AE88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76225" y="53749575"/>
          <a:ext cx="5639289" cy="5243014"/>
        </a:xfrm>
        <a:prstGeom prst="rect">
          <a:avLst/>
        </a:prstGeom>
      </xdr:spPr>
    </xdr:pic>
    <xdr:clientData/>
  </xdr:twoCellAnchor>
  <xdr:twoCellAnchor editAs="oneCell">
    <xdr:from>
      <xdr:col>1</xdr:col>
      <xdr:colOff>0</xdr:colOff>
      <xdr:row>325</xdr:row>
      <xdr:rowOff>0</xdr:rowOff>
    </xdr:from>
    <xdr:to>
      <xdr:col>7</xdr:col>
      <xdr:colOff>6192</xdr:colOff>
      <xdr:row>342</xdr:row>
      <xdr:rowOff>143864</xdr:rowOff>
    </xdr:to>
    <xdr:pic>
      <xdr:nvPicPr>
        <xdr:cNvPr id="33" name="Picture 32">
          <a:extLst>
            <a:ext uri="{FF2B5EF4-FFF2-40B4-BE49-F238E27FC236}">
              <a16:creationId xmlns:a16="http://schemas.microsoft.com/office/drawing/2014/main" id="{0B06E4DF-6AC0-48CB-4F04-5053A08D1A1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76225" y="59359800"/>
          <a:ext cx="5502117" cy="4099915"/>
        </a:xfrm>
        <a:prstGeom prst="rect">
          <a:avLst/>
        </a:prstGeom>
      </xdr:spPr>
    </xdr:pic>
    <xdr:clientData/>
  </xdr:twoCellAnchor>
  <xdr:twoCellAnchor editAs="oneCell">
    <xdr:from>
      <xdr:col>1</xdr:col>
      <xdr:colOff>0</xdr:colOff>
      <xdr:row>349</xdr:row>
      <xdr:rowOff>0</xdr:rowOff>
    </xdr:from>
    <xdr:to>
      <xdr:col>7</xdr:col>
      <xdr:colOff>440569</xdr:colOff>
      <xdr:row>367</xdr:row>
      <xdr:rowOff>159107</xdr:rowOff>
    </xdr:to>
    <xdr:pic>
      <xdr:nvPicPr>
        <xdr:cNvPr id="35" name="Picture 34">
          <a:extLst>
            <a:ext uri="{FF2B5EF4-FFF2-40B4-BE49-F238E27FC236}">
              <a16:creationId xmlns:a16="http://schemas.microsoft.com/office/drawing/2014/main" id="{F7DE4EA3-4271-CBBF-1669-6754B6C68D1C}"/>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76225" y="63703200"/>
          <a:ext cx="5936494" cy="41151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273191</xdr:colOff>
      <xdr:row>5</xdr:row>
      <xdr:rowOff>1772</xdr:rowOff>
    </xdr:from>
    <xdr:to>
      <xdr:col>1</xdr:col>
      <xdr:colOff>11153775</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73191" y="906647"/>
          <a:ext cx="11156809" cy="806794"/>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1065045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0</xdr:colOff>
      <xdr:row>14</xdr:row>
      <xdr:rowOff>657225</xdr:rowOff>
    </xdr:from>
    <xdr:to>
      <xdr:col>1</xdr:col>
      <xdr:colOff>5852172</xdr:colOff>
      <xdr:row>18</xdr:row>
      <xdr:rowOff>1464954</xdr:rowOff>
    </xdr:to>
    <xdr:pic>
      <xdr:nvPicPr>
        <xdr:cNvPr id="8" name="Picture 7">
          <a:extLst>
            <a:ext uri="{FF2B5EF4-FFF2-40B4-BE49-F238E27FC236}">
              <a16:creationId xmlns:a16="http://schemas.microsoft.com/office/drawing/2014/main" id="{D203624B-B951-451E-9627-DC051F4A774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5181600"/>
          <a:ext cx="5852172" cy="4389129"/>
        </a:xfrm>
        <a:prstGeom prst="rect">
          <a:avLst/>
        </a:prstGeom>
      </xdr:spPr>
    </xdr:pic>
    <xdr:clientData/>
  </xdr:twoCellAnchor>
  <xdr:twoCellAnchor editAs="oneCell">
    <xdr:from>
      <xdr:col>1</xdr:col>
      <xdr:colOff>6267450</xdr:colOff>
      <xdr:row>14</xdr:row>
      <xdr:rowOff>657225</xdr:rowOff>
    </xdr:from>
    <xdr:to>
      <xdr:col>1</xdr:col>
      <xdr:colOff>12119622</xdr:colOff>
      <xdr:row>18</xdr:row>
      <xdr:rowOff>1464954</xdr:rowOff>
    </xdr:to>
    <xdr:pic>
      <xdr:nvPicPr>
        <xdr:cNvPr id="10" name="Picture 9">
          <a:extLst>
            <a:ext uri="{FF2B5EF4-FFF2-40B4-BE49-F238E27FC236}">
              <a16:creationId xmlns:a16="http://schemas.microsoft.com/office/drawing/2014/main" id="{D500F721-09F8-4F95-D504-667D10CA1A4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543675" y="5181600"/>
          <a:ext cx="5852172" cy="4389129"/>
        </a:xfrm>
        <a:prstGeom prst="rect">
          <a:avLst/>
        </a:prstGeom>
      </xdr:spPr>
    </xdr:pic>
    <xdr:clientData/>
  </xdr:twoCellAnchor>
  <xdr:twoCellAnchor>
    <xdr:from>
      <xdr:col>1</xdr:col>
      <xdr:colOff>114300</xdr:colOff>
      <xdr:row>13</xdr:row>
      <xdr:rowOff>352425</xdr:rowOff>
    </xdr:from>
    <xdr:to>
      <xdr:col>1</xdr:col>
      <xdr:colOff>9505950</xdr:colOff>
      <xdr:row>14</xdr:row>
      <xdr:rowOff>628650</xdr:rowOff>
    </xdr:to>
    <xdr:sp macro="" textlink="">
      <xdr:nvSpPr>
        <xdr:cNvPr id="7" name="TextBox 6">
          <a:extLst>
            <a:ext uri="{FF2B5EF4-FFF2-40B4-BE49-F238E27FC236}">
              <a16:creationId xmlns:a16="http://schemas.microsoft.com/office/drawing/2014/main" id="{2AC18156-2ED2-2BCB-9B37-E356BAC534AA}"/>
            </a:ext>
          </a:extLst>
        </xdr:cNvPr>
        <xdr:cNvSpPr txBox="1"/>
      </xdr:nvSpPr>
      <xdr:spPr>
        <a:xfrm>
          <a:off x="390525" y="3981450"/>
          <a:ext cx="9391650" cy="1171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Orders</a:t>
          </a:r>
          <a:r>
            <a:rPr lang="en-US" sz="1100" baseline="0"/>
            <a:t> (measured as total items ordered)</a:t>
          </a:r>
          <a:r>
            <a:rPr lang="en-US" sz="1100"/>
            <a:t> follow a U-shaped curve druing the week, peaking on Saturdays, with a sub-peak on Sundays, before</a:t>
          </a:r>
          <a:r>
            <a:rPr lang="en-US" sz="1100" baseline="0"/>
            <a:t> descending into mid-week and increasing again toward the weekend.</a:t>
          </a:r>
        </a:p>
        <a:p>
          <a:r>
            <a:rPr lang="en-US" sz="1100" baseline="0"/>
            <a:t>Customers order the most items during the 9-10 a.m. hours, but orders remain relatively high through about 4 p.m. before dropping off in the evening. </a:t>
          </a:r>
        </a:p>
        <a:p>
          <a:r>
            <a:rPr lang="en-US" sz="1100" b="1" baseline="0"/>
            <a:t>Recommendations: </a:t>
          </a:r>
          <a:r>
            <a:rPr lang="en-US" sz="1100" b="0" baseline="0"/>
            <a:t>Schedule ads for Monday-Thursday evenings, when orders are low but people remain active on their phones and the internet.</a:t>
          </a:r>
        </a:p>
        <a:p>
          <a:endParaRPr lang="en-US" sz="1100"/>
        </a:p>
      </xdr:txBody>
    </xdr:sp>
    <xdr:clientData/>
  </xdr:twoCellAnchor>
  <xdr:twoCellAnchor editAs="oneCell">
    <xdr:from>
      <xdr:col>0</xdr:col>
      <xdr:colOff>152400</xdr:colOff>
      <xdr:row>21</xdr:row>
      <xdr:rowOff>771525</xdr:rowOff>
    </xdr:from>
    <xdr:to>
      <xdr:col>1</xdr:col>
      <xdr:colOff>5727289</xdr:colOff>
      <xdr:row>22</xdr:row>
      <xdr:rowOff>87004</xdr:rowOff>
    </xdr:to>
    <xdr:pic>
      <xdr:nvPicPr>
        <xdr:cNvPr id="9" name="Picture 8">
          <a:extLst>
            <a:ext uri="{FF2B5EF4-FFF2-40B4-BE49-F238E27FC236}">
              <a16:creationId xmlns:a16="http://schemas.microsoft.com/office/drawing/2014/main" id="{A02E391C-FA1D-4F36-A636-A6981259222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2400" y="11430000"/>
          <a:ext cx="5851114" cy="4516129"/>
        </a:xfrm>
        <a:prstGeom prst="rect">
          <a:avLst/>
        </a:prstGeom>
      </xdr:spPr>
    </xdr:pic>
    <xdr:clientData/>
  </xdr:twoCellAnchor>
  <xdr:twoCellAnchor>
    <xdr:from>
      <xdr:col>0</xdr:col>
      <xdr:colOff>266699</xdr:colOff>
      <xdr:row>21</xdr:row>
      <xdr:rowOff>238126</xdr:rowOff>
    </xdr:from>
    <xdr:to>
      <xdr:col>1</xdr:col>
      <xdr:colOff>10820400</xdr:colOff>
      <xdr:row>21</xdr:row>
      <xdr:rowOff>790576</xdr:rowOff>
    </xdr:to>
    <xdr:sp macro="" textlink="">
      <xdr:nvSpPr>
        <xdr:cNvPr id="11" name="TextBox 10">
          <a:extLst>
            <a:ext uri="{FF2B5EF4-FFF2-40B4-BE49-F238E27FC236}">
              <a16:creationId xmlns:a16="http://schemas.microsoft.com/office/drawing/2014/main" id="{205BA151-2B74-0B53-B31D-1974DDA7C9AE}"/>
            </a:ext>
          </a:extLst>
        </xdr:cNvPr>
        <xdr:cNvSpPr txBox="1"/>
      </xdr:nvSpPr>
      <xdr:spPr>
        <a:xfrm>
          <a:off x="266699" y="10896601"/>
          <a:ext cx="10829926"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Customers tend to spend the most money in the late evening and early morning hours.</a:t>
          </a:r>
        </a:p>
        <a:p>
          <a:r>
            <a:rPr lang="en-US" sz="1100" b="1"/>
            <a:t>Recommendation:</a:t>
          </a:r>
          <a:r>
            <a:rPr lang="en-US" sz="1100" b="1" baseline="0"/>
            <a:t> </a:t>
          </a:r>
          <a:r>
            <a:rPr lang="en-US" sz="1100" baseline="0"/>
            <a:t>Advertise higher-price products on the site and app from 10 p.m. to 5 a.m.</a:t>
          </a:r>
          <a:endParaRPr lang="en-US" sz="1100"/>
        </a:p>
      </xdr:txBody>
    </xdr:sp>
    <xdr:clientData/>
  </xdr:twoCellAnchor>
  <xdr:twoCellAnchor editAs="oneCell">
    <xdr:from>
      <xdr:col>1</xdr:col>
      <xdr:colOff>74295</xdr:colOff>
      <xdr:row>23</xdr:row>
      <xdr:rowOff>1280160</xdr:rowOff>
    </xdr:from>
    <xdr:to>
      <xdr:col>1</xdr:col>
      <xdr:colOff>2362200</xdr:colOff>
      <xdr:row>23</xdr:row>
      <xdr:rowOff>1802130</xdr:rowOff>
    </xdr:to>
    <xdr:pic>
      <xdr:nvPicPr>
        <xdr:cNvPr id="12" name="Picture 11">
          <a:extLst>
            <a:ext uri="{FF2B5EF4-FFF2-40B4-BE49-F238E27FC236}">
              <a16:creationId xmlns:a16="http://schemas.microsoft.com/office/drawing/2014/main" id="{3E966347-9C33-C4CD-86E6-199AB94EAA7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8615" y="16375380"/>
          <a:ext cx="2287905" cy="521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85725</xdr:colOff>
      <xdr:row>23</xdr:row>
      <xdr:rowOff>228600</xdr:rowOff>
    </xdr:from>
    <xdr:to>
      <xdr:col>1</xdr:col>
      <xdr:colOff>8924925</xdr:colOff>
      <xdr:row>23</xdr:row>
      <xdr:rowOff>1082040</xdr:rowOff>
    </xdr:to>
    <xdr:sp macro="" textlink="">
      <xdr:nvSpPr>
        <xdr:cNvPr id="13" name="TextBox 12">
          <a:extLst>
            <a:ext uri="{FF2B5EF4-FFF2-40B4-BE49-F238E27FC236}">
              <a16:creationId xmlns:a16="http://schemas.microsoft.com/office/drawing/2014/main" id="{D4268E6F-B116-BB08-DA8B-36C3748D9DA5}"/>
            </a:ext>
          </a:extLst>
        </xdr:cNvPr>
        <xdr:cNvSpPr txBox="1"/>
      </xdr:nvSpPr>
      <xdr:spPr>
        <a:xfrm>
          <a:off x="360045" y="15323820"/>
          <a:ext cx="8839200" cy="853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created a price</a:t>
          </a:r>
          <a:r>
            <a:rPr lang="en-US" sz="1100" baseline="0"/>
            <a:t> flag dividing products into low-range (&lt;= $5), mid range ( &gt; $5, &lt; =$15) and high-range  (&gt; $15) categories. Abut two-thirds of producsts fall in the mid-range category, 31% are low-range, and the remaining &lt; 2% are high-range. </a:t>
          </a:r>
        </a:p>
        <a:p>
          <a:r>
            <a:rPr lang="en-US" sz="1100" b="1" baseline="0"/>
            <a:t>Recommendations: </a:t>
          </a:r>
          <a:r>
            <a:rPr lang="en-US" sz="1100" baseline="0"/>
            <a:t>Advertise more high-range products during the late evening to overnight hours described in question 2. See additional recommendations related to price range groupings in the profile descriptions below.</a:t>
          </a:r>
          <a:endParaRPr lang="en-US" sz="1100"/>
        </a:p>
      </xdr:txBody>
    </xdr:sp>
    <xdr:clientData/>
  </xdr:twoCellAnchor>
  <xdr:twoCellAnchor editAs="oneCell">
    <xdr:from>
      <xdr:col>1</xdr:col>
      <xdr:colOff>5838825</xdr:colOff>
      <xdr:row>25</xdr:row>
      <xdr:rowOff>276225</xdr:rowOff>
    </xdr:from>
    <xdr:to>
      <xdr:col>1</xdr:col>
      <xdr:colOff>8233410</xdr:colOff>
      <xdr:row>26</xdr:row>
      <xdr:rowOff>3181350</xdr:rowOff>
    </xdr:to>
    <xdr:pic>
      <xdr:nvPicPr>
        <xdr:cNvPr id="14" name="Picture 13">
          <a:extLst>
            <a:ext uri="{FF2B5EF4-FFF2-40B4-BE49-F238E27FC236}">
              <a16:creationId xmlns:a16="http://schemas.microsoft.com/office/drawing/2014/main" id="{A788F04A-A2AB-6321-D33A-3B75E1C024B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115050" y="18992850"/>
          <a:ext cx="2394585" cy="427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142875</xdr:colOff>
      <xdr:row>25</xdr:row>
      <xdr:rowOff>314325</xdr:rowOff>
    </xdr:from>
    <xdr:to>
      <xdr:col>1</xdr:col>
      <xdr:colOff>5724525</xdr:colOff>
      <xdr:row>26</xdr:row>
      <xdr:rowOff>579120</xdr:rowOff>
    </xdr:to>
    <xdr:sp macro="" textlink="">
      <xdr:nvSpPr>
        <xdr:cNvPr id="15" name="TextBox 14">
          <a:extLst>
            <a:ext uri="{FF2B5EF4-FFF2-40B4-BE49-F238E27FC236}">
              <a16:creationId xmlns:a16="http://schemas.microsoft.com/office/drawing/2014/main" id="{460DB93E-19BB-2A7F-FFF1-779033D6D87A}"/>
            </a:ext>
          </a:extLst>
        </xdr:cNvPr>
        <xdr:cNvSpPr txBox="1"/>
      </xdr:nvSpPr>
      <xdr:spPr>
        <a:xfrm>
          <a:off x="417195" y="17710785"/>
          <a:ext cx="5581650" cy="16363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Produce is the clear winner among departments, making up almost 30%</a:t>
          </a:r>
          <a:r>
            <a:rPr lang="en-US" sz="1100" baseline="0"/>
            <a:t> of products ordered. The second-most-ordered department is dairy/eggs, and snacks, beverages and frozen food compete for third place depending on the category of shoppers you're studying.</a:t>
          </a:r>
        </a:p>
        <a:p>
          <a:r>
            <a:rPr lang="en-US" sz="1100" baseline="0"/>
            <a:t>Departmental popularity also varies by day of week </a:t>
          </a:r>
          <a:r>
            <a:rPr lang="en-US" sz="1100" baseline="0">
              <a:solidFill>
                <a:sysClr val="windowText" lastClr="000000"/>
              </a:solidFill>
            </a:rPr>
            <a:t>(see reference G).</a:t>
          </a:r>
        </a:p>
        <a:p>
          <a:r>
            <a:rPr lang="en-US" sz="1100" b="1" baseline="0"/>
            <a:t>Recommendations: </a:t>
          </a:r>
          <a:r>
            <a:rPr lang="en-US" sz="1100" baseline="0"/>
            <a:t>Promote departments based on customer profiles detailed below and day of week. </a:t>
          </a:r>
          <a:r>
            <a:rPr lang="en-US" sz="1100" b="0" i="0">
              <a:solidFill>
                <a:schemeClr val="dk1"/>
              </a:solidFill>
              <a:effectLst/>
              <a:latin typeface="+mn-lt"/>
              <a:ea typeface="+mn-ea"/>
              <a:cs typeface="+mn-cs"/>
            </a:rPr>
            <a:t>On Saturdays, promote deals for produce, canned goods, dry goods, and meat/seafood. On Sundays, promote produce and snacks. On Mondays through Thursdays, promote snacks and beverages. On Fridays, promote produce, frozen, pantry and canned goods.</a:t>
          </a:r>
          <a:r>
            <a:rPr lang="en-US" sz="1100">
              <a:solidFill>
                <a:schemeClr val="dk1"/>
              </a:solidFill>
              <a:effectLst/>
              <a:latin typeface="+mn-lt"/>
              <a:ea typeface="+mn-ea"/>
              <a:cs typeface="+mn-cs"/>
            </a:rPr>
            <a:t> </a:t>
          </a:r>
          <a:endParaRPr lang="en-US">
            <a:effectLst/>
          </a:endParaRPr>
        </a:p>
        <a:p>
          <a:endParaRPr lang="en-US" sz="1100" baseline="0"/>
        </a:p>
        <a:p>
          <a:endParaRPr lang="en-US" sz="1100" baseline="0"/>
        </a:p>
        <a:p>
          <a:endParaRPr lang="en-US" sz="1100"/>
        </a:p>
      </xdr:txBody>
    </xdr:sp>
    <xdr:clientData/>
  </xdr:twoCellAnchor>
  <xdr:twoCellAnchor>
    <xdr:from>
      <xdr:col>1</xdr:col>
      <xdr:colOff>0</xdr:colOff>
      <xdr:row>10</xdr:row>
      <xdr:rowOff>57151</xdr:rowOff>
    </xdr:from>
    <xdr:to>
      <xdr:col>1</xdr:col>
      <xdr:colOff>11182350</xdr:colOff>
      <xdr:row>10</xdr:row>
      <xdr:rowOff>533401</xdr:rowOff>
    </xdr:to>
    <xdr:sp macro="" textlink="">
      <xdr:nvSpPr>
        <xdr:cNvPr id="16" name="TextBox 15">
          <a:extLst>
            <a:ext uri="{FF2B5EF4-FFF2-40B4-BE49-F238E27FC236}">
              <a16:creationId xmlns:a16="http://schemas.microsoft.com/office/drawing/2014/main" id="{DC2E0909-5325-6206-013A-AD5C85F54123}"/>
            </a:ext>
          </a:extLst>
        </xdr:cNvPr>
        <xdr:cNvSpPr txBox="1"/>
      </xdr:nvSpPr>
      <xdr:spPr>
        <a:xfrm>
          <a:off x="276225" y="1866901"/>
          <a:ext cx="11182350"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section begins with answers</a:t>
          </a:r>
          <a:r>
            <a:rPr lang="en-US" sz="1100" baseline="0"/>
            <a:t> </a:t>
          </a:r>
          <a:r>
            <a:rPr lang="en-US" sz="1100"/>
            <a:t>to ad-hoc questions from management, including</a:t>
          </a:r>
          <a:r>
            <a:rPr lang="en-US" sz="1100" baseline="0"/>
            <a:t> relevant recommendations. It ends with a detailed breakdown of two sets of customer profiles and relevant recommendations.</a:t>
          </a:r>
          <a:endParaRPr lang="en-US" sz="1100"/>
        </a:p>
      </xdr:txBody>
    </xdr:sp>
    <xdr:clientData/>
  </xdr:twoCellAnchor>
  <xdr:twoCellAnchor>
    <xdr:from>
      <xdr:col>1</xdr:col>
      <xdr:colOff>38100</xdr:colOff>
      <xdr:row>28</xdr:row>
      <xdr:rowOff>171450</xdr:rowOff>
    </xdr:from>
    <xdr:to>
      <xdr:col>1</xdr:col>
      <xdr:colOff>8924925</xdr:colOff>
      <xdr:row>37</xdr:row>
      <xdr:rowOff>175260</xdr:rowOff>
    </xdr:to>
    <xdr:sp macro="" textlink="">
      <xdr:nvSpPr>
        <xdr:cNvPr id="17" name="TextBox 16">
          <a:extLst>
            <a:ext uri="{FF2B5EF4-FFF2-40B4-BE49-F238E27FC236}">
              <a16:creationId xmlns:a16="http://schemas.microsoft.com/office/drawing/2014/main" id="{88E9077F-8AB1-D9EF-EFB4-B82E69E16F86}"/>
            </a:ext>
          </a:extLst>
        </xdr:cNvPr>
        <xdr:cNvSpPr txBox="1"/>
      </xdr:nvSpPr>
      <xdr:spPr>
        <a:xfrm>
          <a:off x="312420" y="22437090"/>
          <a:ext cx="8886825" cy="20154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that end, I designed two</a:t>
          </a:r>
          <a:r>
            <a:rPr lang="en-US" sz="1100" baseline="0"/>
            <a:t> sets of customer profiles that Instacart can use to tailor ads, promotions and loyalty programming offers for customers.</a:t>
          </a:r>
        </a:p>
        <a:p>
          <a:endParaRPr lang="en-US" sz="1100" baseline="0"/>
        </a:p>
        <a:p>
          <a:pPr algn="ctr"/>
          <a:r>
            <a:rPr lang="en-US" sz="1100" b="1" baseline="0"/>
            <a:t>Demographic profiles</a:t>
          </a:r>
        </a:p>
        <a:p>
          <a:endParaRPr lang="en-US" sz="1100" baseline="0"/>
        </a:p>
        <a:p>
          <a:r>
            <a:rPr lang="en-US" sz="1100" baseline="0"/>
            <a:t>The first set of profiles is based on customer demographics such as age, income, family status, number of dependants and average item expenditure.</a:t>
          </a:r>
        </a:p>
        <a:p>
          <a:r>
            <a:rPr lang="en-US" sz="1100">
              <a:solidFill>
                <a:schemeClr val="dk1"/>
              </a:solidFill>
              <a:effectLst/>
              <a:latin typeface="+mn-lt"/>
              <a:ea typeface="+mn-ea"/>
              <a:cs typeface="+mn-cs"/>
            </a:rPr>
            <a:t>The profiles cover about 47% of the customer base, so they're not all-encompassing, but they capture a wide range of ages, income levels and family situations. If management is interested in pursuing this</a:t>
          </a:r>
          <a:r>
            <a:rPr lang="en-US" sz="1100" baseline="0">
              <a:solidFill>
                <a:schemeClr val="dk1"/>
              </a:solidFill>
              <a:effectLst/>
              <a:latin typeface="+mn-lt"/>
              <a:ea typeface="+mn-ea"/>
              <a:cs typeface="+mn-cs"/>
            </a:rPr>
            <a:t> profile system, I can build additional profiles to cover the majority of the customer population.</a:t>
          </a:r>
          <a:endParaRPr lang="en-US">
            <a:effectLst/>
          </a:endParaRPr>
        </a:p>
        <a:p>
          <a:r>
            <a:rPr lang="en-US" sz="1100">
              <a:solidFill>
                <a:schemeClr val="dk1"/>
              </a:solidFill>
              <a:effectLst/>
              <a:latin typeface="+mn-lt"/>
              <a:ea typeface="+mn-ea"/>
              <a:cs typeface="+mn-cs"/>
            </a:rPr>
            <a:t>The </a:t>
          </a:r>
          <a:r>
            <a:rPr lang="en-US" sz="1100" b="1">
              <a:solidFill>
                <a:schemeClr val="dk1"/>
              </a:solidFill>
              <a:effectLst/>
              <a:latin typeface="+mn-lt"/>
              <a:ea typeface="+mn-ea"/>
              <a:cs typeface="+mn-cs"/>
            </a:rPr>
            <a:t>young parent</a:t>
          </a:r>
          <a:r>
            <a:rPr lang="en-US" sz="1100">
              <a:solidFill>
                <a:schemeClr val="dk1"/>
              </a:solidFill>
              <a:effectLst/>
              <a:latin typeface="+mn-lt"/>
              <a:ea typeface="+mn-ea"/>
              <a:cs typeface="+mn-cs"/>
            </a:rPr>
            <a:t> profile includes people 35 and younger with 1 or more dependants.</a:t>
          </a:r>
          <a:endParaRPr lang="en-US">
            <a:effectLst/>
          </a:endParaRPr>
        </a:p>
        <a:p>
          <a:r>
            <a:rPr lang="en-US" sz="1100">
              <a:solidFill>
                <a:schemeClr val="dk1"/>
              </a:solidFill>
              <a:effectLst/>
              <a:latin typeface="+mn-lt"/>
              <a:ea typeface="+mn-ea"/>
              <a:cs typeface="+mn-cs"/>
            </a:rPr>
            <a:t>The</a:t>
          </a:r>
          <a:r>
            <a:rPr lang="en-US" sz="1100" b="1">
              <a:solidFill>
                <a:schemeClr val="dk1"/>
              </a:solidFill>
              <a:effectLst/>
              <a:latin typeface="+mn-lt"/>
              <a:ea typeface="+mn-ea"/>
              <a:cs typeface="+mn-cs"/>
            </a:rPr>
            <a:t> established </a:t>
          </a:r>
          <a:r>
            <a:rPr lang="en-US" sz="1100">
              <a:solidFill>
                <a:schemeClr val="dk1"/>
              </a:solidFill>
              <a:effectLst/>
              <a:latin typeface="+mn-lt"/>
              <a:ea typeface="+mn-ea"/>
              <a:cs typeface="+mn-cs"/>
            </a:rPr>
            <a:t>profile includes people 45 and older with no dependants and income over $75,000.</a:t>
          </a:r>
          <a:endParaRPr lang="en-US">
            <a:effectLst/>
          </a:endParaRPr>
        </a:p>
        <a:p>
          <a:r>
            <a:rPr lang="en-US" sz="1100">
              <a:solidFill>
                <a:schemeClr val="dk1"/>
              </a:solidFill>
              <a:effectLst/>
              <a:latin typeface="+mn-lt"/>
              <a:ea typeface="+mn-ea"/>
              <a:cs typeface="+mn-cs"/>
            </a:rPr>
            <a:t>The </a:t>
          </a:r>
          <a:r>
            <a:rPr lang="en-US" sz="1100" b="1">
              <a:solidFill>
                <a:schemeClr val="dk1"/>
              </a:solidFill>
              <a:effectLst/>
              <a:latin typeface="+mn-lt"/>
              <a:ea typeface="+mn-ea"/>
              <a:cs typeface="+mn-cs"/>
            </a:rPr>
            <a:t>young independent </a:t>
          </a:r>
          <a:r>
            <a:rPr lang="en-US" sz="1100">
              <a:solidFill>
                <a:schemeClr val="dk1"/>
              </a:solidFill>
              <a:effectLst/>
              <a:latin typeface="+mn-lt"/>
              <a:ea typeface="+mn-ea"/>
              <a:cs typeface="+mn-cs"/>
            </a:rPr>
            <a:t>profile includes people 35 and younger who are single with no dependants.</a:t>
          </a:r>
          <a:endParaRPr lang="en-US">
            <a:effectLst/>
          </a:endParaRPr>
        </a:p>
        <a:p>
          <a:r>
            <a:rPr lang="en-US" sz="1100">
              <a:solidFill>
                <a:schemeClr val="dk1"/>
              </a:solidFill>
              <a:effectLst/>
              <a:latin typeface="+mn-lt"/>
              <a:ea typeface="+mn-ea"/>
              <a:cs typeface="+mn-cs"/>
            </a:rPr>
            <a:t>The </a:t>
          </a:r>
          <a:r>
            <a:rPr lang="en-US" sz="1100" b="1">
              <a:solidFill>
                <a:schemeClr val="dk1"/>
              </a:solidFill>
              <a:effectLst/>
              <a:latin typeface="+mn-lt"/>
              <a:ea typeface="+mn-ea"/>
              <a:cs typeface="+mn-cs"/>
            </a:rPr>
            <a:t>budgeter </a:t>
          </a:r>
          <a:r>
            <a:rPr lang="en-US" sz="1100">
              <a:solidFill>
                <a:schemeClr val="dk1"/>
              </a:solidFill>
              <a:effectLst/>
              <a:latin typeface="+mn-lt"/>
              <a:ea typeface="+mn-ea"/>
              <a:cs typeface="+mn-cs"/>
            </a:rPr>
            <a:t>profile includes people 45 and older with income less than $50,000 and an average product price of $8 or less.</a:t>
          </a:r>
          <a:endParaRPr lang="en-US">
            <a:effectLst/>
          </a:endParaRPr>
        </a:p>
        <a:p>
          <a:endParaRPr lang="en-US" sz="1100"/>
        </a:p>
      </xdr:txBody>
    </xdr:sp>
    <xdr:clientData/>
  </xdr:twoCellAnchor>
  <xdr:twoCellAnchor editAs="oneCell">
    <xdr:from>
      <xdr:col>1</xdr:col>
      <xdr:colOff>3368040</xdr:colOff>
      <xdr:row>39</xdr:row>
      <xdr:rowOff>45720</xdr:rowOff>
    </xdr:from>
    <xdr:to>
      <xdr:col>1</xdr:col>
      <xdr:colOff>6332220</xdr:colOff>
      <xdr:row>46</xdr:row>
      <xdr:rowOff>99060</xdr:rowOff>
    </xdr:to>
    <xdr:pic>
      <xdr:nvPicPr>
        <xdr:cNvPr id="18" name="Picture 17">
          <a:extLst>
            <a:ext uri="{FF2B5EF4-FFF2-40B4-BE49-F238E27FC236}">
              <a16:creationId xmlns:a16="http://schemas.microsoft.com/office/drawing/2014/main" id="{ACCB35E3-5E43-925D-2E63-80E4208C595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642360" y="24688800"/>
          <a:ext cx="2964180"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15240</xdr:colOff>
      <xdr:row>49</xdr:row>
      <xdr:rowOff>0</xdr:rowOff>
    </xdr:from>
    <xdr:to>
      <xdr:col>1</xdr:col>
      <xdr:colOff>8976360</xdr:colOff>
      <xdr:row>95</xdr:row>
      <xdr:rowOff>137160</xdr:rowOff>
    </xdr:to>
    <xdr:sp macro="" textlink="">
      <xdr:nvSpPr>
        <xdr:cNvPr id="19" name="TextBox 18">
          <a:extLst>
            <a:ext uri="{FF2B5EF4-FFF2-40B4-BE49-F238E27FC236}">
              <a16:creationId xmlns:a16="http://schemas.microsoft.com/office/drawing/2014/main" id="{B6060D36-1693-DDBC-023E-F95924F95895}"/>
            </a:ext>
          </a:extLst>
        </xdr:cNvPr>
        <xdr:cNvSpPr txBox="1"/>
      </xdr:nvSpPr>
      <xdr:spPr>
        <a:xfrm>
          <a:off x="289560" y="26471880"/>
          <a:ext cx="8961120" cy="8549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Budgeters: </a:t>
          </a:r>
        </a:p>
        <a:p>
          <a:r>
            <a:rPr lang="en-US" sz="1100"/>
            <a:t>-Spend less per item (avg $6.50), order less frequently than the other groups (every 11 days on average) and buy fewer items per order (avg 7 items).</a:t>
          </a:r>
        </a:p>
        <a:p>
          <a:r>
            <a:rPr lang="en-US" sz="1100"/>
            <a:t>-Prefer to shop on Sundays, followed by Thursdays and Saturdays. </a:t>
          </a:r>
        </a:p>
        <a:p>
          <a:r>
            <a:rPr lang="en-US" sz="1100"/>
            <a:t>-Prefer to shop in the late morning period, from 9 - 11 a.m., followed by the afternoon period from noon to 4 p.m. </a:t>
          </a:r>
        </a:p>
        <a:p>
          <a:r>
            <a:rPr lang="en-US" sz="1100"/>
            <a:t>-Have low loyalty and regular customer levels (6.4% and 32.3% respectively, the lowest of the groups). </a:t>
          </a:r>
        </a:p>
        <a:p>
          <a:r>
            <a:rPr lang="en-US" sz="1100"/>
            <a:t>-Buy more snacks and beverages than other customers</a:t>
          </a:r>
          <a:r>
            <a:rPr lang="en-US" sz="1100" baseline="0"/>
            <a:t> (see reference B)</a:t>
          </a:r>
          <a:endParaRPr lang="en-US" sz="1100"/>
        </a:p>
        <a:p>
          <a:r>
            <a:rPr lang="en-US" sz="1100" b="1"/>
            <a:t>Recommendations: </a:t>
          </a:r>
          <a:r>
            <a:rPr lang="en-US" sz="1100"/>
            <a:t>To</a:t>
          </a:r>
          <a:r>
            <a:rPr lang="en-US" sz="1100" baseline="0"/>
            <a:t> encourage budgeters to order more frequently and order more items, inform them of in-store and Instacart-specific promotions on snacks, beverages and favored items (see reference A). Roll out Instacart-specific promotions on Thursday and test performance through Saturday. Re-up and promote the most successful discounts ahead of the Sunday shopping peak.</a:t>
          </a:r>
          <a:endParaRPr lang="en-US" sz="1100"/>
        </a:p>
        <a:p>
          <a:endParaRPr lang="en-US" sz="1100"/>
        </a:p>
        <a:p>
          <a:r>
            <a:rPr lang="en-US" sz="1100"/>
            <a:t>Established shoppers:</a:t>
          </a:r>
        </a:p>
        <a:p>
          <a:r>
            <a:rPr lang="en-US" sz="1100"/>
            <a:t>-Spend more per item (avg $7.96), order more frequently than the other groups (every 10.2 days on average) and buy more items per order (avg 8.5 items). </a:t>
          </a:r>
        </a:p>
        <a:p>
          <a:r>
            <a:rPr lang="en-US" sz="1100"/>
            <a:t>-Prefer to shop on Saturdays, followed by Sundays and Fridays. </a:t>
          </a:r>
        </a:p>
        <a:p>
          <a:r>
            <a:rPr lang="en-US" sz="1100"/>
            <a:t>-Prefer to shop from late morning to mid-afternoon, between 10 a.m. and 3 p.m. </a:t>
          </a:r>
        </a:p>
        <a:p>
          <a:r>
            <a:rPr lang="en-US" sz="1100"/>
            <a:t>-Have high loyalty and regular customer levels (8.8% and 38.7% respectively, the highest of the groups). </a:t>
          </a:r>
        </a:p>
        <a:p>
          <a:r>
            <a:rPr lang="en-US" sz="1100"/>
            <a:t>-Buy more produce, daiy/eggs and frozen food than other customers</a:t>
          </a:r>
          <a:r>
            <a:rPr lang="en-US" sz="1100" baseline="0"/>
            <a:t> (see reference B)</a:t>
          </a:r>
          <a:endParaRPr lang="en-US" sz="1100"/>
        </a:p>
        <a:p>
          <a:r>
            <a:rPr lang="en-US" sz="1100" b="1"/>
            <a:t>Recommendations: </a:t>
          </a:r>
          <a:r>
            <a:rPr lang="en-US" sz="1100"/>
            <a:t>Introduce a loyalty program for established shoppers to retain and</a:t>
          </a:r>
          <a:r>
            <a:rPr lang="en-US" sz="1100" baseline="0"/>
            <a:t> expand upon this loyal customer base. The advantages of the loyalty program should be related primarily to produce, dairy/eggs and frozen food -- test special promotions and early access to new items. Also consider insider perks such as priority access to delivery slots or free delivery after a certain number of orders.</a:t>
          </a:r>
          <a:endParaRPr lang="en-US" sz="1100"/>
        </a:p>
        <a:p>
          <a:endParaRPr lang="en-US" sz="1100"/>
        </a:p>
        <a:p>
          <a:r>
            <a:rPr lang="en-US" sz="1100"/>
            <a:t>Young independent shoppers: </a:t>
          </a:r>
        </a:p>
        <a:p>
          <a:r>
            <a:rPr lang="en-US" sz="1100"/>
            <a:t>-Spend an average amount per item (avg $7.80), order slightly less frequently than the other groups (every 10.5 days on average) and buy more items per order (avg 8.36 items). </a:t>
          </a:r>
        </a:p>
        <a:p>
          <a:r>
            <a:rPr lang="en-US" sz="1100"/>
            <a:t>-Prefer to shop on Saturdays, followed by Sundays and Fridays. (Sundays are nearly as popular as Saturdays)</a:t>
          </a:r>
        </a:p>
        <a:p>
          <a:r>
            <a:rPr lang="en-US" sz="1100"/>
            <a:t>-Prefer to shop from 9 a.m. to 11 a.m.(peak- 11 a.m.), followed by 1 to 3 p.m. </a:t>
          </a:r>
        </a:p>
        <a:p>
          <a:r>
            <a:rPr lang="en-US" sz="1100"/>
            <a:t>-Have fewer loyal and average regular customers (8% and 37.2% respectively). </a:t>
          </a:r>
        </a:p>
        <a:p>
          <a:r>
            <a:rPr lang="en-US" sz="1100"/>
            <a:t>-Have similar preferred departments to the general customer base (top- produce, dairy/eggs, snacks</a:t>
          </a:r>
          <a:r>
            <a:rPr lang="en-US" sz="1100" baseline="0"/>
            <a:t> -- see reference B)</a:t>
          </a:r>
          <a:endParaRPr lang="en-US" sz="1100"/>
        </a:p>
        <a:p>
          <a:r>
            <a:rPr lang="en-US" sz="1100"/>
            <a:t>-More likely to live in the South and Northeast than other profiles (see reference C)</a:t>
          </a:r>
        </a:p>
        <a:p>
          <a:r>
            <a:rPr lang="en-US" sz="1100" b="1"/>
            <a:t>Recommendations</a:t>
          </a:r>
          <a:r>
            <a:rPr lang="en-US" sz="1100"/>
            <a:t>: Seek to increase order frequency and loyalty by promoting</a:t>
          </a:r>
          <a:r>
            <a:rPr lang="en-US" sz="1100" baseline="0"/>
            <a:t> deals on produce, dairy/eggs, snacks and other favored items (see Reference A). Test discounts on Thursdays and Fridays, then re-up and promote the top-performing discounts ahead of the Saturday morning shopping peak. Make the deals available on Sundays as well.</a:t>
          </a:r>
          <a:endParaRPr lang="en-US" sz="1100"/>
        </a:p>
        <a:p>
          <a:endParaRPr lang="en-US" sz="1100"/>
        </a:p>
        <a:p>
          <a:r>
            <a:rPr lang="en-US" sz="1100"/>
            <a:t>Young</a:t>
          </a:r>
          <a:r>
            <a:rPr lang="en-US" sz="1100" baseline="0"/>
            <a:t> parent shoppers:</a:t>
          </a:r>
        </a:p>
        <a:p>
          <a:r>
            <a:rPr lang="en-US" sz="1100">
              <a:solidFill>
                <a:schemeClr val="dk1"/>
              </a:solidFill>
              <a:effectLst/>
              <a:latin typeface="+mn-lt"/>
              <a:ea typeface="+mn-ea"/>
              <a:cs typeface="+mn-cs"/>
            </a:rPr>
            <a:t>-Spend an average amount per item (avg $7.79), </a:t>
          </a:r>
          <a:r>
            <a:rPr lang="en-US" sz="1100" u="sng">
              <a:solidFill>
                <a:schemeClr val="dk1"/>
              </a:solidFill>
              <a:effectLst/>
              <a:latin typeface="+mn-lt"/>
              <a:ea typeface="+mn-ea"/>
              <a:cs typeface="+mn-cs"/>
            </a:rPr>
            <a:t>order slightly more frequently </a:t>
          </a:r>
          <a:r>
            <a:rPr lang="en-US" sz="1100">
              <a:solidFill>
                <a:schemeClr val="dk1"/>
              </a:solidFill>
              <a:effectLst/>
              <a:latin typeface="+mn-lt"/>
              <a:ea typeface="+mn-ea"/>
              <a:cs typeface="+mn-cs"/>
            </a:rPr>
            <a:t>than the other groups </a:t>
          </a:r>
          <a:r>
            <a:rPr lang="en-US" sz="1100" u="none">
              <a:solidFill>
                <a:schemeClr val="dk1"/>
              </a:solidFill>
              <a:effectLst/>
              <a:latin typeface="+mn-lt"/>
              <a:ea typeface="+mn-ea"/>
              <a:cs typeface="+mn-cs"/>
            </a:rPr>
            <a:t>(every 10.4 days on average) </a:t>
          </a:r>
          <a:r>
            <a:rPr lang="en-US" sz="1100">
              <a:solidFill>
                <a:schemeClr val="dk1"/>
              </a:solidFill>
              <a:effectLst/>
              <a:latin typeface="+mn-lt"/>
              <a:ea typeface="+mn-ea"/>
              <a:cs typeface="+mn-cs"/>
            </a:rPr>
            <a:t>and </a:t>
          </a:r>
          <a:r>
            <a:rPr lang="en-US" sz="1100" u="sng">
              <a:solidFill>
                <a:schemeClr val="dk1"/>
              </a:solidFill>
              <a:effectLst/>
              <a:latin typeface="+mn-lt"/>
              <a:ea typeface="+mn-ea"/>
              <a:cs typeface="+mn-cs"/>
            </a:rPr>
            <a:t>buy more items per order</a:t>
          </a:r>
          <a:r>
            <a:rPr lang="en-US" sz="1100">
              <a:solidFill>
                <a:schemeClr val="dk1"/>
              </a:solidFill>
              <a:effectLst/>
              <a:latin typeface="+mn-lt"/>
              <a:ea typeface="+mn-ea"/>
              <a:cs typeface="+mn-cs"/>
            </a:rPr>
            <a:t> (avg 8.43 items). </a:t>
          </a:r>
          <a:endParaRPr lang="en-US">
            <a:effectLst/>
          </a:endParaRPr>
        </a:p>
        <a:p>
          <a:r>
            <a:rPr lang="en-US" sz="1100">
              <a:solidFill>
                <a:schemeClr val="dk1"/>
              </a:solidFill>
              <a:effectLst/>
              <a:latin typeface="+mn-lt"/>
              <a:ea typeface="+mn-ea"/>
              <a:cs typeface="+mn-cs"/>
            </a:rPr>
            <a:t>-Prefer to shop on Saturdays, followed by Sundays and Fridays. </a:t>
          </a:r>
          <a:endParaRPr lang="en-US">
            <a:effectLst/>
          </a:endParaRPr>
        </a:p>
        <a:p>
          <a:r>
            <a:rPr lang="en-US" sz="1100">
              <a:solidFill>
                <a:schemeClr val="dk1"/>
              </a:solidFill>
              <a:effectLst/>
              <a:latin typeface="+mn-lt"/>
              <a:ea typeface="+mn-ea"/>
              <a:cs typeface="+mn-cs"/>
            </a:rPr>
            <a:t>-Prefer to shop from 9 a.m. to 11 a.m. (</a:t>
          </a:r>
          <a:r>
            <a:rPr lang="en-US" sz="1100" u="sng">
              <a:solidFill>
                <a:schemeClr val="dk1"/>
              </a:solidFill>
              <a:effectLst/>
              <a:latin typeface="+mn-lt"/>
              <a:ea typeface="+mn-ea"/>
              <a:cs typeface="+mn-cs"/>
            </a:rPr>
            <a:t>peak- 10 a.m</a:t>
          </a:r>
          <a:r>
            <a:rPr lang="en-US" sz="1100">
              <a:solidFill>
                <a:schemeClr val="dk1"/>
              </a:solidFill>
              <a:effectLst/>
              <a:latin typeface="+mn-lt"/>
              <a:ea typeface="+mn-ea"/>
              <a:cs typeface="+mn-cs"/>
            </a:rPr>
            <a:t>.), followed by 1 to 3 p.m. </a:t>
          </a:r>
          <a:endParaRPr lang="en-US">
            <a:effectLst/>
          </a:endParaRPr>
        </a:p>
        <a:p>
          <a:r>
            <a:rPr lang="en-US" sz="1100">
              <a:solidFill>
                <a:schemeClr val="dk1"/>
              </a:solidFill>
              <a:effectLst/>
              <a:latin typeface="+mn-lt"/>
              <a:ea typeface="+mn-ea"/>
              <a:cs typeface="+mn-cs"/>
            </a:rPr>
            <a:t>-Have an average portion</a:t>
          </a:r>
          <a:r>
            <a:rPr lang="en-US" sz="1100" baseline="0">
              <a:solidFill>
                <a:schemeClr val="dk1"/>
              </a:solidFill>
              <a:effectLst/>
              <a:latin typeface="+mn-lt"/>
              <a:ea typeface="+mn-ea"/>
              <a:cs typeface="+mn-cs"/>
            </a:rPr>
            <a:t> of</a:t>
          </a:r>
          <a:r>
            <a:rPr lang="en-US" sz="1100" u="sng" baseline="0">
              <a:solidFill>
                <a:schemeClr val="dk1"/>
              </a:solidFill>
              <a:effectLst/>
              <a:latin typeface="+mn-lt"/>
              <a:ea typeface="+mn-ea"/>
              <a:cs typeface="+mn-cs"/>
            </a:rPr>
            <a:t> </a:t>
          </a:r>
          <a:r>
            <a:rPr lang="en-US" sz="1100" u="sng">
              <a:solidFill>
                <a:schemeClr val="dk1"/>
              </a:solidFill>
              <a:effectLst/>
              <a:latin typeface="+mn-lt"/>
              <a:ea typeface="+mn-ea"/>
              <a:cs typeface="+mn-cs"/>
            </a:rPr>
            <a:t>loyal </a:t>
          </a:r>
          <a:r>
            <a:rPr lang="en-US" sz="1100">
              <a:solidFill>
                <a:schemeClr val="dk1"/>
              </a:solidFill>
              <a:effectLst/>
              <a:latin typeface="+mn-lt"/>
              <a:ea typeface="+mn-ea"/>
              <a:cs typeface="+mn-cs"/>
            </a:rPr>
            <a:t>and regular customers (8.2% and 37.2% respectively). </a:t>
          </a:r>
          <a:endParaRPr lang="en-US">
            <a:effectLst/>
          </a:endParaRPr>
        </a:p>
        <a:p>
          <a:r>
            <a:rPr lang="en-US" sz="1100">
              <a:solidFill>
                <a:schemeClr val="dk1"/>
              </a:solidFill>
              <a:effectLst/>
              <a:latin typeface="+mn-lt"/>
              <a:ea typeface="+mn-ea"/>
              <a:cs typeface="+mn-cs"/>
            </a:rPr>
            <a:t>-</a:t>
          </a:r>
          <a:r>
            <a:rPr lang="en-US" sz="1100" u="sng">
              <a:solidFill>
                <a:schemeClr val="dk1"/>
              </a:solidFill>
              <a:effectLst/>
              <a:latin typeface="+mn-lt"/>
              <a:ea typeface="+mn-ea"/>
              <a:cs typeface="+mn-cs"/>
            </a:rPr>
            <a:t>Show a higher preference for dairy/eggs and snacks </a:t>
          </a:r>
          <a:r>
            <a:rPr lang="en-US" sz="1100" u="none">
              <a:solidFill>
                <a:schemeClr val="dk1"/>
              </a:solidFill>
              <a:effectLst/>
              <a:latin typeface="+mn-lt"/>
              <a:ea typeface="+mn-ea"/>
              <a:cs typeface="+mn-cs"/>
            </a:rPr>
            <a:t>(see reference B)</a:t>
          </a:r>
          <a:endParaRPr lang="en-US" u="none">
            <a:effectLst/>
          </a:endParaRPr>
        </a:p>
        <a:p>
          <a:r>
            <a:rPr lang="en-US" sz="1100" baseline="0"/>
            <a:t>-</a:t>
          </a:r>
          <a:r>
            <a:rPr lang="en-US" sz="1100" u="sng" baseline="0"/>
            <a:t>More likely to live in the West and Midwest regions than other profiles</a:t>
          </a:r>
          <a:r>
            <a:rPr lang="en-US" sz="1100" u="none" baseline="0"/>
            <a:t> (see reference C)</a:t>
          </a:r>
        </a:p>
        <a:p>
          <a:r>
            <a:rPr lang="en-US" sz="1100" b="1" baseline="0">
              <a:solidFill>
                <a:srgbClr val="FF0000"/>
              </a:solidFill>
            </a:rPr>
            <a:t>Note: </a:t>
          </a:r>
          <a:r>
            <a:rPr lang="en-US" sz="1100" baseline="0"/>
            <a:t>The young independent and young parent profiles are similar. Distinctions are underlined.</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t>Recommendations: </a:t>
          </a:r>
          <a:r>
            <a:rPr lang="en-US" sz="1100">
              <a:solidFill>
                <a:schemeClr val="dk1"/>
              </a:solidFill>
              <a:effectLst/>
              <a:latin typeface="+mn-lt"/>
              <a:ea typeface="+mn-ea"/>
              <a:cs typeface="+mn-cs"/>
            </a:rPr>
            <a:t>Introduce a loyalty program for young parents shoppers to </a:t>
          </a:r>
          <a:r>
            <a:rPr lang="en-US" sz="1100" baseline="0">
              <a:solidFill>
                <a:schemeClr val="dk1"/>
              </a:solidFill>
              <a:effectLst/>
              <a:latin typeface="+mn-lt"/>
              <a:ea typeface="+mn-ea"/>
              <a:cs typeface="+mn-cs"/>
            </a:rPr>
            <a:t>expand upon this customer base that shows a tendency toward loyalty. The advantages of the loyalty program should be related primarily to produce, dairy/eggs and snacks-- test special deals by rolling them out on Thursdays and retaining the top performing deals for the weekend. Also consider insider perks such as priority access to delivery slots or free delivery after a certain number of orders.</a:t>
          </a:r>
          <a:endParaRPr lang="en-US">
            <a:effectLst/>
          </a:endParaRPr>
        </a:p>
        <a:p>
          <a:endParaRPr lang="en-US" sz="1100" baseline="0"/>
        </a:p>
        <a:p>
          <a:pPr algn="ctr"/>
          <a:r>
            <a:rPr lang="en-US" sz="1100" baseline="0"/>
            <a:t>TIME-OF-DAY PROFILES CONTINUE BELOW</a:t>
          </a:r>
        </a:p>
      </xdr:txBody>
    </xdr:sp>
    <xdr:clientData/>
  </xdr:twoCellAnchor>
  <xdr:twoCellAnchor editAs="oneCell">
    <xdr:from>
      <xdr:col>1</xdr:col>
      <xdr:colOff>9182100</xdr:colOff>
      <xdr:row>27</xdr:row>
      <xdr:rowOff>7621</xdr:rowOff>
    </xdr:from>
    <xdr:to>
      <xdr:col>2</xdr:col>
      <xdr:colOff>586195</xdr:colOff>
      <xdr:row>45</xdr:row>
      <xdr:rowOff>49964</xdr:rowOff>
    </xdr:to>
    <xdr:pic>
      <xdr:nvPicPr>
        <xdr:cNvPr id="20" name="Picture 19">
          <a:extLst>
            <a:ext uri="{FF2B5EF4-FFF2-40B4-BE49-F238E27FC236}">
              <a16:creationId xmlns:a16="http://schemas.microsoft.com/office/drawing/2014/main" id="{BC592949-D704-4029-82BE-98F7B9A1623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456420" y="22090381"/>
          <a:ext cx="4053295" cy="3699943"/>
        </a:xfrm>
        <a:prstGeom prst="rect">
          <a:avLst/>
        </a:prstGeom>
      </xdr:spPr>
    </xdr:pic>
    <xdr:clientData/>
  </xdr:twoCellAnchor>
  <xdr:twoCellAnchor editAs="oneCell">
    <xdr:from>
      <xdr:col>1</xdr:col>
      <xdr:colOff>9166860</xdr:colOff>
      <xdr:row>50</xdr:row>
      <xdr:rowOff>0</xdr:rowOff>
    </xdr:from>
    <xdr:to>
      <xdr:col>5</xdr:col>
      <xdr:colOff>281365</xdr:colOff>
      <xdr:row>70</xdr:row>
      <xdr:rowOff>39894</xdr:rowOff>
    </xdr:to>
    <xdr:pic>
      <xdr:nvPicPr>
        <xdr:cNvPr id="21" name="Picture 20">
          <a:extLst>
            <a:ext uri="{FF2B5EF4-FFF2-40B4-BE49-F238E27FC236}">
              <a16:creationId xmlns:a16="http://schemas.microsoft.com/office/drawing/2014/main" id="{D3507095-FFBD-4874-A058-9FE808DAA78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441180" y="26654760"/>
          <a:ext cx="5569645" cy="3697494"/>
        </a:xfrm>
        <a:prstGeom prst="rect">
          <a:avLst/>
        </a:prstGeom>
      </xdr:spPr>
    </xdr:pic>
    <xdr:clientData/>
  </xdr:twoCellAnchor>
  <xdr:twoCellAnchor editAs="oneCell">
    <xdr:from>
      <xdr:col>1</xdr:col>
      <xdr:colOff>9243060</xdr:colOff>
      <xdr:row>74</xdr:row>
      <xdr:rowOff>38100</xdr:rowOff>
    </xdr:from>
    <xdr:to>
      <xdr:col>5</xdr:col>
      <xdr:colOff>112646</xdr:colOff>
      <xdr:row>95</xdr:row>
      <xdr:rowOff>22335</xdr:rowOff>
    </xdr:to>
    <xdr:pic>
      <xdr:nvPicPr>
        <xdr:cNvPr id="22" name="Picture 21">
          <a:extLst>
            <a:ext uri="{FF2B5EF4-FFF2-40B4-BE49-F238E27FC236}">
              <a16:creationId xmlns:a16="http://schemas.microsoft.com/office/drawing/2014/main" id="{41D2273E-7192-4426-8E68-02E288DD9D1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517380" y="31081980"/>
          <a:ext cx="5324726" cy="3824715"/>
        </a:xfrm>
        <a:prstGeom prst="rect">
          <a:avLst/>
        </a:prstGeom>
      </xdr:spPr>
    </xdr:pic>
    <xdr:clientData/>
  </xdr:twoCellAnchor>
  <xdr:twoCellAnchor>
    <xdr:from>
      <xdr:col>1</xdr:col>
      <xdr:colOff>10599420</xdr:colOff>
      <xdr:row>47</xdr:row>
      <xdr:rowOff>99060</xdr:rowOff>
    </xdr:from>
    <xdr:to>
      <xdr:col>3</xdr:col>
      <xdr:colOff>30480</xdr:colOff>
      <xdr:row>49</xdr:row>
      <xdr:rowOff>15240</xdr:rowOff>
    </xdr:to>
    <xdr:sp macro="" textlink="">
      <xdr:nvSpPr>
        <xdr:cNvPr id="23" name="TextBox 22">
          <a:extLst>
            <a:ext uri="{FF2B5EF4-FFF2-40B4-BE49-F238E27FC236}">
              <a16:creationId xmlns:a16="http://schemas.microsoft.com/office/drawing/2014/main" id="{3354E644-70F4-2D97-4E8B-60539BB591D8}"/>
            </a:ext>
          </a:extLst>
        </xdr:cNvPr>
        <xdr:cNvSpPr txBox="1"/>
      </xdr:nvSpPr>
      <xdr:spPr>
        <a:xfrm>
          <a:off x="10873740" y="26205180"/>
          <a:ext cx="268224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latin typeface="Arial" panose="020B0604020202020204" pitchFamily="34" charset="0"/>
              <a:cs typeface="Arial" panose="020B0604020202020204" pitchFamily="34" charset="0"/>
            </a:rPr>
            <a:t>Items</a:t>
          </a:r>
          <a:r>
            <a:rPr lang="en-US" sz="1400" b="0" baseline="0">
              <a:latin typeface="Arial" panose="020B0604020202020204" pitchFamily="34" charset="0"/>
              <a:cs typeface="Arial" panose="020B0604020202020204" pitchFamily="34" charset="0"/>
            </a:rPr>
            <a:t> Purchased by Day</a:t>
          </a:r>
          <a:endParaRPr lang="en-US" sz="1400" b="0">
            <a:latin typeface="Arial" panose="020B0604020202020204" pitchFamily="34" charset="0"/>
            <a:cs typeface="Arial" panose="020B0604020202020204" pitchFamily="34" charset="0"/>
          </a:endParaRPr>
        </a:p>
      </xdr:txBody>
    </xdr:sp>
    <xdr:clientData/>
  </xdr:twoCellAnchor>
  <xdr:twoCellAnchor>
    <xdr:from>
      <xdr:col>1</xdr:col>
      <xdr:colOff>10957560</xdr:colOff>
      <xdr:row>72</xdr:row>
      <xdr:rowOff>15240</xdr:rowOff>
    </xdr:from>
    <xdr:to>
      <xdr:col>3</xdr:col>
      <xdr:colOff>388620</xdr:colOff>
      <xdr:row>73</xdr:row>
      <xdr:rowOff>114300</xdr:rowOff>
    </xdr:to>
    <xdr:sp macro="" textlink="">
      <xdr:nvSpPr>
        <xdr:cNvPr id="24" name="TextBox 23">
          <a:extLst>
            <a:ext uri="{FF2B5EF4-FFF2-40B4-BE49-F238E27FC236}">
              <a16:creationId xmlns:a16="http://schemas.microsoft.com/office/drawing/2014/main" id="{8A527970-02F9-48CB-B24A-75AA24D6CA42}"/>
            </a:ext>
          </a:extLst>
        </xdr:cNvPr>
        <xdr:cNvSpPr txBox="1"/>
      </xdr:nvSpPr>
      <xdr:spPr>
        <a:xfrm>
          <a:off x="11231880" y="30693360"/>
          <a:ext cx="268224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latin typeface="Arial" panose="020B0604020202020204" pitchFamily="34" charset="0"/>
              <a:cs typeface="Arial" panose="020B0604020202020204" pitchFamily="34" charset="0"/>
            </a:rPr>
            <a:t>Items</a:t>
          </a:r>
          <a:r>
            <a:rPr lang="en-US" sz="1400" b="0" baseline="0">
              <a:latin typeface="Arial" panose="020B0604020202020204" pitchFamily="34" charset="0"/>
              <a:cs typeface="Arial" panose="020B0604020202020204" pitchFamily="34" charset="0"/>
            </a:rPr>
            <a:t> Purchased by Hour</a:t>
          </a:r>
          <a:endParaRPr lang="en-US" sz="1400" b="0">
            <a:latin typeface="Arial" panose="020B0604020202020204" pitchFamily="34" charset="0"/>
            <a:cs typeface="Arial" panose="020B0604020202020204" pitchFamily="34" charset="0"/>
          </a:endParaRPr>
        </a:p>
      </xdr:txBody>
    </xdr:sp>
    <xdr:clientData/>
  </xdr:twoCellAnchor>
  <xdr:twoCellAnchor>
    <xdr:from>
      <xdr:col>1</xdr:col>
      <xdr:colOff>10134600</xdr:colOff>
      <xdr:row>26</xdr:row>
      <xdr:rowOff>2895600</xdr:rowOff>
    </xdr:from>
    <xdr:to>
      <xdr:col>2</xdr:col>
      <xdr:colOff>167640</xdr:colOff>
      <xdr:row>26</xdr:row>
      <xdr:rowOff>3177540</xdr:rowOff>
    </xdr:to>
    <xdr:sp macro="" textlink="">
      <xdr:nvSpPr>
        <xdr:cNvPr id="25" name="TextBox 24">
          <a:extLst>
            <a:ext uri="{FF2B5EF4-FFF2-40B4-BE49-F238E27FC236}">
              <a16:creationId xmlns:a16="http://schemas.microsoft.com/office/drawing/2014/main" id="{7B2533CB-24B0-4DC2-8CC5-C14145C70DE4}"/>
            </a:ext>
          </a:extLst>
        </xdr:cNvPr>
        <xdr:cNvSpPr txBox="1"/>
      </xdr:nvSpPr>
      <xdr:spPr>
        <a:xfrm>
          <a:off x="10408920" y="21663660"/>
          <a:ext cx="268224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latin typeface="Arial" panose="020B0604020202020204" pitchFamily="34" charset="0"/>
              <a:cs typeface="Arial" panose="020B0604020202020204" pitchFamily="34" charset="0"/>
            </a:rPr>
            <a:t>Customers by</a:t>
          </a:r>
          <a:r>
            <a:rPr lang="en-US" sz="1400" b="0" baseline="0">
              <a:latin typeface="Arial" panose="020B0604020202020204" pitchFamily="34" charset="0"/>
              <a:cs typeface="Arial" panose="020B0604020202020204" pitchFamily="34" charset="0"/>
            </a:rPr>
            <a:t> Profile</a:t>
          </a:r>
          <a:endParaRPr lang="en-US" sz="1400" b="0">
            <a:latin typeface="Arial" panose="020B0604020202020204" pitchFamily="34" charset="0"/>
            <a:cs typeface="Arial" panose="020B0604020202020204" pitchFamily="34" charset="0"/>
          </a:endParaRPr>
        </a:p>
      </xdr:txBody>
    </xdr:sp>
    <xdr:clientData/>
  </xdr:twoCellAnchor>
  <xdr:twoCellAnchor>
    <xdr:from>
      <xdr:col>1</xdr:col>
      <xdr:colOff>76200</xdr:colOff>
      <xdr:row>96</xdr:row>
      <xdr:rowOff>60960</xdr:rowOff>
    </xdr:from>
    <xdr:to>
      <xdr:col>1</xdr:col>
      <xdr:colOff>8854440</xdr:colOff>
      <xdr:row>152</xdr:row>
      <xdr:rowOff>160020</xdr:rowOff>
    </xdr:to>
    <xdr:sp macro="" textlink="">
      <xdr:nvSpPr>
        <xdr:cNvPr id="26" name="TextBox 25">
          <a:extLst>
            <a:ext uri="{FF2B5EF4-FFF2-40B4-BE49-F238E27FC236}">
              <a16:creationId xmlns:a16="http://schemas.microsoft.com/office/drawing/2014/main" id="{0238ED4A-6177-3983-5CC9-CD76A42AA736}"/>
            </a:ext>
          </a:extLst>
        </xdr:cNvPr>
        <xdr:cNvSpPr txBox="1"/>
      </xdr:nvSpPr>
      <xdr:spPr>
        <a:xfrm>
          <a:off x="350520" y="35128200"/>
          <a:ext cx="8778240" cy="10340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Time-of-day profiles</a:t>
          </a:r>
        </a:p>
        <a:p>
          <a:pPr algn="ctr"/>
          <a:endParaRPr lang="en-US" sz="1100" b="1"/>
        </a:p>
        <a:p>
          <a:r>
            <a:rPr lang="en-US" sz="1100"/>
            <a:t>I classified</a:t>
          </a:r>
          <a:r>
            <a:rPr lang="en-US" sz="1100" baseline="0"/>
            <a:t> shoppers into four profiles based on their average order hour.</a:t>
          </a:r>
        </a:p>
        <a:p>
          <a:r>
            <a:rPr lang="en-US" sz="1100" baseline="0"/>
            <a:t>Morning shoppers have an average order hour between 6 a.m. and noon.</a:t>
          </a:r>
        </a:p>
        <a:p>
          <a:r>
            <a:rPr lang="en-US" sz="1100" baseline="0"/>
            <a:t>Afternoon shoppers have an average order hour between noon and 5 p.m.</a:t>
          </a:r>
        </a:p>
        <a:p>
          <a:r>
            <a:rPr lang="en-US" sz="1100" baseline="0"/>
            <a:t>Evening shoppers have an average order hour between 5 p.m. and midnight.</a:t>
          </a:r>
        </a:p>
        <a:p>
          <a:r>
            <a:rPr lang="en-US" sz="1100" baseline="0"/>
            <a:t>Overnight shoppers have an average order hour between midnight and 6 a.m.</a:t>
          </a:r>
        </a:p>
        <a:p>
          <a:endParaRPr lang="en-US" sz="1100" baseline="0"/>
        </a:p>
        <a:p>
          <a:r>
            <a:rPr lang="en-US" sz="1100" baseline="0"/>
            <a:t>Profile details and recommendations</a:t>
          </a:r>
        </a:p>
        <a:p>
          <a:r>
            <a:rPr lang="en-US" sz="1100" i="1" u="none" baseline="0"/>
            <a:t>(see profile stats in reference D)</a:t>
          </a:r>
        </a:p>
        <a:p>
          <a:endParaRPr lang="en-US" sz="1100" baseline="0"/>
        </a:p>
        <a:p>
          <a:r>
            <a:rPr lang="en-US" sz="1100" baseline="0"/>
            <a:t>Morning shoppers:</a:t>
          </a:r>
        </a:p>
        <a:p>
          <a:r>
            <a:rPr lang="en-US" sz="1100"/>
            <a:t>-Second largest group</a:t>
          </a:r>
        </a:p>
        <a:p>
          <a:r>
            <a:rPr lang="en-US" sz="1100"/>
            <a:t>-Purchase</a:t>
          </a:r>
          <a:r>
            <a:rPr lang="en-US" sz="1100" baseline="0"/>
            <a:t> an average number of items per order</a:t>
          </a:r>
        </a:p>
        <a:p>
          <a:r>
            <a:rPr lang="en-US" sz="1100" baseline="0"/>
            <a:t>-Have a longer ordering history</a:t>
          </a:r>
        </a:p>
        <a:p>
          <a:r>
            <a:rPr lang="en-US" sz="1100" baseline="0"/>
            <a:t>-Have higher levels of loyal/regular customers</a:t>
          </a:r>
        </a:p>
        <a:p>
          <a:r>
            <a:rPr lang="en-US" sz="1100" baseline="0"/>
            <a:t>-Favor dairy/eggs, snacks and beverages (see reference E)</a:t>
          </a:r>
        </a:p>
        <a:p>
          <a:r>
            <a:rPr lang="en-US" sz="1100" baseline="0"/>
            <a:t>-Prefer to shop on Sundays, followed by Saturdays</a:t>
          </a:r>
        </a:p>
        <a:p>
          <a:r>
            <a:rPr lang="en-US" sz="1100" baseline="0"/>
            <a:t>-Peak hours are 9-11 a.m.</a:t>
          </a:r>
          <a:endParaRPr lang="en-US" sz="1100"/>
        </a:p>
        <a:p>
          <a:r>
            <a:rPr lang="en-US" sz="1100" b="1"/>
            <a:t>Recommendations: </a:t>
          </a:r>
          <a:r>
            <a:rPr lang="en-US" sz="1100"/>
            <a:t>To</a:t>
          </a:r>
          <a:r>
            <a:rPr lang="en-US" sz="1100" baseline="0"/>
            <a:t> build on this profile's tendency toward loyalty, invite them to participate in a loyalty program where they gain access to occasional free delivery and/or priority access to delivery slots. The loyalty program could also include special deals on items in favored departments- dairy/eggs, snacks and beverages. Top items from these categories </a:t>
          </a:r>
          <a:r>
            <a:rPr lang="en-US" sz="1100" baseline="0">
              <a:solidFill>
                <a:sysClr val="windowText" lastClr="000000"/>
              </a:solidFill>
            </a:rPr>
            <a:t>(see reference F) </a:t>
          </a:r>
          <a:r>
            <a:rPr lang="en-US" sz="1100" baseline="0"/>
            <a:t>should also be promoted on the users' home pages. Deals and promotions should be prepared in advance of the Saturday morning rush and continue to be available on Sunday.</a:t>
          </a:r>
          <a:endParaRPr lang="en-US">
            <a:effectLst/>
          </a:endParaRPr>
        </a:p>
        <a:p>
          <a:endParaRPr lang="en-US" sz="1100" baseline="0"/>
        </a:p>
        <a:p>
          <a:r>
            <a:rPr lang="en-US" sz="1100"/>
            <a:t>Afternoon shoppers</a:t>
          </a:r>
        </a:p>
        <a:p>
          <a:r>
            <a:rPr lang="en-US" sz="1100">
              <a:solidFill>
                <a:schemeClr val="dk1"/>
              </a:solidFill>
              <a:effectLst/>
              <a:latin typeface="+mn-lt"/>
              <a:ea typeface="+mn-ea"/>
              <a:cs typeface="+mn-cs"/>
            </a:rPr>
            <a:t>-Largest group</a:t>
          </a:r>
          <a:endParaRPr lang="en-US">
            <a:effectLst/>
          </a:endParaRPr>
        </a:p>
        <a:p>
          <a:r>
            <a:rPr lang="en-US" sz="1100">
              <a:solidFill>
                <a:schemeClr val="dk1"/>
              </a:solidFill>
              <a:effectLst/>
              <a:latin typeface="+mn-lt"/>
              <a:ea typeface="+mn-ea"/>
              <a:cs typeface="+mn-cs"/>
            </a:rPr>
            <a:t>-Purchase</a:t>
          </a:r>
          <a:r>
            <a:rPr lang="en-US" sz="1100" baseline="0">
              <a:solidFill>
                <a:schemeClr val="dk1"/>
              </a:solidFill>
              <a:effectLst/>
              <a:latin typeface="+mn-lt"/>
              <a:ea typeface="+mn-ea"/>
              <a:cs typeface="+mn-cs"/>
            </a:rPr>
            <a:t> most items per order</a:t>
          </a:r>
          <a:endParaRPr lang="en-US">
            <a:effectLst/>
          </a:endParaRPr>
        </a:p>
        <a:p>
          <a:r>
            <a:rPr lang="en-US" sz="1100" baseline="0">
              <a:solidFill>
                <a:schemeClr val="dk1"/>
              </a:solidFill>
              <a:effectLst/>
              <a:latin typeface="+mn-lt"/>
              <a:ea typeface="+mn-ea"/>
              <a:cs typeface="+mn-cs"/>
            </a:rPr>
            <a:t>-Have longest ordering history</a:t>
          </a:r>
          <a:endParaRPr lang="en-US">
            <a:effectLst/>
          </a:endParaRPr>
        </a:p>
        <a:p>
          <a:r>
            <a:rPr lang="en-US" sz="1100" baseline="0">
              <a:solidFill>
                <a:schemeClr val="dk1"/>
              </a:solidFill>
              <a:effectLst/>
              <a:latin typeface="+mn-lt"/>
              <a:ea typeface="+mn-ea"/>
              <a:cs typeface="+mn-cs"/>
            </a:rPr>
            <a:t>-Have highest levels of loyal/regular customers</a:t>
          </a:r>
          <a:endParaRPr lang="en-US">
            <a:effectLst/>
          </a:endParaRPr>
        </a:p>
        <a:p>
          <a:r>
            <a:rPr lang="en-US" sz="1100" baseline="0">
              <a:solidFill>
                <a:schemeClr val="dk1"/>
              </a:solidFill>
              <a:effectLst/>
              <a:latin typeface="+mn-lt"/>
              <a:ea typeface="+mn-ea"/>
              <a:cs typeface="+mn-cs"/>
            </a:rPr>
            <a:t>-Favor produce, dairy/eggs (see reference E)</a:t>
          </a:r>
          <a:endParaRPr lang="en-US">
            <a:effectLst/>
          </a:endParaRPr>
        </a:p>
        <a:p>
          <a:r>
            <a:rPr lang="en-US" sz="1100" baseline="0">
              <a:solidFill>
                <a:schemeClr val="dk1"/>
              </a:solidFill>
              <a:effectLst/>
              <a:latin typeface="+mn-lt"/>
              <a:ea typeface="+mn-ea"/>
              <a:cs typeface="+mn-cs"/>
            </a:rPr>
            <a:t>-Prefer to shop on Saturdays, followed by Sundays and Fridays</a:t>
          </a:r>
          <a:endParaRPr lang="en-US">
            <a:effectLst/>
          </a:endParaRPr>
        </a:p>
        <a:p>
          <a:r>
            <a:rPr lang="en-US" sz="1100" baseline="0">
              <a:solidFill>
                <a:schemeClr val="dk1"/>
              </a:solidFill>
              <a:effectLst/>
              <a:latin typeface="+mn-lt"/>
              <a:ea typeface="+mn-ea"/>
              <a:cs typeface="+mn-cs"/>
            </a:rPr>
            <a:t>-Peak hours are noon to 3 p.m.</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Recommendations: </a:t>
          </a:r>
          <a:r>
            <a:rPr lang="en-US" sz="1100">
              <a:solidFill>
                <a:schemeClr val="dk1"/>
              </a:solidFill>
              <a:effectLst/>
              <a:latin typeface="+mn-lt"/>
              <a:ea typeface="+mn-ea"/>
              <a:cs typeface="+mn-cs"/>
            </a:rPr>
            <a:t>To</a:t>
          </a:r>
          <a:r>
            <a:rPr lang="en-US" sz="1100" baseline="0">
              <a:solidFill>
                <a:schemeClr val="dk1"/>
              </a:solidFill>
              <a:effectLst/>
              <a:latin typeface="+mn-lt"/>
              <a:ea typeface="+mn-ea"/>
              <a:cs typeface="+mn-cs"/>
            </a:rPr>
            <a:t> build on this profile's tendency toward loyalty, invite them to participate in a loyalty program where they gain access to occasional free delivery and/or priority access to delivery slots. The loyalty program could also include special deals on items in favored departments- produce and dairy/eggs. Top items from these categories </a:t>
          </a:r>
          <a:r>
            <a:rPr lang="en-US" sz="1100" baseline="0">
              <a:solidFill>
                <a:sysClr val="windowText" lastClr="000000"/>
              </a:solidFill>
              <a:effectLst/>
              <a:latin typeface="+mn-lt"/>
              <a:ea typeface="+mn-ea"/>
              <a:cs typeface="+mn-cs"/>
            </a:rPr>
            <a:t>(see reference F) </a:t>
          </a:r>
          <a:r>
            <a:rPr lang="en-US" sz="1100" baseline="0">
              <a:solidFill>
                <a:schemeClr val="dk1"/>
              </a:solidFill>
              <a:effectLst/>
              <a:latin typeface="+mn-lt"/>
              <a:ea typeface="+mn-ea"/>
              <a:cs typeface="+mn-cs"/>
            </a:rPr>
            <a:t>should also be promoted on the users' home pages. Deals and promotions should be prepared in advance of the Friday afternoon rush and remain available through the weekend.</a:t>
          </a:r>
          <a:endParaRPr lang="en-US">
            <a:effectLst/>
          </a:endParaRPr>
        </a:p>
        <a:p>
          <a:endParaRPr lang="en-US" sz="1100"/>
        </a:p>
        <a:p>
          <a:r>
            <a:rPr lang="en-US" sz="1100"/>
            <a:t>Evening shoppers</a:t>
          </a:r>
        </a:p>
        <a:p>
          <a:r>
            <a:rPr lang="en-US" sz="1100">
              <a:solidFill>
                <a:schemeClr val="dk1"/>
              </a:solidFill>
              <a:effectLst/>
              <a:latin typeface="+mn-lt"/>
              <a:ea typeface="+mn-ea"/>
              <a:cs typeface="+mn-cs"/>
            </a:rPr>
            <a:t>-Second-smallest group</a:t>
          </a:r>
          <a:endParaRPr lang="en-US">
            <a:effectLst/>
          </a:endParaRPr>
        </a:p>
        <a:p>
          <a:r>
            <a:rPr lang="en-US" sz="1100">
              <a:solidFill>
                <a:schemeClr val="dk1"/>
              </a:solidFill>
              <a:effectLst/>
              <a:latin typeface="+mn-lt"/>
              <a:ea typeface="+mn-ea"/>
              <a:cs typeface="+mn-cs"/>
            </a:rPr>
            <a:t>-Purchase</a:t>
          </a:r>
          <a:r>
            <a:rPr lang="en-US" sz="1100" baseline="0">
              <a:solidFill>
                <a:schemeClr val="dk1"/>
              </a:solidFill>
              <a:effectLst/>
              <a:latin typeface="+mn-lt"/>
              <a:ea typeface="+mn-ea"/>
              <a:cs typeface="+mn-cs"/>
            </a:rPr>
            <a:t> more items per order</a:t>
          </a:r>
          <a:endParaRPr lang="en-US">
            <a:effectLst/>
          </a:endParaRPr>
        </a:p>
        <a:p>
          <a:r>
            <a:rPr lang="en-US" sz="1100" baseline="0">
              <a:solidFill>
                <a:schemeClr val="dk1"/>
              </a:solidFill>
              <a:effectLst/>
              <a:latin typeface="+mn-lt"/>
              <a:ea typeface="+mn-ea"/>
              <a:cs typeface="+mn-cs"/>
            </a:rPr>
            <a:t>-Have a shorter ordering history</a:t>
          </a:r>
          <a:endParaRPr lang="en-US">
            <a:effectLst/>
          </a:endParaRPr>
        </a:p>
        <a:p>
          <a:r>
            <a:rPr lang="en-US" sz="1100" baseline="0">
              <a:solidFill>
                <a:schemeClr val="dk1"/>
              </a:solidFill>
              <a:effectLst/>
              <a:latin typeface="+mn-lt"/>
              <a:ea typeface="+mn-ea"/>
              <a:cs typeface="+mn-cs"/>
            </a:rPr>
            <a:t>-Have low levels of loyal/regular customers</a:t>
          </a:r>
          <a:endParaRPr lang="en-US">
            <a:effectLst/>
          </a:endParaRPr>
        </a:p>
        <a:p>
          <a:r>
            <a:rPr lang="en-US" sz="1100" baseline="0">
              <a:solidFill>
                <a:schemeClr val="dk1"/>
              </a:solidFill>
              <a:effectLst/>
              <a:latin typeface="+mn-lt"/>
              <a:ea typeface="+mn-ea"/>
              <a:cs typeface="+mn-cs"/>
            </a:rPr>
            <a:t>-Favor frozen food (see reference E)</a:t>
          </a:r>
          <a:endParaRPr lang="en-US">
            <a:effectLst/>
          </a:endParaRPr>
        </a:p>
        <a:p>
          <a:r>
            <a:rPr lang="en-US" sz="1100" baseline="0">
              <a:solidFill>
                <a:schemeClr val="dk1"/>
              </a:solidFill>
              <a:effectLst/>
              <a:latin typeface="+mn-lt"/>
              <a:ea typeface="+mn-ea"/>
              <a:cs typeface="+mn-cs"/>
            </a:rPr>
            <a:t>-Prefer to shop on Saturdays, followed by Sundays and Fridays</a:t>
          </a:r>
          <a:endParaRPr lang="en-US">
            <a:effectLst/>
          </a:endParaRPr>
        </a:p>
        <a:p>
          <a:r>
            <a:rPr lang="en-US" sz="1100" baseline="0">
              <a:solidFill>
                <a:schemeClr val="dk1"/>
              </a:solidFill>
              <a:effectLst/>
              <a:latin typeface="+mn-lt"/>
              <a:ea typeface="+mn-ea"/>
              <a:cs typeface="+mn-cs"/>
            </a:rPr>
            <a:t>-Peak hours are 5-7 p.m.</a:t>
          </a:r>
          <a:endParaRPr lang="en-US">
            <a:effectLst/>
          </a:endParaRPr>
        </a:p>
        <a:p>
          <a:r>
            <a:rPr lang="en-US" sz="1100" b="1">
              <a:solidFill>
                <a:schemeClr val="dk1"/>
              </a:solidFill>
              <a:effectLst/>
              <a:latin typeface="+mn-lt"/>
              <a:ea typeface="+mn-ea"/>
              <a:cs typeface="+mn-cs"/>
            </a:rPr>
            <a:t>Recommendations: </a:t>
          </a:r>
          <a:r>
            <a:rPr lang="en-US" sz="1100" b="0">
              <a:solidFill>
                <a:schemeClr val="dk1"/>
              </a:solidFill>
              <a:effectLst/>
              <a:latin typeface="+mn-lt"/>
              <a:ea typeface="+mn-ea"/>
              <a:cs typeface="+mn-cs"/>
            </a:rPr>
            <a:t>To </a:t>
          </a:r>
          <a:r>
            <a:rPr lang="en-US" sz="1100">
              <a:solidFill>
                <a:schemeClr val="dk1"/>
              </a:solidFill>
              <a:effectLst/>
              <a:latin typeface="+mn-lt"/>
              <a:ea typeface="+mn-ea"/>
              <a:cs typeface="+mn-cs"/>
            </a:rPr>
            <a:t>encourage evening shoppers to come back to Instacart, offer</a:t>
          </a:r>
          <a:r>
            <a:rPr lang="en-US" sz="1100" baseline="0">
              <a:solidFill>
                <a:schemeClr val="dk1"/>
              </a:solidFill>
              <a:effectLst/>
              <a:latin typeface="+mn-lt"/>
              <a:ea typeface="+mn-ea"/>
              <a:cs typeface="+mn-cs"/>
            </a:rPr>
            <a:t> them special promotions on frozen food, specifically the items listed </a:t>
          </a:r>
          <a:r>
            <a:rPr lang="en-US" sz="1100" baseline="0">
              <a:solidFill>
                <a:sysClr val="windowText" lastClr="000000"/>
              </a:solidFill>
              <a:effectLst/>
              <a:latin typeface="+mn-lt"/>
              <a:ea typeface="+mn-ea"/>
              <a:cs typeface="+mn-cs"/>
            </a:rPr>
            <a:t>in reference F. Ensure the promotions are available in time for the 5-7 p.m. rush on Fridays and remain available through the weekend. Also consider offering a free delivery promotion for customers who've already ordered a few times and could be enticed to return to the service. </a:t>
          </a:r>
          <a:endParaRPr lang="en-US">
            <a:solidFill>
              <a:sysClr val="windowText" lastClr="000000"/>
            </a:solidFill>
            <a:effectLst/>
          </a:endParaRPr>
        </a:p>
        <a:p>
          <a:endParaRPr lang="en-US" sz="1100"/>
        </a:p>
        <a:p>
          <a:r>
            <a:rPr lang="en-US" sz="1100"/>
            <a:t>Overnight shoppers</a:t>
          </a:r>
        </a:p>
        <a:p>
          <a:r>
            <a:rPr lang="en-US" sz="1100">
              <a:solidFill>
                <a:schemeClr val="dk1"/>
              </a:solidFill>
              <a:effectLst/>
              <a:latin typeface="+mn-lt"/>
              <a:ea typeface="+mn-ea"/>
              <a:cs typeface="+mn-cs"/>
            </a:rPr>
            <a:t>-Smallest group</a:t>
          </a:r>
          <a:endParaRPr lang="en-US">
            <a:effectLst/>
          </a:endParaRPr>
        </a:p>
        <a:p>
          <a:r>
            <a:rPr lang="en-US" sz="1100">
              <a:solidFill>
                <a:schemeClr val="dk1"/>
              </a:solidFill>
              <a:effectLst/>
              <a:latin typeface="+mn-lt"/>
              <a:ea typeface="+mn-ea"/>
              <a:cs typeface="+mn-cs"/>
            </a:rPr>
            <a:t>-Purchase</a:t>
          </a:r>
          <a:r>
            <a:rPr lang="en-US" sz="1100" baseline="0">
              <a:solidFill>
                <a:schemeClr val="dk1"/>
              </a:solidFill>
              <a:effectLst/>
              <a:latin typeface="+mn-lt"/>
              <a:ea typeface="+mn-ea"/>
              <a:cs typeface="+mn-cs"/>
            </a:rPr>
            <a:t> fewest items per order</a:t>
          </a:r>
          <a:endParaRPr lang="en-US">
            <a:effectLst/>
          </a:endParaRPr>
        </a:p>
        <a:p>
          <a:r>
            <a:rPr lang="en-US" sz="1100" baseline="0">
              <a:solidFill>
                <a:schemeClr val="dk1"/>
              </a:solidFill>
              <a:effectLst/>
              <a:latin typeface="+mn-lt"/>
              <a:ea typeface="+mn-ea"/>
              <a:cs typeface="+mn-cs"/>
            </a:rPr>
            <a:t>-Have shortest ordering history</a:t>
          </a:r>
          <a:endParaRPr lang="en-US">
            <a:effectLst/>
          </a:endParaRPr>
        </a:p>
        <a:p>
          <a:r>
            <a:rPr lang="en-US" sz="1100" baseline="0">
              <a:solidFill>
                <a:schemeClr val="dk1"/>
              </a:solidFill>
              <a:effectLst/>
              <a:latin typeface="+mn-lt"/>
              <a:ea typeface="+mn-ea"/>
              <a:cs typeface="+mn-cs"/>
            </a:rPr>
            <a:t>-Have lowest levels of loyal/regular customers</a:t>
          </a:r>
          <a:endParaRPr lang="en-US">
            <a:effectLst/>
          </a:endParaRPr>
        </a:p>
        <a:p>
          <a:r>
            <a:rPr lang="en-US" sz="1100" baseline="0">
              <a:solidFill>
                <a:schemeClr val="dk1"/>
              </a:solidFill>
              <a:effectLst/>
              <a:latin typeface="+mn-lt"/>
              <a:ea typeface="+mn-ea"/>
              <a:cs typeface="+mn-cs"/>
            </a:rPr>
            <a:t>-Favor frozen food (see reference E)</a:t>
          </a:r>
          <a:endParaRPr lang="en-US">
            <a:effectLst/>
          </a:endParaRPr>
        </a:p>
        <a:p>
          <a:r>
            <a:rPr lang="en-US" sz="1100" baseline="0">
              <a:solidFill>
                <a:schemeClr val="dk1"/>
              </a:solidFill>
              <a:effectLst/>
              <a:latin typeface="+mn-lt"/>
              <a:ea typeface="+mn-ea"/>
              <a:cs typeface="+mn-cs"/>
            </a:rPr>
            <a:t>-Prefer to shop on Thursdays (early morning hours), followed by Fridays</a:t>
          </a:r>
          <a:endParaRPr lang="en-US">
            <a:effectLst/>
          </a:endParaRPr>
        </a:p>
        <a:p>
          <a:r>
            <a:rPr lang="en-US" sz="1100" baseline="0">
              <a:solidFill>
                <a:schemeClr val="dk1"/>
              </a:solidFill>
              <a:effectLst/>
              <a:latin typeface="+mn-lt"/>
              <a:ea typeface="+mn-ea"/>
              <a:cs typeface="+mn-cs"/>
            </a:rPr>
            <a:t>-Peak hours are midnight to 3 a.m.</a:t>
          </a:r>
          <a:endParaRPr lang="en-US">
            <a:effectLst/>
          </a:endParaRPr>
        </a:p>
        <a:p>
          <a:r>
            <a:rPr lang="en-US" sz="1100" b="1">
              <a:solidFill>
                <a:schemeClr val="dk1"/>
              </a:solidFill>
              <a:effectLst/>
              <a:latin typeface="+mn-lt"/>
              <a:ea typeface="+mn-ea"/>
              <a:cs typeface="+mn-cs"/>
            </a:rPr>
            <a:t>Recommendations: </a:t>
          </a:r>
          <a:r>
            <a:rPr lang="en-US" sz="1100">
              <a:solidFill>
                <a:schemeClr val="dk1"/>
              </a:solidFill>
              <a:effectLst/>
              <a:latin typeface="+mn-lt"/>
              <a:ea typeface="+mn-ea"/>
              <a:cs typeface="+mn-cs"/>
            </a:rPr>
            <a:t>Promote frozen food on the site during the overnight hours, particularly from midnight to 3 a.m. Give special consideration to the items listed in </a:t>
          </a:r>
          <a:r>
            <a:rPr lang="en-US" sz="1100">
              <a:solidFill>
                <a:sysClr val="windowText" lastClr="000000"/>
              </a:solidFill>
              <a:effectLst/>
              <a:latin typeface="+mn-lt"/>
              <a:ea typeface="+mn-ea"/>
              <a:cs typeface="+mn-cs"/>
            </a:rPr>
            <a:t>reference F</a:t>
          </a:r>
          <a:r>
            <a:rPr lang="en-US" sz="1100">
              <a:solidFill>
                <a:srgbClr val="FF0000"/>
              </a:solidFill>
              <a:effectLst/>
              <a:latin typeface="+mn-lt"/>
              <a:ea typeface="+mn-ea"/>
              <a:cs typeface="+mn-cs"/>
            </a:rPr>
            <a:t>.</a:t>
          </a:r>
          <a:endParaRPr lang="en-US">
            <a:solidFill>
              <a:srgbClr val="FF0000"/>
            </a:solidFill>
            <a:effectLst/>
          </a:endParaRPr>
        </a:p>
        <a:p>
          <a:endParaRPr lang="en-US" sz="1100"/>
        </a:p>
        <a:p>
          <a:endParaRPr lang="en-US" sz="1100"/>
        </a:p>
      </xdr:txBody>
    </xdr:sp>
    <xdr:clientData/>
  </xdr:twoCellAnchor>
  <xdr:twoCellAnchor editAs="oneCell">
    <xdr:from>
      <xdr:col>1</xdr:col>
      <xdr:colOff>9362745</xdr:colOff>
      <xdr:row>100</xdr:row>
      <xdr:rowOff>121920</xdr:rowOff>
    </xdr:from>
    <xdr:to>
      <xdr:col>3</xdr:col>
      <xdr:colOff>235651</xdr:colOff>
      <xdr:row>122</xdr:row>
      <xdr:rowOff>41941</xdr:rowOff>
    </xdr:to>
    <xdr:pic>
      <xdr:nvPicPr>
        <xdr:cNvPr id="27" name="Picture 26">
          <a:extLst>
            <a:ext uri="{FF2B5EF4-FFF2-40B4-BE49-F238E27FC236}">
              <a16:creationId xmlns:a16="http://schemas.microsoft.com/office/drawing/2014/main" id="{032B7AEA-20CB-4119-8929-3FB07D4A6CD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637065" y="35920680"/>
          <a:ext cx="4124086" cy="3943381"/>
        </a:xfrm>
        <a:prstGeom prst="rect">
          <a:avLst/>
        </a:prstGeom>
      </xdr:spPr>
    </xdr:pic>
    <xdr:clientData/>
  </xdr:twoCellAnchor>
  <xdr:twoCellAnchor editAs="oneCell">
    <xdr:from>
      <xdr:col>1</xdr:col>
      <xdr:colOff>9197340</xdr:colOff>
      <xdr:row>126</xdr:row>
      <xdr:rowOff>152400</xdr:rowOff>
    </xdr:from>
    <xdr:to>
      <xdr:col>5</xdr:col>
      <xdr:colOff>243259</xdr:colOff>
      <xdr:row>149</xdr:row>
      <xdr:rowOff>162491</xdr:rowOff>
    </xdr:to>
    <xdr:pic>
      <xdr:nvPicPr>
        <xdr:cNvPr id="30" name="Picture 29">
          <a:extLst>
            <a:ext uri="{FF2B5EF4-FFF2-40B4-BE49-F238E27FC236}">
              <a16:creationId xmlns:a16="http://schemas.microsoft.com/office/drawing/2014/main" id="{CE185648-37E8-40A0-8210-F79D2B67148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471660" y="40706040"/>
          <a:ext cx="5501059" cy="4216331"/>
        </a:xfrm>
        <a:prstGeom prst="rect">
          <a:avLst/>
        </a:prstGeom>
      </xdr:spPr>
    </xdr:pic>
    <xdr:clientData/>
  </xdr:twoCellAnchor>
  <xdr:twoCellAnchor editAs="oneCell">
    <xdr:from>
      <xdr:col>1</xdr:col>
      <xdr:colOff>1363980</xdr:colOff>
      <xdr:row>155</xdr:row>
      <xdr:rowOff>0</xdr:rowOff>
    </xdr:from>
    <xdr:to>
      <xdr:col>1</xdr:col>
      <xdr:colOff>7299416</xdr:colOff>
      <xdr:row>178</xdr:row>
      <xdr:rowOff>25333</xdr:rowOff>
    </xdr:to>
    <xdr:pic>
      <xdr:nvPicPr>
        <xdr:cNvPr id="31" name="Picture 30">
          <a:extLst>
            <a:ext uri="{FF2B5EF4-FFF2-40B4-BE49-F238E27FC236}">
              <a16:creationId xmlns:a16="http://schemas.microsoft.com/office/drawing/2014/main" id="{7BD11ECD-7B2D-4FA5-B79E-9D021B23B21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638300" y="45857160"/>
          <a:ext cx="5935436" cy="4231573"/>
        </a:xfrm>
        <a:prstGeom prst="rect">
          <a:avLst/>
        </a:prstGeom>
      </xdr:spPr>
    </xdr:pic>
    <xdr:clientData/>
  </xdr:twoCellAnchor>
  <xdr:twoCellAnchor>
    <xdr:from>
      <xdr:col>1</xdr:col>
      <xdr:colOff>10203180</xdr:colOff>
      <xdr:row>98</xdr:row>
      <xdr:rowOff>129540</xdr:rowOff>
    </xdr:from>
    <xdr:to>
      <xdr:col>2</xdr:col>
      <xdr:colOff>205740</xdr:colOff>
      <xdr:row>100</xdr:row>
      <xdr:rowOff>38100</xdr:rowOff>
    </xdr:to>
    <xdr:sp macro="" textlink="">
      <xdr:nvSpPr>
        <xdr:cNvPr id="32" name="TextBox 31">
          <a:extLst>
            <a:ext uri="{FF2B5EF4-FFF2-40B4-BE49-F238E27FC236}">
              <a16:creationId xmlns:a16="http://schemas.microsoft.com/office/drawing/2014/main" id="{4C17FC4E-B13D-833D-6BA6-E0DD9D4B0FD6}"/>
            </a:ext>
          </a:extLst>
        </xdr:cNvPr>
        <xdr:cNvSpPr txBox="1"/>
      </xdr:nvSpPr>
      <xdr:spPr>
        <a:xfrm>
          <a:off x="10477500" y="35562540"/>
          <a:ext cx="265176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Customers by Time-of-Day Profile</a:t>
          </a:r>
        </a:p>
      </xdr:txBody>
    </xdr:sp>
    <xdr:clientData/>
  </xdr:twoCellAnchor>
  <xdr:twoCellAnchor>
    <xdr:from>
      <xdr:col>1</xdr:col>
      <xdr:colOff>10683240</xdr:colOff>
      <xdr:row>124</xdr:row>
      <xdr:rowOff>114300</xdr:rowOff>
    </xdr:from>
    <xdr:to>
      <xdr:col>3</xdr:col>
      <xdr:colOff>121920</xdr:colOff>
      <xdr:row>126</xdr:row>
      <xdr:rowOff>38100</xdr:rowOff>
    </xdr:to>
    <xdr:sp macro="" textlink="">
      <xdr:nvSpPr>
        <xdr:cNvPr id="34" name="TextBox 33">
          <a:extLst>
            <a:ext uri="{FF2B5EF4-FFF2-40B4-BE49-F238E27FC236}">
              <a16:creationId xmlns:a16="http://schemas.microsoft.com/office/drawing/2014/main" id="{2E5FA88A-36C7-49F3-9D25-A9F6451655F1}"/>
            </a:ext>
          </a:extLst>
        </xdr:cNvPr>
        <xdr:cNvSpPr txBox="1"/>
      </xdr:nvSpPr>
      <xdr:spPr>
        <a:xfrm>
          <a:off x="10957560" y="40302180"/>
          <a:ext cx="268986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Orders by Day of Week and Profile</a:t>
          </a:r>
        </a:p>
      </xdr:txBody>
    </xdr:sp>
    <xdr:clientData/>
  </xdr:twoCellAnchor>
  <xdr:twoCellAnchor>
    <xdr:from>
      <xdr:col>1</xdr:col>
      <xdr:colOff>3055620</xdr:colOff>
      <xdr:row>152</xdr:row>
      <xdr:rowOff>167640</xdr:rowOff>
    </xdr:from>
    <xdr:to>
      <xdr:col>1</xdr:col>
      <xdr:colOff>5844540</xdr:colOff>
      <xdr:row>154</xdr:row>
      <xdr:rowOff>76200</xdr:rowOff>
    </xdr:to>
    <xdr:sp macro="" textlink="">
      <xdr:nvSpPr>
        <xdr:cNvPr id="36" name="TextBox 35">
          <a:extLst>
            <a:ext uri="{FF2B5EF4-FFF2-40B4-BE49-F238E27FC236}">
              <a16:creationId xmlns:a16="http://schemas.microsoft.com/office/drawing/2014/main" id="{48CE0B63-9595-48F4-8585-E217CE9543AF}"/>
            </a:ext>
          </a:extLst>
        </xdr:cNvPr>
        <xdr:cNvSpPr txBox="1"/>
      </xdr:nvSpPr>
      <xdr:spPr>
        <a:xfrm>
          <a:off x="3329940" y="45476160"/>
          <a:ext cx="278892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Orders by Profile and Hour of Day</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922020</xdr:colOff>
      <xdr:row>3</xdr:row>
      <xdr:rowOff>68580</xdr:rowOff>
    </xdr:from>
    <xdr:to>
      <xdr:col>13</xdr:col>
      <xdr:colOff>289560</xdr:colOff>
      <xdr:row>6</xdr:row>
      <xdr:rowOff>0</xdr:rowOff>
    </xdr:to>
    <xdr:sp macro="" textlink="">
      <xdr:nvSpPr>
        <xdr:cNvPr id="2" name="TextBox 1">
          <a:extLst>
            <a:ext uri="{FF2B5EF4-FFF2-40B4-BE49-F238E27FC236}">
              <a16:creationId xmlns:a16="http://schemas.microsoft.com/office/drawing/2014/main" id="{5CC07C73-F8E9-4978-BC0D-E2A32E1A56DA}"/>
            </a:ext>
          </a:extLst>
        </xdr:cNvPr>
        <xdr:cNvSpPr txBox="1"/>
      </xdr:nvSpPr>
      <xdr:spPr>
        <a:xfrm>
          <a:off x="8656320" y="617220"/>
          <a:ext cx="4572000" cy="480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a:t>
          </a:r>
          <a:r>
            <a:rPr lang="en-US" sz="1100" b="1" baseline="0"/>
            <a:t> </a:t>
          </a:r>
          <a:r>
            <a:rPr lang="en-US" sz="1100" baseline="0"/>
            <a:t>If an item is highlighted, the profile group shows a stronger preference for it than do the other profiles.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C21"/>
  <sheetViews>
    <sheetView showGridLines="0" tabSelected="1" zoomScale="80" zoomScaleNormal="80" workbookViewId="0">
      <selection activeCell="I32" sqref="I32"/>
    </sheetView>
  </sheetViews>
  <sheetFormatPr defaultColWidth="8.77734375" defaultRowHeight="14.4"/>
  <sheetData>
    <row r="13" spans="2:3" ht="15.6">
      <c r="B13" s="16" t="s">
        <v>0</v>
      </c>
    </row>
    <row r="14" spans="2:3">
      <c r="B14" s="130" t="s">
        <v>15</v>
      </c>
      <c r="C14" s="131"/>
    </row>
    <row r="15" spans="2:3">
      <c r="B15" s="130" t="s">
        <v>16</v>
      </c>
      <c r="C15" s="131"/>
    </row>
    <row r="16" spans="2:3">
      <c r="B16" s="130" t="s">
        <v>17</v>
      </c>
      <c r="C16" s="131"/>
    </row>
    <row r="17" spans="2:3">
      <c r="B17" s="130" t="s">
        <v>18</v>
      </c>
      <c r="C17" s="131"/>
    </row>
    <row r="18" spans="2:3">
      <c r="B18" s="130" t="s">
        <v>20</v>
      </c>
      <c r="C18" s="131"/>
    </row>
    <row r="19" spans="2:3">
      <c r="B19" s="130" t="s">
        <v>23</v>
      </c>
      <c r="C19" s="131"/>
    </row>
    <row r="20" spans="2:3">
      <c r="B20" s="131" t="s">
        <v>452</v>
      </c>
      <c r="C20" s="131"/>
    </row>
    <row r="21" spans="2:3">
      <c r="B21" s="131"/>
      <c r="C21" s="131"/>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1332-54BD-49C0-B7F7-C75C249D6504}">
  <dimension ref="A1:D24"/>
  <sheetViews>
    <sheetView workbookViewId="0">
      <selection activeCell="F6" sqref="F6"/>
    </sheetView>
  </sheetViews>
  <sheetFormatPr defaultRowHeight="14.4"/>
  <cols>
    <col min="1" max="1" width="16.6640625" bestFit="1" customWidth="1"/>
    <col min="2" max="2" width="10.109375" customWidth="1"/>
  </cols>
  <sheetData>
    <row r="1" spans="1:4">
      <c r="A1" s="136" t="s">
        <v>349</v>
      </c>
      <c r="B1" s="137"/>
      <c r="C1" s="137"/>
      <c r="D1" s="137"/>
    </row>
    <row r="2" spans="1:4">
      <c r="A2" s="97"/>
      <c r="B2" s="96"/>
      <c r="C2" s="96"/>
    </row>
    <row r="3" spans="1:4">
      <c r="A3" s="98" t="s">
        <v>95</v>
      </c>
      <c r="B3" s="46" t="s">
        <v>98</v>
      </c>
      <c r="C3" s="46" t="s">
        <v>92</v>
      </c>
      <c r="D3" s="46" t="s">
        <v>325</v>
      </c>
    </row>
    <row r="4" spans="1:4">
      <c r="A4" s="99" t="s">
        <v>124</v>
      </c>
      <c r="B4" s="100" t="s">
        <v>100</v>
      </c>
      <c r="C4" s="46">
        <v>3718</v>
      </c>
      <c r="D4" s="101">
        <f>C4/15889</f>
        <v>0.23399836364780666</v>
      </c>
    </row>
    <row r="5" spans="1:4">
      <c r="A5" s="99"/>
      <c r="B5" s="46" t="s">
        <v>101</v>
      </c>
      <c r="C5" s="46">
        <v>2792</v>
      </c>
      <c r="D5" s="101">
        <f t="shared" ref="D5:D7" si="0">C5/15889</f>
        <v>0.17571905091572787</v>
      </c>
    </row>
    <row r="6" spans="1:4">
      <c r="A6" s="99"/>
      <c r="B6" s="46" t="s">
        <v>102</v>
      </c>
      <c r="C6" s="46">
        <v>5285</v>
      </c>
      <c r="D6" s="101">
        <f t="shared" si="0"/>
        <v>0.33262005160803071</v>
      </c>
    </row>
    <row r="7" spans="1:4">
      <c r="A7" s="99"/>
      <c r="B7" s="46" t="s">
        <v>103</v>
      </c>
      <c r="C7" s="46">
        <v>4094</v>
      </c>
      <c r="D7" s="101">
        <f t="shared" si="0"/>
        <v>0.25766253382843479</v>
      </c>
    </row>
    <row r="8" spans="1:4">
      <c r="A8" s="102"/>
      <c r="B8" s="46" t="s">
        <v>348</v>
      </c>
      <c r="C8" s="46">
        <f>SUM(C4:C7)</f>
        <v>15889</v>
      </c>
      <c r="D8" s="101"/>
    </row>
    <row r="9" spans="1:4">
      <c r="A9" s="99" t="s">
        <v>114</v>
      </c>
      <c r="B9" s="100" t="s">
        <v>100</v>
      </c>
      <c r="C9" s="46">
        <v>5447</v>
      </c>
      <c r="D9" s="101">
        <f>C9/23292</f>
        <v>0.23385711832388803</v>
      </c>
    </row>
    <row r="10" spans="1:4">
      <c r="A10" s="99"/>
      <c r="B10" s="46" t="s">
        <v>101</v>
      </c>
      <c r="C10" s="46">
        <v>4197</v>
      </c>
      <c r="D10" s="101">
        <f t="shared" ref="D10:D12" si="1">C10/23292</f>
        <v>0.18019062339000516</v>
      </c>
    </row>
    <row r="11" spans="1:4">
      <c r="A11" s="99"/>
      <c r="B11" s="46" t="s">
        <v>102</v>
      </c>
      <c r="C11" s="46">
        <v>7690</v>
      </c>
      <c r="D11" s="101">
        <f t="shared" si="1"/>
        <v>0.33015627683324744</v>
      </c>
    </row>
    <row r="12" spans="1:4">
      <c r="A12" s="99"/>
      <c r="B12" s="46" t="s">
        <v>103</v>
      </c>
      <c r="C12" s="46">
        <v>5958</v>
      </c>
      <c r="D12" s="101">
        <f t="shared" si="1"/>
        <v>0.25579598145285937</v>
      </c>
    </row>
    <row r="13" spans="1:4">
      <c r="A13" s="102"/>
      <c r="B13" s="46" t="s">
        <v>348</v>
      </c>
      <c r="C13" s="46">
        <f>SUM(C9:C12)</f>
        <v>23292</v>
      </c>
      <c r="D13" s="101"/>
    </row>
    <row r="14" spans="1:4">
      <c r="A14" s="99" t="s">
        <v>115</v>
      </c>
      <c r="B14" s="100" t="s">
        <v>100</v>
      </c>
      <c r="C14" s="46">
        <v>3312</v>
      </c>
      <c r="D14" s="101">
        <f>C14/14550</f>
        <v>0.22762886597938145</v>
      </c>
    </row>
    <row r="15" spans="1:4">
      <c r="A15" s="99"/>
      <c r="B15" s="46" t="s">
        <v>101</v>
      </c>
      <c r="C15" s="46">
        <v>2658</v>
      </c>
      <c r="D15" s="103">
        <f t="shared" ref="D15:D17" si="2">C15/14550</f>
        <v>0.18268041237113403</v>
      </c>
    </row>
    <row r="16" spans="1:4">
      <c r="A16" s="99"/>
      <c r="B16" s="46" t="s">
        <v>102</v>
      </c>
      <c r="C16" s="46">
        <v>4927</v>
      </c>
      <c r="D16" s="103">
        <f t="shared" si="2"/>
        <v>0.33862542955326458</v>
      </c>
    </row>
    <row r="17" spans="1:4">
      <c r="A17" s="99"/>
      <c r="B17" s="46" t="s">
        <v>103</v>
      </c>
      <c r="C17" s="46">
        <v>3653</v>
      </c>
      <c r="D17" s="101">
        <f t="shared" si="2"/>
        <v>0.25106529209621992</v>
      </c>
    </row>
    <row r="18" spans="1:4">
      <c r="A18" s="102"/>
      <c r="B18" s="46" t="s">
        <v>348</v>
      </c>
      <c r="C18" s="46">
        <f>SUM(C14:C17)</f>
        <v>14550</v>
      </c>
      <c r="D18" s="101"/>
    </row>
    <row r="19" spans="1:4">
      <c r="A19" s="99" t="s">
        <v>116</v>
      </c>
      <c r="B19" s="100" t="s">
        <v>100</v>
      </c>
      <c r="C19" s="46">
        <v>10192</v>
      </c>
      <c r="D19" s="103">
        <f>C19/43478</f>
        <v>0.23441740650443901</v>
      </c>
    </row>
    <row r="20" spans="1:4">
      <c r="A20" s="99"/>
      <c r="B20" s="46" t="s">
        <v>101</v>
      </c>
      <c r="C20" s="46">
        <v>7491</v>
      </c>
      <c r="D20" s="101">
        <f t="shared" ref="D20:D22" si="3">C20/43478</f>
        <v>0.17229403376420258</v>
      </c>
    </row>
    <row r="21" spans="1:4">
      <c r="A21" s="99"/>
      <c r="B21" s="46" t="s">
        <v>102</v>
      </c>
      <c r="C21" s="46">
        <v>14578</v>
      </c>
      <c r="D21" s="101">
        <f t="shared" si="3"/>
        <v>0.33529601177607066</v>
      </c>
    </row>
    <row r="22" spans="1:4">
      <c r="A22" s="99"/>
      <c r="B22" s="46" t="s">
        <v>103</v>
      </c>
      <c r="C22" s="46">
        <v>11217</v>
      </c>
      <c r="D22" s="103">
        <f t="shared" si="3"/>
        <v>0.25799254795528775</v>
      </c>
    </row>
    <row r="23" spans="1:4">
      <c r="A23" s="104"/>
      <c r="B23" s="69" t="s">
        <v>348</v>
      </c>
      <c r="C23">
        <f>SUM(C19:C22)</f>
        <v>43478</v>
      </c>
    </row>
    <row r="24" spans="1:4">
      <c r="A24" s="105"/>
    </row>
  </sheetData>
  <mergeCells count="1">
    <mergeCell ref="A1:D1"/>
  </mergeCells>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EFB98-6AEE-42A1-A1C5-F042F834FB24}">
  <dimension ref="A1:J5"/>
  <sheetViews>
    <sheetView workbookViewId="0">
      <selection activeCell="E8" sqref="E8"/>
    </sheetView>
  </sheetViews>
  <sheetFormatPr defaultRowHeight="14.4"/>
  <cols>
    <col min="1" max="1" width="16.88671875" customWidth="1"/>
    <col min="2" max="2" width="10.109375" bestFit="1" customWidth="1"/>
    <col min="5" max="6" width="12.109375" customWidth="1"/>
    <col min="7" max="7" width="20.44140625" customWidth="1"/>
    <col min="8" max="8" width="16.109375" customWidth="1"/>
  </cols>
  <sheetData>
    <row r="1" spans="1:10">
      <c r="A1" s="115" t="s">
        <v>130</v>
      </c>
      <c r="B1" s="115" t="s">
        <v>350</v>
      </c>
      <c r="C1" s="115" t="s">
        <v>10</v>
      </c>
      <c r="D1" s="115" t="s">
        <v>92</v>
      </c>
      <c r="E1" s="115" t="s">
        <v>357</v>
      </c>
      <c r="F1" s="116" t="s">
        <v>358</v>
      </c>
      <c r="G1" s="115" t="s">
        <v>356</v>
      </c>
      <c r="H1" s="117" t="s">
        <v>351</v>
      </c>
      <c r="I1" s="115" t="s">
        <v>86</v>
      </c>
      <c r="J1" s="115" t="s">
        <v>90</v>
      </c>
    </row>
    <row r="2" spans="1:10">
      <c r="A2" s="107" t="s">
        <v>352</v>
      </c>
      <c r="B2" s="108">
        <v>24437712</v>
      </c>
      <c r="C2" s="109">
        <v>2397882</v>
      </c>
      <c r="D2" s="110">
        <v>145514</v>
      </c>
      <c r="E2" s="111">
        <f>B2/C2</f>
        <v>10.191373887455679</v>
      </c>
      <c r="F2" s="106">
        <f>C2/D2</f>
        <v>16.478703080116002</v>
      </c>
      <c r="G2" s="108">
        <v>10.27</v>
      </c>
      <c r="H2" s="110">
        <v>33.575615999999997</v>
      </c>
      <c r="I2" s="112">
        <v>0.09</v>
      </c>
      <c r="J2" s="112">
        <v>0.4</v>
      </c>
    </row>
    <row r="3" spans="1:10">
      <c r="A3" s="107" t="s">
        <v>353</v>
      </c>
      <c r="B3" s="108">
        <v>6952363</v>
      </c>
      <c r="C3" s="113">
        <v>715314</v>
      </c>
      <c r="D3" s="110">
        <v>47867</v>
      </c>
      <c r="E3" s="111">
        <f t="shared" ref="E3:F5" si="0">B3/C3</f>
        <v>9.7193162722944049</v>
      </c>
      <c r="F3" s="106">
        <f t="shared" si="0"/>
        <v>14.943781728539495</v>
      </c>
      <c r="G3" s="108">
        <v>10.25</v>
      </c>
      <c r="H3" s="110">
        <v>33.454604000000003</v>
      </c>
      <c r="I3" s="112">
        <v>0.08</v>
      </c>
      <c r="J3" s="112">
        <v>0.34</v>
      </c>
    </row>
    <row r="4" spans="1:10">
      <c r="A4" s="107" t="s">
        <v>354</v>
      </c>
      <c r="B4" s="108">
        <v>996312</v>
      </c>
      <c r="C4" s="109">
        <v>99552</v>
      </c>
      <c r="D4" s="114">
        <v>12480</v>
      </c>
      <c r="E4" s="111">
        <f t="shared" si="0"/>
        <v>10.007955641272902</v>
      </c>
      <c r="F4" s="106">
        <f t="shared" si="0"/>
        <v>7.976923076923077</v>
      </c>
      <c r="G4" s="108">
        <v>14.5</v>
      </c>
      <c r="H4" s="114">
        <v>17.791792000000001</v>
      </c>
      <c r="I4" s="112">
        <v>0.01</v>
      </c>
      <c r="J4" s="112">
        <v>0.18</v>
      </c>
    </row>
    <row r="5" spans="1:10">
      <c r="A5" s="107" t="s">
        <v>355</v>
      </c>
      <c r="B5" s="108">
        <v>18472</v>
      </c>
      <c r="C5" s="109">
        <v>1937</v>
      </c>
      <c r="D5" s="114">
        <v>348</v>
      </c>
      <c r="E5" s="111">
        <f t="shared" si="0"/>
        <v>9.5363964894166244</v>
      </c>
      <c r="F5" s="106">
        <f t="shared" si="0"/>
        <v>5.5660919540229887</v>
      </c>
      <c r="G5" s="108">
        <v>15.48</v>
      </c>
      <c r="H5" s="114">
        <v>12.173398000000001</v>
      </c>
      <c r="I5" s="112">
        <v>0.01</v>
      </c>
      <c r="J5" s="112">
        <v>7.0000000000000007E-2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2B5DC-F3F1-4E30-A74A-E3A7B66FBF6C}">
  <dimension ref="A1:S24"/>
  <sheetViews>
    <sheetView workbookViewId="0">
      <selection activeCell="E7" sqref="E7"/>
    </sheetView>
  </sheetViews>
  <sheetFormatPr defaultRowHeight="14.4"/>
  <sheetData>
    <row r="1" spans="1:19">
      <c r="A1" s="138" t="s">
        <v>132</v>
      </c>
      <c r="B1" s="138"/>
      <c r="C1" s="138"/>
      <c r="G1" s="138" t="s">
        <v>133</v>
      </c>
      <c r="H1" s="138"/>
      <c r="I1" s="138"/>
      <c r="L1" s="138" t="s">
        <v>134</v>
      </c>
      <c r="M1" s="138"/>
      <c r="N1" s="138"/>
      <c r="Q1" s="138" t="s">
        <v>135</v>
      </c>
      <c r="R1" s="138"/>
      <c r="S1" s="138"/>
    </row>
    <row r="2" spans="1:19" ht="19.2">
      <c r="A2" s="43" t="s">
        <v>130</v>
      </c>
      <c r="B2" s="43" t="s">
        <v>359</v>
      </c>
      <c r="C2" s="43" t="s">
        <v>324</v>
      </c>
      <c r="H2" t="s">
        <v>324</v>
      </c>
      <c r="M2" t="s">
        <v>324</v>
      </c>
      <c r="R2" t="s">
        <v>324</v>
      </c>
    </row>
    <row r="3" spans="1:19">
      <c r="B3" t="s">
        <v>326</v>
      </c>
      <c r="C3" s="95">
        <v>7242869</v>
      </c>
      <c r="D3" s="94">
        <f>C3/24437712</f>
        <v>0.2963808150288374</v>
      </c>
      <c r="F3" s="118"/>
      <c r="G3" t="s">
        <v>326</v>
      </c>
      <c r="H3" s="93">
        <v>277990</v>
      </c>
      <c r="I3" s="83">
        <f>H3/996312</f>
        <v>0.27901902215370283</v>
      </c>
      <c r="K3" s="119"/>
      <c r="L3" t="s">
        <v>326</v>
      </c>
      <c r="M3" s="95">
        <v>1953193</v>
      </c>
      <c r="N3" s="88">
        <f>M3/6952363</f>
        <v>0.280939444617607</v>
      </c>
      <c r="P3" s="118"/>
      <c r="Q3" t="s">
        <v>326</v>
      </c>
      <c r="R3" s="93">
        <v>5239</v>
      </c>
      <c r="S3" s="88">
        <f>R3/18472</f>
        <v>0.28361844954525767</v>
      </c>
    </row>
    <row r="4" spans="1:19">
      <c r="B4" t="s">
        <v>328</v>
      </c>
      <c r="C4" s="95">
        <v>4042702</v>
      </c>
      <c r="D4" s="88">
        <f t="shared" ref="D4:D23" si="0">C4/24437712</f>
        <v>0.16542882574277001</v>
      </c>
      <c r="F4" s="118"/>
      <c r="G4" t="s">
        <v>328</v>
      </c>
      <c r="H4" s="93">
        <v>155649</v>
      </c>
      <c r="I4" s="88">
        <f t="shared" ref="I4:I23" si="1">H4/996312</f>
        <v>0.15622515838412063</v>
      </c>
      <c r="K4" s="119"/>
      <c r="L4" t="s">
        <v>328</v>
      </c>
      <c r="M4" s="95">
        <v>1197814</v>
      </c>
      <c r="N4" s="94">
        <f t="shared" ref="N4:N23" si="2">M4/6952363</f>
        <v>0.17228875995111304</v>
      </c>
      <c r="P4" s="118"/>
      <c r="Q4" t="s">
        <v>328</v>
      </c>
      <c r="R4" s="93">
        <v>2582</v>
      </c>
      <c r="S4" s="83">
        <f t="shared" ref="S4:S23" si="3">R4/18472</f>
        <v>0.13977912516240798</v>
      </c>
    </row>
    <row r="5" spans="1:19">
      <c r="B5" t="s">
        <v>330</v>
      </c>
      <c r="C5" s="93">
        <v>1725003</v>
      </c>
      <c r="D5" s="88">
        <f t="shared" si="0"/>
        <v>7.0587745694032242E-2</v>
      </c>
      <c r="F5" s="120"/>
      <c r="G5" t="s">
        <v>330</v>
      </c>
      <c r="H5" s="95">
        <v>83422</v>
      </c>
      <c r="I5" s="94">
        <f t="shared" si="1"/>
        <v>8.3730799187403143E-2</v>
      </c>
      <c r="K5" s="119"/>
      <c r="L5" t="s">
        <v>330</v>
      </c>
      <c r="M5" s="93">
        <v>424736</v>
      </c>
      <c r="N5" s="83">
        <f t="shared" si="2"/>
        <v>6.1092322135653736E-2</v>
      </c>
      <c r="P5" s="120"/>
      <c r="Q5" t="s">
        <v>330</v>
      </c>
      <c r="R5" s="95">
        <v>1582</v>
      </c>
      <c r="S5" s="94">
        <f t="shared" si="3"/>
        <v>8.564313555651798E-2</v>
      </c>
    </row>
    <row r="6" spans="1:19">
      <c r="B6" t="s">
        <v>327</v>
      </c>
      <c r="C6" s="93">
        <v>2095362</v>
      </c>
      <c r="D6" s="88">
        <f t="shared" si="0"/>
        <v>8.574296971827805E-2</v>
      </c>
      <c r="F6" s="118"/>
      <c r="G6" t="s">
        <v>327</v>
      </c>
      <c r="H6" s="95">
        <v>83155</v>
      </c>
      <c r="I6" s="88">
        <f t="shared" si="1"/>
        <v>8.3462810846401531E-2</v>
      </c>
      <c r="K6" s="119"/>
      <c r="L6" t="s">
        <v>327</v>
      </c>
      <c r="M6" s="93">
        <v>707711</v>
      </c>
      <c r="N6" s="94">
        <f t="shared" si="2"/>
        <v>0.10179431079763815</v>
      </c>
      <c r="P6" s="118"/>
      <c r="Q6" t="s">
        <v>327</v>
      </c>
      <c r="R6" s="95">
        <v>1322</v>
      </c>
      <c r="S6" s="88">
        <f t="shared" si="3"/>
        <v>7.1567778258986581E-2</v>
      </c>
    </row>
    <row r="7" spans="1:19">
      <c r="B7" t="s">
        <v>329</v>
      </c>
      <c r="C7" s="93">
        <v>1949348</v>
      </c>
      <c r="D7" s="88">
        <f t="shared" si="0"/>
        <v>7.976802410962204E-2</v>
      </c>
      <c r="F7" s="118"/>
      <c r="G7" t="s">
        <v>329</v>
      </c>
      <c r="H7" s="95">
        <v>80588</v>
      </c>
      <c r="I7" s="88">
        <f t="shared" si="1"/>
        <v>8.0886308706509605E-2</v>
      </c>
      <c r="K7" s="119"/>
      <c r="L7" t="s">
        <v>329</v>
      </c>
      <c r="M7" s="93">
        <v>656549</v>
      </c>
      <c r="N7" s="94">
        <f t="shared" si="2"/>
        <v>9.4435373987232826E-2</v>
      </c>
      <c r="P7" s="118"/>
      <c r="Q7" t="s">
        <v>329</v>
      </c>
      <c r="R7" s="95">
        <v>1638</v>
      </c>
      <c r="S7" s="88">
        <f t="shared" si="3"/>
        <v>8.8674750974447811E-2</v>
      </c>
    </row>
    <row r="8" spans="1:19">
      <c r="B8" t="s">
        <v>331</v>
      </c>
      <c r="C8" s="93">
        <v>1426672</v>
      </c>
      <c r="D8" s="88">
        <f t="shared" si="0"/>
        <v>5.8379933440577417E-2</v>
      </c>
      <c r="F8" s="118"/>
      <c r="G8" t="s">
        <v>331</v>
      </c>
      <c r="H8" s="95">
        <v>60135</v>
      </c>
      <c r="I8" s="88">
        <f t="shared" si="1"/>
        <v>6.0357598824464627E-2</v>
      </c>
      <c r="K8" s="119"/>
      <c r="L8" t="s">
        <v>331</v>
      </c>
      <c r="M8" s="93">
        <v>387342</v>
      </c>
      <c r="N8" s="88">
        <f t="shared" si="2"/>
        <v>5.5713719205973566E-2</v>
      </c>
      <c r="P8" s="118"/>
      <c r="Q8" t="s">
        <v>331</v>
      </c>
      <c r="R8" s="95">
        <v>1220</v>
      </c>
      <c r="S8" s="88">
        <f t="shared" si="3"/>
        <v>6.604590731918579E-2</v>
      </c>
    </row>
    <row r="9" spans="1:19">
      <c r="B9" t="s">
        <v>336</v>
      </c>
      <c r="C9" s="93">
        <v>823224</v>
      </c>
      <c r="D9" s="88">
        <f t="shared" si="0"/>
        <v>3.3686623363103713E-2</v>
      </c>
      <c r="F9" s="118"/>
      <c r="G9" t="s">
        <v>336</v>
      </c>
      <c r="H9" s="95">
        <v>35287</v>
      </c>
      <c r="I9" s="88">
        <f t="shared" si="1"/>
        <v>3.5417620183235771E-2</v>
      </c>
      <c r="K9" s="119"/>
      <c r="L9" t="s">
        <v>336</v>
      </c>
      <c r="M9" s="93">
        <v>208904</v>
      </c>
      <c r="N9" s="88">
        <f t="shared" si="2"/>
        <v>3.0047913205912866E-2</v>
      </c>
      <c r="P9" s="118"/>
      <c r="Q9" t="s">
        <v>336</v>
      </c>
      <c r="R9" s="95">
        <v>643</v>
      </c>
      <c r="S9" s="88">
        <f t="shared" si="3"/>
        <v>3.4809441316587267E-2</v>
      </c>
    </row>
    <row r="10" spans="1:19">
      <c r="B10" t="s">
        <v>333</v>
      </c>
      <c r="C10" s="93">
        <v>887858</v>
      </c>
      <c r="D10" s="88">
        <f t="shared" si="0"/>
        <v>3.6331469983769349E-2</v>
      </c>
      <c r="F10" s="118"/>
      <c r="G10" t="s">
        <v>333</v>
      </c>
      <c r="H10" s="95">
        <v>34560</v>
      </c>
      <c r="I10" s="88">
        <f t="shared" si="1"/>
        <v>3.4687929082456097E-2</v>
      </c>
      <c r="K10" s="119"/>
      <c r="L10" t="s">
        <v>333</v>
      </c>
      <c r="M10" s="93">
        <v>249261</v>
      </c>
      <c r="N10" s="88">
        <f t="shared" si="2"/>
        <v>3.5852702167593953E-2</v>
      </c>
      <c r="P10" s="118"/>
      <c r="Q10" t="s">
        <v>333</v>
      </c>
      <c r="R10" s="95">
        <v>749</v>
      </c>
      <c r="S10" s="88">
        <f t="shared" si="3"/>
        <v>4.0547856214811606E-2</v>
      </c>
    </row>
    <row r="11" spans="1:19">
      <c r="B11" t="s">
        <v>332</v>
      </c>
      <c r="C11" s="95">
        <v>800448</v>
      </c>
      <c r="D11" s="88">
        <f t="shared" si="0"/>
        <v>3.2754621218222063E-2</v>
      </c>
      <c r="F11" s="118"/>
      <c r="G11" t="s">
        <v>332</v>
      </c>
      <c r="H11" s="93">
        <v>33460</v>
      </c>
      <c r="I11" s="88">
        <f t="shared" si="1"/>
        <v>3.3583857265595519E-2</v>
      </c>
      <c r="K11" s="119"/>
      <c r="L11" t="s">
        <v>332</v>
      </c>
      <c r="M11" s="95">
        <v>216795</v>
      </c>
      <c r="N11" s="88">
        <f t="shared" si="2"/>
        <v>3.1182922986040862E-2</v>
      </c>
      <c r="P11" s="118"/>
      <c r="Q11" t="s">
        <v>332</v>
      </c>
      <c r="R11" s="93">
        <v>546</v>
      </c>
      <c r="S11" s="88">
        <f t="shared" si="3"/>
        <v>2.9558250324815939E-2</v>
      </c>
    </row>
    <row r="12" spans="1:19">
      <c r="B12" t="s">
        <v>337</v>
      </c>
      <c r="C12" s="93">
        <v>672732</v>
      </c>
      <c r="D12" s="88">
        <f t="shared" si="0"/>
        <v>2.7528436377349894E-2</v>
      </c>
      <c r="F12" s="118"/>
      <c r="G12" t="s">
        <v>337</v>
      </c>
      <c r="H12" s="95">
        <v>29333</v>
      </c>
      <c r="I12" s="88">
        <f t="shared" si="1"/>
        <v>2.9441580549064952E-2</v>
      </c>
      <c r="K12" s="119"/>
      <c r="L12" t="s">
        <v>337</v>
      </c>
      <c r="M12" s="93">
        <v>164070</v>
      </c>
      <c r="N12" s="88">
        <f t="shared" si="2"/>
        <v>2.3599170526625263E-2</v>
      </c>
      <c r="P12" s="118"/>
      <c r="Q12" t="s">
        <v>337</v>
      </c>
      <c r="R12" s="95">
        <v>492</v>
      </c>
      <c r="S12" s="88">
        <f t="shared" si="3"/>
        <v>2.6634906886097879E-2</v>
      </c>
    </row>
    <row r="13" spans="1:19">
      <c r="B13" t="s">
        <v>335</v>
      </c>
      <c r="C13" s="93">
        <v>544232</v>
      </c>
      <c r="D13" s="88">
        <f t="shared" si="0"/>
        <v>2.2270169973359209E-2</v>
      </c>
      <c r="F13" s="118"/>
      <c r="G13" t="s">
        <v>335</v>
      </c>
      <c r="H13" s="95">
        <v>26236</v>
      </c>
      <c r="I13" s="88">
        <f t="shared" si="1"/>
        <v>2.6333116533776568E-2</v>
      </c>
      <c r="K13" s="119"/>
      <c r="L13" t="s">
        <v>335</v>
      </c>
      <c r="M13" s="93">
        <v>167423</v>
      </c>
      <c r="N13" s="88">
        <f t="shared" si="2"/>
        <v>2.4081452593887862E-2</v>
      </c>
      <c r="P13" s="118"/>
      <c r="Q13" t="s">
        <v>335</v>
      </c>
      <c r="R13" s="95">
        <v>775</v>
      </c>
      <c r="S13" s="88">
        <f t="shared" si="3"/>
        <v>4.1955391944564747E-2</v>
      </c>
    </row>
    <row r="14" spans="1:19">
      <c r="B14" t="s">
        <v>334</v>
      </c>
      <c r="C14" s="95">
        <v>514026</v>
      </c>
      <c r="D14" s="88">
        <f t="shared" si="0"/>
        <v>2.1034129545351873E-2</v>
      </c>
      <c r="F14" s="118"/>
      <c r="G14" t="s">
        <v>334</v>
      </c>
      <c r="H14" s="93">
        <v>22096</v>
      </c>
      <c r="I14" s="88">
        <f t="shared" si="1"/>
        <v>2.2177791695774014E-2</v>
      </c>
      <c r="K14" s="119"/>
      <c r="L14" t="s">
        <v>334</v>
      </c>
      <c r="M14" s="95">
        <v>166522</v>
      </c>
      <c r="N14" s="88">
        <f t="shared" si="2"/>
        <v>2.3951856368834595E-2</v>
      </c>
      <c r="P14" s="118"/>
      <c r="Q14" t="s">
        <v>334</v>
      </c>
      <c r="R14" s="93">
        <v>389</v>
      </c>
      <c r="S14" s="88">
        <f t="shared" si="3"/>
        <v>2.1058899956691208E-2</v>
      </c>
    </row>
    <row r="15" spans="1:19">
      <c r="B15" t="s">
        <v>339</v>
      </c>
      <c r="C15" s="95">
        <v>548698</v>
      </c>
      <c r="D15" s="88">
        <f t="shared" si="0"/>
        <v>2.2452920306123586E-2</v>
      </c>
      <c r="F15" s="118"/>
      <c r="G15" t="s">
        <v>339</v>
      </c>
      <c r="H15" s="93">
        <v>21839</v>
      </c>
      <c r="I15" s="88">
        <f t="shared" si="1"/>
        <v>2.1919840371289315E-2</v>
      </c>
      <c r="K15" s="119"/>
      <c r="L15" t="s">
        <v>339</v>
      </c>
      <c r="M15" s="95">
        <v>137985</v>
      </c>
      <c r="N15" s="88">
        <f t="shared" si="2"/>
        <v>1.9847208783545969E-2</v>
      </c>
      <c r="P15" s="118"/>
      <c r="Q15" t="s">
        <v>339</v>
      </c>
      <c r="R15" s="93">
        <v>405</v>
      </c>
      <c r="S15" s="88">
        <f t="shared" si="3"/>
        <v>2.1925075790385447E-2</v>
      </c>
    </row>
    <row r="16" spans="1:19">
      <c r="B16" t="s">
        <v>338</v>
      </c>
      <c r="C16" s="93">
        <v>340655</v>
      </c>
      <c r="D16" s="88">
        <f t="shared" si="0"/>
        <v>1.3939725617520986E-2</v>
      </c>
      <c r="F16" s="118"/>
      <c r="G16" t="s">
        <v>338</v>
      </c>
      <c r="H16" s="95">
        <v>17412</v>
      </c>
      <c r="I16" s="88">
        <f t="shared" si="1"/>
        <v>1.747645315925132E-2</v>
      </c>
      <c r="K16" s="119"/>
      <c r="L16" t="s">
        <v>338</v>
      </c>
      <c r="M16" s="93">
        <v>89198</v>
      </c>
      <c r="N16" s="88">
        <f t="shared" si="2"/>
        <v>1.2829882444285489E-2</v>
      </c>
      <c r="P16" s="118"/>
      <c r="Q16" t="s">
        <v>338</v>
      </c>
      <c r="R16" s="95">
        <v>307</v>
      </c>
      <c r="S16" s="88">
        <f t="shared" si="3"/>
        <v>1.6619748809008229E-2</v>
      </c>
    </row>
    <row r="17" spans="2:19">
      <c r="B17" t="s">
        <v>340</v>
      </c>
      <c r="C17" s="95">
        <v>325019</v>
      </c>
      <c r="D17" s="88">
        <f t="shared" si="0"/>
        <v>1.3299894851040064E-2</v>
      </c>
      <c r="F17" s="118"/>
      <c r="G17" t="s">
        <v>340</v>
      </c>
      <c r="H17" s="93">
        <v>11870</v>
      </c>
      <c r="I17" s="88">
        <f t="shared" si="1"/>
        <v>1.191393860557737E-2</v>
      </c>
      <c r="K17" s="119"/>
      <c r="L17" t="s">
        <v>340</v>
      </c>
      <c r="M17" s="95">
        <v>86771</v>
      </c>
      <c r="N17" s="88">
        <f t="shared" si="2"/>
        <v>1.248079250177242E-2</v>
      </c>
      <c r="P17" s="118"/>
      <c r="Q17" t="s">
        <v>340</v>
      </c>
      <c r="R17" s="93">
        <v>142</v>
      </c>
      <c r="S17" s="88">
        <f t="shared" si="3"/>
        <v>7.6873105240363795E-3</v>
      </c>
    </row>
    <row r="18" spans="2:19">
      <c r="B18" t="s">
        <v>341</v>
      </c>
      <c r="C18" s="95">
        <v>206960</v>
      </c>
      <c r="D18" s="88">
        <f t="shared" si="0"/>
        <v>8.468877937509044E-3</v>
      </c>
      <c r="F18" s="118"/>
      <c r="G18" t="s">
        <v>341</v>
      </c>
      <c r="H18" s="93">
        <v>9218</v>
      </c>
      <c r="I18" s="88">
        <f t="shared" si="1"/>
        <v>9.2521218252916756E-3</v>
      </c>
      <c r="K18" s="119"/>
      <c r="L18" t="s">
        <v>341</v>
      </c>
      <c r="M18" s="95">
        <v>52919</v>
      </c>
      <c r="N18" s="88">
        <f t="shared" si="2"/>
        <v>7.6116566410585869E-3</v>
      </c>
      <c r="P18" s="118"/>
      <c r="Q18" t="s">
        <v>341</v>
      </c>
      <c r="R18" s="93">
        <v>156</v>
      </c>
      <c r="S18" s="88">
        <f t="shared" si="3"/>
        <v>8.445214378518839E-3</v>
      </c>
    </row>
    <row r="19" spans="2:19">
      <c r="B19" t="s">
        <v>342</v>
      </c>
      <c r="C19" s="93">
        <v>111615</v>
      </c>
      <c r="D19" s="88">
        <f t="shared" si="0"/>
        <v>4.5673261064701964E-3</v>
      </c>
      <c r="F19" s="118"/>
      <c r="G19" t="s">
        <v>342</v>
      </c>
      <c r="H19" s="95">
        <v>5537</v>
      </c>
      <c r="I19" s="88">
        <f t="shared" si="1"/>
        <v>5.557496045415492E-3</v>
      </c>
      <c r="K19" s="119"/>
      <c r="L19" t="s">
        <v>342</v>
      </c>
      <c r="M19" s="93">
        <v>36426</v>
      </c>
      <c r="N19" s="88">
        <f t="shared" si="2"/>
        <v>5.2393696934409208E-3</v>
      </c>
      <c r="P19" s="118"/>
      <c r="Q19" t="s">
        <v>342</v>
      </c>
      <c r="R19" s="95">
        <v>118</v>
      </c>
      <c r="S19" s="88">
        <f t="shared" si="3"/>
        <v>6.3880467734950194E-3</v>
      </c>
    </row>
    <row r="20" spans="2:19">
      <c r="B20" t="s">
        <v>343</v>
      </c>
      <c r="C20" s="95">
        <v>74676</v>
      </c>
      <c r="D20" s="88">
        <f t="shared" si="0"/>
        <v>3.0557688870381972E-3</v>
      </c>
      <c r="F20" s="118"/>
      <c r="G20" t="s">
        <v>343</v>
      </c>
      <c r="H20" s="93">
        <v>3915</v>
      </c>
      <c r="I20" s="88">
        <f t="shared" si="1"/>
        <v>3.9294919663719801E-3</v>
      </c>
      <c r="K20" s="119"/>
      <c r="L20" t="s">
        <v>343</v>
      </c>
      <c r="M20" s="95">
        <v>19022</v>
      </c>
      <c r="N20" s="88">
        <f t="shared" si="2"/>
        <v>2.7360481608914838E-3</v>
      </c>
      <c r="P20" s="118"/>
      <c r="Q20" t="s">
        <v>343</v>
      </c>
      <c r="R20" s="93">
        <v>103</v>
      </c>
      <c r="S20" s="88">
        <f t="shared" si="3"/>
        <v>5.5760069294066694E-3</v>
      </c>
    </row>
    <row r="21" spans="2:19">
      <c r="B21" t="s">
        <v>344</v>
      </c>
      <c r="C21" s="93">
        <v>51922</v>
      </c>
      <c r="D21" s="88">
        <f t="shared" si="0"/>
        <v>2.124666990101201E-3</v>
      </c>
      <c r="F21" s="118"/>
      <c r="G21" t="s">
        <v>344</v>
      </c>
      <c r="H21" s="95">
        <v>2457</v>
      </c>
      <c r="I21" s="88">
        <f t="shared" si="1"/>
        <v>2.466094958205863E-3</v>
      </c>
      <c r="K21" s="119"/>
      <c r="L21" t="s">
        <v>344</v>
      </c>
      <c r="M21" s="93">
        <v>14737</v>
      </c>
      <c r="N21" s="88">
        <f t="shared" si="2"/>
        <v>2.1197109529522552E-3</v>
      </c>
      <c r="P21" s="118"/>
      <c r="Q21" t="s">
        <v>344</v>
      </c>
      <c r="R21" s="95">
        <v>29</v>
      </c>
      <c r="S21" s="88">
        <f t="shared" si="3"/>
        <v>1.5699436985708098E-3</v>
      </c>
    </row>
    <row r="22" spans="2:19">
      <c r="B22" t="s">
        <v>346</v>
      </c>
      <c r="C22" s="95">
        <v>27328</v>
      </c>
      <c r="D22" s="88">
        <f t="shared" si="0"/>
        <v>1.1182716287023923E-3</v>
      </c>
      <c r="F22" s="118"/>
      <c r="G22" t="s">
        <v>346</v>
      </c>
      <c r="H22" s="93">
        <v>1221</v>
      </c>
      <c r="I22" s="88">
        <f t="shared" si="1"/>
        <v>1.2255197167152457E-3</v>
      </c>
      <c r="K22" s="119"/>
      <c r="L22" t="s">
        <v>346</v>
      </c>
      <c r="M22" s="95">
        <v>7724</v>
      </c>
      <c r="N22" s="88">
        <f t="shared" si="2"/>
        <v>1.1109891701569668E-3</v>
      </c>
      <c r="P22" s="118"/>
      <c r="Q22" t="s">
        <v>346</v>
      </c>
      <c r="R22" s="93">
        <v>18</v>
      </c>
      <c r="S22" s="88">
        <f t="shared" si="3"/>
        <v>9.7444781290601987E-4</v>
      </c>
    </row>
    <row r="23" spans="2:19">
      <c r="B23" t="s">
        <v>345</v>
      </c>
      <c r="C23" s="95">
        <v>26363</v>
      </c>
      <c r="D23" s="88">
        <f t="shared" si="0"/>
        <v>1.0787834802210615E-3</v>
      </c>
      <c r="F23" s="118"/>
      <c r="G23" t="s">
        <v>345</v>
      </c>
      <c r="H23" s="93">
        <v>932</v>
      </c>
      <c r="I23" s="88">
        <f t="shared" si="1"/>
        <v>9.3544993937642027E-4</v>
      </c>
      <c r="K23" s="119"/>
      <c r="L23" t="s">
        <v>345</v>
      </c>
      <c r="M23" s="95">
        <v>7261</v>
      </c>
      <c r="N23" s="88">
        <f t="shared" si="2"/>
        <v>1.0443931077822029E-3</v>
      </c>
      <c r="P23" s="118"/>
      <c r="Q23" t="s">
        <v>345</v>
      </c>
      <c r="R23" s="93">
        <v>17</v>
      </c>
      <c r="S23" s="88">
        <f t="shared" si="3"/>
        <v>9.2031182330012994E-4</v>
      </c>
    </row>
    <row r="24" spans="2:19">
      <c r="C24">
        <f>SUM(C3:C23)</f>
        <v>24437712</v>
      </c>
      <c r="H24">
        <f>SUM(H3:H23)</f>
        <v>996312</v>
      </c>
      <c r="M24">
        <f>SUM(M3:M23)</f>
        <v>6952363</v>
      </c>
      <c r="R24">
        <f>SUM(R3:R23)</f>
        <v>18472</v>
      </c>
    </row>
  </sheetData>
  <mergeCells count="4">
    <mergeCell ref="A1:C1"/>
    <mergeCell ref="G1:I1"/>
    <mergeCell ref="L1:N1"/>
    <mergeCell ref="Q1:S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7EFD9-D238-477D-8014-348A90EE4A1E}">
  <dimension ref="A1:D80"/>
  <sheetViews>
    <sheetView workbookViewId="0">
      <selection activeCell="F18" sqref="F18"/>
    </sheetView>
  </sheetViews>
  <sheetFormatPr defaultRowHeight="14.4"/>
  <cols>
    <col min="1" max="1" width="40.21875" customWidth="1"/>
    <col min="2" max="2" width="26.77734375" customWidth="1"/>
    <col min="3" max="3" width="36.21875" bestFit="1" customWidth="1"/>
    <col min="4" max="4" width="45.5546875" bestFit="1" customWidth="1"/>
  </cols>
  <sheetData>
    <row r="1" spans="1:4" ht="18">
      <c r="A1" s="139" t="s">
        <v>360</v>
      </c>
      <c r="B1" s="140"/>
      <c r="C1" s="140"/>
      <c r="D1" s="140"/>
    </row>
    <row r="2" spans="1:4">
      <c r="A2" s="42" t="s">
        <v>361</v>
      </c>
      <c r="B2" s="42" t="s">
        <v>362</v>
      </c>
      <c r="C2" s="42" t="s">
        <v>363</v>
      </c>
      <c r="D2" s="42" t="s">
        <v>364</v>
      </c>
    </row>
    <row r="3" spans="1:4">
      <c r="A3" s="42" t="s">
        <v>365</v>
      </c>
      <c r="B3" s="42" t="s">
        <v>366</v>
      </c>
      <c r="C3" s="42" t="s">
        <v>367</v>
      </c>
      <c r="D3" s="42" t="s">
        <v>367</v>
      </c>
    </row>
    <row r="4" spans="1:4">
      <c r="A4" s="47" t="s">
        <v>368</v>
      </c>
      <c r="B4" s="47" t="s">
        <v>174</v>
      </c>
      <c r="C4" s="47" t="s">
        <v>369</v>
      </c>
      <c r="D4" s="47" t="s">
        <v>369</v>
      </c>
    </row>
    <row r="5" spans="1:4">
      <c r="A5" s="47" t="s">
        <v>370</v>
      </c>
      <c r="B5" s="47" t="s">
        <v>176</v>
      </c>
      <c r="C5" s="47" t="s">
        <v>316</v>
      </c>
      <c r="D5" s="47" t="s">
        <v>371</v>
      </c>
    </row>
    <row r="6" spans="1:4">
      <c r="A6" s="47" t="s">
        <v>217</v>
      </c>
      <c r="B6" s="47" t="s">
        <v>178</v>
      </c>
      <c r="C6" s="47" t="s">
        <v>371</v>
      </c>
      <c r="D6" s="47" t="s">
        <v>372</v>
      </c>
    </row>
    <row r="7" spans="1:4">
      <c r="A7" s="47" t="s">
        <v>260</v>
      </c>
      <c r="B7" s="47" t="s">
        <v>180</v>
      </c>
      <c r="C7" s="47" t="s">
        <v>315</v>
      </c>
      <c r="D7" s="47" t="s">
        <v>373</v>
      </c>
    </row>
    <row r="8" spans="1:4">
      <c r="A8" s="47" t="s">
        <v>234</v>
      </c>
      <c r="B8" s="47" t="s">
        <v>181</v>
      </c>
      <c r="C8" s="47" t="s">
        <v>312</v>
      </c>
      <c r="D8" s="47" t="s">
        <v>374</v>
      </c>
    </row>
    <row r="9" spans="1:4">
      <c r="A9" s="47" t="s">
        <v>257</v>
      </c>
      <c r="B9" s="47" t="s">
        <v>182</v>
      </c>
      <c r="C9" s="47" t="s">
        <v>372</v>
      </c>
      <c r="D9" s="47" t="s">
        <v>375</v>
      </c>
    </row>
    <row r="10" spans="1:4">
      <c r="A10" s="47" t="s">
        <v>241</v>
      </c>
      <c r="B10" s="47" t="s">
        <v>183</v>
      </c>
      <c r="C10" s="47" t="s">
        <v>376</v>
      </c>
      <c r="D10" s="47" t="s">
        <v>377</v>
      </c>
    </row>
    <row r="11" spans="1:4">
      <c r="A11" s="47" t="s">
        <v>378</v>
      </c>
      <c r="B11" s="47" t="s">
        <v>185</v>
      </c>
      <c r="C11" s="47" t="s">
        <v>379</v>
      </c>
      <c r="D11" s="47" t="s">
        <v>315</v>
      </c>
    </row>
    <row r="12" spans="1:4">
      <c r="A12" s="47" t="s">
        <v>380</v>
      </c>
      <c r="B12" s="47" t="s">
        <v>187</v>
      </c>
      <c r="C12" s="47" t="s">
        <v>381</v>
      </c>
      <c r="D12" s="47" t="s">
        <v>382</v>
      </c>
    </row>
    <row r="13" spans="1:4">
      <c r="A13" s="47" t="s">
        <v>383</v>
      </c>
      <c r="B13" s="47" t="s">
        <v>189</v>
      </c>
      <c r="C13" s="47" t="s">
        <v>377</v>
      </c>
      <c r="D13" s="47" t="s">
        <v>312</v>
      </c>
    </row>
    <row r="14" spans="1:4">
      <c r="A14" s="47" t="s">
        <v>384</v>
      </c>
      <c r="B14" s="47" t="s">
        <v>179</v>
      </c>
      <c r="C14" s="47" t="s">
        <v>385</v>
      </c>
      <c r="D14" s="47" t="s">
        <v>386</v>
      </c>
    </row>
    <row r="15" spans="1:4">
      <c r="A15" s="47" t="s">
        <v>247</v>
      </c>
      <c r="B15" s="47" t="s">
        <v>191</v>
      </c>
      <c r="C15" s="47" t="s">
        <v>373</v>
      </c>
      <c r="D15" s="47" t="s">
        <v>387</v>
      </c>
    </row>
    <row r="16" spans="1:4">
      <c r="A16" s="47" t="s">
        <v>388</v>
      </c>
      <c r="B16" s="47" t="s">
        <v>193</v>
      </c>
      <c r="C16" s="47" t="s">
        <v>389</v>
      </c>
      <c r="D16" s="47" t="s">
        <v>390</v>
      </c>
    </row>
    <row r="17" spans="1:4">
      <c r="A17" s="47" t="s">
        <v>275</v>
      </c>
      <c r="B17" s="47" t="s">
        <v>195</v>
      </c>
      <c r="C17" s="47" t="s">
        <v>391</v>
      </c>
      <c r="D17" s="47" t="s">
        <v>392</v>
      </c>
    </row>
    <row r="18" spans="1:4">
      <c r="A18" s="47" t="s">
        <v>393</v>
      </c>
      <c r="B18" s="47" t="s">
        <v>197</v>
      </c>
      <c r="C18" s="47" t="s">
        <v>394</v>
      </c>
      <c r="D18" s="47" t="s">
        <v>395</v>
      </c>
    </row>
    <row r="19" spans="1:4">
      <c r="A19" s="47" t="s">
        <v>288</v>
      </c>
      <c r="B19" s="47" t="s">
        <v>198</v>
      </c>
      <c r="C19" s="47" t="s">
        <v>396</v>
      </c>
      <c r="D19" s="47" t="s">
        <v>376</v>
      </c>
    </row>
    <row r="20" spans="1:4">
      <c r="A20" s="47" t="s">
        <v>397</v>
      </c>
      <c r="B20" s="47" t="s">
        <v>199</v>
      </c>
      <c r="C20" s="47" t="s">
        <v>398</v>
      </c>
      <c r="D20" s="47" t="s">
        <v>399</v>
      </c>
    </row>
    <row r="21" spans="1:4">
      <c r="A21" s="47" t="s">
        <v>400</v>
      </c>
      <c r="B21" s="47" t="s">
        <v>203</v>
      </c>
      <c r="C21" s="47" t="s">
        <v>401</v>
      </c>
      <c r="D21" s="47" t="s">
        <v>402</v>
      </c>
    </row>
    <row r="22" spans="1:4">
      <c r="A22" s="47" t="s">
        <v>306</v>
      </c>
      <c r="B22" s="47" t="s">
        <v>201</v>
      </c>
      <c r="C22" s="47" t="s">
        <v>403</v>
      </c>
      <c r="D22" s="47" t="s">
        <v>404</v>
      </c>
    </row>
    <row r="23" spans="1:4">
      <c r="A23" s="47" t="s">
        <v>405</v>
      </c>
      <c r="B23" s="47" t="s">
        <v>192</v>
      </c>
      <c r="C23" s="47" t="s">
        <v>406</v>
      </c>
      <c r="D23" s="47" t="s">
        <v>407</v>
      </c>
    </row>
    <row r="24" spans="1:4">
      <c r="A24" s="47" t="s">
        <v>408</v>
      </c>
      <c r="B24" s="47" t="s">
        <v>205</v>
      </c>
      <c r="C24" s="47" t="s">
        <v>409</v>
      </c>
      <c r="D24" s="47" t="s">
        <v>410</v>
      </c>
    </row>
    <row r="25" spans="1:4">
      <c r="A25" s="47" t="s">
        <v>411</v>
      </c>
      <c r="B25" s="47" t="s">
        <v>196</v>
      </c>
      <c r="C25" s="47" t="s">
        <v>412</v>
      </c>
      <c r="D25" s="47" t="s">
        <v>413</v>
      </c>
    </row>
    <row r="26" spans="1:4">
      <c r="A26" s="47" t="s">
        <v>414</v>
      </c>
      <c r="B26" s="47" t="s">
        <v>207</v>
      </c>
      <c r="C26" s="47" t="s">
        <v>415</v>
      </c>
      <c r="D26" s="47" t="s">
        <v>316</v>
      </c>
    </row>
    <row r="27" spans="1:4">
      <c r="A27" s="47" t="s">
        <v>416</v>
      </c>
      <c r="B27" s="47" t="s">
        <v>209</v>
      </c>
      <c r="C27" s="47" t="s">
        <v>417</v>
      </c>
      <c r="D27" s="47" t="s">
        <v>418</v>
      </c>
    </row>
    <row r="28" spans="1:4">
      <c r="A28" s="47" t="s">
        <v>419</v>
      </c>
      <c r="B28" s="47" t="s">
        <v>213</v>
      </c>
      <c r="C28" s="47" t="s">
        <v>395</v>
      </c>
      <c r="D28" s="47" t="s">
        <v>420</v>
      </c>
    </row>
    <row r="29" spans="1:4">
      <c r="A29" s="121" t="s">
        <v>421</v>
      </c>
      <c r="C29" s="47"/>
      <c r="D29" s="47"/>
    </row>
    <row r="30" spans="1:4">
      <c r="A30" s="47" t="s">
        <v>422</v>
      </c>
      <c r="C30" s="47"/>
      <c r="D30" s="47"/>
    </row>
    <row r="31" spans="1:4">
      <c r="A31" s="47" t="s">
        <v>184</v>
      </c>
      <c r="C31" s="47"/>
      <c r="D31" s="47"/>
    </row>
    <row r="32" spans="1:4">
      <c r="A32" s="47" t="s">
        <v>219</v>
      </c>
      <c r="C32" s="47"/>
      <c r="D32" s="47"/>
    </row>
    <row r="33" spans="1:4">
      <c r="A33" s="47" t="s">
        <v>246</v>
      </c>
      <c r="C33" s="47"/>
      <c r="D33" s="47"/>
    </row>
    <row r="34" spans="1:4">
      <c r="A34" s="47" t="s">
        <v>236</v>
      </c>
      <c r="C34" s="47"/>
      <c r="D34" s="47"/>
    </row>
    <row r="35" spans="1:4">
      <c r="A35" s="47" t="s">
        <v>204</v>
      </c>
      <c r="C35" s="47"/>
      <c r="D35" s="47"/>
    </row>
    <row r="36" spans="1:4">
      <c r="A36" s="47" t="s">
        <v>225</v>
      </c>
      <c r="C36" s="47"/>
      <c r="D36" s="47"/>
    </row>
    <row r="37" spans="1:4">
      <c r="A37" s="47" t="s">
        <v>290</v>
      </c>
      <c r="C37" s="47"/>
      <c r="D37" s="47"/>
    </row>
    <row r="38" spans="1:4">
      <c r="A38" s="47" t="s">
        <v>261</v>
      </c>
      <c r="C38" s="47"/>
      <c r="D38" s="47"/>
    </row>
    <row r="39" spans="1:4">
      <c r="A39" s="47" t="s">
        <v>423</v>
      </c>
      <c r="C39" s="47"/>
      <c r="D39" s="47"/>
    </row>
    <row r="40" spans="1:4">
      <c r="A40" s="47" t="s">
        <v>298</v>
      </c>
      <c r="C40" s="47"/>
      <c r="D40" s="47"/>
    </row>
    <row r="41" spans="1:4">
      <c r="A41" s="47" t="s">
        <v>299</v>
      </c>
      <c r="C41" s="47"/>
      <c r="D41" s="47"/>
    </row>
    <row r="42" spans="1:4">
      <c r="A42" s="47" t="s">
        <v>304</v>
      </c>
      <c r="C42" s="47"/>
      <c r="D42" s="47"/>
    </row>
    <row r="43" spans="1:4">
      <c r="A43" s="47" t="s">
        <v>274</v>
      </c>
      <c r="C43" s="47"/>
      <c r="D43" s="47"/>
    </row>
    <row r="44" spans="1:4">
      <c r="A44" s="47" t="s">
        <v>272</v>
      </c>
      <c r="C44" s="47"/>
      <c r="D44" s="47"/>
    </row>
    <row r="45" spans="1:4">
      <c r="A45" s="47" t="s">
        <v>314</v>
      </c>
      <c r="C45" s="47"/>
      <c r="D45" s="47"/>
    </row>
    <row r="46" spans="1:4">
      <c r="A46" s="47" t="s">
        <v>313</v>
      </c>
      <c r="C46" s="47"/>
      <c r="D46" s="47"/>
    </row>
    <row r="47" spans="1:4">
      <c r="A47" s="47" t="s">
        <v>281</v>
      </c>
      <c r="C47" s="47"/>
      <c r="D47" s="47"/>
    </row>
    <row r="48" spans="1:4">
      <c r="A48" s="47" t="s">
        <v>305</v>
      </c>
      <c r="C48" s="47"/>
      <c r="D48" s="47"/>
    </row>
    <row r="49" spans="1:4">
      <c r="A49" s="47" t="s">
        <v>424</v>
      </c>
      <c r="C49" s="47"/>
      <c r="D49" s="47"/>
    </row>
    <row r="50" spans="1:4">
      <c r="A50" s="47" t="s">
        <v>292</v>
      </c>
      <c r="C50" s="47"/>
      <c r="D50" s="47"/>
    </row>
    <row r="51" spans="1:4">
      <c r="A51" s="47" t="s">
        <v>425</v>
      </c>
      <c r="C51" s="47"/>
      <c r="D51" s="47"/>
    </row>
    <row r="52" spans="1:4">
      <c r="A52" s="47" t="s">
        <v>426</v>
      </c>
      <c r="C52" s="47"/>
      <c r="D52" s="47"/>
    </row>
    <row r="53" spans="1:4">
      <c r="A53" s="47" t="s">
        <v>300</v>
      </c>
      <c r="C53" s="47"/>
      <c r="D53" s="47"/>
    </row>
    <row r="54" spans="1:4">
      <c r="A54" s="47" t="s">
        <v>295</v>
      </c>
    </row>
    <row r="55" spans="1:4">
      <c r="A55" s="121" t="s">
        <v>427</v>
      </c>
    </row>
    <row r="56" spans="1:4">
      <c r="A56" s="47" t="s">
        <v>428</v>
      </c>
    </row>
    <row r="57" spans="1:4">
      <c r="A57" s="47" t="s">
        <v>194</v>
      </c>
    </row>
    <row r="58" spans="1:4">
      <c r="A58" s="47" t="s">
        <v>262</v>
      </c>
    </row>
    <row r="59" spans="1:4">
      <c r="A59" s="47" t="s">
        <v>190</v>
      </c>
    </row>
    <row r="60" spans="1:4">
      <c r="A60" s="47" t="s">
        <v>208</v>
      </c>
    </row>
    <row r="61" spans="1:4">
      <c r="A61" s="47" t="s">
        <v>309</v>
      </c>
    </row>
    <row r="62" spans="1:4">
      <c r="A62" s="47" t="s">
        <v>303</v>
      </c>
    </row>
    <row r="63" spans="1:4">
      <c r="A63" s="47" t="s">
        <v>276</v>
      </c>
    </row>
    <row r="64" spans="1:4">
      <c r="A64" s="47" t="s">
        <v>429</v>
      </c>
    </row>
    <row r="65" spans="1:1">
      <c r="A65" s="47" t="s">
        <v>226</v>
      </c>
    </row>
    <row r="66" spans="1:1">
      <c r="A66" s="47" t="s">
        <v>265</v>
      </c>
    </row>
    <row r="67" spans="1:1">
      <c r="A67" s="47" t="s">
        <v>430</v>
      </c>
    </row>
    <row r="68" spans="1:1">
      <c r="A68" s="47" t="s">
        <v>431</v>
      </c>
    </row>
    <row r="69" spans="1:1">
      <c r="A69" s="47" t="s">
        <v>432</v>
      </c>
    </row>
    <row r="70" spans="1:1">
      <c r="A70" s="47" t="s">
        <v>433</v>
      </c>
    </row>
    <row r="71" spans="1:1">
      <c r="A71" s="47" t="s">
        <v>434</v>
      </c>
    </row>
    <row r="72" spans="1:1">
      <c r="A72" s="47" t="s">
        <v>435</v>
      </c>
    </row>
    <row r="73" spans="1:1">
      <c r="A73" s="47" t="s">
        <v>436</v>
      </c>
    </row>
    <row r="74" spans="1:1">
      <c r="A74" s="47" t="s">
        <v>437</v>
      </c>
    </row>
    <row r="75" spans="1:1">
      <c r="A75" s="47" t="s">
        <v>286</v>
      </c>
    </row>
    <row r="76" spans="1:1">
      <c r="A76" s="47" t="s">
        <v>438</v>
      </c>
    </row>
    <row r="77" spans="1:1">
      <c r="A77" s="47" t="s">
        <v>439</v>
      </c>
    </row>
    <row r="78" spans="1:1">
      <c r="A78" s="47" t="s">
        <v>440</v>
      </c>
    </row>
    <row r="79" spans="1:1">
      <c r="A79" s="47" t="s">
        <v>441</v>
      </c>
    </row>
    <row r="80" spans="1:1">
      <c r="A80" s="47" t="s">
        <v>442</v>
      </c>
    </row>
  </sheetData>
  <mergeCells count="1">
    <mergeCell ref="A1:D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7980-8E7E-4323-9145-E56C1671515D}">
  <dimension ref="A1:AN24"/>
  <sheetViews>
    <sheetView workbookViewId="0">
      <selection activeCell="L26" sqref="L26"/>
    </sheetView>
  </sheetViews>
  <sheetFormatPr defaultRowHeight="14.4"/>
  <sheetData>
    <row r="1" spans="1:40" ht="18">
      <c r="C1" s="139" t="s">
        <v>451</v>
      </c>
      <c r="D1" s="140"/>
      <c r="E1" s="140"/>
      <c r="F1" s="140"/>
      <c r="G1" s="140"/>
      <c r="H1" s="140"/>
      <c r="I1" s="140"/>
      <c r="J1" s="140"/>
      <c r="K1" s="140"/>
      <c r="L1" s="140"/>
      <c r="M1" s="140"/>
      <c r="N1" s="140"/>
      <c r="O1" s="140"/>
      <c r="P1" s="140"/>
      <c r="Q1" s="140"/>
      <c r="R1" s="140"/>
      <c r="S1" s="140"/>
      <c r="T1" s="140"/>
      <c r="U1" s="140"/>
    </row>
    <row r="2" spans="1:40">
      <c r="A2" s="138" t="s">
        <v>444</v>
      </c>
      <c r="B2" s="138"/>
      <c r="C2" s="138"/>
      <c r="D2" s="138"/>
      <c r="E2" s="138"/>
      <c r="G2" s="138" t="s">
        <v>445</v>
      </c>
      <c r="H2" s="138"/>
      <c r="I2" s="138"/>
      <c r="J2" s="138"/>
      <c r="L2" s="138" t="s">
        <v>446</v>
      </c>
      <c r="M2" s="138"/>
      <c r="N2" s="138"/>
      <c r="O2" s="138"/>
      <c r="Q2" s="138" t="s">
        <v>447</v>
      </c>
      <c r="R2" s="138"/>
      <c r="S2" s="138"/>
      <c r="T2" s="138"/>
      <c r="V2" s="138" t="s">
        <v>448</v>
      </c>
      <c r="W2" s="138"/>
      <c r="X2" s="138"/>
      <c r="Y2" s="138"/>
      <c r="AA2" s="138" t="s">
        <v>449</v>
      </c>
      <c r="AB2" s="138"/>
      <c r="AC2" s="138"/>
      <c r="AD2" s="138"/>
      <c r="AF2" s="138" t="s">
        <v>450</v>
      </c>
      <c r="AG2" s="138"/>
      <c r="AH2" s="138"/>
      <c r="AI2" s="138"/>
      <c r="AK2" s="138" t="s">
        <v>348</v>
      </c>
      <c r="AL2" s="138"/>
      <c r="AM2" s="138"/>
    </row>
    <row r="3" spans="1:40">
      <c r="A3" s="124"/>
      <c r="B3" s="82" t="s">
        <v>323</v>
      </c>
      <c r="C3" s="82" t="s">
        <v>324</v>
      </c>
      <c r="D3" s="82" t="s">
        <v>325</v>
      </c>
      <c r="E3" s="82" t="s">
        <v>443</v>
      </c>
      <c r="G3" s="82" t="s">
        <v>323</v>
      </c>
      <c r="H3" s="82" t="s">
        <v>324</v>
      </c>
      <c r="I3" s="82" t="s">
        <v>325</v>
      </c>
      <c r="J3" s="82" t="s">
        <v>443</v>
      </c>
      <c r="L3" s="82" t="s">
        <v>323</v>
      </c>
      <c r="M3" s="82" t="s">
        <v>324</v>
      </c>
      <c r="N3" s="82" t="s">
        <v>325</v>
      </c>
      <c r="O3" s="82" t="s">
        <v>443</v>
      </c>
      <c r="Q3" s="82" t="s">
        <v>323</v>
      </c>
      <c r="R3" s="82" t="s">
        <v>324</v>
      </c>
      <c r="S3" s="82" t="s">
        <v>325</v>
      </c>
      <c r="T3" s="82" t="s">
        <v>443</v>
      </c>
      <c r="V3" s="82" t="s">
        <v>323</v>
      </c>
      <c r="W3" s="82" t="s">
        <v>324</v>
      </c>
      <c r="X3" s="82" t="s">
        <v>325</v>
      </c>
      <c r="Y3" s="82" t="s">
        <v>443</v>
      </c>
      <c r="AA3" s="82" t="s">
        <v>323</v>
      </c>
      <c r="AB3" s="82" t="s">
        <v>324</v>
      </c>
      <c r="AC3" s="82" t="s">
        <v>325</v>
      </c>
      <c r="AD3" s="82" t="s">
        <v>443</v>
      </c>
      <c r="AF3" s="82" t="s">
        <v>323</v>
      </c>
      <c r="AG3" s="82" t="s">
        <v>324</v>
      </c>
      <c r="AH3" s="82" t="s">
        <v>325</v>
      </c>
      <c r="AI3" s="82" t="s">
        <v>443</v>
      </c>
      <c r="AK3" s="82" t="s">
        <v>323</v>
      </c>
      <c r="AL3" s="82" t="s">
        <v>324</v>
      </c>
      <c r="AM3" s="82" t="s">
        <v>325</v>
      </c>
      <c r="AN3" s="82"/>
    </row>
    <row r="4" spans="1:40">
      <c r="A4" s="128"/>
      <c r="B4" s="125" t="s">
        <v>326</v>
      </c>
      <c r="C4" s="82">
        <v>1953784</v>
      </c>
      <c r="D4" s="88">
        <f t="shared" ref="D4:D24" si="0">C4/6204182</f>
        <v>0.31491403701567749</v>
      </c>
      <c r="E4" s="90">
        <f>D4-AM4</f>
        <v>2.2387197136509995E-2</v>
      </c>
      <c r="F4" s="129"/>
      <c r="G4" s="125" t="s">
        <v>326</v>
      </c>
      <c r="H4" s="85">
        <v>1685056</v>
      </c>
      <c r="I4" s="88">
        <f t="shared" ref="I4:I24" si="1">H4/5660230</f>
        <v>0.29770097681542979</v>
      </c>
      <c r="J4" s="90">
        <f>I4-AM4</f>
        <v>5.1741369362622858E-3</v>
      </c>
      <c r="K4" s="128"/>
      <c r="L4" s="122" t="s">
        <v>326</v>
      </c>
      <c r="M4" s="82">
        <v>1198541</v>
      </c>
      <c r="N4" s="88">
        <f t="shared" ref="N4:N24" si="2">M4/4213830</f>
        <v>0.28443031636302368</v>
      </c>
      <c r="O4" s="126">
        <f>N4-AM4</f>
        <v>-8.0965235161438165E-3</v>
      </c>
      <c r="P4" s="129"/>
      <c r="Q4" s="127" t="s">
        <v>326</v>
      </c>
      <c r="R4" s="85">
        <v>1069260</v>
      </c>
      <c r="S4" s="88">
        <f t="shared" ref="S4:S24" si="3">R4/3840534</f>
        <v>0.278414407996388</v>
      </c>
      <c r="T4" s="126">
        <f>S4-AM4</f>
        <v>-1.4112431882779497E-2</v>
      </c>
      <c r="U4" s="128"/>
      <c r="V4" s="127" t="s">
        <v>326</v>
      </c>
      <c r="W4" s="82">
        <v>1052458</v>
      </c>
      <c r="X4" s="88">
        <f t="shared" ref="X4:X24" si="4">W4/3783802</f>
        <v>0.27814827520044655</v>
      </c>
      <c r="Y4" s="126">
        <f>X4-AM4</f>
        <v>-1.4378564678720951E-2</v>
      </c>
      <c r="Z4" s="129"/>
      <c r="AA4" s="127" t="s">
        <v>326</v>
      </c>
      <c r="AB4" s="85">
        <v>1181596</v>
      </c>
      <c r="AC4" s="88">
        <f t="shared" ref="AC4:AC24" si="5">AB4/4205791</f>
        <v>0.28094501129514043</v>
      </c>
      <c r="AD4" s="126">
        <f>AC4-AM4</f>
        <v>-1.1581828584027065E-2</v>
      </c>
      <c r="AF4" s="125" t="s">
        <v>326</v>
      </c>
      <c r="AG4">
        <v>1338596</v>
      </c>
      <c r="AH4" s="88">
        <f t="shared" ref="AH4:AH24" si="6">AG4/4496490</f>
        <v>0.29769798220389682</v>
      </c>
      <c r="AI4" s="90">
        <f>AH4-AM4</f>
        <v>5.1711423247293165E-3</v>
      </c>
      <c r="AK4" t="s">
        <v>326</v>
      </c>
      <c r="AL4" s="82">
        <v>9479291</v>
      </c>
      <c r="AM4" s="88">
        <f>AL4/32404859</f>
        <v>0.2925268398791675</v>
      </c>
    </row>
    <row r="5" spans="1:40">
      <c r="A5" s="128"/>
      <c r="B5" s="127" t="s">
        <v>328</v>
      </c>
      <c r="C5" s="82">
        <v>1017027</v>
      </c>
      <c r="D5" s="88">
        <f t="shared" si="0"/>
        <v>0.16392604214383136</v>
      </c>
      <c r="E5" s="126">
        <f t="shared" ref="E5:E24" si="7">D5-AM5</f>
        <v>-2.6769663741195993E-3</v>
      </c>
      <c r="F5" s="129"/>
      <c r="G5" t="s">
        <v>328</v>
      </c>
      <c r="H5" s="85">
        <v>954759</v>
      </c>
      <c r="I5" s="88">
        <f t="shared" si="1"/>
        <v>0.16867848126312887</v>
      </c>
      <c r="J5" s="92">
        <f t="shared" ref="J5:J24" si="8">I5-AM5</f>
        <v>2.0754727451779142E-3</v>
      </c>
      <c r="K5" s="128"/>
      <c r="L5" t="s">
        <v>328</v>
      </c>
      <c r="M5" s="82">
        <v>706961</v>
      </c>
      <c r="N5" s="88">
        <f t="shared" si="2"/>
        <v>0.16777159970857866</v>
      </c>
      <c r="O5" s="92">
        <f t="shared" ref="O5:O24" si="9">N5-AM5</f>
        <v>1.1685911906277047E-3</v>
      </c>
      <c r="P5" s="129"/>
      <c r="Q5" t="s">
        <v>328</v>
      </c>
      <c r="R5" s="85">
        <v>639699</v>
      </c>
      <c r="S5" s="88">
        <f t="shared" si="3"/>
        <v>0.16656511828823803</v>
      </c>
      <c r="T5" s="92">
        <f t="shared" ref="T5:T24" si="10">S5-AM5</f>
        <v>-3.7890229712927992E-5</v>
      </c>
      <c r="U5" s="128"/>
      <c r="V5" t="s">
        <v>328</v>
      </c>
      <c r="W5" s="82">
        <v>634225</v>
      </c>
      <c r="X5" s="88">
        <f t="shared" si="4"/>
        <v>0.1676158001925048</v>
      </c>
      <c r="Y5" s="92">
        <f t="shared" ref="Y5:Y24" si="11">X5-AM5</f>
        <v>1.0127916745538423E-3</v>
      </c>
      <c r="Z5" s="129"/>
      <c r="AA5" t="s">
        <v>328</v>
      </c>
      <c r="AB5" s="85">
        <v>710436</v>
      </c>
      <c r="AC5" s="88">
        <f t="shared" si="5"/>
        <v>0.1689185221044032</v>
      </c>
      <c r="AD5" s="92">
        <f t="shared" ref="AD5:AD24" si="12">AC5-AM5</f>
        <v>2.3155135864522391E-3</v>
      </c>
      <c r="AF5" s="127" t="s">
        <v>328</v>
      </c>
      <c r="AG5">
        <v>735640</v>
      </c>
      <c r="AH5" s="88">
        <f t="shared" si="6"/>
        <v>0.16360316602505509</v>
      </c>
      <c r="AI5" s="126">
        <f t="shared" ref="AI5:AI24" si="13">AH5-AM5</f>
        <v>-2.9998424928958656E-3</v>
      </c>
      <c r="AK5" t="s">
        <v>328</v>
      </c>
      <c r="AL5" s="82">
        <v>5398747</v>
      </c>
      <c r="AM5" s="88">
        <f t="shared" ref="AM5:AM24" si="14">AL5/32404859</f>
        <v>0.16660300851795096</v>
      </c>
    </row>
    <row r="6" spans="1:40">
      <c r="A6" s="128"/>
      <c r="B6" s="127" t="s">
        <v>327</v>
      </c>
      <c r="C6" s="85">
        <v>483709</v>
      </c>
      <c r="D6" s="88">
        <f t="shared" si="0"/>
        <v>7.7964992000557037E-2</v>
      </c>
      <c r="E6" s="126">
        <f t="shared" si="7"/>
        <v>-1.1143558047446572E-2</v>
      </c>
      <c r="F6" s="129"/>
      <c r="G6" s="123" t="s">
        <v>327</v>
      </c>
      <c r="H6" s="82">
        <v>537636</v>
      </c>
      <c r="I6" s="88">
        <f t="shared" si="1"/>
        <v>9.498483277181316E-2</v>
      </c>
      <c r="J6" s="90">
        <f t="shared" si="8"/>
        <v>5.8762827238095505E-3</v>
      </c>
      <c r="K6" s="128"/>
      <c r="L6" s="125" t="s">
        <v>327</v>
      </c>
      <c r="M6" s="85">
        <v>399307</v>
      </c>
      <c r="N6" s="88">
        <f t="shared" si="2"/>
        <v>9.4761060602824507E-2</v>
      </c>
      <c r="O6" s="90">
        <f t="shared" si="9"/>
        <v>5.652510554820897E-3</v>
      </c>
      <c r="P6" s="129"/>
      <c r="Q6" s="125" t="s">
        <v>327</v>
      </c>
      <c r="R6" s="82">
        <v>360898</v>
      </c>
      <c r="S6" s="88">
        <f t="shared" si="3"/>
        <v>9.397078635418929E-2</v>
      </c>
      <c r="T6" s="90">
        <f t="shared" si="10"/>
        <v>4.8622363061856799E-3</v>
      </c>
      <c r="U6" s="128"/>
      <c r="V6" s="125" t="s">
        <v>327</v>
      </c>
      <c r="W6" s="85">
        <v>357680</v>
      </c>
      <c r="X6" s="88">
        <f t="shared" si="4"/>
        <v>9.4529259194852167E-2</v>
      </c>
      <c r="Y6" s="90">
        <f t="shared" si="11"/>
        <v>5.4207091468485569E-3</v>
      </c>
      <c r="Z6" s="129"/>
      <c r="AA6" s="125" t="s">
        <v>327</v>
      </c>
      <c r="AB6" s="82">
        <v>394519</v>
      </c>
      <c r="AC6" s="88">
        <f t="shared" si="5"/>
        <v>9.3803757723576853E-2</v>
      </c>
      <c r="AD6" s="90">
        <f t="shared" si="12"/>
        <v>4.695207675573243E-3</v>
      </c>
      <c r="AF6" s="127" t="s">
        <v>327</v>
      </c>
      <c r="AG6">
        <v>353801</v>
      </c>
      <c r="AH6" s="88">
        <f t="shared" si="6"/>
        <v>7.8683817822345875E-2</v>
      </c>
      <c r="AI6" s="126">
        <f t="shared" si="13"/>
        <v>-1.0424732225657735E-2</v>
      </c>
      <c r="AK6" t="s">
        <v>327</v>
      </c>
      <c r="AL6" s="85">
        <v>2887550</v>
      </c>
      <c r="AM6" s="88">
        <f t="shared" si="14"/>
        <v>8.910855004800361E-2</v>
      </c>
    </row>
    <row r="7" spans="1:40">
      <c r="A7" s="128"/>
      <c r="B7" s="42" t="s">
        <v>330</v>
      </c>
      <c r="C7" s="85">
        <v>438841</v>
      </c>
      <c r="D7" s="88">
        <f t="shared" si="0"/>
        <v>7.0733095837614043E-2</v>
      </c>
      <c r="E7" s="92">
        <f t="shared" si="7"/>
        <v>1.7698888074584723E-3</v>
      </c>
      <c r="F7" s="129"/>
      <c r="G7" s="127" t="s">
        <v>330</v>
      </c>
      <c r="H7" s="82">
        <v>360488</v>
      </c>
      <c r="I7" s="88">
        <f t="shared" si="1"/>
        <v>6.3687871340917246E-2</v>
      </c>
      <c r="J7" s="126">
        <f t="shared" si="8"/>
        <v>-5.2753356892383252E-3</v>
      </c>
      <c r="K7" s="128"/>
      <c r="L7" t="s">
        <v>330</v>
      </c>
      <c r="M7" s="85">
        <v>282099</v>
      </c>
      <c r="N7" s="88">
        <f t="shared" si="2"/>
        <v>6.6945985006514261E-2</v>
      </c>
      <c r="O7" s="92">
        <f t="shared" si="9"/>
        <v>-2.0172220236413102E-3</v>
      </c>
      <c r="P7" s="129"/>
      <c r="Q7" t="s">
        <v>330</v>
      </c>
      <c r="R7" s="82">
        <v>265990</v>
      </c>
      <c r="S7" s="88">
        <f t="shared" si="3"/>
        <v>6.9258597892897192E-2</v>
      </c>
      <c r="T7" s="92">
        <f t="shared" si="10"/>
        <v>2.9539086274162074E-4</v>
      </c>
      <c r="U7" s="128"/>
      <c r="V7" t="s">
        <v>330</v>
      </c>
      <c r="W7" s="85">
        <v>259885</v>
      </c>
      <c r="X7" s="88">
        <f t="shared" si="4"/>
        <v>6.868356219485057E-2</v>
      </c>
      <c r="Y7" s="92">
        <f t="shared" si="11"/>
        <v>-2.7964483530500128E-4</v>
      </c>
      <c r="Z7" s="129"/>
      <c r="AA7" t="s">
        <v>330</v>
      </c>
      <c r="AB7" s="82">
        <v>290767</v>
      </c>
      <c r="AC7" s="88">
        <f t="shared" si="5"/>
        <v>6.9134914217087826E-2</v>
      </c>
      <c r="AD7" s="92">
        <f t="shared" si="12"/>
        <v>1.7170718693225451E-4</v>
      </c>
      <c r="AF7" s="125" t="s">
        <v>330</v>
      </c>
      <c r="AG7">
        <v>336673</v>
      </c>
      <c r="AH7" s="88">
        <f t="shared" si="6"/>
        <v>7.4874624429277059E-2</v>
      </c>
      <c r="AI7" s="90">
        <f t="shared" si="13"/>
        <v>5.911417399121488E-3</v>
      </c>
      <c r="AK7" t="s">
        <v>330</v>
      </c>
      <c r="AL7" s="85">
        <v>2234743</v>
      </c>
      <c r="AM7" s="88">
        <f t="shared" si="14"/>
        <v>6.8963207030155571E-2</v>
      </c>
    </row>
    <row r="8" spans="1:40">
      <c r="A8" s="128"/>
      <c r="B8" s="127" t="s">
        <v>329</v>
      </c>
      <c r="C8" s="85">
        <v>432722</v>
      </c>
      <c r="D8" s="88">
        <f t="shared" si="0"/>
        <v>6.9746825608919913E-2</v>
      </c>
      <c r="E8" s="126">
        <f t="shared" si="7"/>
        <v>-1.3207493062857054E-2</v>
      </c>
      <c r="F8" s="129"/>
      <c r="G8" s="42" t="s">
        <v>329</v>
      </c>
      <c r="H8" s="82">
        <v>482348</v>
      </c>
      <c r="I8" s="88">
        <f t="shared" si="1"/>
        <v>8.5217031816728295E-2</v>
      </c>
      <c r="J8" s="92">
        <f t="shared" si="8"/>
        <v>2.2627131449513282E-3</v>
      </c>
      <c r="K8" s="128"/>
      <c r="L8" s="125" t="s">
        <v>329</v>
      </c>
      <c r="M8" s="85">
        <v>371272</v>
      </c>
      <c r="N8" s="88">
        <f t="shared" si="2"/>
        <v>8.8107968285384086E-2</v>
      </c>
      <c r="O8" s="90">
        <f t="shared" si="9"/>
        <v>5.1536496136071197E-3</v>
      </c>
      <c r="P8" s="129"/>
      <c r="Q8" s="125" t="s">
        <v>329</v>
      </c>
      <c r="R8" s="82">
        <v>344572</v>
      </c>
      <c r="S8" s="88">
        <f t="shared" si="3"/>
        <v>8.9719815004892553E-2</v>
      </c>
      <c r="T8" s="90">
        <f t="shared" si="10"/>
        <v>6.7654963331155865E-3</v>
      </c>
      <c r="U8" s="128"/>
      <c r="V8" s="125" t="s">
        <v>329</v>
      </c>
      <c r="W8" s="85">
        <v>339927</v>
      </c>
      <c r="X8" s="88">
        <f t="shared" si="4"/>
        <v>8.9837417497004329E-2</v>
      </c>
      <c r="Y8" s="90">
        <f t="shared" si="11"/>
        <v>6.8830988252273628E-3</v>
      </c>
      <c r="Z8" s="129"/>
      <c r="AA8" s="125" t="s">
        <v>329</v>
      </c>
      <c r="AB8" s="82">
        <v>375912</v>
      </c>
      <c r="AC8" s="88">
        <f t="shared" si="5"/>
        <v>8.9379619672018892E-2</v>
      </c>
      <c r="AD8" s="90">
        <f t="shared" si="12"/>
        <v>6.4253010002419259E-3</v>
      </c>
      <c r="AF8" s="127" t="s">
        <v>329</v>
      </c>
      <c r="AG8">
        <v>341370</v>
      </c>
      <c r="AH8" s="88">
        <f t="shared" si="6"/>
        <v>7.5919216989251623E-2</v>
      </c>
      <c r="AI8" s="126">
        <f t="shared" si="13"/>
        <v>-7.0351016825253437E-3</v>
      </c>
      <c r="AK8" t="s">
        <v>329</v>
      </c>
      <c r="AL8" s="85">
        <v>2688123</v>
      </c>
      <c r="AM8" s="88">
        <f t="shared" si="14"/>
        <v>8.2954318671776966E-2</v>
      </c>
    </row>
    <row r="9" spans="1:40">
      <c r="A9" s="128"/>
      <c r="B9" t="s">
        <v>331</v>
      </c>
      <c r="C9" s="85">
        <v>351912</v>
      </c>
      <c r="D9" s="88">
        <f t="shared" si="0"/>
        <v>5.6721740271320216E-2</v>
      </c>
      <c r="E9" s="92">
        <f t="shared" si="7"/>
        <v>-1.1513398121327026E-3</v>
      </c>
      <c r="F9" s="129"/>
      <c r="G9" s="127" t="s">
        <v>331</v>
      </c>
      <c r="H9" s="82">
        <v>305028</v>
      </c>
      <c r="I9" s="88">
        <f t="shared" si="1"/>
        <v>5.3889682928078893E-2</v>
      </c>
      <c r="J9" s="126">
        <f t="shared" si="8"/>
        <v>-3.9833971553740258E-3</v>
      </c>
      <c r="K9" s="128"/>
      <c r="L9" t="s">
        <v>331</v>
      </c>
      <c r="M9" s="85">
        <v>240818</v>
      </c>
      <c r="N9" s="88">
        <f t="shared" si="2"/>
        <v>5.7149434125249476E-2</v>
      </c>
      <c r="O9" s="92">
        <f t="shared" si="9"/>
        <v>-7.2364595820344213E-4</v>
      </c>
      <c r="P9" s="129"/>
      <c r="Q9" t="s">
        <v>331</v>
      </c>
      <c r="R9" s="82">
        <v>227573</v>
      </c>
      <c r="S9" s="88">
        <f t="shared" si="3"/>
        <v>5.9255561856762624E-2</v>
      </c>
      <c r="T9" s="92">
        <f t="shared" si="10"/>
        <v>1.3824817733097058E-3</v>
      </c>
      <c r="U9" s="128"/>
      <c r="V9" t="s">
        <v>331</v>
      </c>
      <c r="W9" s="85">
        <v>225101</v>
      </c>
      <c r="X9" s="88">
        <f t="shared" si="4"/>
        <v>5.9490692166239145E-2</v>
      </c>
      <c r="Y9" s="92">
        <f t="shared" si="11"/>
        <v>1.6176120827862267E-3</v>
      </c>
      <c r="Z9" s="129"/>
      <c r="AA9" t="s">
        <v>331</v>
      </c>
      <c r="AB9" s="82">
        <v>248690</v>
      </c>
      <c r="AC9" s="88">
        <f t="shared" si="5"/>
        <v>5.913037523738103E-2</v>
      </c>
      <c r="AD9" s="92">
        <f t="shared" si="12"/>
        <v>1.2572951539281119E-3</v>
      </c>
      <c r="AF9" s="125" t="s">
        <v>331</v>
      </c>
      <c r="AG9">
        <v>276247</v>
      </c>
      <c r="AH9" s="88">
        <f t="shared" si="6"/>
        <v>6.1436142413304598E-2</v>
      </c>
      <c r="AI9" s="90">
        <f t="shared" si="13"/>
        <v>3.5630623298516795E-3</v>
      </c>
      <c r="AK9" t="s">
        <v>331</v>
      </c>
      <c r="AL9" s="85">
        <v>1875369</v>
      </c>
      <c r="AM9" s="88">
        <f t="shared" si="14"/>
        <v>5.7873080083452919E-2</v>
      </c>
    </row>
    <row r="10" spans="1:40">
      <c r="A10" s="128"/>
      <c r="B10" s="125" t="s">
        <v>336</v>
      </c>
      <c r="C10" s="85">
        <v>228161</v>
      </c>
      <c r="D10" s="88">
        <f t="shared" si="0"/>
        <v>3.6775355719738716E-2</v>
      </c>
      <c r="E10" s="90">
        <f t="shared" si="7"/>
        <v>3.8155455875606981E-3</v>
      </c>
      <c r="F10" s="129"/>
      <c r="G10" t="s">
        <v>336</v>
      </c>
      <c r="H10" s="82">
        <v>179995</v>
      </c>
      <c r="I10" s="88">
        <f t="shared" si="1"/>
        <v>3.1799944525222473E-2</v>
      </c>
      <c r="J10" s="92">
        <f t="shared" si="8"/>
        <v>-1.1598656069555444E-3</v>
      </c>
      <c r="K10" s="128"/>
      <c r="L10" t="s">
        <v>336</v>
      </c>
      <c r="M10" s="85">
        <v>132596</v>
      </c>
      <c r="N10" s="88">
        <f t="shared" si="2"/>
        <v>3.1466860314725557E-2</v>
      </c>
      <c r="O10" s="92">
        <f t="shared" si="9"/>
        <v>-1.4929498174524602E-3</v>
      </c>
      <c r="P10" s="129"/>
      <c r="Q10" t="s">
        <v>336</v>
      </c>
      <c r="R10" s="82">
        <v>119361</v>
      </c>
      <c r="S10" s="88">
        <f t="shared" si="3"/>
        <v>3.1079271788766873E-2</v>
      </c>
      <c r="T10" s="92">
        <f t="shared" si="10"/>
        <v>-1.8805383434111443E-3</v>
      </c>
      <c r="U10" s="128"/>
      <c r="V10" s="127" t="s">
        <v>336</v>
      </c>
      <c r="W10" s="85">
        <v>115153</v>
      </c>
      <c r="X10" s="88">
        <f t="shared" si="4"/>
        <v>3.0433146343281176E-2</v>
      </c>
      <c r="Y10" s="126">
        <f t="shared" si="11"/>
        <v>-2.5266637888968421E-3</v>
      </c>
      <c r="Z10" s="129"/>
      <c r="AA10" t="s">
        <v>336</v>
      </c>
      <c r="AB10" s="82">
        <v>129185</v>
      </c>
      <c r="AC10" s="88">
        <f t="shared" si="5"/>
        <v>3.0715981845032242E-2</v>
      </c>
      <c r="AD10" s="92">
        <f t="shared" si="12"/>
        <v>-2.2438282871457757E-3</v>
      </c>
      <c r="AF10" s="125" t="s">
        <v>336</v>
      </c>
      <c r="AG10">
        <v>163607</v>
      </c>
      <c r="AH10" s="88">
        <f t="shared" si="6"/>
        <v>3.6385491794710983E-2</v>
      </c>
      <c r="AI10" s="90">
        <f t="shared" si="13"/>
        <v>3.4256816625329659E-3</v>
      </c>
      <c r="AK10" t="s">
        <v>336</v>
      </c>
      <c r="AL10" s="85">
        <v>1068058</v>
      </c>
      <c r="AM10" s="88">
        <f t="shared" si="14"/>
        <v>3.2959810132178018E-2</v>
      </c>
    </row>
    <row r="11" spans="1:40">
      <c r="A11" s="128"/>
      <c r="B11" t="s">
        <v>333</v>
      </c>
      <c r="C11" s="85">
        <v>224913</v>
      </c>
      <c r="D11" s="88">
        <f t="shared" si="0"/>
        <v>3.6251837873228089E-2</v>
      </c>
      <c r="E11" s="92">
        <f t="shared" si="7"/>
        <v>7.1214467337016307E-5</v>
      </c>
      <c r="F11" s="129"/>
      <c r="G11" t="s">
        <v>333</v>
      </c>
      <c r="H11" s="82">
        <v>203312</v>
      </c>
      <c r="I11" s="88">
        <f t="shared" si="1"/>
        <v>3.5919388434745583E-2</v>
      </c>
      <c r="J11" s="92">
        <f t="shared" si="8"/>
        <v>-2.6123497114548949E-4</v>
      </c>
      <c r="K11" s="128"/>
      <c r="L11" t="s">
        <v>333</v>
      </c>
      <c r="M11" s="85">
        <v>152094</v>
      </c>
      <c r="N11" s="88">
        <f t="shared" si="2"/>
        <v>3.6094004741529677E-2</v>
      </c>
      <c r="O11" s="92">
        <f t="shared" si="9"/>
        <v>-8.661866436139587E-5</v>
      </c>
      <c r="P11" s="129"/>
      <c r="Q11" t="s">
        <v>333</v>
      </c>
      <c r="R11" s="82">
        <v>138844</v>
      </c>
      <c r="S11" s="88">
        <f t="shared" si="3"/>
        <v>3.6152264242420455E-2</v>
      </c>
      <c r="T11" s="92">
        <f t="shared" si="10"/>
        <v>-2.8359163470617621E-5</v>
      </c>
      <c r="U11" s="128"/>
      <c r="V11" t="s">
        <v>333</v>
      </c>
      <c r="W11" s="85">
        <v>137205</v>
      </c>
      <c r="X11" s="88">
        <f t="shared" si="4"/>
        <v>3.6261146857050133E-2</v>
      </c>
      <c r="Y11" s="92">
        <f t="shared" si="11"/>
        <v>8.0523451159060511E-5</v>
      </c>
      <c r="Z11" s="129"/>
      <c r="AA11" t="s">
        <v>333</v>
      </c>
      <c r="AB11" s="82">
        <v>153178</v>
      </c>
      <c r="AC11" s="88">
        <f t="shared" si="5"/>
        <v>3.6420735124498581E-2</v>
      </c>
      <c r="AD11" s="92">
        <f t="shared" si="12"/>
        <v>2.4011171860750802E-4</v>
      </c>
      <c r="AF11" t="s">
        <v>333</v>
      </c>
      <c r="AG11">
        <v>162882</v>
      </c>
      <c r="AH11" s="88">
        <f t="shared" si="6"/>
        <v>3.6224254918836692E-2</v>
      </c>
      <c r="AI11" s="92">
        <f t="shared" si="13"/>
        <v>4.3631512945618844E-5</v>
      </c>
      <c r="AK11" t="s">
        <v>333</v>
      </c>
      <c r="AL11" s="85">
        <v>1172428</v>
      </c>
      <c r="AM11" s="88">
        <f t="shared" si="14"/>
        <v>3.6180623405891073E-2</v>
      </c>
    </row>
    <row r="12" spans="1:40">
      <c r="A12" s="128"/>
      <c r="B12" t="s">
        <v>332</v>
      </c>
      <c r="C12" s="82">
        <v>209526</v>
      </c>
      <c r="D12" s="88">
        <f t="shared" si="0"/>
        <v>3.3771736548025184E-2</v>
      </c>
      <c r="E12" s="92">
        <f t="shared" si="7"/>
        <v>1.3306449203776133E-3</v>
      </c>
      <c r="F12" s="129"/>
      <c r="G12" t="s">
        <v>332</v>
      </c>
      <c r="H12" s="85">
        <v>184736</v>
      </c>
      <c r="I12" s="88">
        <f t="shared" si="1"/>
        <v>3.2637542997369366E-2</v>
      </c>
      <c r="J12" s="92">
        <f t="shared" si="8"/>
        <v>1.9645136972179511E-4</v>
      </c>
      <c r="K12" s="128"/>
      <c r="L12" t="s">
        <v>332</v>
      </c>
      <c r="M12" s="82">
        <v>135582</v>
      </c>
      <c r="N12" s="88">
        <f t="shared" si="2"/>
        <v>3.2175479314542829E-2</v>
      </c>
      <c r="O12" s="92">
        <f t="shared" si="9"/>
        <v>-2.6561231310474193E-4</v>
      </c>
      <c r="P12" s="129"/>
      <c r="Q12" t="s">
        <v>332</v>
      </c>
      <c r="R12" s="85">
        <v>122133</v>
      </c>
      <c r="S12" s="88">
        <f t="shared" si="3"/>
        <v>3.1801046416982635E-2</v>
      </c>
      <c r="T12" s="92">
        <f t="shared" si="10"/>
        <v>-6.4004521066493569E-4</v>
      </c>
      <c r="U12" s="128"/>
      <c r="V12" t="s">
        <v>332</v>
      </c>
      <c r="W12" s="82">
        <v>119669</v>
      </c>
      <c r="X12" s="88">
        <f t="shared" si="4"/>
        <v>3.1626654883104351E-2</v>
      </c>
      <c r="Y12" s="92">
        <f t="shared" si="11"/>
        <v>-8.1443674454322046E-4</v>
      </c>
      <c r="Z12" s="129"/>
      <c r="AA12" t="s">
        <v>332</v>
      </c>
      <c r="AB12" s="85">
        <v>134434</v>
      </c>
      <c r="AC12" s="88">
        <f t="shared" si="5"/>
        <v>3.196402293884789E-2</v>
      </c>
      <c r="AD12" s="92">
        <f t="shared" si="12"/>
        <v>-4.7706868879968112E-4</v>
      </c>
      <c r="AF12" t="s">
        <v>332</v>
      </c>
      <c r="AG12">
        <v>145169</v>
      </c>
      <c r="AH12" s="88">
        <f t="shared" si="6"/>
        <v>3.2284960046614138E-2</v>
      </c>
      <c r="AI12" s="92">
        <f t="shared" si="13"/>
        <v>-1.561315810334335E-4</v>
      </c>
      <c r="AK12" t="s">
        <v>332</v>
      </c>
      <c r="AL12" s="82">
        <v>1051249</v>
      </c>
      <c r="AM12" s="88">
        <f t="shared" si="14"/>
        <v>3.2441091627647571E-2</v>
      </c>
    </row>
    <row r="13" spans="1:40">
      <c r="A13" s="128"/>
      <c r="B13" s="125" t="s">
        <v>337</v>
      </c>
      <c r="C13" s="85">
        <v>182149</v>
      </c>
      <c r="D13" s="88">
        <f t="shared" si="0"/>
        <v>2.9359067802975477E-2</v>
      </c>
      <c r="E13" s="90">
        <f t="shared" si="7"/>
        <v>2.6153316243980596E-3</v>
      </c>
      <c r="F13" s="129"/>
      <c r="G13" t="s">
        <v>337</v>
      </c>
      <c r="H13" s="82">
        <v>147855</v>
      </c>
      <c r="I13" s="88">
        <f t="shared" si="1"/>
        <v>2.6121730035705264E-2</v>
      </c>
      <c r="J13" s="92">
        <f t="shared" si="8"/>
        <v>-6.2200614287215295E-4</v>
      </c>
      <c r="K13" s="128"/>
      <c r="L13" t="s">
        <v>337</v>
      </c>
      <c r="M13" s="85">
        <v>111066</v>
      </c>
      <c r="N13" s="88">
        <f t="shared" si="2"/>
        <v>2.6357494251073251E-2</v>
      </c>
      <c r="O13" s="92">
        <f t="shared" si="9"/>
        <v>-3.8624192750416619E-4</v>
      </c>
      <c r="P13" s="129"/>
      <c r="Q13" t="s">
        <v>337</v>
      </c>
      <c r="R13" s="82">
        <v>98761</v>
      </c>
      <c r="S13" s="88">
        <f t="shared" si="3"/>
        <v>2.5715434364075411E-2</v>
      </c>
      <c r="T13" s="92">
        <f t="shared" si="10"/>
        <v>-1.0283018145020063E-3</v>
      </c>
      <c r="U13" s="128"/>
      <c r="V13" t="s">
        <v>337</v>
      </c>
      <c r="W13" s="85">
        <v>95849</v>
      </c>
      <c r="X13" s="88">
        <f t="shared" si="4"/>
        <v>2.5331399475976808E-2</v>
      </c>
      <c r="Y13" s="92">
        <f t="shared" si="11"/>
        <v>-1.4123367026006098E-3</v>
      </c>
      <c r="Z13" s="129"/>
      <c r="AA13" t="s">
        <v>337</v>
      </c>
      <c r="AB13" s="82">
        <v>103684</v>
      </c>
      <c r="AC13" s="88">
        <f t="shared" si="5"/>
        <v>2.4652675323143733E-2</v>
      </c>
      <c r="AD13" s="92">
        <f t="shared" si="12"/>
        <v>-2.0910608554336844E-3</v>
      </c>
      <c r="AF13" t="s">
        <v>337</v>
      </c>
      <c r="AG13">
        <v>127263</v>
      </c>
      <c r="AH13" s="88">
        <f t="shared" si="6"/>
        <v>2.8302742806055391E-2</v>
      </c>
      <c r="AI13" s="92">
        <f t="shared" si="13"/>
        <v>1.559006627477974E-3</v>
      </c>
      <c r="AK13" t="s">
        <v>337</v>
      </c>
      <c r="AL13" s="85">
        <v>866627</v>
      </c>
      <c r="AM13" s="88">
        <f t="shared" si="14"/>
        <v>2.6743736178577417E-2</v>
      </c>
    </row>
    <row r="14" spans="1:40">
      <c r="A14" s="128"/>
      <c r="B14" s="125" t="s">
        <v>339</v>
      </c>
      <c r="C14" s="82">
        <v>151415</v>
      </c>
      <c r="D14" s="88">
        <f t="shared" si="0"/>
        <v>2.4405312416689258E-2</v>
      </c>
      <c r="E14" s="90">
        <f t="shared" si="7"/>
        <v>2.5281303558137569E-3</v>
      </c>
      <c r="F14" s="129"/>
      <c r="G14" t="s">
        <v>339</v>
      </c>
      <c r="H14" s="85">
        <v>119042</v>
      </c>
      <c r="I14" s="88">
        <f t="shared" si="1"/>
        <v>2.1031300848198747E-2</v>
      </c>
      <c r="J14" s="92">
        <f t="shared" si="8"/>
        <v>-8.458812126767544E-4</v>
      </c>
      <c r="K14" s="128"/>
      <c r="L14" t="s">
        <v>339</v>
      </c>
      <c r="M14" s="82">
        <v>86829</v>
      </c>
      <c r="N14" s="88">
        <f t="shared" si="2"/>
        <v>2.0605719737151237E-2</v>
      </c>
      <c r="O14" s="92">
        <f t="shared" si="9"/>
        <v>-1.2714623237242637E-3</v>
      </c>
      <c r="P14" s="129"/>
      <c r="Q14" t="s">
        <v>339</v>
      </c>
      <c r="R14" s="85">
        <v>77949</v>
      </c>
      <c r="S14" s="88">
        <f t="shared" si="3"/>
        <v>2.0296396282391979E-2</v>
      </c>
      <c r="T14" s="92">
        <f t="shared" si="10"/>
        <v>-1.5807857784835219E-3</v>
      </c>
      <c r="U14" s="128"/>
      <c r="V14" t="s">
        <v>339</v>
      </c>
      <c r="W14" s="82">
        <v>76907</v>
      </c>
      <c r="X14" s="88">
        <f t="shared" si="4"/>
        <v>2.0325323576656496E-2</v>
      </c>
      <c r="Y14" s="92">
        <f t="shared" si="11"/>
        <v>-1.5518584842190049E-3</v>
      </c>
      <c r="Z14" s="129"/>
      <c r="AA14" t="s">
        <v>339</v>
      </c>
      <c r="AB14" s="85">
        <v>87963</v>
      </c>
      <c r="AC14" s="88">
        <f t="shared" si="5"/>
        <v>2.0914733994152349E-2</v>
      </c>
      <c r="AD14" s="92">
        <f t="shared" si="12"/>
        <v>-9.6244806672315247E-4</v>
      </c>
      <c r="AF14" t="s">
        <v>339</v>
      </c>
      <c r="AG14">
        <v>108822</v>
      </c>
      <c r="AH14" s="88">
        <f t="shared" si="6"/>
        <v>2.4201543870885956E-2</v>
      </c>
      <c r="AI14" s="92">
        <f t="shared" si="13"/>
        <v>2.324361810010455E-3</v>
      </c>
      <c r="AK14" t="s">
        <v>339</v>
      </c>
      <c r="AL14" s="82">
        <v>708927</v>
      </c>
      <c r="AM14" s="88">
        <f t="shared" si="14"/>
        <v>2.1877182060875501E-2</v>
      </c>
    </row>
    <row r="15" spans="1:40">
      <c r="A15" s="128"/>
      <c r="B15" t="s">
        <v>335</v>
      </c>
      <c r="C15" s="85">
        <v>126237</v>
      </c>
      <c r="D15" s="88">
        <f t="shared" si="0"/>
        <v>2.0347082016613956E-2</v>
      </c>
      <c r="E15" s="92">
        <f t="shared" si="7"/>
        <v>-2.4478327830461805E-3</v>
      </c>
      <c r="F15" s="129"/>
      <c r="G15" t="s">
        <v>335</v>
      </c>
      <c r="H15" s="82">
        <v>121267</v>
      </c>
      <c r="I15" s="88">
        <f t="shared" si="1"/>
        <v>2.1424394415067938E-2</v>
      </c>
      <c r="J15" s="92">
        <f t="shared" si="8"/>
        <v>-1.3705203845921984E-3</v>
      </c>
      <c r="K15" s="128"/>
      <c r="L15" t="s">
        <v>335</v>
      </c>
      <c r="M15" s="85">
        <v>100229</v>
      </c>
      <c r="N15" s="88">
        <f t="shared" si="2"/>
        <v>2.378572462581547E-2</v>
      </c>
      <c r="O15" s="92">
        <f t="shared" si="9"/>
        <v>9.9080982615533386E-4</v>
      </c>
      <c r="P15" s="129"/>
      <c r="Q15" t="s">
        <v>335</v>
      </c>
      <c r="R15" s="82">
        <v>95575</v>
      </c>
      <c r="S15" s="88">
        <f t="shared" si="3"/>
        <v>2.4885862226450801E-2</v>
      </c>
      <c r="T15" s="92">
        <f t="shared" si="10"/>
        <v>2.0909474267906646E-3</v>
      </c>
      <c r="U15" s="128"/>
      <c r="V15" t="s">
        <v>335</v>
      </c>
      <c r="W15" s="85">
        <v>93391</v>
      </c>
      <c r="X15" s="88">
        <f t="shared" si="4"/>
        <v>2.4681788317676243E-2</v>
      </c>
      <c r="Y15" s="92">
        <f t="shared" si="11"/>
        <v>1.8868735180161064E-3</v>
      </c>
      <c r="Z15" s="129"/>
      <c r="AA15" t="s">
        <v>335</v>
      </c>
      <c r="AB15" s="82">
        <v>99366</v>
      </c>
      <c r="AC15" s="88">
        <f t="shared" si="5"/>
        <v>2.3625995680717372E-2</v>
      </c>
      <c r="AD15" s="92">
        <f t="shared" si="12"/>
        <v>8.3108088105723552E-4</v>
      </c>
      <c r="AF15" t="s">
        <v>335</v>
      </c>
      <c r="AG15">
        <v>102601</v>
      </c>
      <c r="AH15" s="88">
        <f t="shared" si="6"/>
        <v>2.2818020278039093E-2</v>
      </c>
      <c r="AI15" s="92">
        <f t="shared" si="13"/>
        <v>2.3105478378956934E-5</v>
      </c>
      <c r="AK15" t="s">
        <v>335</v>
      </c>
      <c r="AL15" s="85">
        <v>738666</v>
      </c>
      <c r="AM15" s="88">
        <f t="shared" si="14"/>
        <v>2.2794914799660136E-2</v>
      </c>
    </row>
    <row r="16" spans="1:40">
      <c r="A16" s="128"/>
      <c r="B16" t="s">
        <v>334</v>
      </c>
      <c r="C16" s="82">
        <v>125907</v>
      </c>
      <c r="D16" s="88">
        <f t="shared" si="0"/>
        <v>2.0293892087627347E-2</v>
      </c>
      <c r="E16" s="92">
        <f t="shared" si="7"/>
        <v>-1.4014036703329028E-3</v>
      </c>
      <c r="F16" s="129"/>
      <c r="G16" t="s">
        <v>334</v>
      </c>
      <c r="H16" s="85">
        <v>128136</v>
      </c>
      <c r="I16" s="88">
        <f t="shared" si="1"/>
        <v>2.2637949341281185E-2</v>
      </c>
      <c r="J16" s="92">
        <f t="shared" si="8"/>
        <v>9.4265358332093485E-4</v>
      </c>
      <c r="K16" s="128"/>
      <c r="L16" t="s">
        <v>334</v>
      </c>
      <c r="M16" s="82">
        <v>94968</v>
      </c>
      <c r="N16" s="88">
        <f t="shared" si="2"/>
        <v>2.2537216736318266E-2</v>
      </c>
      <c r="O16" s="92">
        <f t="shared" si="9"/>
        <v>8.419209783580156E-4</v>
      </c>
      <c r="P16" s="129"/>
      <c r="Q16" t="s">
        <v>334</v>
      </c>
      <c r="R16" s="85">
        <v>86383</v>
      </c>
      <c r="S16" s="88">
        <f t="shared" si="3"/>
        <v>2.2492445061025369E-2</v>
      </c>
      <c r="T16" s="92">
        <f t="shared" si="10"/>
        <v>7.9714930306511861E-4</v>
      </c>
      <c r="U16" s="128"/>
      <c r="V16" t="s">
        <v>334</v>
      </c>
      <c r="W16" s="82">
        <v>84724</v>
      </c>
      <c r="X16" s="88">
        <f t="shared" si="4"/>
        <v>2.2391235059339785E-2</v>
      </c>
      <c r="Y16" s="92">
        <f t="shared" si="11"/>
        <v>6.959393013795355E-4</v>
      </c>
      <c r="Z16" s="129"/>
      <c r="AA16" t="s">
        <v>334</v>
      </c>
      <c r="AB16" s="85">
        <v>93525</v>
      </c>
      <c r="AC16" s="88">
        <f t="shared" si="5"/>
        <v>2.2237196284836787E-2</v>
      </c>
      <c r="AD16" s="92">
        <f t="shared" si="12"/>
        <v>5.4190052687653686E-4</v>
      </c>
      <c r="AF16" t="s">
        <v>334</v>
      </c>
      <c r="AG16">
        <v>89390</v>
      </c>
      <c r="AH16" s="88">
        <f t="shared" si="6"/>
        <v>1.9879950806073181E-2</v>
      </c>
      <c r="AI16" s="92">
        <f t="shared" si="13"/>
        <v>-1.8153449518870692E-3</v>
      </c>
      <c r="AK16" t="s">
        <v>334</v>
      </c>
      <c r="AL16" s="82">
        <v>703033</v>
      </c>
      <c r="AM16" s="88">
        <f t="shared" si="14"/>
        <v>2.169529575796025E-2</v>
      </c>
    </row>
    <row r="17" spans="1:39">
      <c r="A17" s="128"/>
      <c r="B17" t="s">
        <v>340</v>
      </c>
      <c r="C17" s="82">
        <v>81622</v>
      </c>
      <c r="D17" s="88">
        <f t="shared" si="0"/>
        <v>1.3155964799227361E-2</v>
      </c>
      <c r="E17" s="92">
        <f t="shared" si="7"/>
        <v>7.7617505693388517E-5</v>
      </c>
      <c r="F17" s="129"/>
      <c r="G17" t="s">
        <v>340</v>
      </c>
      <c r="H17" s="85">
        <v>73057</v>
      </c>
      <c r="I17" s="88">
        <f t="shared" si="1"/>
        <v>1.2907072680792123E-2</v>
      </c>
      <c r="J17" s="92">
        <f t="shared" si="8"/>
        <v>-1.7127461274184935E-4</v>
      </c>
      <c r="K17" s="128"/>
      <c r="L17" t="s">
        <v>340</v>
      </c>
      <c r="M17" s="82">
        <v>56698</v>
      </c>
      <c r="N17" s="88">
        <f t="shared" si="2"/>
        <v>1.3455217699812285E-2</v>
      </c>
      <c r="O17" s="92">
        <f t="shared" si="9"/>
        <v>3.7687040627831271E-4</v>
      </c>
      <c r="P17" s="129"/>
      <c r="Q17" t="s">
        <v>340</v>
      </c>
      <c r="R17" s="85">
        <v>52455</v>
      </c>
      <c r="S17" s="88">
        <f t="shared" si="3"/>
        <v>1.3658256898650032E-2</v>
      </c>
      <c r="T17" s="92">
        <f t="shared" si="10"/>
        <v>5.7990960511605967E-4</v>
      </c>
      <c r="U17" s="128"/>
      <c r="V17" t="s">
        <v>340</v>
      </c>
      <c r="W17" s="82">
        <v>51568</v>
      </c>
      <c r="X17" s="88">
        <f t="shared" si="4"/>
        <v>1.3628620102214651E-2</v>
      </c>
      <c r="Y17" s="92">
        <f t="shared" si="11"/>
        <v>5.5027280868067893E-4</v>
      </c>
      <c r="Z17" s="129"/>
      <c r="AA17" t="s">
        <v>340</v>
      </c>
      <c r="AB17" s="85">
        <v>51573</v>
      </c>
      <c r="AC17" s="88">
        <f t="shared" si="5"/>
        <v>1.2262378230397088E-2</v>
      </c>
      <c r="AD17" s="92">
        <f t="shared" si="12"/>
        <v>-8.1596906313688433E-4</v>
      </c>
      <c r="AF17" t="s">
        <v>340</v>
      </c>
      <c r="AG17">
        <v>56829</v>
      </c>
      <c r="AH17" s="88">
        <f t="shared" si="6"/>
        <v>1.2638524715945103E-2</v>
      </c>
      <c r="AI17" s="92">
        <f t="shared" si="13"/>
        <v>-4.3982257758886853E-4</v>
      </c>
      <c r="AK17" t="s">
        <v>340</v>
      </c>
      <c r="AL17" s="82">
        <v>423802</v>
      </c>
      <c r="AM17" s="88">
        <f t="shared" si="14"/>
        <v>1.3078347293533972E-2</v>
      </c>
    </row>
    <row r="18" spans="1:39">
      <c r="A18" s="128"/>
      <c r="B18" t="s">
        <v>338</v>
      </c>
      <c r="C18" s="85">
        <v>80500</v>
      </c>
      <c r="D18" s="88">
        <f t="shared" si="0"/>
        <v>1.2975119040672889E-2</v>
      </c>
      <c r="E18" s="92">
        <f t="shared" si="7"/>
        <v>-8.3676022101437757E-4</v>
      </c>
      <c r="F18" s="129"/>
      <c r="G18" t="s">
        <v>338</v>
      </c>
      <c r="H18" s="82">
        <v>72300</v>
      </c>
      <c r="I18" s="88">
        <f t="shared" si="1"/>
        <v>1.2773332532423595E-2</v>
      </c>
      <c r="J18" s="92">
        <f t="shared" si="8"/>
        <v>-1.0385467292636716E-3</v>
      </c>
      <c r="K18" s="128"/>
      <c r="L18" t="s">
        <v>338</v>
      </c>
      <c r="M18" s="85">
        <v>59991</v>
      </c>
      <c r="N18" s="88">
        <f t="shared" si="2"/>
        <v>1.4236692035511637E-2</v>
      </c>
      <c r="O18" s="92">
        <f t="shared" si="9"/>
        <v>4.2481277382437101E-4</v>
      </c>
      <c r="P18" s="129"/>
      <c r="Q18" t="s">
        <v>338</v>
      </c>
      <c r="R18" s="82">
        <v>57336</v>
      </c>
      <c r="S18" s="88">
        <f t="shared" si="3"/>
        <v>1.4929173911752898E-2</v>
      </c>
      <c r="T18" s="92">
        <f t="shared" si="10"/>
        <v>1.1172946500656311E-3</v>
      </c>
      <c r="U18" s="128"/>
      <c r="V18" t="s">
        <v>338</v>
      </c>
      <c r="W18" s="85">
        <v>55178</v>
      </c>
      <c r="X18" s="88">
        <f t="shared" si="4"/>
        <v>1.4582686937635743E-2</v>
      </c>
      <c r="Y18" s="92">
        <f t="shared" si="11"/>
        <v>7.708076759484761E-4</v>
      </c>
      <c r="Z18" s="129"/>
      <c r="AA18" t="s">
        <v>338</v>
      </c>
      <c r="AB18" s="82">
        <v>57946</v>
      </c>
      <c r="AC18" s="88">
        <f t="shared" si="5"/>
        <v>1.3777669884214408E-2</v>
      </c>
      <c r="AD18" s="92">
        <f t="shared" si="12"/>
        <v>-3.4209377472858848E-5</v>
      </c>
      <c r="AF18" t="s">
        <v>338</v>
      </c>
      <c r="AG18">
        <v>64321</v>
      </c>
      <c r="AH18" s="88">
        <f t="shared" si="6"/>
        <v>1.4304713231876419E-2</v>
      </c>
      <c r="AI18" s="92">
        <f t="shared" si="13"/>
        <v>4.9283397018915279E-4</v>
      </c>
      <c r="AK18" t="s">
        <v>338</v>
      </c>
      <c r="AL18" s="85">
        <v>447572</v>
      </c>
      <c r="AM18" s="88">
        <f t="shared" si="14"/>
        <v>1.3811879261687266E-2</v>
      </c>
    </row>
    <row r="19" spans="1:39">
      <c r="A19" s="128"/>
      <c r="B19" t="s">
        <v>341</v>
      </c>
      <c r="C19" s="82">
        <v>55728</v>
      </c>
      <c r="D19" s="88">
        <f t="shared" si="0"/>
        <v>8.9823283714114133E-3</v>
      </c>
      <c r="E19" s="92">
        <f t="shared" si="7"/>
        <v>6.7329669193396183E-4</v>
      </c>
      <c r="F19" s="129"/>
      <c r="G19" t="s">
        <v>341</v>
      </c>
      <c r="H19" s="85">
        <v>46394</v>
      </c>
      <c r="I19" s="88">
        <f t="shared" si="1"/>
        <v>8.1964867152041522E-3</v>
      </c>
      <c r="J19" s="92">
        <f t="shared" si="8"/>
        <v>-1.1254496427329924E-4</v>
      </c>
      <c r="K19" s="128"/>
      <c r="L19" t="s">
        <v>341</v>
      </c>
      <c r="M19" s="82">
        <v>34429</v>
      </c>
      <c r="N19" s="88">
        <f t="shared" si="2"/>
        <v>8.1704767396881227E-3</v>
      </c>
      <c r="O19" s="92">
        <f t="shared" si="9"/>
        <v>-1.3855493978932876E-4</v>
      </c>
      <c r="P19" s="129"/>
      <c r="Q19" t="s">
        <v>341</v>
      </c>
      <c r="R19" s="85">
        <v>31540</v>
      </c>
      <c r="S19" s="88">
        <f t="shared" si="3"/>
        <v>8.2123996298431416E-3</v>
      </c>
      <c r="T19" s="92">
        <f t="shared" si="10"/>
        <v>-9.6632049634309825E-5</v>
      </c>
      <c r="U19" s="128"/>
      <c r="V19" t="s">
        <v>341</v>
      </c>
      <c r="W19" s="82">
        <v>29598</v>
      </c>
      <c r="X19" s="88">
        <f t="shared" si="4"/>
        <v>7.8222909126851783E-3</v>
      </c>
      <c r="Y19" s="92">
        <f t="shared" si="11"/>
        <v>-4.8674076679227317E-4</v>
      </c>
      <c r="Z19" s="129"/>
      <c r="AA19" t="s">
        <v>341</v>
      </c>
      <c r="AB19" s="85">
        <v>32836</v>
      </c>
      <c r="AC19" s="88">
        <f t="shared" si="5"/>
        <v>7.8073304165613552E-3</v>
      </c>
      <c r="AD19" s="92">
        <f t="shared" si="12"/>
        <v>-5.0170126291609624E-4</v>
      </c>
      <c r="AF19" t="s">
        <v>341</v>
      </c>
      <c r="AG19">
        <v>38728</v>
      </c>
      <c r="AH19" s="88">
        <f t="shared" si="6"/>
        <v>8.612940315668444E-3</v>
      </c>
      <c r="AI19" s="92">
        <f t="shared" si="13"/>
        <v>3.0390863619099255E-4</v>
      </c>
      <c r="AK19" t="s">
        <v>341</v>
      </c>
      <c r="AL19" s="82">
        <v>269253</v>
      </c>
      <c r="AM19" s="88">
        <f t="shared" si="14"/>
        <v>8.3090316794774514E-3</v>
      </c>
    </row>
    <row r="20" spans="1:39">
      <c r="A20" s="128"/>
      <c r="B20" t="s">
        <v>342</v>
      </c>
      <c r="C20" s="85">
        <v>17437</v>
      </c>
      <c r="D20" s="88">
        <f t="shared" si="0"/>
        <v>2.8105236113318403E-3</v>
      </c>
      <c r="E20" s="92">
        <f t="shared" si="7"/>
        <v>-1.9324687899003328E-3</v>
      </c>
      <c r="F20" s="129"/>
      <c r="G20" t="s">
        <v>342</v>
      </c>
      <c r="H20" s="82">
        <v>20600</v>
      </c>
      <c r="I20" s="88">
        <f t="shared" si="1"/>
        <v>3.6394280797776768E-3</v>
      </c>
      <c r="J20" s="92">
        <f t="shared" si="8"/>
        <v>-1.1035643214544963E-3</v>
      </c>
      <c r="K20" s="128"/>
      <c r="L20" t="s">
        <v>342</v>
      </c>
      <c r="M20" s="85">
        <v>20325</v>
      </c>
      <c r="N20" s="88">
        <f t="shared" si="2"/>
        <v>4.8234029374701875E-3</v>
      </c>
      <c r="O20" s="92">
        <f t="shared" si="9"/>
        <v>8.0410536238014439E-5</v>
      </c>
      <c r="P20" s="129"/>
      <c r="Q20" t="s">
        <v>342</v>
      </c>
      <c r="R20" s="82">
        <v>22459</v>
      </c>
      <c r="S20" s="88">
        <f t="shared" si="3"/>
        <v>5.8478846952012406E-3</v>
      </c>
      <c r="T20" s="92">
        <f t="shared" si="10"/>
        <v>1.1048922939690675E-3</v>
      </c>
      <c r="U20" s="128"/>
      <c r="V20" t="s">
        <v>342</v>
      </c>
      <c r="W20" s="85">
        <v>26142</v>
      </c>
      <c r="X20" s="88">
        <f t="shared" si="4"/>
        <v>6.9089238813236E-3</v>
      </c>
      <c r="Y20" s="92">
        <f t="shared" si="11"/>
        <v>2.165931480091427E-3</v>
      </c>
      <c r="Z20" s="129"/>
      <c r="AA20" t="s">
        <v>342</v>
      </c>
      <c r="AB20" s="82">
        <v>27429</v>
      </c>
      <c r="AC20" s="88">
        <f t="shared" si="5"/>
        <v>6.5217220732081077E-3</v>
      </c>
      <c r="AD20" s="92">
        <f t="shared" si="12"/>
        <v>1.7787296719759347E-3</v>
      </c>
      <c r="AF20" t="s">
        <v>342</v>
      </c>
      <c r="AG20">
        <v>19304</v>
      </c>
      <c r="AH20" s="88">
        <f t="shared" si="6"/>
        <v>4.2931264163825564E-3</v>
      </c>
      <c r="AI20" s="92">
        <f t="shared" si="13"/>
        <v>-4.498659848496166E-4</v>
      </c>
      <c r="AK20" t="s">
        <v>342</v>
      </c>
      <c r="AL20" s="85">
        <v>153696</v>
      </c>
      <c r="AM20" s="88">
        <f t="shared" si="14"/>
        <v>4.742992401232173E-3</v>
      </c>
    </row>
    <row r="21" spans="1:39">
      <c r="A21" s="128"/>
      <c r="B21" t="s">
        <v>343</v>
      </c>
      <c r="C21" s="82">
        <v>17149</v>
      </c>
      <c r="D21" s="88">
        <f t="shared" si="0"/>
        <v>2.7641033096707994E-3</v>
      </c>
      <c r="E21" s="92">
        <f t="shared" si="7"/>
        <v>-2.513703882706113E-4</v>
      </c>
      <c r="F21" s="129"/>
      <c r="G21" t="s">
        <v>343</v>
      </c>
      <c r="H21" s="85">
        <v>14526</v>
      </c>
      <c r="I21" s="88">
        <f t="shared" si="1"/>
        <v>2.5663268100412882E-3</v>
      </c>
      <c r="J21" s="92">
        <f t="shared" si="8"/>
        <v>-4.4914688790012244E-4</v>
      </c>
      <c r="K21" s="128"/>
      <c r="L21" t="s">
        <v>343</v>
      </c>
      <c r="M21" s="82">
        <v>11923</v>
      </c>
      <c r="N21" s="88">
        <f t="shared" si="2"/>
        <v>2.8294924095181818E-3</v>
      </c>
      <c r="O21" s="92">
        <f t="shared" si="9"/>
        <v>-1.8598128842322887E-4</v>
      </c>
      <c r="P21" s="129"/>
      <c r="Q21" t="s">
        <v>343</v>
      </c>
      <c r="R21" s="85">
        <v>12586</v>
      </c>
      <c r="S21" s="88">
        <f t="shared" si="3"/>
        <v>3.2771484382119777E-3</v>
      </c>
      <c r="T21" s="92">
        <f t="shared" si="10"/>
        <v>2.61674740270567E-4</v>
      </c>
      <c r="U21" s="128"/>
      <c r="V21" t="s">
        <v>343</v>
      </c>
      <c r="W21" s="82">
        <v>12416</v>
      </c>
      <c r="X21" s="88">
        <f t="shared" si="4"/>
        <v>3.2813556311878898E-3</v>
      </c>
      <c r="Y21" s="92">
        <f t="shared" si="11"/>
        <v>2.6588193324647916E-4</v>
      </c>
      <c r="Z21" s="129"/>
      <c r="AA21" t="s">
        <v>343</v>
      </c>
      <c r="AB21" s="85">
        <v>13704</v>
      </c>
      <c r="AC21" s="88">
        <f t="shared" si="5"/>
        <v>3.2583644788816181E-3</v>
      </c>
      <c r="AD21" s="92">
        <f t="shared" si="12"/>
        <v>2.4289078094020741E-4</v>
      </c>
      <c r="AF21" t="s">
        <v>343</v>
      </c>
      <c r="AG21">
        <v>15412</v>
      </c>
      <c r="AH21" s="88">
        <f t="shared" si="6"/>
        <v>3.427562387551179E-3</v>
      </c>
      <c r="AI21" s="92">
        <f t="shared" si="13"/>
        <v>4.1208868960976829E-4</v>
      </c>
      <c r="AK21" t="s">
        <v>343</v>
      </c>
      <c r="AL21" s="82">
        <v>97716</v>
      </c>
      <c r="AM21" s="88">
        <f t="shared" si="14"/>
        <v>3.0154736979414107E-3</v>
      </c>
    </row>
    <row r="22" spans="1:39">
      <c r="A22" s="128"/>
      <c r="B22" t="s">
        <v>344</v>
      </c>
      <c r="C22" s="85">
        <v>13220</v>
      </c>
      <c r="D22" s="88">
        <f t="shared" si="0"/>
        <v>2.1308207915241685E-3</v>
      </c>
      <c r="E22" s="92">
        <f t="shared" si="7"/>
        <v>-2.9641448645377315E-6</v>
      </c>
      <c r="F22" s="129"/>
      <c r="G22" t="s">
        <v>344</v>
      </c>
      <c r="H22" s="82">
        <v>11378</v>
      </c>
      <c r="I22" s="88">
        <f t="shared" si="1"/>
        <v>2.0101656646461363E-3</v>
      </c>
      <c r="J22" s="92">
        <f t="shared" si="8"/>
        <v>-1.2361927174257001E-4</v>
      </c>
      <c r="K22" s="128"/>
      <c r="L22" t="s">
        <v>344</v>
      </c>
      <c r="M22" s="85">
        <v>8574</v>
      </c>
      <c r="N22" s="88">
        <f t="shared" si="2"/>
        <v>2.0347285011497853E-3</v>
      </c>
      <c r="O22" s="92">
        <f t="shared" si="9"/>
        <v>-9.9056435238921003E-5</v>
      </c>
      <c r="P22" s="129"/>
      <c r="Q22" t="s">
        <v>344</v>
      </c>
      <c r="R22" s="82">
        <v>8312</v>
      </c>
      <c r="S22" s="88">
        <f t="shared" si="3"/>
        <v>2.1642823628172541E-3</v>
      </c>
      <c r="T22" s="92">
        <f t="shared" si="10"/>
        <v>3.0497426428547844E-5</v>
      </c>
      <c r="U22" s="128"/>
      <c r="V22" t="s">
        <v>344</v>
      </c>
      <c r="W22" s="85">
        <v>8174</v>
      </c>
      <c r="X22" s="88">
        <f t="shared" si="4"/>
        <v>2.1602610284576201E-3</v>
      </c>
      <c r="Y22" s="92">
        <f t="shared" si="11"/>
        <v>2.6476092068913794E-5</v>
      </c>
      <c r="Z22" s="129"/>
      <c r="AA22" t="s">
        <v>344</v>
      </c>
      <c r="AB22" s="82">
        <v>9415</v>
      </c>
      <c r="AC22" s="88">
        <f t="shared" si="5"/>
        <v>2.238580091117224E-3</v>
      </c>
      <c r="AD22" s="92">
        <f t="shared" si="12"/>
        <v>1.0479515472851773E-4</v>
      </c>
      <c r="AF22" t="s">
        <v>344</v>
      </c>
      <c r="AG22">
        <v>10072</v>
      </c>
      <c r="AH22" s="88">
        <f t="shared" si="6"/>
        <v>2.2399693983529375E-3</v>
      </c>
      <c r="AI22" s="92">
        <f t="shared" si="13"/>
        <v>1.0618446196423124E-4</v>
      </c>
      <c r="AK22" t="s">
        <v>344</v>
      </c>
      <c r="AL22" s="85">
        <v>69145</v>
      </c>
      <c r="AM22" s="88">
        <f t="shared" si="14"/>
        <v>2.1337849363887063E-3</v>
      </c>
    </row>
    <row r="23" spans="1:39">
      <c r="A23" s="128"/>
      <c r="B23" t="s">
        <v>345</v>
      </c>
      <c r="C23" s="82">
        <v>6137</v>
      </c>
      <c r="D23" s="88">
        <f t="shared" si="0"/>
        <v>9.8917149754794431E-4</v>
      </c>
      <c r="E23" s="92">
        <f t="shared" si="7"/>
        <v>-7.7736400431182911E-5</v>
      </c>
      <c r="F23" s="129"/>
      <c r="G23" t="s">
        <v>345</v>
      </c>
      <c r="H23" s="85">
        <v>6339</v>
      </c>
      <c r="I23" s="88">
        <f t="shared" si="1"/>
        <v>1.1199191552286744E-3</v>
      </c>
      <c r="J23" s="92">
        <f t="shared" si="8"/>
        <v>5.3011257249547129E-5</v>
      </c>
      <c r="K23" s="128"/>
      <c r="L23" t="s">
        <v>345</v>
      </c>
      <c r="M23" s="82">
        <v>4559</v>
      </c>
      <c r="N23" s="88">
        <f t="shared" si="2"/>
        <v>1.0819136035388234E-3</v>
      </c>
      <c r="O23" s="92">
        <f t="shared" si="9"/>
        <v>1.5005705559696181E-5</v>
      </c>
      <c r="P23" s="129"/>
      <c r="Q23" t="s">
        <v>345</v>
      </c>
      <c r="R23" s="85">
        <v>4246</v>
      </c>
      <c r="S23" s="88">
        <f t="shared" si="3"/>
        <v>1.1055754225844634E-3</v>
      </c>
      <c r="T23" s="92">
        <f t="shared" si="10"/>
        <v>3.866752460533621E-5</v>
      </c>
      <c r="U23" s="128"/>
      <c r="V23" t="s">
        <v>345</v>
      </c>
      <c r="W23" s="82">
        <v>3989</v>
      </c>
      <c r="X23" s="88">
        <f t="shared" si="4"/>
        <v>1.0542306389182098E-3</v>
      </c>
      <c r="Y23" s="92">
        <f t="shared" si="11"/>
        <v>-1.2677259060917467E-5</v>
      </c>
      <c r="Z23" s="129"/>
      <c r="AA23" t="s">
        <v>345</v>
      </c>
      <c r="AB23" s="85">
        <v>4580</v>
      </c>
      <c r="AC23" s="88">
        <f t="shared" si="5"/>
        <v>1.0889747017861801E-3</v>
      </c>
      <c r="AD23" s="92">
        <f t="shared" si="12"/>
        <v>2.2066803807052875E-5</v>
      </c>
      <c r="AF23" t="s">
        <v>345</v>
      </c>
      <c r="AG23">
        <v>4723</v>
      </c>
      <c r="AH23" s="88">
        <f t="shared" si="6"/>
        <v>1.0503748479369463E-3</v>
      </c>
      <c r="AI23" s="92">
        <f t="shared" si="13"/>
        <v>-1.6533050042180902E-5</v>
      </c>
      <c r="AK23" t="s">
        <v>345</v>
      </c>
      <c r="AL23" s="82">
        <v>34573</v>
      </c>
      <c r="AM23" s="88">
        <f t="shared" si="14"/>
        <v>1.0669078979791272E-3</v>
      </c>
    </row>
    <row r="24" spans="1:39">
      <c r="A24" s="128"/>
      <c r="B24" t="s">
        <v>346</v>
      </c>
      <c r="C24" s="82">
        <v>6086</v>
      </c>
      <c r="D24" s="88">
        <f t="shared" si="0"/>
        <v>9.8095123579546831E-4</v>
      </c>
      <c r="E24" s="92">
        <f t="shared" si="7"/>
        <v>-1.389734026669301E-4</v>
      </c>
      <c r="F24" s="129"/>
      <c r="G24" t="s">
        <v>346</v>
      </c>
      <c r="H24" s="85">
        <v>5978</v>
      </c>
      <c r="I24" s="88">
        <f t="shared" si="1"/>
        <v>1.0561408281995607E-3</v>
      </c>
      <c r="J24" s="92">
        <f t="shared" si="8"/>
        <v>-6.378381026283771E-5</v>
      </c>
      <c r="K24" s="128"/>
      <c r="L24" t="s">
        <v>346</v>
      </c>
      <c r="M24" s="82">
        <v>4969</v>
      </c>
      <c r="N24" s="88">
        <f t="shared" si="2"/>
        <v>1.1792122605800424E-3</v>
      </c>
      <c r="O24" s="92">
        <f t="shared" si="9"/>
        <v>5.9287622117643957E-5</v>
      </c>
      <c r="P24" s="129"/>
      <c r="Q24" t="s">
        <v>346</v>
      </c>
      <c r="R24" s="85">
        <v>4602</v>
      </c>
      <c r="S24" s="88">
        <f t="shared" si="3"/>
        <v>1.1982708654577723E-3</v>
      </c>
      <c r="T24" s="92">
        <f t="shared" si="10"/>
        <v>7.8346226995373858E-5</v>
      </c>
      <c r="U24" s="128"/>
      <c r="V24" t="s">
        <v>346</v>
      </c>
      <c r="W24" s="82">
        <v>4563</v>
      </c>
      <c r="X24" s="88">
        <f t="shared" si="4"/>
        <v>1.2059299085945829E-3</v>
      </c>
      <c r="Y24" s="92">
        <f t="shared" si="11"/>
        <v>8.6005270132184525E-5</v>
      </c>
      <c r="Z24" s="129"/>
      <c r="AA24" t="s">
        <v>346</v>
      </c>
      <c r="AB24" s="85">
        <v>5053</v>
      </c>
      <c r="AC24" s="88">
        <f t="shared" si="5"/>
        <v>1.2014386829968489E-3</v>
      </c>
      <c r="AD24" s="92">
        <f t="shared" si="12"/>
        <v>8.1514044534450542E-5</v>
      </c>
      <c r="AF24" t="s">
        <v>346</v>
      </c>
      <c r="AG24">
        <v>5040</v>
      </c>
      <c r="AH24" s="88">
        <f t="shared" si="6"/>
        <v>1.120874281939913E-3</v>
      </c>
      <c r="AI24" s="92">
        <f t="shared" si="13"/>
        <v>9.4964347751463375E-7</v>
      </c>
      <c r="AK24" t="s">
        <v>346</v>
      </c>
      <c r="AL24" s="82">
        <v>36291</v>
      </c>
      <c r="AM24" s="88">
        <f t="shared" si="14"/>
        <v>1.1199246384623984E-3</v>
      </c>
    </row>
  </sheetData>
  <mergeCells count="9">
    <mergeCell ref="AF2:AI2"/>
    <mergeCell ref="AK2:AM2"/>
    <mergeCell ref="C1:U1"/>
    <mergeCell ref="A2:E2"/>
    <mergeCell ref="G2:J2"/>
    <mergeCell ref="L2:O2"/>
    <mergeCell ref="Q2:T2"/>
    <mergeCell ref="V2:Y2"/>
    <mergeCell ref="AA2:A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70" zoomScaleNormal="70" workbookViewId="0">
      <selection activeCell="AC26" sqref="AC26"/>
    </sheetView>
  </sheetViews>
  <sheetFormatPr defaultColWidth="8.6640625" defaultRowHeight="13.2"/>
  <cols>
    <col min="1" max="1" width="5.44140625" style="1" customWidth="1"/>
    <col min="2" max="24" width="8.6640625" style="1"/>
    <col min="25" max="25" width="12.77734375" style="1" bestFit="1" customWidth="1"/>
    <col min="26" max="16384" width="8.6640625" style="1"/>
  </cols>
  <sheetData>
    <row r="1" spans="25:25" ht="16.2">
      <c r="Y1" s="17" t="s">
        <v>19</v>
      </c>
    </row>
    <row r="2" spans="25:25" ht="16.2">
      <c r="Y2" s="17"/>
    </row>
    <row r="6" spans="25:25" ht="8.5500000000000007"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D14" sqref="D14"/>
    </sheetView>
  </sheetViews>
  <sheetFormatPr defaultColWidth="8.77734375" defaultRowHeight="14.4"/>
  <cols>
    <col min="1" max="1" width="4.6640625" customWidth="1"/>
    <col min="2" max="2" width="34.5546875" customWidth="1"/>
    <col min="3" max="3" width="31.21875" customWidth="1"/>
    <col min="4" max="4" width="72.109375" customWidth="1"/>
    <col min="5" max="5" width="35.33203125" customWidth="1"/>
  </cols>
  <sheetData>
    <row r="1" spans="2:9">
      <c r="I1" s="18" t="s">
        <v>19</v>
      </c>
    </row>
    <row r="5" spans="2:9" ht="15" thickBot="1"/>
    <row r="6" spans="2:9" ht="24.45" customHeight="1" thickTop="1" thickBot="1">
      <c r="B6" s="4" t="s">
        <v>6</v>
      </c>
      <c r="C6" s="5" t="s">
        <v>7</v>
      </c>
      <c r="D6" s="5" t="s">
        <v>8</v>
      </c>
      <c r="E6" s="6" t="s">
        <v>9</v>
      </c>
    </row>
    <row r="7" spans="2:9" ht="33" customHeight="1" thickTop="1">
      <c r="B7" s="7" t="s">
        <v>10</v>
      </c>
      <c r="C7" s="8" t="s">
        <v>30</v>
      </c>
      <c r="D7" s="27" t="s">
        <v>31</v>
      </c>
      <c r="E7" s="9" t="s">
        <v>32</v>
      </c>
    </row>
    <row r="8" spans="2:9">
      <c r="B8" s="10" t="s">
        <v>11</v>
      </c>
      <c r="C8" s="11" t="s">
        <v>28</v>
      </c>
      <c r="D8" s="11" t="s">
        <v>29</v>
      </c>
      <c r="E8" s="12">
        <v>5</v>
      </c>
    </row>
    <row r="9" spans="2:9">
      <c r="B9" s="10" t="s">
        <v>12</v>
      </c>
      <c r="C9" s="11" t="s">
        <v>32</v>
      </c>
      <c r="D9" s="11" t="s">
        <v>58</v>
      </c>
      <c r="E9" s="12" t="s">
        <v>32</v>
      </c>
    </row>
    <row r="10" spans="2:9">
      <c r="B10" s="10" t="s">
        <v>13</v>
      </c>
      <c r="C10" s="134" t="s">
        <v>32</v>
      </c>
      <c r="D10" s="11" t="s">
        <v>58</v>
      </c>
      <c r="E10" s="12" t="s">
        <v>32</v>
      </c>
    </row>
    <row r="11" spans="2:9" ht="28.8">
      <c r="B11" s="10" t="s">
        <v>33</v>
      </c>
      <c r="C11" s="133" t="s">
        <v>30</v>
      </c>
      <c r="D11" s="132" t="s">
        <v>453</v>
      </c>
      <c r="E11" s="12"/>
    </row>
    <row r="12" spans="2:9">
      <c r="B12" s="10"/>
      <c r="C12" s="11"/>
      <c r="D12" s="11"/>
      <c r="E12" s="12"/>
    </row>
    <row r="13" spans="2:9">
      <c r="B13" s="10"/>
      <c r="C13" s="11"/>
      <c r="D13" s="11"/>
      <c r="E13" s="12"/>
    </row>
    <row r="14" spans="2:9">
      <c r="B14" s="10"/>
      <c r="C14" s="11"/>
      <c r="D14" s="11"/>
      <c r="E14" s="12"/>
    </row>
    <row r="15" spans="2:9">
      <c r="B15" s="10"/>
      <c r="C15" s="11"/>
      <c r="D15" s="11"/>
      <c r="E15" s="12"/>
    </row>
    <row r="16" spans="2:9">
      <c r="B16" s="10"/>
      <c r="C16" s="11"/>
      <c r="D16" s="11"/>
      <c r="E16" s="12"/>
    </row>
    <row r="17" spans="2:5">
      <c r="B17" s="10"/>
      <c r="C17" s="11"/>
      <c r="D17" s="11"/>
      <c r="E17" s="12"/>
    </row>
    <row r="18" spans="2:5">
      <c r="B18" s="10"/>
      <c r="C18" s="11"/>
      <c r="D18" s="11"/>
      <c r="E18" s="12"/>
    </row>
    <row r="19" spans="2:5">
      <c r="B19" s="10"/>
      <c r="C19" s="11"/>
      <c r="D19" s="11"/>
      <c r="E19" s="12"/>
    </row>
    <row r="20" spans="2:5" ht="15" thickBot="1">
      <c r="B20" s="13"/>
      <c r="C20" s="14"/>
      <c r="D20" s="14"/>
      <c r="E20" s="15"/>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
  <sheetViews>
    <sheetView showGridLines="0" zoomScale="80" zoomScaleNormal="80" workbookViewId="0">
      <selection activeCell="D26" sqref="D26"/>
    </sheetView>
  </sheetViews>
  <sheetFormatPr defaultColWidth="8.77734375" defaultRowHeight="14.4"/>
  <cols>
    <col min="1" max="1" width="4.44140625" customWidth="1"/>
    <col min="2" max="2" width="18.33203125" customWidth="1"/>
    <col min="3" max="3" width="42.33203125" customWidth="1"/>
    <col min="4" max="4" width="57" customWidth="1"/>
    <col min="5" max="5" width="64.44140625" customWidth="1"/>
    <col min="6" max="6" width="68" customWidth="1"/>
  </cols>
  <sheetData>
    <row r="1" spans="2:8">
      <c r="H1" s="18" t="s">
        <v>19</v>
      </c>
    </row>
    <row r="5" spans="2:8" ht="15" thickBot="1"/>
    <row r="6" spans="2:8" ht="22.95" customHeight="1" thickTop="1" thickBot="1">
      <c r="B6" s="33" t="s">
        <v>6</v>
      </c>
      <c r="C6" s="4" t="s">
        <v>1</v>
      </c>
      <c r="D6" s="5" t="s">
        <v>2</v>
      </c>
      <c r="E6" s="5" t="s">
        <v>3</v>
      </c>
      <c r="F6" s="6" t="s">
        <v>4</v>
      </c>
    </row>
    <row r="7" spans="2:8" ht="15" thickTop="1">
      <c r="B7" s="34" t="s">
        <v>70</v>
      </c>
      <c r="C7" s="29" t="s">
        <v>59</v>
      </c>
      <c r="D7" s="23"/>
      <c r="E7" s="23"/>
      <c r="F7" s="22" t="s">
        <v>24</v>
      </c>
    </row>
    <row r="8" spans="2:8" ht="18" customHeight="1">
      <c r="B8" s="35"/>
      <c r="C8" s="30"/>
      <c r="D8" s="26" t="s">
        <v>60</v>
      </c>
      <c r="E8" s="20"/>
      <c r="F8" s="39" t="s">
        <v>25</v>
      </c>
    </row>
    <row r="9" spans="2:8">
      <c r="B9" s="35"/>
      <c r="C9" s="31"/>
      <c r="D9" s="24"/>
      <c r="E9" s="20" t="s">
        <v>61</v>
      </c>
      <c r="F9" s="39" t="s">
        <v>27</v>
      </c>
    </row>
    <row r="10" spans="2:8">
      <c r="B10" s="35"/>
      <c r="C10" s="31"/>
      <c r="D10" s="24"/>
      <c r="E10" s="20" t="s">
        <v>62</v>
      </c>
      <c r="F10" s="39" t="s">
        <v>26</v>
      </c>
    </row>
    <row r="11" spans="2:8">
      <c r="B11" s="35" t="s">
        <v>71</v>
      </c>
      <c r="C11" s="31" t="s">
        <v>63</v>
      </c>
      <c r="D11" s="24"/>
      <c r="E11" s="20"/>
      <c r="F11" s="39" t="s">
        <v>66</v>
      </c>
    </row>
    <row r="12" spans="2:8" ht="43.2">
      <c r="B12" s="35"/>
      <c r="C12" s="31"/>
      <c r="D12" s="26" t="s">
        <v>64</v>
      </c>
      <c r="E12" s="20"/>
      <c r="F12" s="39" t="s">
        <v>65</v>
      </c>
    </row>
    <row r="13" spans="2:8">
      <c r="B13" s="35"/>
      <c r="C13" s="31"/>
      <c r="D13" s="24"/>
      <c r="E13" s="28" t="s">
        <v>67</v>
      </c>
      <c r="F13" s="39" t="s">
        <v>27</v>
      </c>
    </row>
    <row r="14" spans="2:8" ht="72">
      <c r="B14" s="38" t="s">
        <v>72</v>
      </c>
      <c r="C14" s="31"/>
      <c r="D14" s="24"/>
      <c r="E14" s="28" t="s">
        <v>73</v>
      </c>
      <c r="F14" s="40" t="s">
        <v>68</v>
      </c>
    </row>
    <row r="15" spans="2:8">
      <c r="B15" s="35"/>
      <c r="C15" s="31" t="s">
        <v>69</v>
      </c>
      <c r="D15" s="24"/>
      <c r="E15" s="20"/>
      <c r="F15" s="2" t="s">
        <v>26</v>
      </c>
    </row>
    <row r="16" spans="2:8">
      <c r="B16" s="35"/>
      <c r="C16" s="31"/>
      <c r="D16" s="24"/>
      <c r="E16" s="20" t="s">
        <v>74</v>
      </c>
      <c r="F16" s="2" t="s">
        <v>26</v>
      </c>
    </row>
    <row r="17" spans="2:6">
      <c r="B17" s="35"/>
      <c r="C17" s="31"/>
      <c r="D17" s="24"/>
      <c r="E17" s="20" t="s">
        <v>75</v>
      </c>
      <c r="F17" s="2" t="s">
        <v>26</v>
      </c>
    </row>
    <row r="18" spans="2:6" ht="54.6" customHeight="1">
      <c r="B18" s="37" t="s">
        <v>76</v>
      </c>
      <c r="C18" s="41" t="s">
        <v>82</v>
      </c>
      <c r="D18" s="24"/>
      <c r="E18" s="20"/>
      <c r="F18" s="2" t="s">
        <v>83</v>
      </c>
    </row>
    <row r="19" spans="2:6" ht="15" thickBot="1">
      <c r="B19" s="36"/>
      <c r="C19" s="32"/>
      <c r="D19" s="25"/>
      <c r="E19" s="21"/>
      <c r="F19" s="3"/>
    </row>
    <row r="20" spans="2:6"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47"/>
  <sheetViews>
    <sheetView showGridLines="0" zoomScale="80" zoomScaleNormal="80" workbookViewId="0">
      <selection activeCell="H29" sqref="H29"/>
    </sheetView>
  </sheetViews>
  <sheetFormatPr defaultColWidth="8.77734375" defaultRowHeight="14.4"/>
  <cols>
    <col min="1" max="1" width="4.33203125" customWidth="1"/>
    <col min="2" max="2" width="23.88671875" customWidth="1"/>
    <col min="3" max="3" width="21.5546875" bestFit="1" customWidth="1"/>
    <col min="4" max="4" width="32.5546875" customWidth="1"/>
    <col min="5" max="5" width="51.88671875" customWidth="1"/>
    <col min="6" max="6" width="22.33203125" customWidth="1"/>
  </cols>
  <sheetData>
    <row r="1" spans="2:11">
      <c r="K1" s="18" t="s">
        <v>19</v>
      </c>
    </row>
    <row r="5" spans="2:11" ht="15" thickBot="1"/>
    <row r="6" spans="2:11" ht="21.45" customHeight="1" thickTop="1" thickBot="1">
      <c r="B6" s="4" t="s">
        <v>6</v>
      </c>
      <c r="C6" s="5" t="s">
        <v>5</v>
      </c>
      <c r="D6" s="5" t="s">
        <v>14</v>
      </c>
      <c r="E6" s="6" t="s">
        <v>22</v>
      </c>
    </row>
    <row r="7" spans="2:11" ht="29.4" thickTop="1">
      <c r="B7" s="55" t="s">
        <v>33</v>
      </c>
      <c r="C7" s="56" t="s">
        <v>81</v>
      </c>
      <c r="D7" s="56" t="s">
        <v>34</v>
      </c>
      <c r="E7" s="57" t="s">
        <v>35</v>
      </c>
    </row>
    <row r="8" spans="2:11">
      <c r="B8" s="58"/>
      <c r="C8" s="52" t="s">
        <v>36</v>
      </c>
      <c r="D8" s="52" t="s">
        <v>38</v>
      </c>
      <c r="E8" s="54" t="s">
        <v>39</v>
      </c>
    </row>
    <row r="9" spans="2:11">
      <c r="B9" s="58"/>
      <c r="C9" s="52" t="s">
        <v>37</v>
      </c>
      <c r="D9" s="52" t="s">
        <v>38</v>
      </c>
      <c r="E9" s="54" t="s">
        <v>40</v>
      </c>
    </row>
    <row r="10" spans="2:11" ht="28.8">
      <c r="B10" s="58"/>
      <c r="C10" s="52" t="s">
        <v>41</v>
      </c>
      <c r="D10" s="52" t="s">
        <v>42</v>
      </c>
      <c r="E10" s="54" t="s">
        <v>43</v>
      </c>
    </row>
    <row r="11" spans="2:11" ht="28.8">
      <c r="B11" s="55" t="s">
        <v>44</v>
      </c>
      <c r="C11" s="52" t="s">
        <v>46</v>
      </c>
      <c r="D11" s="52" t="s">
        <v>49</v>
      </c>
      <c r="E11" s="54" t="s">
        <v>47</v>
      </c>
    </row>
    <row r="12" spans="2:11" ht="28.8">
      <c r="B12" s="58"/>
      <c r="C12" s="52" t="s">
        <v>45</v>
      </c>
      <c r="D12" s="52" t="s">
        <v>46</v>
      </c>
      <c r="E12" s="54" t="s">
        <v>53</v>
      </c>
    </row>
    <row r="13" spans="2:11">
      <c r="B13" s="58"/>
      <c r="C13" s="52" t="s">
        <v>48</v>
      </c>
      <c r="D13" s="52" t="s">
        <v>50</v>
      </c>
      <c r="E13" s="54" t="s">
        <v>51</v>
      </c>
    </row>
    <row r="14" spans="2:11">
      <c r="B14" s="58"/>
      <c r="C14" s="52" t="s">
        <v>52</v>
      </c>
      <c r="D14" s="52" t="s">
        <v>48</v>
      </c>
      <c r="E14" s="54" t="s">
        <v>54</v>
      </c>
    </row>
    <row r="15" spans="2:11">
      <c r="B15" s="58"/>
      <c r="C15" s="59" t="s">
        <v>55</v>
      </c>
      <c r="D15" s="59" t="s">
        <v>84</v>
      </c>
      <c r="E15" s="60" t="s">
        <v>85</v>
      </c>
    </row>
    <row r="16" spans="2:11" ht="28.8">
      <c r="B16" s="51"/>
      <c r="C16" s="52" t="s">
        <v>56</v>
      </c>
      <c r="D16" s="61" t="s">
        <v>55</v>
      </c>
      <c r="E16" s="54" t="s">
        <v>57</v>
      </c>
    </row>
    <row r="17" spans="2:9">
      <c r="B17" s="51" t="s">
        <v>97</v>
      </c>
      <c r="C17" s="52" t="s">
        <v>98</v>
      </c>
      <c r="D17" s="61" t="s">
        <v>99</v>
      </c>
      <c r="E17" s="62" t="s">
        <v>113</v>
      </c>
    </row>
    <row r="18" spans="2:9" ht="66.599999999999994" customHeight="1">
      <c r="B18" s="51" t="s">
        <v>96</v>
      </c>
      <c r="C18" s="52" t="s">
        <v>95</v>
      </c>
      <c r="D18" s="53" t="s">
        <v>129</v>
      </c>
      <c r="E18" s="54" t="s">
        <v>123</v>
      </c>
    </row>
    <row r="19" spans="2:9">
      <c r="B19" s="51" t="s">
        <v>125</v>
      </c>
      <c r="C19" s="52" t="s">
        <v>126</v>
      </c>
      <c r="D19" s="61" t="s">
        <v>127</v>
      </c>
      <c r="E19" s="62" t="s">
        <v>128</v>
      </c>
    </row>
    <row r="20" spans="2:9" ht="68.400000000000006" customHeight="1" thickBot="1">
      <c r="B20" s="63"/>
      <c r="C20" s="49" t="s">
        <v>130</v>
      </c>
      <c r="D20" s="50" t="s">
        <v>126</v>
      </c>
      <c r="E20" s="64" t="s">
        <v>131</v>
      </c>
    </row>
    <row r="21" spans="2:9" ht="15" thickTop="1"/>
    <row r="23" spans="2:9" ht="25.8">
      <c r="B23" s="70" t="s">
        <v>80</v>
      </c>
    </row>
    <row r="25" spans="2:9" ht="18">
      <c r="B25" s="44" t="s">
        <v>81</v>
      </c>
      <c r="C25" t="s">
        <v>11</v>
      </c>
      <c r="D25" s="44" t="s">
        <v>45</v>
      </c>
      <c r="E25" t="s">
        <v>118</v>
      </c>
      <c r="F25" s="66" t="s">
        <v>95</v>
      </c>
      <c r="G25" s="46" t="s">
        <v>92</v>
      </c>
      <c r="H25" s="43"/>
      <c r="I25" s="43"/>
    </row>
    <row r="26" spans="2:9">
      <c r="B26" t="s">
        <v>77</v>
      </c>
      <c r="C26" s="65">
        <v>21860860</v>
      </c>
      <c r="D26" s="65" t="s">
        <v>86</v>
      </c>
      <c r="E26" s="65" t="s">
        <v>119</v>
      </c>
      <c r="F26" s="47" t="s">
        <v>124</v>
      </c>
      <c r="G26" s="46">
        <v>15889</v>
      </c>
      <c r="H26" s="43"/>
      <c r="I26" s="43"/>
    </row>
    <row r="27" spans="2:9">
      <c r="B27" t="s">
        <v>78</v>
      </c>
      <c r="C27" s="65">
        <v>10131448</v>
      </c>
      <c r="D27" s="65" t="s">
        <v>89</v>
      </c>
      <c r="E27" s="65" t="s">
        <v>120</v>
      </c>
      <c r="F27" s="48" t="s">
        <v>114</v>
      </c>
      <c r="G27" s="46">
        <v>23292</v>
      </c>
    </row>
    <row r="28" spans="2:9">
      <c r="B28" t="s">
        <v>79</v>
      </c>
      <c r="C28" s="65">
        <v>412551</v>
      </c>
      <c r="D28" s="65" t="s">
        <v>90</v>
      </c>
      <c r="E28" s="65" t="s">
        <v>121</v>
      </c>
      <c r="F28" s="48" t="s">
        <v>115</v>
      </c>
      <c r="G28" s="46">
        <v>14550</v>
      </c>
    </row>
    <row r="29" spans="2:9">
      <c r="F29" s="65" t="s">
        <v>116</v>
      </c>
      <c r="G29">
        <v>43478</v>
      </c>
    </row>
    <row r="30" spans="2:9">
      <c r="F30" s="65" t="s">
        <v>117</v>
      </c>
      <c r="G30">
        <v>109000</v>
      </c>
    </row>
    <row r="31" spans="2:9" ht="18">
      <c r="B31" s="44" t="s">
        <v>36</v>
      </c>
      <c r="D31" s="45" t="s">
        <v>52</v>
      </c>
      <c r="E31" s="42" t="s">
        <v>92</v>
      </c>
      <c r="F31" s="65"/>
    </row>
    <row r="32" spans="2:9">
      <c r="B32" s="67" t="s">
        <v>107</v>
      </c>
      <c r="C32" s="65">
        <v>22416875</v>
      </c>
      <c r="D32" s="65" t="s">
        <v>87</v>
      </c>
      <c r="E32" s="65">
        <v>202822</v>
      </c>
    </row>
    <row r="33" spans="2:7">
      <c r="B33" s="67" t="s">
        <v>108</v>
      </c>
      <c r="C33" s="65">
        <v>6204182</v>
      </c>
      <c r="D33" s="65" t="s">
        <v>88</v>
      </c>
      <c r="E33" s="65">
        <v>3387</v>
      </c>
    </row>
    <row r="34" spans="2:7">
      <c r="B34" s="67" t="s">
        <v>109</v>
      </c>
      <c r="C34" s="65">
        <v>3783802</v>
      </c>
    </row>
    <row r="35" spans="2:7" ht="18">
      <c r="B35" s="67"/>
      <c r="F35" s="44" t="s">
        <v>122</v>
      </c>
      <c r="G35" s="69" t="s">
        <v>92</v>
      </c>
    </row>
    <row r="36" spans="2:7">
      <c r="F36" s="48" t="s">
        <v>132</v>
      </c>
      <c r="G36" s="46">
        <v>145514</v>
      </c>
    </row>
    <row r="37" spans="2:7" ht="18">
      <c r="B37" s="68" t="s">
        <v>37</v>
      </c>
      <c r="D37" s="44" t="s">
        <v>56</v>
      </c>
      <c r="E37" t="s">
        <v>92</v>
      </c>
      <c r="F37" s="48" t="s">
        <v>133</v>
      </c>
      <c r="G37" s="46">
        <v>12480</v>
      </c>
    </row>
    <row r="38" spans="2:7">
      <c r="B38" s="67" t="s">
        <v>110</v>
      </c>
      <c r="C38" s="65">
        <v>12916111</v>
      </c>
      <c r="D38" s="48" t="s">
        <v>93</v>
      </c>
      <c r="E38" s="48">
        <v>86596</v>
      </c>
      <c r="F38" s="48" t="s">
        <v>134</v>
      </c>
      <c r="G38" s="46">
        <v>47867</v>
      </c>
    </row>
    <row r="39" spans="2:7">
      <c r="B39" s="67" t="s">
        <v>111</v>
      </c>
      <c r="C39" s="65">
        <v>11864412</v>
      </c>
      <c r="D39" s="48" t="s">
        <v>94</v>
      </c>
      <c r="E39" s="48">
        <v>59619</v>
      </c>
      <c r="F39" s="48" t="s">
        <v>135</v>
      </c>
      <c r="G39" s="46">
        <v>348</v>
      </c>
    </row>
    <row r="40" spans="2:7">
      <c r="B40" s="67" t="s">
        <v>112</v>
      </c>
      <c r="C40" s="65">
        <v>7624336</v>
      </c>
      <c r="D40" s="48" t="s">
        <v>91</v>
      </c>
      <c r="E40" s="48">
        <v>59993</v>
      </c>
    </row>
    <row r="42" spans="2:7" ht="18">
      <c r="B42" s="68" t="s">
        <v>41</v>
      </c>
      <c r="D42" s="44" t="s">
        <v>98</v>
      </c>
      <c r="E42" t="s">
        <v>92</v>
      </c>
    </row>
    <row r="43" spans="2:7">
      <c r="B43" s="67" t="s">
        <v>104</v>
      </c>
      <c r="C43" s="65">
        <v>21118071</v>
      </c>
      <c r="D43" s="48" t="s">
        <v>100</v>
      </c>
      <c r="E43" s="48">
        <v>48519</v>
      </c>
    </row>
    <row r="44" spans="2:7">
      <c r="B44" s="67" t="s">
        <v>105</v>
      </c>
      <c r="C44" s="65">
        <v>10399967</v>
      </c>
      <c r="D44" s="48" t="s">
        <v>101</v>
      </c>
      <c r="E44" s="48">
        <v>36388</v>
      </c>
    </row>
    <row r="45" spans="2:7">
      <c r="B45" s="67" t="s">
        <v>106</v>
      </c>
      <c r="C45" s="65">
        <v>886821</v>
      </c>
      <c r="D45" s="48" t="s">
        <v>102</v>
      </c>
      <c r="E45" s="48">
        <v>68737</v>
      </c>
    </row>
    <row r="46" spans="2:7">
      <c r="D46" s="48" t="s">
        <v>103</v>
      </c>
      <c r="E46" s="48">
        <v>52565</v>
      </c>
    </row>
    <row r="47" spans="2:7">
      <c r="E47" s="65"/>
    </row>
  </sheetData>
  <hyperlinks>
    <hyperlink ref="K1" location="'Title Page'!A1" display="Title page" xr:uid="{00000000-0004-0000-0400-000000000000}"/>
  </hyperlinks>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I1:Q352"/>
  <sheetViews>
    <sheetView showGridLines="0" zoomScale="90" zoomScaleNormal="90" workbookViewId="0">
      <selection activeCell="I20" sqref="I20"/>
    </sheetView>
  </sheetViews>
  <sheetFormatPr defaultColWidth="8.77734375" defaultRowHeight="14.4"/>
  <cols>
    <col min="1" max="1" width="4" customWidth="1"/>
    <col min="2" max="2" width="36.33203125" customWidth="1"/>
    <col min="9" max="9" width="92.5546875" customWidth="1"/>
    <col min="14" max="14" width="9.33203125" customWidth="1"/>
  </cols>
  <sheetData>
    <row r="1" spans="9:17">
      <c r="Q1" s="18" t="s">
        <v>19</v>
      </c>
    </row>
    <row r="13" spans="9:17">
      <c r="I13" t="s">
        <v>140</v>
      </c>
    </row>
    <row r="14" spans="9:17">
      <c r="I14" s="71" t="s">
        <v>141</v>
      </c>
    </row>
    <row r="37" spans="9:9">
      <c r="I37" t="s">
        <v>142</v>
      </c>
    </row>
    <row r="38" spans="9:9" ht="28.8">
      <c r="I38" s="71" t="s">
        <v>143</v>
      </c>
    </row>
    <row r="59" spans="9:9">
      <c r="I59" t="s">
        <v>144</v>
      </c>
    </row>
    <row r="60" spans="9:9" ht="28.8">
      <c r="I60" s="71" t="s">
        <v>145</v>
      </c>
    </row>
    <row r="90" spans="9:9">
      <c r="I90" t="s">
        <v>146</v>
      </c>
    </row>
    <row r="91" spans="9:9">
      <c r="I91" t="s">
        <v>147</v>
      </c>
    </row>
    <row r="116" spans="9:9">
      <c r="I116" t="s">
        <v>148</v>
      </c>
    </row>
    <row r="117" spans="9:9">
      <c r="I117" t="s">
        <v>152</v>
      </c>
    </row>
    <row r="141" spans="9:9">
      <c r="I141" t="s">
        <v>149</v>
      </c>
    </row>
    <row r="142" spans="9:9" ht="28.8">
      <c r="I142" s="71" t="s">
        <v>150</v>
      </c>
    </row>
    <row r="164" spans="9:9" ht="28.8">
      <c r="I164" s="71" t="s">
        <v>153</v>
      </c>
    </row>
    <row r="165" spans="9:9">
      <c r="I165" t="s">
        <v>154</v>
      </c>
    </row>
    <row r="166" spans="9:9">
      <c r="I166" t="s">
        <v>155</v>
      </c>
    </row>
    <row r="167" spans="9:9">
      <c r="I167" t="s">
        <v>156</v>
      </c>
    </row>
    <row r="168" spans="9:9">
      <c r="I168" t="s">
        <v>157</v>
      </c>
    </row>
    <row r="169" spans="9:9">
      <c r="I169" t="s">
        <v>158</v>
      </c>
    </row>
    <row r="194" spans="9:9" ht="28.8">
      <c r="I194" s="71" t="s">
        <v>153</v>
      </c>
    </row>
    <row r="195" spans="9:9" ht="28.8">
      <c r="I195" s="71" t="s">
        <v>159</v>
      </c>
    </row>
    <row r="227" spans="9:9" ht="28.8">
      <c r="I227" s="71" t="s">
        <v>153</v>
      </c>
    </row>
    <row r="228" spans="9:9" ht="43.2">
      <c r="I228" s="71" t="s">
        <v>160</v>
      </c>
    </row>
    <row r="249" spans="9:9" ht="28.8">
      <c r="I249" s="71" t="s">
        <v>153</v>
      </c>
    </row>
    <row r="250" spans="9:9" ht="72">
      <c r="I250" s="71" t="s">
        <v>161</v>
      </c>
    </row>
    <row r="272" spans="9:9" ht="28.8">
      <c r="I272" s="71" t="s">
        <v>153</v>
      </c>
    </row>
    <row r="273" spans="9:9" ht="43.2">
      <c r="I273" s="74" t="s">
        <v>162</v>
      </c>
    </row>
    <row r="296" spans="9:9" ht="28.8">
      <c r="I296" s="71" t="s">
        <v>153</v>
      </c>
    </row>
    <row r="297" spans="9:9">
      <c r="I297" t="s">
        <v>163</v>
      </c>
    </row>
    <row r="298" spans="9:9">
      <c r="I298" t="s">
        <v>164</v>
      </c>
    </row>
    <row r="299" spans="9:9">
      <c r="I299" t="s">
        <v>165</v>
      </c>
    </row>
    <row r="300" spans="9:9">
      <c r="I300" t="s">
        <v>167</v>
      </c>
    </row>
    <row r="301" spans="9:9">
      <c r="I301" t="s">
        <v>166</v>
      </c>
    </row>
    <row r="327" spans="9:9" ht="28.8">
      <c r="I327" s="71" t="s">
        <v>153</v>
      </c>
    </row>
    <row r="328" spans="9:9" ht="72">
      <c r="I328" s="71" t="s">
        <v>168</v>
      </c>
    </row>
    <row r="351" spans="9:9" ht="28.8">
      <c r="I351" s="71" t="s">
        <v>153</v>
      </c>
    </row>
    <row r="352" spans="9:9" ht="57.6">
      <c r="I352" s="71" t="s">
        <v>169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9"/>
  <sheetViews>
    <sheetView showGridLines="0" zoomScaleNormal="100" workbookViewId="0">
      <selection activeCell="B25" sqref="B25"/>
    </sheetView>
  </sheetViews>
  <sheetFormatPr defaultColWidth="8.77734375" defaultRowHeight="14.4"/>
  <cols>
    <col min="1" max="1" width="4" customWidth="1"/>
    <col min="2" max="2" width="184.44140625" customWidth="1"/>
  </cols>
  <sheetData>
    <row r="1" spans="2:17">
      <c r="Q1" s="18" t="s">
        <v>19</v>
      </c>
    </row>
    <row r="11" spans="2:17" ht="54.6" customHeight="1"/>
    <row r="12" spans="2:17">
      <c r="B12" s="19" t="s">
        <v>21</v>
      </c>
      <c r="C12" s="19"/>
      <c r="D12" s="19"/>
    </row>
    <row r="13" spans="2:17" ht="16.8" customHeight="1">
      <c r="B13" s="72" t="s">
        <v>136</v>
      </c>
    </row>
    <row r="14" spans="2:17" ht="70.2" customHeight="1">
      <c r="B14" s="72"/>
    </row>
    <row r="15" spans="2:17" ht="70.2" customHeight="1">
      <c r="B15" s="72"/>
    </row>
    <row r="16" spans="2:17" ht="70.2" customHeight="1">
      <c r="B16" s="72"/>
    </row>
    <row r="17" spans="2:2" ht="70.2" customHeight="1">
      <c r="B17" s="72"/>
    </row>
    <row r="18" spans="2:2" ht="70.2" customHeight="1">
      <c r="B18" s="72"/>
    </row>
    <row r="19" spans="2:2" ht="116.4" customHeight="1">
      <c r="B19" s="72"/>
    </row>
    <row r="20" spans="2:2" ht="23.4" customHeight="1">
      <c r="B20" s="72"/>
    </row>
    <row r="21" spans="2:2">
      <c r="B21" s="71" t="s">
        <v>137</v>
      </c>
    </row>
    <row r="22" spans="2:2" ht="409.2" customHeight="1">
      <c r="B22" s="71">
        <f>C11</f>
        <v>0</v>
      </c>
    </row>
    <row r="23" spans="2:2" ht="44.4" customHeight="1">
      <c r="B23" s="71" t="s">
        <v>138</v>
      </c>
    </row>
    <row r="24" spans="2:2" ht="166.8" customHeight="1">
      <c r="B24" s="73"/>
    </row>
    <row r="25" spans="2:2">
      <c r="B25" s="71" t="s">
        <v>139</v>
      </c>
    </row>
    <row r="26" spans="2:2" ht="108" customHeight="1">
      <c r="B26" s="71"/>
    </row>
    <row r="27" spans="2:2" ht="261" customHeight="1">
      <c r="B27" s="72"/>
    </row>
    <row r="28" spans="2:2">
      <c r="B28" s="71" t="s">
        <v>151</v>
      </c>
    </row>
    <row r="29" spans="2:2" ht="43.2" customHeight="1">
      <c r="B29" s="72"/>
    </row>
  </sheetData>
  <hyperlinks>
    <hyperlink ref="Q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B3255-2AAD-4546-842D-EF75AB540F35}">
  <dimension ref="B1:E101"/>
  <sheetViews>
    <sheetView workbookViewId="0">
      <selection activeCell="I26" sqref="I26"/>
    </sheetView>
  </sheetViews>
  <sheetFormatPr defaultRowHeight="14.4"/>
  <cols>
    <col min="2" max="2" width="23.33203125" customWidth="1"/>
    <col min="3" max="3" width="27.77734375" customWidth="1"/>
    <col min="4" max="4" width="25.88671875" customWidth="1"/>
    <col min="5" max="5" width="26.88671875" customWidth="1"/>
    <col min="6" max="6" width="13.6640625" customWidth="1"/>
  </cols>
  <sheetData>
    <row r="1" spans="2:5" s="42" customFormat="1">
      <c r="B1" s="42" t="s">
        <v>170</v>
      </c>
      <c r="C1" s="42" t="s">
        <v>171</v>
      </c>
      <c r="D1" s="42" t="s">
        <v>172</v>
      </c>
      <c r="E1" s="42" t="s">
        <v>173</v>
      </c>
    </row>
    <row r="2" spans="2:5">
      <c r="B2" s="75" t="s">
        <v>174</v>
      </c>
      <c r="C2" s="75" t="s">
        <v>174</v>
      </c>
      <c r="D2" s="75" t="s">
        <v>175</v>
      </c>
      <c r="E2" s="75" t="s">
        <v>174</v>
      </c>
    </row>
    <row r="3" spans="2:5">
      <c r="B3" s="75" t="s">
        <v>176</v>
      </c>
      <c r="C3" s="75" t="s">
        <v>176</v>
      </c>
      <c r="D3" s="75" t="s">
        <v>177</v>
      </c>
      <c r="E3" s="75" t="s">
        <v>176</v>
      </c>
    </row>
    <row r="4" spans="2:5">
      <c r="B4" s="75" t="s">
        <v>178</v>
      </c>
      <c r="C4" s="75" t="s">
        <v>178</v>
      </c>
      <c r="D4" s="76" t="s">
        <v>179</v>
      </c>
      <c r="E4" s="75" t="s">
        <v>178</v>
      </c>
    </row>
    <row r="5" spans="2:5">
      <c r="B5" s="75" t="s">
        <v>180</v>
      </c>
      <c r="C5" s="75" t="s">
        <v>180</v>
      </c>
      <c r="D5" s="75" t="s">
        <v>178</v>
      </c>
      <c r="E5" s="75" t="s">
        <v>180</v>
      </c>
    </row>
    <row r="6" spans="2:5">
      <c r="B6" s="75" t="s">
        <v>181</v>
      </c>
      <c r="C6" s="75" t="s">
        <v>181</v>
      </c>
      <c r="D6" s="75" t="s">
        <v>181</v>
      </c>
      <c r="E6" s="75" t="s">
        <v>181</v>
      </c>
    </row>
    <row r="7" spans="2:5">
      <c r="B7" s="75" t="s">
        <v>182</v>
      </c>
      <c r="C7" s="75" t="s">
        <v>182</v>
      </c>
      <c r="D7" s="75" t="s">
        <v>180</v>
      </c>
      <c r="E7" s="75" t="s">
        <v>182</v>
      </c>
    </row>
    <row r="8" spans="2:5">
      <c r="B8" s="75" t="s">
        <v>183</v>
      </c>
      <c r="C8" s="75" t="s">
        <v>183</v>
      </c>
      <c r="D8" s="76" t="s">
        <v>184</v>
      </c>
      <c r="E8" s="75" t="s">
        <v>183</v>
      </c>
    </row>
    <row r="9" spans="2:5">
      <c r="B9" s="76" t="s">
        <v>185</v>
      </c>
      <c r="C9" s="75" t="s">
        <v>179</v>
      </c>
      <c r="D9" s="75" t="s">
        <v>186</v>
      </c>
      <c r="E9" s="76" t="s">
        <v>185</v>
      </c>
    </row>
    <row r="10" spans="2:5">
      <c r="B10" s="75" t="s">
        <v>179</v>
      </c>
      <c r="C10" s="76" t="s">
        <v>187</v>
      </c>
      <c r="D10" s="76" t="s">
        <v>188</v>
      </c>
      <c r="E10" s="76" t="s">
        <v>187</v>
      </c>
    </row>
    <row r="11" spans="2:5">
      <c r="B11" s="75" t="s">
        <v>189</v>
      </c>
      <c r="C11" s="75" t="s">
        <v>185</v>
      </c>
      <c r="D11" s="76" t="s">
        <v>190</v>
      </c>
      <c r="E11" s="75" t="s">
        <v>189</v>
      </c>
    </row>
    <row r="12" spans="2:5">
      <c r="B12" s="75" t="s">
        <v>187</v>
      </c>
      <c r="C12" s="75" t="s">
        <v>189</v>
      </c>
      <c r="D12" s="75" t="s">
        <v>189</v>
      </c>
      <c r="E12" s="75" t="s">
        <v>179</v>
      </c>
    </row>
    <row r="13" spans="2:5">
      <c r="B13" s="75" t="s">
        <v>191</v>
      </c>
      <c r="C13" s="75" t="s">
        <v>191</v>
      </c>
      <c r="D13" s="76" t="s">
        <v>192</v>
      </c>
      <c r="E13" s="75" t="s">
        <v>193</v>
      </c>
    </row>
    <row r="14" spans="2:5">
      <c r="B14" s="75" t="s">
        <v>193</v>
      </c>
      <c r="C14" s="75" t="s">
        <v>193</v>
      </c>
      <c r="D14" s="75" t="s">
        <v>194</v>
      </c>
      <c r="E14" s="75" t="s">
        <v>191</v>
      </c>
    </row>
    <row r="15" spans="2:5">
      <c r="B15" s="75" t="s">
        <v>195</v>
      </c>
      <c r="C15" s="75" t="s">
        <v>195</v>
      </c>
      <c r="D15" s="76" t="s">
        <v>196</v>
      </c>
      <c r="E15" s="75" t="s">
        <v>195</v>
      </c>
    </row>
    <row r="16" spans="2:5">
      <c r="B16" s="75" t="s">
        <v>197</v>
      </c>
      <c r="C16" s="75" t="s">
        <v>198</v>
      </c>
      <c r="D16" s="75" t="s">
        <v>197</v>
      </c>
      <c r="E16" s="75" t="s">
        <v>198</v>
      </c>
    </row>
    <row r="17" spans="2:5">
      <c r="B17" s="75" t="s">
        <v>198</v>
      </c>
      <c r="C17" s="75" t="s">
        <v>197</v>
      </c>
      <c r="D17" s="75" t="s">
        <v>182</v>
      </c>
      <c r="E17" s="75" t="s">
        <v>197</v>
      </c>
    </row>
    <row r="18" spans="2:5">
      <c r="B18" s="75" t="s">
        <v>192</v>
      </c>
      <c r="C18" s="75" t="s">
        <v>199</v>
      </c>
      <c r="D18" s="75" t="s">
        <v>200</v>
      </c>
      <c r="E18" s="76" t="s">
        <v>201</v>
      </c>
    </row>
    <row r="19" spans="2:5">
      <c r="B19" s="75" t="s">
        <v>199</v>
      </c>
      <c r="C19" s="75" t="s">
        <v>192</v>
      </c>
      <c r="D19" s="75" t="s">
        <v>202</v>
      </c>
      <c r="E19" s="76" t="s">
        <v>203</v>
      </c>
    </row>
    <row r="20" spans="2:5">
      <c r="B20" s="75" t="s">
        <v>201</v>
      </c>
      <c r="C20" s="75" t="s">
        <v>196</v>
      </c>
      <c r="D20" s="75" t="s">
        <v>204</v>
      </c>
      <c r="E20" s="76" t="s">
        <v>205</v>
      </c>
    </row>
    <row r="21" spans="2:5">
      <c r="B21" s="75" t="s">
        <v>196</v>
      </c>
      <c r="C21" s="75" t="s">
        <v>201</v>
      </c>
      <c r="D21" s="76" t="s">
        <v>206</v>
      </c>
      <c r="E21" s="75" t="s">
        <v>199</v>
      </c>
    </row>
    <row r="22" spans="2:5">
      <c r="B22" s="75" t="s">
        <v>203</v>
      </c>
      <c r="C22" s="75" t="s">
        <v>203</v>
      </c>
      <c r="D22" s="75" t="s">
        <v>207</v>
      </c>
      <c r="E22" s="75" t="s">
        <v>192</v>
      </c>
    </row>
    <row r="23" spans="2:5">
      <c r="B23" s="76" t="s">
        <v>205</v>
      </c>
      <c r="C23" s="75" t="s">
        <v>184</v>
      </c>
      <c r="D23" s="75" t="s">
        <v>208</v>
      </c>
      <c r="E23" s="75" t="s">
        <v>207</v>
      </c>
    </row>
    <row r="24" spans="2:5">
      <c r="B24" s="75" t="s">
        <v>207</v>
      </c>
      <c r="C24" s="76" t="s">
        <v>200</v>
      </c>
      <c r="D24" s="75" t="s">
        <v>199</v>
      </c>
      <c r="E24" s="75" t="s">
        <v>209</v>
      </c>
    </row>
    <row r="25" spans="2:5">
      <c r="B25" s="75" t="s">
        <v>209</v>
      </c>
      <c r="C25" s="75" t="s">
        <v>205</v>
      </c>
      <c r="D25" s="75" t="s">
        <v>209</v>
      </c>
      <c r="E25" s="75" t="s">
        <v>210</v>
      </c>
    </row>
    <row r="26" spans="2:5">
      <c r="B26" s="76" t="s">
        <v>211</v>
      </c>
      <c r="C26" s="75" t="s">
        <v>207</v>
      </c>
      <c r="D26" s="75" t="s">
        <v>191</v>
      </c>
      <c r="E26" s="75" t="s">
        <v>196</v>
      </c>
    </row>
    <row r="27" spans="2:5">
      <c r="B27" s="75" t="s">
        <v>184</v>
      </c>
      <c r="C27" s="75" t="s">
        <v>209</v>
      </c>
      <c r="D27" s="75" t="s">
        <v>212</v>
      </c>
      <c r="E27" s="75" t="s">
        <v>213</v>
      </c>
    </row>
    <row r="28" spans="2:5">
      <c r="B28" s="75" t="s">
        <v>213</v>
      </c>
      <c r="C28" s="76" t="s">
        <v>214</v>
      </c>
      <c r="D28" s="76" t="s">
        <v>215</v>
      </c>
      <c r="E28" s="75" t="s">
        <v>216</v>
      </c>
    </row>
    <row r="29" spans="2:5">
      <c r="B29" s="75" t="s">
        <v>200</v>
      </c>
      <c r="C29" s="75" t="s">
        <v>211</v>
      </c>
      <c r="D29" s="75" t="s">
        <v>217</v>
      </c>
      <c r="E29" s="75" t="s">
        <v>218</v>
      </c>
    </row>
    <row r="30" spans="2:5">
      <c r="B30" s="75" t="s">
        <v>219</v>
      </c>
      <c r="C30" s="75" t="s">
        <v>216</v>
      </c>
      <c r="D30" s="75" t="s">
        <v>220</v>
      </c>
      <c r="E30" s="75" t="s">
        <v>211</v>
      </c>
    </row>
    <row r="31" spans="2:5">
      <c r="B31" s="75" t="s">
        <v>216</v>
      </c>
      <c r="C31" s="75" t="s">
        <v>210</v>
      </c>
      <c r="D31" s="75" t="s">
        <v>221</v>
      </c>
      <c r="E31" s="75" t="s">
        <v>200</v>
      </c>
    </row>
    <row r="32" spans="2:5">
      <c r="B32" s="75" t="s">
        <v>210</v>
      </c>
      <c r="C32" s="75" t="s">
        <v>218</v>
      </c>
      <c r="D32" s="75" t="s">
        <v>222</v>
      </c>
      <c r="E32" s="75" t="s">
        <v>223</v>
      </c>
    </row>
    <row r="33" spans="2:5">
      <c r="B33" s="75" t="s">
        <v>218</v>
      </c>
      <c r="C33" s="75" t="s">
        <v>223</v>
      </c>
      <c r="D33" s="75" t="s">
        <v>183</v>
      </c>
      <c r="E33" s="75" t="s">
        <v>224</v>
      </c>
    </row>
    <row r="34" spans="2:5">
      <c r="B34" s="75" t="s">
        <v>215</v>
      </c>
      <c r="C34" s="75" t="s">
        <v>213</v>
      </c>
      <c r="D34" s="75" t="s">
        <v>225</v>
      </c>
      <c r="E34" s="75" t="s">
        <v>215</v>
      </c>
    </row>
    <row r="35" spans="2:5">
      <c r="B35" s="75" t="s">
        <v>223</v>
      </c>
      <c r="C35" s="75" t="s">
        <v>224</v>
      </c>
      <c r="D35" s="75" t="s">
        <v>193</v>
      </c>
      <c r="E35" s="75" t="s">
        <v>214</v>
      </c>
    </row>
    <row r="36" spans="2:5">
      <c r="B36" s="75" t="s">
        <v>214</v>
      </c>
      <c r="C36" s="75" t="s">
        <v>215</v>
      </c>
      <c r="D36" s="75" t="s">
        <v>226</v>
      </c>
      <c r="E36" s="75" t="s">
        <v>219</v>
      </c>
    </row>
    <row r="37" spans="2:5">
      <c r="B37" s="75" t="s">
        <v>227</v>
      </c>
      <c r="C37" s="75" t="s">
        <v>219</v>
      </c>
      <c r="D37" s="75" t="s">
        <v>218</v>
      </c>
      <c r="E37" s="75" t="s">
        <v>228</v>
      </c>
    </row>
    <row r="38" spans="2:5">
      <c r="B38" s="75" t="s">
        <v>229</v>
      </c>
      <c r="C38" s="75" t="s">
        <v>228</v>
      </c>
      <c r="D38" s="75" t="s">
        <v>219</v>
      </c>
      <c r="E38" s="75" t="s">
        <v>227</v>
      </c>
    </row>
    <row r="39" spans="2:5">
      <c r="B39" s="75" t="s">
        <v>228</v>
      </c>
      <c r="C39" s="75" t="s">
        <v>229</v>
      </c>
      <c r="D39" s="75" t="s">
        <v>230</v>
      </c>
      <c r="E39" s="75" t="s">
        <v>229</v>
      </c>
    </row>
    <row r="40" spans="2:5">
      <c r="B40" s="75" t="s">
        <v>224</v>
      </c>
      <c r="C40" s="75" t="s">
        <v>227</v>
      </c>
      <c r="D40" s="75" t="s">
        <v>231</v>
      </c>
      <c r="E40" s="75" t="s">
        <v>232</v>
      </c>
    </row>
    <row r="41" spans="2:5">
      <c r="B41" s="75" t="s">
        <v>232</v>
      </c>
      <c r="C41" s="75" t="s">
        <v>233</v>
      </c>
      <c r="D41" s="75" t="s">
        <v>234</v>
      </c>
      <c r="E41" s="75" t="s">
        <v>233</v>
      </c>
    </row>
    <row r="42" spans="2:5">
      <c r="B42" s="75" t="s">
        <v>235</v>
      </c>
      <c r="C42" s="75" t="s">
        <v>236</v>
      </c>
      <c r="D42" s="75" t="s">
        <v>237</v>
      </c>
      <c r="E42" s="75" t="s">
        <v>235</v>
      </c>
    </row>
    <row r="43" spans="2:5">
      <c r="B43" s="75" t="s">
        <v>238</v>
      </c>
      <c r="C43" s="75" t="s">
        <v>232</v>
      </c>
      <c r="D43" s="75" t="s">
        <v>195</v>
      </c>
      <c r="E43" s="75" t="s">
        <v>184</v>
      </c>
    </row>
    <row r="44" spans="2:5">
      <c r="B44" s="75" t="s">
        <v>239</v>
      </c>
      <c r="C44" s="75" t="s">
        <v>238</v>
      </c>
      <c r="D44" s="75" t="s">
        <v>233</v>
      </c>
      <c r="E44" s="75" t="s">
        <v>238</v>
      </c>
    </row>
    <row r="45" spans="2:5">
      <c r="B45" s="75" t="s">
        <v>236</v>
      </c>
      <c r="C45" s="75" t="s">
        <v>235</v>
      </c>
      <c r="D45" s="75" t="s">
        <v>240</v>
      </c>
      <c r="E45" s="75" t="s">
        <v>236</v>
      </c>
    </row>
    <row r="46" spans="2:5">
      <c r="B46" s="75" t="s">
        <v>204</v>
      </c>
      <c r="C46" s="75" t="s">
        <v>204</v>
      </c>
      <c r="D46" s="75" t="s">
        <v>241</v>
      </c>
      <c r="E46" s="75" t="s">
        <v>239</v>
      </c>
    </row>
    <row r="47" spans="2:5">
      <c r="B47" s="75" t="s">
        <v>233</v>
      </c>
      <c r="C47" s="75" t="s">
        <v>242</v>
      </c>
      <c r="D47" s="75" t="s">
        <v>235</v>
      </c>
      <c r="E47" s="75" t="s">
        <v>243</v>
      </c>
    </row>
    <row r="48" spans="2:5">
      <c r="B48" s="75" t="s">
        <v>244</v>
      </c>
      <c r="C48" s="75" t="s">
        <v>245</v>
      </c>
      <c r="D48" s="75" t="s">
        <v>203</v>
      </c>
      <c r="E48" s="75" t="s">
        <v>222</v>
      </c>
    </row>
    <row r="49" spans="2:5">
      <c r="B49" s="75" t="s">
        <v>212</v>
      </c>
      <c r="C49" s="75" t="s">
        <v>212</v>
      </c>
      <c r="D49" s="75" t="s">
        <v>201</v>
      </c>
      <c r="E49" s="75" t="s">
        <v>242</v>
      </c>
    </row>
    <row r="50" spans="2:5">
      <c r="B50" s="75" t="s">
        <v>186</v>
      </c>
      <c r="C50" s="75" t="s">
        <v>186</v>
      </c>
      <c r="D50" s="75" t="s">
        <v>216</v>
      </c>
      <c r="E50" s="75" t="s">
        <v>244</v>
      </c>
    </row>
    <row r="51" spans="2:5">
      <c r="B51" s="75" t="s">
        <v>190</v>
      </c>
      <c r="C51" s="75" t="s">
        <v>231</v>
      </c>
      <c r="D51" s="75" t="s">
        <v>187</v>
      </c>
      <c r="E51" s="75" t="s">
        <v>231</v>
      </c>
    </row>
    <row r="52" spans="2:5">
      <c r="B52" s="75" t="s">
        <v>245</v>
      </c>
      <c r="C52" s="75" t="s">
        <v>244</v>
      </c>
      <c r="D52" s="75" t="s">
        <v>246</v>
      </c>
      <c r="E52" s="75" t="s">
        <v>245</v>
      </c>
    </row>
    <row r="53" spans="2:5">
      <c r="B53" s="75" t="s">
        <v>222</v>
      </c>
      <c r="C53" s="75" t="s">
        <v>222</v>
      </c>
      <c r="D53" s="75" t="s">
        <v>247</v>
      </c>
      <c r="E53" s="75" t="s">
        <v>212</v>
      </c>
    </row>
    <row r="54" spans="2:5">
      <c r="B54" s="75" t="s">
        <v>231</v>
      </c>
      <c r="C54" s="75" t="s">
        <v>248</v>
      </c>
      <c r="D54" s="75" t="s">
        <v>185</v>
      </c>
      <c r="E54" s="75" t="s">
        <v>248</v>
      </c>
    </row>
    <row r="55" spans="2:5">
      <c r="B55" s="75" t="s">
        <v>242</v>
      </c>
      <c r="C55" s="75" t="s">
        <v>190</v>
      </c>
      <c r="D55" s="75" t="s">
        <v>249</v>
      </c>
      <c r="E55" s="75" t="s">
        <v>250</v>
      </c>
    </row>
    <row r="56" spans="2:5">
      <c r="B56" s="75" t="s">
        <v>251</v>
      </c>
      <c r="C56" s="75" t="s">
        <v>239</v>
      </c>
      <c r="D56" s="75" t="s">
        <v>251</v>
      </c>
      <c r="E56" s="76" t="s">
        <v>252</v>
      </c>
    </row>
    <row r="57" spans="2:5">
      <c r="B57" s="75" t="s">
        <v>250</v>
      </c>
      <c r="C57" s="75" t="s">
        <v>253</v>
      </c>
      <c r="D57" s="75" t="s">
        <v>254</v>
      </c>
      <c r="E57" s="75" t="s">
        <v>204</v>
      </c>
    </row>
    <row r="58" spans="2:5">
      <c r="B58" s="75" t="s">
        <v>243</v>
      </c>
      <c r="C58" s="75" t="s">
        <v>243</v>
      </c>
      <c r="D58" s="75" t="s">
        <v>211</v>
      </c>
      <c r="E58" s="75" t="s">
        <v>253</v>
      </c>
    </row>
    <row r="59" spans="2:5">
      <c r="B59" s="75" t="s">
        <v>225</v>
      </c>
      <c r="C59" s="75" t="s">
        <v>250</v>
      </c>
      <c r="D59" s="75" t="s">
        <v>255</v>
      </c>
      <c r="E59" s="75" t="s">
        <v>256</v>
      </c>
    </row>
    <row r="60" spans="2:5">
      <c r="B60" s="75" t="s">
        <v>246</v>
      </c>
      <c r="C60" s="75" t="s">
        <v>225</v>
      </c>
      <c r="D60" s="75" t="s">
        <v>257</v>
      </c>
      <c r="E60" s="75" t="s">
        <v>258</v>
      </c>
    </row>
    <row r="61" spans="2:5">
      <c r="B61" s="75" t="s">
        <v>252</v>
      </c>
      <c r="C61" s="75" t="s">
        <v>202</v>
      </c>
      <c r="D61" s="75" t="s">
        <v>259</v>
      </c>
      <c r="E61" s="75" t="s">
        <v>251</v>
      </c>
    </row>
    <row r="62" spans="2:5">
      <c r="B62" s="75" t="s">
        <v>258</v>
      </c>
      <c r="C62" s="75" t="s">
        <v>251</v>
      </c>
      <c r="D62" s="75" t="s">
        <v>260</v>
      </c>
      <c r="E62" s="75" t="s">
        <v>261</v>
      </c>
    </row>
    <row r="63" spans="2:5">
      <c r="B63" s="75" t="s">
        <v>248</v>
      </c>
      <c r="C63" s="75" t="s">
        <v>262</v>
      </c>
      <c r="D63" s="75" t="s">
        <v>263</v>
      </c>
      <c r="E63" s="75" t="s">
        <v>264</v>
      </c>
    </row>
    <row r="64" spans="2:5">
      <c r="B64" s="75" t="s">
        <v>202</v>
      </c>
      <c r="C64" s="75" t="s">
        <v>252</v>
      </c>
      <c r="D64" s="75" t="s">
        <v>265</v>
      </c>
      <c r="E64" s="75" t="s">
        <v>225</v>
      </c>
    </row>
    <row r="65" spans="2:5">
      <c r="B65" s="75" t="s">
        <v>253</v>
      </c>
      <c r="C65" s="75" t="s">
        <v>258</v>
      </c>
      <c r="D65" s="75" t="s">
        <v>266</v>
      </c>
      <c r="E65" s="75" t="s">
        <v>267</v>
      </c>
    </row>
    <row r="66" spans="2:5">
      <c r="B66" s="75" t="s">
        <v>261</v>
      </c>
      <c r="C66" s="75" t="s">
        <v>246</v>
      </c>
      <c r="D66" s="75" t="s">
        <v>213</v>
      </c>
      <c r="E66" s="75" t="s">
        <v>262</v>
      </c>
    </row>
    <row r="67" spans="2:5">
      <c r="B67" s="75" t="s">
        <v>262</v>
      </c>
      <c r="C67" s="75" t="s">
        <v>208</v>
      </c>
      <c r="D67" s="75" t="s">
        <v>262</v>
      </c>
      <c r="E67" s="75" t="s">
        <v>268</v>
      </c>
    </row>
    <row r="68" spans="2:5">
      <c r="B68" s="75" t="s">
        <v>269</v>
      </c>
      <c r="C68" s="75" t="s">
        <v>256</v>
      </c>
      <c r="D68" s="75" t="s">
        <v>245</v>
      </c>
      <c r="E68" s="76" t="s">
        <v>270</v>
      </c>
    </row>
    <row r="69" spans="2:5">
      <c r="B69" s="75" t="s">
        <v>256</v>
      </c>
      <c r="C69" s="76" t="s">
        <v>270</v>
      </c>
      <c r="D69" s="75" t="s">
        <v>271</v>
      </c>
      <c r="E69" s="75" t="s">
        <v>246</v>
      </c>
    </row>
    <row r="70" spans="2:5">
      <c r="B70" s="75" t="s">
        <v>267</v>
      </c>
      <c r="C70" s="75" t="s">
        <v>267</v>
      </c>
      <c r="D70" s="75" t="s">
        <v>272</v>
      </c>
      <c r="E70" s="75" t="s">
        <v>269</v>
      </c>
    </row>
    <row r="71" spans="2:5">
      <c r="B71" s="75" t="s">
        <v>273</v>
      </c>
      <c r="C71" s="75" t="s">
        <v>261</v>
      </c>
      <c r="D71" s="75" t="s">
        <v>236</v>
      </c>
      <c r="E71" s="75" t="s">
        <v>274</v>
      </c>
    </row>
    <row r="72" spans="2:5">
      <c r="B72" s="75" t="s">
        <v>270</v>
      </c>
      <c r="C72" s="75" t="s">
        <v>273</v>
      </c>
      <c r="D72" s="75" t="s">
        <v>275</v>
      </c>
      <c r="E72" s="75" t="s">
        <v>273</v>
      </c>
    </row>
    <row r="73" spans="2:5">
      <c r="B73" s="75" t="s">
        <v>268</v>
      </c>
      <c r="C73" s="75" t="s">
        <v>268</v>
      </c>
      <c r="D73" s="76" t="s">
        <v>276</v>
      </c>
      <c r="E73" s="75" t="s">
        <v>186</v>
      </c>
    </row>
    <row r="74" spans="2:5">
      <c r="B74" s="75" t="s">
        <v>264</v>
      </c>
      <c r="C74" s="75" t="s">
        <v>264</v>
      </c>
      <c r="D74" s="75" t="s">
        <v>277</v>
      </c>
      <c r="E74" s="75" t="s">
        <v>202</v>
      </c>
    </row>
    <row r="75" spans="2:5">
      <c r="B75" s="75" t="s">
        <v>208</v>
      </c>
      <c r="C75" s="75" t="s">
        <v>278</v>
      </c>
      <c r="D75" s="75" t="s">
        <v>279</v>
      </c>
      <c r="E75" s="75" t="s">
        <v>280</v>
      </c>
    </row>
    <row r="76" spans="2:5">
      <c r="B76" s="75" t="s">
        <v>278</v>
      </c>
      <c r="C76" s="75" t="s">
        <v>281</v>
      </c>
      <c r="D76" s="75" t="s">
        <v>198</v>
      </c>
      <c r="E76" s="75" t="s">
        <v>282</v>
      </c>
    </row>
    <row r="77" spans="2:5">
      <c r="B77" s="75" t="s">
        <v>281</v>
      </c>
      <c r="C77" s="75" t="s">
        <v>283</v>
      </c>
      <c r="D77" s="75" t="s">
        <v>284</v>
      </c>
      <c r="E77" s="75" t="s">
        <v>278</v>
      </c>
    </row>
    <row r="78" spans="2:5">
      <c r="B78" s="75" t="s">
        <v>285</v>
      </c>
      <c r="C78" s="75" t="s">
        <v>274</v>
      </c>
      <c r="D78" s="75" t="s">
        <v>286</v>
      </c>
      <c r="E78" s="75" t="s">
        <v>190</v>
      </c>
    </row>
    <row r="79" spans="2:5">
      <c r="B79" s="75" t="s">
        <v>237</v>
      </c>
      <c r="C79" s="75" t="s">
        <v>280</v>
      </c>
      <c r="D79" s="75" t="s">
        <v>258</v>
      </c>
      <c r="E79" s="75" t="s">
        <v>287</v>
      </c>
    </row>
    <row r="80" spans="2:5">
      <c r="B80" s="75" t="s">
        <v>274</v>
      </c>
      <c r="C80" s="76" t="s">
        <v>276</v>
      </c>
      <c r="D80" s="75" t="s">
        <v>288</v>
      </c>
      <c r="E80" s="75" t="s">
        <v>289</v>
      </c>
    </row>
    <row r="81" spans="2:5">
      <c r="B81" s="75" t="s">
        <v>290</v>
      </c>
      <c r="C81" s="75" t="s">
        <v>237</v>
      </c>
      <c r="D81" s="75" t="s">
        <v>248</v>
      </c>
      <c r="E81" s="75" t="s">
        <v>283</v>
      </c>
    </row>
    <row r="82" spans="2:5">
      <c r="B82" s="75" t="s">
        <v>282</v>
      </c>
      <c r="C82" s="75" t="s">
        <v>285</v>
      </c>
      <c r="D82" s="75" t="s">
        <v>291</v>
      </c>
      <c r="E82" s="75" t="s">
        <v>292</v>
      </c>
    </row>
    <row r="83" spans="2:5">
      <c r="B83" s="75" t="s">
        <v>283</v>
      </c>
      <c r="C83" s="75" t="s">
        <v>282</v>
      </c>
      <c r="D83" s="75" t="s">
        <v>293</v>
      </c>
      <c r="E83" s="75" t="s">
        <v>294</v>
      </c>
    </row>
    <row r="84" spans="2:5">
      <c r="B84" s="75" t="s">
        <v>295</v>
      </c>
      <c r="C84" s="75" t="s">
        <v>296</v>
      </c>
      <c r="D84" s="75" t="s">
        <v>281</v>
      </c>
      <c r="E84" s="75" t="s">
        <v>295</v>
      </c>
    </row>
    <row r="85" spans="2:5">
      <c r="B85" s="75" t="s">
        <v>280</v>
      </c>
      <c r="C85" s="75" t="s">
        <v>295</v>
      </c>
      <c r="D85" s="75" t="s">
        <v>297</v>
      </c>
      <c r="E85" s="75" t="s">
        <v>237</v>
      </c>
    </row>
    <row r="86" spans="2:5">
      <c r="B86" s="75" t="s">
        <v>289</v>
      </c>
      <c r="C86" s="75" t="s">
        <v>289</v>
      </c>
      <c r="D86" s="75" t="s">
        <v>227</v>
      </c>
      <c r="E86" s="75" t="s">
        <v>298</v>
      </c>
    </row>
    <row r="87" spans="2:5">
      <c r="B87" s="75" t="s">
        <v>287</v>
      </c>
      <c r="C87" s="75" t="s">
        <v>299</v>
      </c>
      <c r="D87" s="75" t="s">
        <v>300</v>
      </c>
      <c r="E87" s="75" t="s">
        <v>208</v>
      </c>
    </row>
    <row r="88" spans="2:5">
      <c r="B88" s="75" t="s">
        <v>294</v>
      </c>
      <c r="C88" s="75" t="s">
        <v>301</v>
      </c>
      <c r="D88" s="75" t="s">
        <v>302</v>
      </c>
      <c r="E88" s="75" t="s">
        <v>281</v>
      </c>
    </row>
    <row r="89" spans="2:5">
      <c r="B89" s="75" t="s">
        <v>292</v>
      </c>
      <c r="C89" s="75" t="s">
        <v>290</v>
      </c>
      <c r="D89" s="75" t="s">
        <v>303</v>
      </c>
      <c r="E89" s="75" t="s">
        <v>304</v>
      </c>
    </row>
    <row r="90" spans="2:5">
      <c r="B90" s="75" t="s">
        <v>276</v>
      </c>
      <c r="C90" s="75" t="s">
        <v>255</v>
      </c>
      <c r="D90" s="75" t="s">
        <v>223</v>
      </c>
      <c r="E90" s="75" t="s">
        <v>305</v>
      </c>
    </row>
    <row r="91" spans="2:5">
      <c r="B91" s="75" t="s">
        <v>249</v>
      </c>
      <c r="C91" s="75" t="s">
        <v>269</v>
      </c>
      <c r="D91" s="75" t="s">
        <v>214</v>
      </c>
      <c r="E91" s="75" t="s">
        <v>290</v>
      </c>
    </row>
    <row r="92" spans="2:5">
      <c r="B92" s="75" t="s">
        <v>298</v>
      </c>
      <c r="C92" s="75" t="s">
        <v>287</v>
      </c>
      <c r="D92" s="75" t="s">
        <v>205</v>
      </c>
      <c r="E92" s="75" t="s">
        <v>276</v>
      </c>
    </row>
    <row r="93" spans="2:5">
      <c r="B93" s="75" t="s">
        <v>194</v>
      </c>
      <c r="C93" s="75" t="s">
        <v>305</v>
      </c>
      <c r="D93" s="75" t="s">
        <v>306</v>
      </c>
      <c r="E93" s="75" t="s">
        <v>307</v>
      </c>
    </row>
    <row r="94" spans="2:5">
      <c r="B94" s="75" t="s">
        <v>255</v>
      </c>
      <c r="C94" s="75" t="s">
        <v>294</v>
      </c>
      <c r="D94" s="75" t="s">
        <v>210</v>
      </c>
      <c r="E94" s="75" t="s">
        <v>285</v>
      </c>
    </row>
    <row r="95" spans="2:5">
      <c r="B95" s="75" t="s">
        <v>305</v>
      </c>
      <c r="C95" s="75" t="s">
        <v>249</v>
      </c>
      <c r="D95" s="75" t="s">
        <v>239</v>
      </c>
      <c r="E95" s="75" t="s">
        <v>308</v>
      </c>
    </row>
    <row r="96" spans="2:5">
      <c r="B96" s="75" t="s">
        <v>299</v>
      </c>
      <c r="C96" s="75" t="s">
        <v>309</v>
      </c>
      <c r="D96" s="75" t="s">
        <v>283</v>
      </c>
      <c r="E96" s="75" t="s">
        <v>296</v>
      </c>
    </row>
    <row r="97" spans="2:5">
      <c r="B97" s="75" t="s">
        <v>304</v>
      </c>
      <c r="C97" s="75" t="s">
        <v>292</v>
      </c>
      <c r="D97" s="75" t="s">
        <v>310</v>
      </c>
      <c r="E97" s="75" t="s">
        <v>249</v>
      </c>
    </row>
    <row r="98" spans="2:5">
      <c r="B98" s="75" t="s">
        <v>296</v>
      </c>
      <c r="C98" s="75" t="s">
        <v>311</v>
      </c>
      <c r="D98" s="75" t="s">
        <v>312</v>
      </c>
      <c r="E98" s="75" t="s">
        <v>313</v>
      </c>
    </row>
    <row r="99" spans="2:5">
      <c r="B99" s="75" t="s">
        <v>272</v>
      </c>
      <c r="C99" s="75" t="s">
        <v>194</v>
      </c>
      <c r="D99" s="75" t="s">
        <v>314</v>
      </c>
      <c r="E99" s="75" t="s">
        <v>315</v>
      </c>
    </row>
    <row r="100" spans="2:5">
      <c r="B100" s="75" t="s">
        <v>316</v>
      </c>
      <c r="C100" s="75" t="s">
        <v>308</v>
      </c>
      <c r="D100" s="75" t="s">
        <v>317</v>
      </c>
      <c r="E100" s="75" t="s">
        <v>299</v>
      </c>
    </row>
    <row r="101" spans="2:5">
      <c r="B101" s="75" t="s">
        <v>318</v>
      </c>
      <c r="C101" s="75" t="s">
        <v>319</v>
      </c>
      <c r="D101" s="75" t="s">
        <v>320</v>
      </c>
      <c r="E101" s="75" t="s">
        <v>321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1BAEA-D62C-4F95-89A3-93005A850315}">
  <dimension ref="A1:W24"/>
  <sheetViews>
    <sheetView workbookViewId="0">
      <selection activeCell="O9" sqref="O9"/>
    </sheetView>
  </sheetViews>
  <sheetFormatPr defaultRowHeight="14.4"/>
  <cols>
    <col min="1" max="1" width="14" customWidth="1"/>
    <col min="2" max="2" width="10.6640625" customWidth="1"/>
    <col min="21" max="21" width="11" customWidth="1"/>
  </cols>
  <sheetData>
    <row r="1" spans="1:23" s="42" customFormat="1">
      <c r="A1" s="135" t="s">
        <v>124</v>
      </c>
      <c r="B1" s="135"/>
      <c r="C1" s="135"/>
      <c r="F1" s="135" t="s">
        <v>114</v>
      </c>
      <c r="G1" s="135"/>
      <c r="H1" s="135"/>
      <c r="I1" s="77"/>
      <c r="K1" s="135" t="s">
        <v>115</v>
      </c>
      <c r="L1" s="135"/>
      <c r="M1" s="135"/>
      <c r="N1" s="77"/>
      <c r="P1" s="135" t="s">
        <v>116</v>
      </c>
      <c r="Q1" s="135"/>
      <c r="R1" s="135"/>
      <c r="S1" s="77"/>
      <c r="U1" s="135" t="s">
        <v>322</v>
      </c>
      <c r="V1" s="135"/>
      <c r="W1" s="135"/>
    </row>
    <row r="2" spans="1:23" s="80" customFormat="1" ht="13.8">
      <c r="A2" s="78" t="s">
        <v>323</v>
      </c>
      <c r="B2" s="78" t="s">
        <v>324</v>
      </c>
      <c r="C2" s="79" t="s">
        <v>325</v>
      </c>
      <c r="D2" s="80" t="s">
        <v>347</v>
      </c>
      <c r="F2" s="80" t="s">
        <v>323</v>
      </c>
      <c r="G2" s="80" t="s">
        <v>324</v>
      </c>
      <c r="H2" s="80" t="s">
        <v>325</v>
      </c>
      <c r="I2" s="80" t="s">
        <v>347</v>
      </c>
      <c r="K2" s="80" t="s">
        <v>323</v>
      </c>
      <c r="L2" s="80" t="s">
        <v>324</v>
      </c>
      <c r="M2" s="80" t="s">
        <v>325</v>
      </c>
      <c r="N2" s="80" t="s">
        <v>347</v>
      </c>
      <c r="P2" s="80" t="s">
        <v>323</v>
      </c>
      <c r="Q2" s="80" t="s">
        <v>324</v>
      </c>
      <c r="R2" s="80" t="s">
        <v>325</v>
      </c>
      <c r="S2" s="80" t="s">
        <v>347</v>
      </c>
      <c r="U2" s="81" t="s">
        <v>323</v>
      </c>
      <c r="V2" s="81" t="s">
        <v>324</v>
      </c>
      <c r="W2" s="80" t="s">
        <v>325</v>
      </c>
    </row>
    <row r="3" spans="1:23">
      <c r="A3" t="s">
        <v>326</v>
      </c>
      <c r="B3" s="82">
        <v>382631</v>
      </c>
      <c r="C3" s="83">
        <f t="shared" ref="C3:C23" si="0">B3/1593045</f>
        <v>0.2401884441431347</v>
      </c>
      <c r="D3" s="84">
        <f t="shared" ref="D3:D23" si="1">C3-W3</f>
        <v>-5.23383957360328E-2</v>
      </c>
      <c r="F3" t="s">
        <v>326</v>
      </c>
      <c r="G3" s="85">
        <v>1189753</v>
      </c>
      <c r="H3" s="86">
        <f t="shared" ref="H3:H23" si="2">G3/3966710</f>
        <v>0.2999344544975559</v>
      </c>
      <c r="I3" s="87">
        <f t="shared" ref="I3:I23" si="3">H3-W3</f>
        <v>7.4076146183884028E-3</v>
      </c>
      <c r="K3" t="s">
        <v>326</v>
      </c>
      <c r="L3" s="82">
        <v>665847</v>
      </c>
      <c r="M3" s="88">
        <f t="shared" ref="M3:M23" si="4">L3/2276222</f>
        <v>0.29252287342798727</v>
      </c>
      <c r="N3" s="88">
        <f t="shared" ref="N3:N23" si="5">M3-W3</f>
        <v>-3.9664511802262048E-6</v>
      </c>
      <c r="P3" t="s">
        <v>326</v>
      </c>
      <c r="Q3" s="85">
        <v>2002798</v>
      </c>
      <c r="R3" s="86">
        <f t="shared" ref="R3:R23" si="6">Q3/6870197</f>
        <v>0.29151973371360385</v>
      </c>
      <c r="S3" s="89">
        <f t="shared" ref="S3:S23" si="7">R3-W3</f>
        <v>-1.0071061655636537E-3</v>
      </c>
      <c r="T3" s="85"/>
      <c r="U3" t="s">
        <v>326</v>
      </c>
      <c r="V3" s="82">
        <v>9479291</v>
      </c>
      <c r="W3" s="88">
        <f>V3/32404859</f>
        <v>0.2925268398791675</v>
      </c>
    </row>
    <row r="4" spans="1:23">
      <c r="A4" t="s">
        <v>327</v>
      </c>
      <c r="B4" s="85">
        <v>282303</v>
      </c>
      <c r="C4" s="83">
        <f t="shared" si="0"/>
        <v>0.17720968334227846</v>
      </c>
      <c r="D4" s="90">
        <f t="shared" si="1"/>
        <v>8.8101133294274853E-2</v>
      </c>
      <c r="F4" t="s">
        <v>327</v>
      </c>
      <c r="G4" s="82">
        <v>308641</v>
      </c>
      <c r="H4" s="86">
        <f t="shared" si="2"/>
        <v>7.7807805460948745E-2</v>
      </c>
      <c r="I4" s="89">
        <f t="shared" si="3"/>
        <v>-1.1300744587054865E-2</v>
      </c>
      <c r="K4" t="s">
        <v>327</v>
      </c>
      <c r="L4" s="85">
        <v>202568</v>
      </c>
      <c r="M4" s="88">
        <f t="shared" si="4"/>
        <v>8.8993077125166173E-2</v>
      </c>
      <c r="N4" s="88">
        <f t="shared" si="5"/>
        <v>-1.1547292283743682E-4</v>
      </c>
      <c r="P4" t="s">
        <v>327</v>
      </c>
      <c r="Q4" s="82">
        <v>616567</v>
      </c>
      <c r="R4" s="86">
        <f t="shared" si="6"/>
        <v>8.9745170334999125E-2</v>
      </c>
      <c r="S4" s="86">
        <f t="shared" si="7"/>
        <v>6.3662028699551509E-4</v>
      </c>
      <c r="T4" s="82"/>
      <c r="U4" t="s">
        <v>327</v>
      </c>
      <c r="V4" s="85">
        <v>2887550</v>
      </c>
      <c r="W4" s="88">
        <f t="shared" ref="W4:W23" si="8">V4/32404859</f>
        <v>8.910855004800361E-2</v>
      </c>
    </row>
    <row r="5" spans="1:23">
      <c r="A5" t="s">
        <v>328</v>
      </c>
      <c r="B5" s="82">
        <v>230627</v>
      </c>
      <c r="C5" s="83">
        <f t="shared" si="0"/>
        <v>0.1447711772109388</v>
      </c>
      <c r="D5" s="84">
        <f t="shared" si="1"/>
        <v>-2.1831831307012162E-2</v>
      </c>
      <c r="F5" t="s">
        <v>328</v>
      </c>
      <c r="G5" s="85">
        <v>670028</v>
      </c>
      <c r="H5" s="86">
        <f t="shared" si="2"/>
        <v>0.16891277658311296</v>
      </c>
      <c r="I5" s="87">
        <f t="shared" si="3"/>
        <v>2.3097680651620045E-3</v>
      </c>
      <c r="K5" t="s">
        <v>328</v>
      </c>
      <c r="L5" s="82">
        <v>379622</v>
      </c>
      <c r="M5" s="88">
        <f t="shared" si="4"/>
        <v>0.16677722998899053</v>
      </c>
      <c r="N5" s="88">
        <f t="shared" si="5"/>
        <v>1.7422147103957064E-4</v>
      </c>
      <c r="P5" t="s">
        <v>328</v>
      </c>
      <c r="Q5" s="85">
        <v>1154390</v>
      </c>
      <c r="R5" s="86">
        <f t="shared" si="6"/>
        <v>0.1680286606046377</v>
      </c>
      <c r="S5" s="87">
        <f t="shared" si="7"/>
        <v>1.4256520866867406E-3</v>
      </c>
      <c r="T5" s="85"/>
      <c r="U5" t="s">
        <v>328</v>
      </c>
      <c r="V5" s="82">
        <v>5398747</v>
      </c>
      <c r="W5" s="88">
        <f t="shared" si="8"/>
        <v>0.16660300851795096</v>
      </c>
    </row>
    <row r="6" spans="1:23">
      <c r="A6" t="s">
        <v>329</v>
      </c>
      <c r="B6" s="85">
        <v>190328</v>
      </c>
      <c r="C6" s="83">
        <f t="shared" si="0"/>
        <v>0.11947434002178219</v>
      </c>
      <c r="D6" s="90">
        <f t="shared" si="1"/>
        <v>3.6520021350005219E-2</v>
      </c>
      <c r="F6" t="s">
        <v>329</v>
      </c>
      <c r="G6" s="82">
        <v>313427</v>
      </c>
      <c r="H6" s="86">
        <f t="shared" si="2"/>
        <v>7.9014346902092664E-2</v>
      </c>
      <c r="I6" s="89">
        <f t="shared" si="3"/>
        <v>-3.9399717696843028E-3</v>
      </c>
      <c r="K6" t="s">
        <v>329</v>
      </c>
      <c r="L6" s="85">
        <v>189378</v>
      </c>
      <c r="M6" s="88">
        <f t="shared" si="4"/>
        <v>8.3198387503503612E-2</v>
      </c>
      <c r="N6" s="88">
        <f t="shared" si="5"/>
        <v>2.4406883172664595E-4</v>
      </c>
      <c r="P6" t="s">
        <v>329</v>
      </c>
      <c r="Q6" s="82">
        <v>560861</v>
      </c>
      <c r="R6" s="86">
        <f t="shared" si="6"/>
        <v>8.1636814781293754E-2</v>
      </c>
      <c r="S6" s="89">
        <f t="shared" si="7"/>
        <v>-1.3175038904832126E-3</v>
      </c>
      <c r="T6" s="82"/>
      <c r="U6" t="s">
        <v>329</v>
      </c>
      <c r="V6" s="85">
        <v>2688123</v>
      </c>
      <c r="W6" s="88">
        <f t="shared" si="8"/>
        <v>8.2954318671776966E-2</v>
      </c>
    </row>
    <row r="7" spans="1:23">
      <c r="A7" t="s">
        <v>330</v>
      </c>
      <c r="B7" s="85">
        <v>101386</v>
      </c>
      <c r="C7" s="83">
        <f t="shared" si="0"/>
        <v>6.3642897721031114E-2</v>
      </c>
      <c r="D7" s="84">
        <f t="shared" si="1"/>
        <v>-5.3203093091244574E-3</v>
      </c>
      <c r="F7" t="s">
        <v>330</v>
      </c>
      <c r="G7" s="82">
        <v>278621</v>
      </c>
      <c r="H7" s="86">
        <f t="shared" si="2"/>
        <v>7.0239820909519482E-2</v>
      </c>
      <c r="I7" s="87">
        <f t="shared" si="3"/>
        <v>1.2766138793639109E-3</v>
      </c>
      <c r="K7" t="s">
        <v>330</v>
      </c>
      <c r="L7" s="85">
        <v>154222</v>
      </c>
      <c r="M7" s="88">
        <f t="shared" si="4"/>
        <v>6.7753496803035912E-2</v>
      </c>
      <c r="N7" s="91">
        <f t="shared" si="5"/>
        <v>-1.2097102271196591E-3</v>
      </c>
      <c r="P7" t="s">
        <v>330</v>
      </c>
      <c r="Q7" s="82">
        <v>474701</v>
      </c>
      <c r="R7" s="86">
        <f t="shared" si="6"/>
        <v>6.9095689686918732E-2</v>
      </c>
      <c r="S7" s="86">
        <f t="shared" si="7"/>
        <v>1.3248265676316096E-4</v>
      </c>
      <c r="T7" s="82"/>
      <c r="U7" t="s">
        <v>330</v>
      </c>
      <c r="V7" s="85">
        <v>2234743</v>
      </c>
      <c r="W7" s="88">
        <f t="shared" si="8"/>
        <v>6.8963207030155571E-2</v>
      </c>
    </row>
    <row r="8" spans="1:23">
      <c r="A8" t="s">
        <v>331</v>
      </c>
      <c r="B8" s="85">
        <v>77710</v>
      </c>
      <c r="C8" s="83">
        <f t="shared" si="0"/>
        <v>4.8780794013979514E-2</v>
      </c>
      <c r="D8" s="92">
        <f t="shared" si="1"/>
        <v>-9.0922860694734042E-3</v>
      </c>
      <c r="F8" t="s">
        <v>331</v>
      </c>
      <c r="G8" s="82">
        <v>234632</v>
      </c>
      <c r="H8" s="86">
        <f t="shared" si="2"/>
        <v>5.9150278190238256E-2</v>
      </c>
      <c r="I8" s="86">
        <f t="shared" si="3"/>
        <v>1.2771981067853377E-3</v>
      </c>
      <c r="K8" t="s">
        <v>331</v>
      </c>
      <c r="L8" s="85">
        <v>131573</v>
      </c>
      <c r="M8" s="88">
        <f t="shared" si="4"/>
        <v>5.780323711834786E-2</v>
      </c>
      <c r="N8" s="88">
        <f t="shared" si="5"/>
        <v>-6.9842965105058885E-5</v>
      </c>
      <c r="P8" t="s">
        <v>331</v>
      </c>
      <c r="Q8" s="82">
        <v>397544</v>
      </c>
      <c r="R8" s="86">
        <f t="shared" si="6"/>
        <v>5.7865007364417645E-2</v>
      </c>
      <c r="S8" s="86">
        <f t="shared" si="7"/>
        <v>-8.0727190352736233E-6</v>
      </c>
      <c r="T8" s="82"/>
      <c r="U8" t="s">
        <v>331</v>
      </c>
      <c r="V8" s="85">
        <v>1875369</v>
      </c>
      <c r="W8" s="88">
        <f t="shared" si="8"/>
        <v>5.7873080083452919E-2</v>
      </c>
    </row>
    <row r="9" spans="1:23">
      <c r="A9" t="s">
        <v>332</v>
      </c>
      <c r="B9" s="82">
        <v>49665</v>
      </c>
      <c r="C9" s="83">
        <f t="shared" si="0"/>
        <v>3.1176143800080977E-2</v>
      </c>
      <c r="D9" s="92">
        <f t="shared" si="1"/>
        <v>-1.264947827566594E-3</v>
      </c>
      <c r="F9" t="s">
        <v>332</v>
      </c>
      <c r="G9" s="85">
        <v>130472</v>
      </c>
      <c r="H9" s="86">
        <f t="shared" si="2"/>
        <v>3.2891741518790131E-2</v>
      </c>
      <c r="I9" s="86">
        <f t="shared" si="3"/>
        <v>4.5064989114255993E-4</v>
      </c>
      <c r="K9" t="s">
        <v>332</v>
      </c>
      <c r="L9" s="82">
        <v>74522</v>
      </c>
      <c r="M9" s="88">
        <f t="shared" si="4"/>
        <v>3.2739337375704128E-2</v>
      </c>
      <c r="N9" s="88">
        <f t="shared" si="5"/>
        <v>2.9824574805655674E-4</v>
      </c>
      <c r="P9" t="s">
        <v>332</v>
      </c>
      <c r="Q9" s="82">
        <v>222665</v>
      </c>
      <c r="R9" s="86">
        <f t="shared" si="6"/>
        <v>3.2410278773665445E-2</v>
      </c>
      <c r="S9" s="86">
        <f t="shared" si="7"/>
        <v>-3.0812853982126187E-5</v>
      </c>
      <c r="T9" s="82"/>
      <c r="U9" t="s">
        <v>332</v>
      </c>
      <c r="V9" s="82">
        <v>1051249</v>
      </c>
      <c r="W9" s="88">
        <f t="shared" si="8"/>
        <v>3.2441091627647571E-2</v>
      </c>
    </row>
    <row r="10" spans="1:23">
      <c r="A10" t="s">
        <v>333</v>
      </c>
      <c r="B10" s="85">
        <v>49293</v>
      </c>
      <c r="C10" s="83">
        <f t="shared" si="0"/>
        <v>3.0942628739301151E-2</v>
      </c>
      <c r="D10" s="92">
        <f t="shared" si="1"/>
        <v>-5.2379946665899214E-3</v>
      </c>
      <c r="F10" t="s">
        <v>333</v>
      </c>
      <c r="G10" s="82">
        <v>146866</v>
      </c>
      <c r="H10" s="86">
        <f t="shared" si="2"/>
        <v>3.7024637545976388E-2</v>
      </c>
      <c r="I10" s="86">
        <f t="shared" si="3"/>
        <v>8.4401414008531545E-4</v>
      </c>
      <c r="K10" t="s">
        <v>333</v>
      </c>
      <c r="L10" s="85">
        <v>83545</v>
      </c>
      <c r="M10" s="88">
        <f t="shared" si="4"/>
        <v>3.6703361974359271E-2</v>
      </c>
      <c r="N10" s="88">
        <f t="shared" si="5"/>
        <v>5.2273856846819788E-4</v>
      </c>
      <c r="P10" t="s">
        <v>333</v>
      </c>
      <c r="Q10" s="82">
        <v>248337</v>
      </c>
      <c r="R10" s="86">
        <f t="shared" si="6"/>
        <v>3.6146998404849237E-2</v>
      </c>
      <c r="S10" s="86">
        <f t="shared" si="7"/>
        <v>-3.3625001041835689E-5</v>
      </c>
      <c r="T10" s="82"/>
      <c r="U10" t="s">
        <v>333</v>
      </c>
      <c r="V10" s="85">
        <v>1172428</v>
      </c>
      <c r="W10" s="88">
        <f t="shared" si="8"/>
        <v>3.6180623405891073E-2</v>
      </c>
    </row>
    <row r="11" spans="1:23">
      <c r="A11" t="s">
        <v>334</v>
      </c>
      <c r="B11" s="82">
        <v>45091</v>
      </c>
      <c r="C11" s="83">
        <f t="shared" si="0"/>
        <v>2.8304912918341918E-2</v>
      </c>
      <c r="D11" s="92">
        <f t="shared" si="1"/>
        <v>6.6096171603816679E-3</v>
      </c>
      <c r="F11" t="s">
        <v>334</v>
      </c>
      <c r="G11" s="85">
        <v>82457</v>
      </c>
      <c r="H11" s="86">
        <f t="shared" si="2"/>
        <v>2.0787251903970797E-2</v>
      </c>
      <c r="I11" s="86">
        <f t="shared" si="3"/>
        <v>-9.0804385398945281E-4</v>
      </c>
      <c r="K11" t="s">
        <v>334</v>
      </c>
      <c r="L11" s="82">
        <v>49280</v>
      </c>
      <c r="M11" s="88">
        <f t="shared" si="4"/>
        <v>2.1649909367363992E-2</v>
      </c>
      <c r="N11" s="88">
        <f t="shared" si="5"/>
        <v>-4.5386390596258153E-5</v>
      </c>
      <c r="P11" t="s">
        <v>334</v>
      </c>
      <c r="Q11" s="85">
        <v>151331</v>
      </c>
      <c r="R11" s="86">
        <f t="shared" si="6"/>
        <v>2.2027170399917209E-2</v>
      </c>
      <c r="S11" s="86">
        <f t="shared" si="7"/>
        <v>3.3187464195695918E-4</v>
      </c>
      <c r="T11" s="85"/>
      <c r="U11" t="s">
        <v>334</v>
      </c>
      <c r="V11" s="82">
        <v>703033</v>
      </c>
      <c r="W11" s="88">
        <f t="shared" si="8"/>
        <v>2.169529575796025E-2</v>
      </c>
    </row>
    <row r="12" spans="1:23">
      <c r="A12" t="s">
        <v>335</v>
      </c>
      <c r="B12" s="85">
        <v>42869</v>
      </c>
      <c r="C12" s="83">
        <f t="shared" si="0"/>
        <v>2.6910099840243056E-2</v>
      </c>
      <c r="D12" s="92">
        <f t="shared" si="1"/>
        <v>4.1151850405829193E-3</v>
      </c>
      <c r="F12" t="s">
        <v>335</v>
      </c>
      <c r="G12" s="82">
        <v>86706</v>
      </c>
      <c r="H12" s="86">
        <f t="shared" si="2"/>
        <v>2.1858416672759038E-2</v>
      </c>
      <c r="I12" s="86">
        <f t="shared" si="3"/>
        <v>-9.3649812690109815E-4</v>
      </c>
      <c r="K12" t="s">
        <v>335</v>
      </c>
      <c r="L12" s="85">
        <v>51798</v>
      </c>
      <c r="M12" s="88">
        <f t="shared" si="4"/>
        <v>2.2756128356548701E-2</v>
      </c>
      <c r="N12" s="88">
        <f t="shared" si="5"/>
        <v>-3.878644311143542E-5</v>
      </c>
      <c r="P12" t="s">
        <v>335</v>
      </c>
      <c r="Q12" s="82">
        <v>155064</v>
      </c>
      <c r="R12" s="86">
        <f t="shared" si="6"/>
        <v>2.2570531820266582E-2</v>
      </c>
      <c r="S12" s="86">
        <f t="shared" si="7"/>
        <v>-2.243829793935545E-4</v>
      </c>
      <c r="T12" s="82"/>
      <c r="U12" t="s">
        <v>335</v>
      </c>
      <c r="V12" s="85">
        <v>738666</v>
      </c>
      <c r="W12" s="88">
        <f t="shared" si="8"/>
        <v>2.2794914799660136E-2</v>
      </c>
    </row>
    <row r="13" spans="1:23">
      <c r="A13" t="s">
        <v>336</v>
      </c>
      <c r="B13" s="85">
        <v>35126</v>
      </c>
      <c r="C13" s="83">
        <f t="shared" si="0"/>
        <v>2.2049596841269392E-2</v>
      </c>
      <c r="D13" s="92">
        <f t="shared" si="1"/>
        <v>-1.0910213290908626E-2</v>
      </c>
      <c r="F13" t="s">
        <v>336</v>
      </c>
      <c r="G13" s="82">
        <v>133651</v>
      </c>
      <c r="H13" s="86">
        <f t="shared" si="2"/>
        <v>3.3693161335212302E-2</v>
      </c>
      <c r="I13" s="86">
        <f t="shared" si="3"/>
        <v>7.3335120303428397E-4</v>
      </c>
      <c r="K13" t="s">
        <v>336</v>
      </c>
      <c r="L13" s="85">
        <v>75024</v>
      </c>
      <c r="M13" s="88">
        <f t="shared" si="4"/>
        <v>3.2959878254405765E-2</v>
      </c>
      <c r="N13" s="88">
        <f t="shared" si="5"/>
        <v>6.812222774765786E-8</v>
      </c>
      <c r="P13" t="s">
        <v>336</v>
      </c>
      <c r="Q13" s="82">
        <v>228154</v>
      </c>
      <c r="R13" s="86">
        <f t="shared" si="6"/>
        <v>3.3209236940367211E-2</v>
      </c>
      <c r="S13" s="86">
        <f t="shared" si="7"/>
        <v>2.4942680818919316E-4</v>
      </c>
      <c r="T13" s="82"/>
      <c r="U13" t="s">
        <v>336</v>
      </c>
      <c r="V13" s="85">
        <v>1068058</v>
      </c>
      <c r="W13" s="88">
        <f t="shared" si="8"/>
        <v>3.2959810132178018E-2</v>
      </c>
    </row>
    <row r="14" spans="1:23">
      <c r="A14" t="s">
        <v>337</v>
      </c>
      <c r="B14" s="85">
        <v>29166</v>
      </c>
      <c r="C14" s="83">
        <f t="shared" si="0"/>
        <v>1.8308334039528074E-2</v>
      </c>
      <c r="D14" s="92">
        <f t="shared" si="1"/>
        <v>-8.4354021390493431E-3</v>
      </c>
      <c r="F14" t="s">
        <v>337</v>
      </c>
      <c r="G14" s="82">
        <v>109099</v>
      </c>
      <c r="H14" s="86">
        <f t="shared" si="2"/>
        <v>2.7503649119799533E-2</v>
      </c>
      <c r="I14" s="86">
        <f t="shared" si="3"/>
        <v>7.5991294122211561E-4</v>
      </c>
      <c r="K14" t="s">
        <v>337</v>
      </c>
      <c r="L14" s="85">
        <v>61045</v>
      </c>
      <c r="M14" s="88">
        <f t="shared" si="4"/>
        <v>2.6818561634146407E-2</v>
      </c>
      <c r="N14" s="88">
        <f t="shared" si="5"/>
        <v>7.4825455568989369E-5</v>
      </c>
      <c r="P14" t="s">
        <v>337</v>
      </c>
      <c r="Q14" s="82">
        <v>184306</v>
      </c>
      <c r="R14" s="86">
        <f t="shared" si="6"/>
        <v>2.6826887205708947E-2</v>
      </c>
      <c r="S14" s="86">
        <f t="shared" si="7"/>
        <v>8.315102713152972E-5</v>
      </c>
      <c r="T14" s="82"/>
      <c r="U14" t="s">
        <v>337</v>
      </c>
      <c r="V14" s="85">
        <v>866627</v>
      </c>
      <c r="W14" s="88">
        <f t="shared" si="8"/>
        <v>2.6743736178577417E-2</v>
      </c>
    </row>
    <row r="15" spans="1:23">
      <c r="A15" t="s">
        <v>338</v>
      </c>
      <c r="B15" s="85">
        <v>23218</v>
      </c>
      <c r="C15" s="83">
        <f t="shared" si="0"/>
        <v>1.4574603981682878E-2</v>
      </c>
      <c r="D15" s="92">
        <f t="shared" si="1"/>
        <v>7.6272471999561109E-4</v>
      </c>
      <c r="F15" t="s">
        <v>338</v>
      </c>
      <c r="G15" s="82">
        <v>54046</v>
      </c>
      <c r="H15" s="86">
        <f t="shared" si="2"/>
        <v>1.3624893173435921E-2</v>
      </c>
      <c r="I15" s="86">
        <f t="shared" si="3"/>
        <v>-1.8698608825134556E-4</v>
      </c>
      <c r="K15" t="s">
        <v>338</v>
      </c>
      <c r="L15" s="85">
        <v>31628</v>
      </c>
      <c r="M15" s="88">
        <f t="shared" si="4"/>
        <v>1.3894954007122328E-2</v>
      </c>
      <c r="N15" s="88">
        <f t="shared" si="5"/>
        <v>8.3074745435061589E-5</v>
      </c>
      <c r="P15" t="s">
        <v>338</v>
      </c>
      <c r="Q15" s="82">
        <v>93493</v>
      </c>
      <c r="R15" s="86">
        <f t="shared" si="6"/>
        <v>1.3608488955993547E-2</v>
      </c>
      <c r="S15" s="86">
        <f t="shared" si="7"/>
        <v>-2.0339030569371981E-4</v>
      </c>
      <c r="T15" s="82"/>
      <c r="U15" t="s">
        <v>338</v>
      </c>
      <c r="V15" s="85">
        <v>447572</v>
      </c>
      <c r="W15" s="88">
        <f t="shared" si="8"/>
        <v>1.3811879261687266E-2</v>
      </c>
    </row>
    <row r="16" spans="1:23">
      <c r="A16" t="s">
        <v>339</v>
      </c>
      <c r="B16" s="82">
        <v>13249</v>
      </c>
      <c r="C16" s="83">
        <f t="shared" si="0"/>
        <v>8.3167769899783126E-3</v>
      </c>
      <c r="D16" s="92">
        <f t="shared" si="1"/>
        <v>-1.3560405070897188E-2</v>
      </c>
      <c r="F16" t="s">
        <v>339</v>
      </c>
      <c r="G16" s="85">
        <v>92510</v>
      </c>
      <c r="H16" s="86">
        <f t="shared" si="2"/>
        <v>2.3321593965780207E-2</v>
      </c>
      <c r="I16" s="86">
        <f t="shared" si="3"/>
        <v>1.4444119049047063E-3</v>
      </c>
      <c r="K16" t="s">
        <v>339</v>
      </c>
      <c r="L16" s="82">
        <v>48412</v>
      </c>
      <c r="M16" s="88">
        <f t="shared" si="4"/>
        <v>2.1268575736461556E-2</v>
      </c>
      <c r="N16" s="88">
        <f t="shared" si="5"/>
        <v>-6.0860632441394474E-4</v>
      </c>
      <c r="P16" t="s">
        <v>339</v>
      </c>
      <c r="Q16" s="85">
        <v>150658</v>
      </c>
      <c r="R16" s="86">
        <f t="shared" si="6"/>
        <v>2.1929211054646614E-2</v>
      </c>
      <c r="S16" s="86">
        <f t="shared" si="7"/>
        <v>5.2028993771113113E-5</v>
      </c>
      <c r="T16" s="85"/>
      <c r="U16" t="s">
        <v>339</v>
      </c>
      <c r="V16" s="82">
        <v>708927</v>
      </c>
      <c r="W16" s="88">
        <f t="shared" si="8"/>
        <v>2.1877182060875501E-2</v>
      </c>
    </row>
    <row r="17" spans="1:23">
      <c r="A17" t="s">
        <v>340</v>
      </c>
      <c r="B17" s="82">
        <v>11323</v>
      </c>
      <c r="C17" s="83">
        <f t="shared" si="0"/>
        <v>7.1077715946504961E-3</v>
      </c>
      <c r="D17" s="92">
        <f t="shared" si="1"/>
        <v>-5.9705756988834759E-3</v>
      </c>
      <c r="F17" t="s">
        <v>340</v>
      </c>
      <c r="G17" s="85">
        <v>54001</v>
      </c>
      <c r="H17" s="86">
        <f t="shared" si="2"/>
        <v>1.3613548759551366E-2</v>
      </c>
      <c r="I17" s="86">
        <f t="shared" si="3"/>
        <v>5.3520146601739385E-4</v>
      </c>
      <c r="K17" t="s">
        <v>340</v>
      </c>
      <c r="L17" s="82">
        <v>30274</v>
      </c>
      <c r="M17" s="88">
        <f t="shared" si="4"/>
        <v>1.3300108688871297E-2</v>
      </c>
      <c r="N17" s="88">
        <f t="shared" si="5"/>
        <v>2.2176139533732452E-4</v>
      </c>
      <c r="P17" t="s">
        <v>340</v>
      </c>
      <c r="Q17" s="85">
        <v>87131</v>
      </c>
      <c r="R17" s="86">
        <f t="shared" si="6"/>
        <v>1.2682460197284008E-2</v>
      </c>
      <c r="S17" s="86">
        <f t="shared" si="7"/>
        <v>-3.9588709624996388E-4</v>
      </c>
      <c r="T17" s="85"/>
      <c r="U17" t="s">
        <v>340</v>
      </c>
      <c r="V17" s="82">
        <v>423802</v>
      </c>
      <c r="W17" s="88">
        <f t="shared" si="8"/>
        <v>1.3078347293533972E-2</v>
      </c>
    </row>
    <row r="18" spans="1:23">
      <c r="A18" t="s">
        <v>341</v>
      </c>
      <c r="B18" s="82">
        <v>9400</v>
      </c>
      <c r="C18" s="83">
        <f t="shared" si="0"/>
        <v>5.9006493852967121E-3</v>
      </c>
      <c r="D18" s="92">
        <f t="shared" si="1"/>
        <v>-2.4083822941807394E-3</v>
      </c>
      <c r="F18" t="s">
        <v>341</v>
      </c>
      <c r="G18" s="85">
        <v>34148</v>
      </c>
      <c r="H18" s="86">
        <f t="shared" si="2"/>
        <v>8.6086454517723763E-3</v>
      </c>
      <c r="I18" s="86">
        <f t="shared" si="3"/>
        <v>2.9961377229492485E-4</v>
      </c>
      <c r="K18" t="s">
        <v>341</v>
      </c>
      <c r="L18" s="82">
        <v>19405</v>
      </c>
      <c r="M18" s="88">
        <f t="shared" si="4"/>
        <v>8.5250911378591376E-3</v>
      </c>
      <c r="N18" s="88">
        <f t="shared" si="5"/>
        <v>2.1605945838168612E-4</v>
      </c>
      <c r="P18" t="s">
        <v>341</v>
      </c>
      <c r="Q18" s="85">
        <v>57254</v>
      </c>
      <c r="R18" s="86">
        <f t="shared" si="6"/>
        <v>8.3336766034511085E-3</v>
      </c>
      <c r="S18" s="86">
        <f t="shared" si="7"/>
        <v>2.4644923973657015E-5</v>
      </c>
      <c r="T18" s="85"/>
      <c r="U18" t="s">
        <v>341</v>
      </c>
      <c r="V18" s="82">
        <v>269253</v>
      </c>
      <c r="W18" s="88">
        <f t="shared" si="8"/>
        <v>8.3090316794774514E-3</v>
      </c>
    </row>
    <row r="19" spans="1:23">
      <c r="A19" t="s">
        <v>342</v>
      </c>
      <c r="B19" s="85">
        <v>8738</v>
      </c>
      <c r="C19" s="83">
        <f t="shared" si="0"/>
        <v>5.485093013693901E-3</v>
      </c>
      <c r="D19" s="92">
        <f t="shared" si="1"/>
        <v>7.4210061246172791E-4</v>
      </c>
      <c r="F19" t="s">
        <v>342</v>
      </c>
      <c r="G19" s="82">
        <v>19280</v>
      </c>
      <c r="H19" s="86">
        <f t="shared" si="2"/>
        <v>4.8604511043156672E-3</v>
      </c>
      <c r="I19" s="86">
        <f t="shared" si="3"/>
        <v>1.1745870308349417E-4</v>
      </c>
      <c r="K19" t="s">
        <v>342</v>
      </c>
      <c r="L19" s="85">
        <v>10858</v>
      </c>
      <c r="M19" s="88">
        <f t="shared" si="4"/>
        <v>4.7701849819569448E-3</v>
      </c>
      <c r="N19" s="88">
        <f t="shared" si="5"/>
        <v>2.7192580724771757E-5</v>
      </c>
      <c r="P19" t="s">
        <v>342</v>
      </c>
      <c r="Q19" s="82">
        <v>34069</v>
      </c>
      <c r="R19" s="86">
        <f t="shared" si="6"/>
        <v>4.9589553254440885E-3</v>
      </c>
      <c r="S19" s="86">
        <f t="shared" si="7"/>
        <v>2.1596292421191543E-4</v>
      </c>
      <c r="T19" s="82"/>
      <c r="U19" t="s">
        <v>342</v>
      </c>
      <c r="V19" s="85">
        <v>153696</v>
      </c>
      <c r="W19" s="88">
        <f t="shared" si="8"/>
        <v>4.742992401232173E-3</v>
      </c>
    </row>
    <row r="20" spans="1:23">
      <c r="A20" t="s">
        <v>343</v>
      </c>
      <c r="B20" s="82">
        <v>3634</v>
      </c>
      <c r="C20" s="83">
        <f t="shared" si="0"/>
        <v>2.2811659432093881E-3</v>
      </c>
      <c r="D20" s="92">
        <f t="shared" si="1"/>
        <v>-7.3430775473202255E-4</v>
      </c>
      <c r="F20" t="s">
        <v>343</v>
      </c>
      <c r="G20" s="85">
        <v>12205</v>
      </c>
      <c r="H20" s="86">
        <f t="shared" si="2"/>
        <v>3.0768571435774231E-3</v>
      </c>
      <c r="I20" s="86">
        <f t="shared" si="3"/>
        <v>6.138344563601239E-5</v>
      </c>
      <c r="K20" t="s">
        <v>343</v>
      </c>
      <c r="L20" s="82">
        <v>7057</v>
      </c>
      <c r="M20" s="88">
        <f t="shared" si="4"/>
        <v>3.1003127111503184E-3</v>
      </c>
      <c r="N20" s="88">
        <f t="shared" si="5"/>
        <v>8.4839013208907674E-5</v>
      </c>
      <c r="P20" t="s">
        <v>343</v>
      </c>
      <c r="Q20" s="85">
        <v>20668</v>
      </c>
      <c r="R20" s="86">
        <f t="shared" si="6"/>
        <v>3.0083562378196726E-3</v>
      </c>
      <c r="S20" s="86">
        <f t="shared" si="7"/>
        <v>-7.1174601217380805E-6</v>
      </c>
      <c r="T20" s="85"/>
      <c r="U20" t="s">
        <v>343</v>
      </c>
      <c r="V20" s="82">
        <v>97716</v>
      </c>
      <c r="W20" s="88">
        <f t="shared" si="8"/>
        <v>3.0154736979414107E-3</v>
      </c>
    </row>
    <row r="21" spans="1:23">
      <c r="A21" t="s">
        <v>344</v>
      </c>
      <c r="B21" s="85">
        <v>3228</v>
      </c>
      <c r="C21" s="83">
        <f t="shared" si="0"/>
        <v>2.0263081080572113E-3</v>
      </c>
      <c r="D21" s="92">
        <f t="shared" si="1"/>
        <v>-1.0747682833149499E-4</v>
      </c>
      <c r="F21" t="s">
        <v>344</v>
      </c>
      <c r="G21" s="82">
        <v>7901</v>
      </c>
      <c r="H21" s="86">
        <f t="shared" si="2"/>
        <v>1.9918269800413943E-3</v>
      </c>
      <c r="I21" s="86">
        <f t="shared" si="3"/>
        <v>-1.4195795634731195E-4</v>
      </c>
      <c r="K21" t="s">
        <v>344</v>
      </c>
      <c r="L21" s="85">
        <v>5136</v>
      </c>
      <c r="M21" s="88">
        <f t="shared" si="4"/>
        <v>2.2563704243259227E-3</v>
      </c>
      <c r="N21" s="88">
        <f t="shared" si="5"/>
        <v>1.2258548793721638E-4</v>
      </c>
      <c r="P21" t="s">
        <v>344</v>
      </c>
      <c r="Q21" s="82">
        <v>14896</v>
      </c>
      <c r="R21" s="86">
        <f t="shared" si="6"/>
        <v>2.1682056569847998E-3</v>
      </c>
      <c r="S21" s="86">
        <f t="shared" si="7"/>
        <v>3.4420720596093496E-5</v>
      </c>
      <c r="T21" s="82"/>
      <c r="U21" t="s">
        <v>344</v>
      </c>
      <c r="V21" s="85">
        <v>69145</v>
      </c>
      <c r="W21" s="88">
        <f t="shared" si="8"/>
        <v>2.1337849363887063E-3</v>
      </c>
    </row>
    <row r="22" spans="1:23">
      <c r="A22" t="s">
        <v>345</v>
      </c>
      <c r="B22" s="82">
        <v>2272</v>
      </c>
      <c r="C22" s="83">
        <f t="shared" si="0"/>
        <v>1.4261995109993754E-3</v>
      </c>
      <c r="D22" s="92">
        <f t="shared" si="1"/>
        <v>3.5929161302024814E-4</v>
      </c>
      <c r="F22" t="s">
        <v>345</v>
      </c>
      <c r="G22" s="85">
        <v>3905</v>
      </c>
      <c r="H22" s="86">
        <f t="shared" si="2"/>
        <v>9.8444302709298128E-4</v>
      </c>
      <c r="I22" s="86">
        <f t="shared" si="3"/>
        <v>-8.2464870886145942E-5</v>
      </c>
      <c r="K22" t="s">
        <v>345</v>
      </c>
      <c r="L22" s="82">
        <v>2396</v>
      </c>
      <c r="M22" s="88">
        <f t="shared" si="4"/>
        <v>1.0526214051177784E-3</v>
      </c>
      <c r="N22" s="88">
        <f t="shared" si="5"/>
        <v>-1.4286492861348811E-5</v>
      </c>
      <c r="P22" t="s">
        <v>345</v>
      </c>
      <c r="Q22" s="85">
        <v>7531</v>
      </c>
      <c r="R22" s="86">
        <f t="shared" si="6"/>
        <v>1.0961839958883275E-3</v>
      </c>
      <c r="S22" s="86">
        <f t="shared" si="7"/>
        <v>2.9276097909200233E-5</v>
      </c>
      <c r="T22" s="85"/>
      <c r="U22" t="s">
        <v>345</v>
      </c>
      <c r="V22" s="82">
        <v>34573</v>
      </c>
      <c r="W22" s="88">
        <f t="shared" si="8"/>
        <v>1.0669078979791272E-3</v>
      </c>
    </row>
    <row r="23" spans="1:23">
      <c r="A23" t="s">
        <v>346</v>
      </c>
      <c r="B23" s="82">
        <v>1788</v>
      </c>
      <c r="C23" s="83">
        <f t="shared" si="0"/>
        <v>1.1223788405223959E-3</v>
      </c>
      <c r="D23" s="92">
        <f t="shared" si="1"/>
        <v>2.4542020599974644E-6</v>
      </c>
      <c r="F23" t="s">
        <v>346</v>
      </c>
      <c r="G23" s="85">
        <v>4361</v>
      </c>
      <c r="H23" s="86">
        <f t="shared" si="2"/>
        <v>1.0993997544564639E-3</v>
      </c>
      <c r="I23" s="86">
        <f t="shared" si="3"/>
        <v>-2.0524884005934489E-5</v>
      </c>
      <c r="K23" t="s">
        <v>346</v>
      </c>
      <c r="L23" s="82">
        <v>2632</v>
      </c>
      <c r="M23" s="88">
        <f t="shared" si="4"/>
        <v>1.1563019775751222E-3</v>
      </c>
      <c r="N23" s="88">
        <f t="shared" si="5"/>
        <v>3.6377339112723776E-5</v>
      </c>
      <c r="P23" t="s">
        <v>346</v>
      </c>
      <c r="Q23" s="85">
        <v>7779</v>
      </c>
      <c r="R23" s="86">
        <f t="shared" si="6"/>
        <v>1.1322819418424245E-3</v>
      </c>
      <c r="S23" s="86">
        <f t="shared" si="7"/>
        <v>1.2357303380026129E-5</v>
      </c>
      <c r="T23" s="85"/>
      <c r="U23" t="s">
        <v>346</v>
      </c>
      <c r="V23" s="82">
        <v>36291</v>
      </c>
      <c r="W23" s="88">
        <f t="shared" si="8"/>
        <v>1.1199246384623984E-3</v>
      </c>
    </row>
    <row r="24" spans="1:23">
      <c r="V24">
        <f>SUM(V3:V23)</f>
        <v>32404859</v>
      </c>
    </row>
  </sheetData>
  <mergeCells count="5">
    <mergeCell ref="A1:C1"/>
    <mergeCell ref="F1:H1"/>
    <mergeCell ref="K1:M1"/>
    <mergeCell ref="P1:R1"/>
    <mergeCell ref="U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1. Title Page</vt:lpstr>
      <vt:lpstr>2. Population Flow</vt:lpstr>
      <vt:lpstr>3. Consistency checks</vt:lpstr>
      <vt:lpstr>4. Wrangling steps</vt:lpstr>
      <vt:lpstr>5. Column derivations</vt:lpstr>
      <vt:lpstr>6. Visualizations</vt:lpstr>
      <vt:lpstr>7. Recommendations</vt:lpstr>
      <vt:lpstr>Ref A</vt:lpstr>
      <vt:lpstr>Ref B</vt:lpstr>
      <vt:lpstr>Ref C</vt:lpstr>
      <vt:lpstr>Ref D</vt:lpstr>
      <vt:lpstr>Ref E</vt:lpstr>
      <vt:lpstr>Ref F</vt:lpstr>
      <vt:lpstr>Ref 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jacym</cp:lastModifiedBy>
  <dcterms:created xsi:type="dcterms:W3CDTF">2020-03-05T18:09:11Z</dcterms:created>
  <dcterms:modified xsi:type="dcterms:W3CDTF">2023-05-18T10:22:03Z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