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320" yWindow="-100" windowWidth="34160" windowHeight="21700" tabRatio="500"/>
  </bookViews>
  <sheets>
    <sheet name="Sheet1" sheetId="1" r:id="rId1"/>
  </sheets>
  <externalReferences>
    <externalReference r:id="rId2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14" i="1"/>
  <c r="D113"/>
  <c r="D112"/>
  <c r="D111"/>
  <c r="D105"/>
  <c r="D103"/>
  <c r="D102"/>
  <c r="K94"/>
  <c r="D93"/>
  <c r="C73"/>
  <c r="C92"/>
  <c r="D92"/>
  <c r="K91"/>
  <c r="D91"/>
  <c r="D90"/>
  <c r="K88"/>
  <c r="K85"/>
  <c r="K80"/>
  <c r="R80"/>
  <c r="K77"/>
  <c r="R77"/>
  <c r="K74"/>
  <c r="R74"/>
  <c r="C74"/>
  <c r="D74"/>
  <c r="D73"/>
  <c r="C72"/>
  <c r="D72"/>
  <c r="K71"/>
  <c r="R71"/>
  <c r="D71"/>
  <c r="F54"/>
  <c r="E64"/>
  <c r="D54"/>
  <c r="D64"/>
  <c r="C64"/>
  <c r="F51"/>
  <c r="E63"/>
  <c r="D51"/>
  <c r="D63"/>
  <c r="C63"/>
  <c r="F48"/>
  <c r="E62"/>
  <c r="D48"/>
  <c r="D62"/>
  <c r="C62"/>
  <c r="F45"/>
  <c r="E61"/>
  <c r="D45"/>
  <c r="D61"/>
  <c r="C61"/>
  <c r="B31"/>
  <c r="C31"/>
  <c r="D31"/>
  <c r="G31"/>
  <c r="H31"/>
  <c r="B28"/>
  <c r="C28"/>
  <c r="D28"/>
  <c r="G28"/>
  <c r="H28"/>
  <c r="B25"/>
  <c r="C25"/>
  <c r="D25"/>
  <c r="G25"/>
  <c r="H25"/>
  <c r="B22"/>
  <c r="C22"/>
  <c r="D22"/>
  <c r="G22"/>
  <c r="H22"/>
  <c r="H14"/>
  <c r="N14"/>
  <c r="D14"/>
  <c r="M8"/>
  <c r="M14"/>
  <c r="F14"/>
  <c r="I14"/>
  <c r="H11"/>
  <c r="N13"/>
  <c r="D11"/>
  <c r="M7"/>
  <c r="M13"/>
  <c r="H8"/>
  <c r="N12"/>
  <c r="D8"/>
  <c r="M6"/>
  <c r="M12"/>
  <c r="H5"/>
  <c r="N11"/>
  <c r="D5"/>
  <c r="M5"/>
  <c r="M11"/>
  <c r="F11"/>
  <c r="I11"/>
  <c r="N8"/>
  <c r="L8"/>
  <c r="F8"/>
  <c r="I8"/>
  <c r="N7"/>
  <c r="L7"/>
  <c r="N6"/>
  <c r="L6"/>
  <c r="F5"/>
  <c r="N5"/>
  <c r="L5"/>
  <c r="I5"/>
</calcChain>
</file>

<file path=xl/sharedStrings.xml><?xml version="1.0" encoding="utf-8"?>
<sst xmlns="http://schemas.openxmlformats.org/spreadsheetml/2006/main" count="78" uniqueCount="42">
  <si>
    <t>Defined Media</t>
    <phoneticPr fontId="2" type="noConversion"/>
  </si>
  <si>
    <t>Starting number of cells (per flask)</t>
    <phoneticPr fontId="2" type="noConversion"/>
  </si>
  <si>
    <t>Day 3</t>
    <phoneticPr fontId="2" type="noConversion"/>
  </si>
  <si>
    <t>Day5</t>
    <phoneticPr fontId="2" type="noConversion"/>
  </si>
  <si>
    <t>Putative Starting numbers</t>
    <phoneticPr fontId="2" type="noConversion"/>
  </si>
  <si>
    <t>Actual Count</t>
    <phoneticPr fontId="2" type="noConversion"/>
  </si>
  <si>
    <t>12X</t>
    <phoneticPr fontId="2" type="noConversion"/>
  </si>
  <si>
    <t>Veh</t>
    <phoneticPr fontId="2" type="noConversion"/>
  </si>
  <si>
    <t>Average</t>
    <phoneticPr fontId="2" type="noConversion"/>
  </si>
  <si>
    <t>EGF</t>
    <phoneticPr fontId="2" type="noConversion"/>
  </si>
  <si>
    <t>MG</t>
  </si>
  <si>
    <t>New Count</t>
    <phoneticPr fontId="2" type="noConversion"/>
  </si>
  <si>
    <t>EGFR</t>
  </si>
  <si>
    <t>12X</t>
    <phoneticPr fontId="2" type="noConversion"/>
  </si>
  <si>
    <t>PTEN</t>
  </si>
  <si>
    <t>PE</t>
  </si>
  <si>
    <t>12X</t>
    <phoneticPr fontId="2" type="noConversion"/>
  </si>
  <si>
    <t>14x</t>
    <phoneticPr fontId="2" type="noConversion"/>
  </si>
  <si>
    <t>Full Media</t>
    <phoneticPr fontId="2" type="noConversion"/>
  </si>
  <si>
    <t>Defined Media</t>
    <phoneticPr fontId="2" type="noConversion"/>
  </si>
  <si>
    <t>Percentage of Full</t>
    <phoneticPr fontId="2" type="noConversion"/>
  </si>
  <si>
    <t>Starting number of cells</t>
    <phoneticPr fontId="2" type="noConversion"/>
  </si>
  <si>
    <t>Day 3</t>
    <phoneticPr fontId="2" type="noConversion"/>
  </si>
  <si>
    <t>Day 5</t>
    <phoneticPr fontId="2" type="noConversion"/>
  </si>
  <si>
    <t>Day 5 (2 days DM)</t>
    <phoneticPr fontId="2" type="noConversion"/>
  </si>
  <si>
    <t>MG</t>
    <phoneticPr fontId="2" type="noConversion"/>
  </si>
  <si>
    <t>MG</t>
    <phoneticPr fontId="2" type="noConversion"/>
  </si>
  <si>
    <t>EGFR</t>
    <phoneticPr fontId="2" type="noConversion"/>
  </si>
  <si>
    <t>PTEN</t>
    <phoneticPr fontId="2" type="noConversion"/>
  </si>
  <si>
    <t>EGFR</t>
    <phoneticPr fontId="2" type="noConversion"/>
  </si>
  <si>
    <t>PE</t>
    <phoneticPr fontId="2" type="noConversion"/>
  </si>
  <si>
    <t>PE</t>
    <phoneticPr fontId="2" type="noConversion"/>
  </si>
  <si>
    <t>Best guess based on growth curve for next round</t>
    <phoneticPr fontId="2" type="noConversion"/>
  </si>
  <si>
    <t>Cell count (T175s)</t>
    <phoneticPr fontId="2" type="noConversion"/>
  </si>
  <si>
    <t>volume for 3, T75</t>
    <phoneticPr fontId="2" type="noConversion"/>
  </si>
  <si>
    <t>growth adjust</t>
    <phoneticPr fontId="2" type="noConversion"/>
  </si>
  <si>
    <t>EGFR</t>
    <phoneticPr fontId="2" type="noConversion"/>
  </si>
  <si>
    <t>PTEN</t>
    <phoneticPr fontId="2" type="noConversion"/>
  </si>
  <si>
    <t>Because I didn't have any 10cm dishes, I used T75 flasks instead.  In order to account for the difference in surface area, I used 3 flasks per cell line instead of 4 dishes, without changing the number of cells</t>
    <phoneticPr fontId="2" type="noConversion"/>
  </si>
  <si>
    <t>This may not be the best approximation, but is close because 3 T75 flasks have a combined surface area of 225 cm, while 4, 10cm dishes have a combined surface area of 220cm</t>
    <phoneticPr fontId="2" type="noConversion"/>
  </si>
  <si>
    <t>But, this may affect the cell lines differently because their growth rate depends on cell concentration.</t>
    <phoneticPr fontId="2" type="noConversion"/>
  </si>
  <si>
    <t>Full Media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</si>
</sst>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" fontId="1" fillId="0" borderId="0" xfId="0" applyNumberFormat="1" applyFont="1"/>
    <xf numFmtId="11" fontId="0" fillId="0" borderId="0" xfId="0" applyNumberFormat="1"/>
    <xf numFmtId="10" fontId="0" fillId="0" borderId="0" xfId="0" applyNumberFormat="1"/>
    <xf numFmtId="0" fontId="1" fillId="0" borderId="0" xfId="0" applyFont="1"/>
    <xf numFmtId="9" fontId="1" fillId="0" borderId="0" xfId="0" applyNumberFormat="1" applyFont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DMEM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'[1]10cm plates 6_13_11'!$K$5</c:f>
              <c:strCache>
                <c:ptCount val="1"/>
                <c:pt idx="0">
                  <c:v>MG</c:v>
                </c:pt>
              </c:strCache>
            </c:strRef>
          </c:tx>
          <c:xVal>
            <c:numRef>
              <c:f>'[1]10cm plates 6_13_11'!$L$4:$N$4</c:f>
              <c:numCache>
                <c:formatCode>d\-mmm</c:formatCode>
                <c:ptCount val="3"/>
                <c:pt idx="0">
                  <c:v>39238.0</c:v>
                </c:pt>
                <c:pt idx="1">
                  <c:v>39241.0</c:v>
                </c:pt>
                <c:pt idx="2">
                  <c:v>39243.0</c:v>
                </c:pt>
              </c:numCache>
            </c:numRef>
          </c:xVal>
          <c:yVal>
            <c:numRef>
              <c:f>'[1]10cm plates 6_13_11'!$L$5:$N$5</c:f>
              <c:numCache>
                <c:formatCode>0.00E+00</c:formatCode>
                <c:ptCount val="3"/>
                <c:pt idx="0">
                  <c:v>276000.0</c:v>
                </c:pt>
                <c:pt idx="1">
                  <c:v>800000.0</c:v>
                </c:pt>
                <c:pt idx="2">
                  <c:v>2.13333333333333E6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'[1]10cm plates 6_13_11'!$K$6</c:f>
              <c:strCache>
                <c:ptCount val="1"/>
                <c:pt idx="0">
                  <c:v>EGFR</c:v>
                </c:pt>
              </c:strCache>
            </c:strRef>
          </c:tx>
          <c:xVal>
            <c:numRef>
              <c:f>'[1]10cm plates 6_13_11'!$L$4:$N$4</c:f>
              <c:numCache>
                <c:formatCode>d\-mmm</c:formatCode>
                <c:ptCount val="3"/>
                <c:pt idx="0">
                  <c:v>39238.0</c:v>
                </c:pt>
                <c:pt idx="1">
                  <c:v>39241.0</c:v>
                </c:pt>
                <c:pt idx="2">
                  <c:v>39243.0</c:v>
                </c:pt>
              </c:numCache>
            </c:numRef>
          </c:xVal>
          <c:yVal>
            <c:numRef>
              <c:f>'[1]10cm plates 6_13_11'!$L$6:$N$6</c:f>
              <c:numCache>
                <c:formatCode>0.00E+00</c:formatCode>
                <c:ptCount val="3"/>
                <c:pt idx="0">
                  <c:v>241000.0</c:v>
                </c:pt>
                <c:pt idx="1">
                  <c:v>1.7E6</c:v>
                </c:pt>
                <c:pt idx="2">
                  <c:v>6.5E6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'[1]10cm plates 6_13_11'!$K$7</c:f>
              <c:strCache>
                <c:ptCount val="1"/>
                <c:pt idx="0">
                  <c:v>PTEN</c:v>
                </c:pt>
              </c:strCache>
            </c:strRef>
          </c:tx>
          <c:xVal>
            <c:numRef>
              <c:f>'[1]10cm plates 6_13_11'!$L$4:$N$4</c:f>
              <c:numCache>
                <c:formatCode>d\-mmm</c:formatCode>
                <c:ptCount val="3"/>
                <c:pt idx="0">
                  <c:v>39238.0</c:v>
                </c:pt>
                <c:pt idx="1">
                  <c:v>39241.0</c:v>
                </c:pt>
                <c:pt idx="2">
                  <c:v>39243.0</c:v>
                </c:pt>
              </c:numCache>
            </c:numRef>
          </c:xVal>
          <c:yVal>
            <c:numRef>
              <c:f>'[1]10cm plates 6_13_11'!$L$7:$N$7</c:f>
              <c:numCache>
                <c:formatCode>0.00E+00</c:formatCode>
                <c:ptCount val="3"/>
                <c:pt idx="0">
                  <c:v>205000.0</c:v>
                </c:pt>
                <c:pt idx="1">
                  <c:v>1.55E6</c:v>
                </c:pt>
                <c:pt idx="2">
                  <c:v>5.83333333333333E6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'[1]10cm plates 6_13_11'!$K$8</c:f>
              <c:strCache>
                <c:ptCount val="1"/>
                <c:pt idx="0">
                  <c:v>PE</c:v>
                </c:pt>
              </c:strCache>
            </c:strRef>
          </c:tx>
          <c:xVal>
            <c:numRef>
              <c:f>'[1]10cm plates 6_13_11'!$L$4:$N$4</c:f>
              <c:numCache>
                <c:formatCode>d\-mmm</c:formatCode>
                <c:ptCount val="3"/>
                <c:pt idx="0">
                  <c:v>39238.0</c:v>
                </c:pt>
                <c:pt idx="1">
                  <c:v>39241.0</c:v>
                </c:pt>
                <c:pt idx="2">
                  <c:v>39243.0</c:v>
                </c:pt>
              </c:numCache>
            </c:numRef>
          </c:xVal>
          <c:yVal>
            <c:numRef>
              <c:f>'[1]10cm plates 6_13_11'!$L$8:$N$8</c:f>
              <c:numCache>
                <c:formatCode>0.00E+00</c:formatCode>
                <c:ptCount val="3"/>
                <c:pt idx="0">
                  <c:v>430000.0</c:v>
                </c:pt>
                <c:pt idx="1">
                  <c:v>1.21666666666667E6</c:v>
                </c:pt>
                <c:pt idx="2">
                  <c:v>3.4E6</c:v>
                </c:pt>
              </c:numCache>
            </c:numRef>
          </c:yVal>
          <c:smooth val="1"/>
        </c:ser>
        <c:axId val="240593384"/>
        <c:axId val="239097592"/>
      </c:scatterChart>
      <c:valAx>
        <c:axId val="240593384"/>
        <c:scaling>
          <c:orientation val="minMax"/>
        </c:scaling>
        <c:axPos val="b"/>
        <c:numFmt formatCode="d\-mmm" sourceLinked="1"/>
        <c:tickLblPos val="nextTo"/>
        <c:crossAx val="239097592"/>
        <c:crosses val="autoZero"/>
        <c:crossBetween val="midCat"/>
      </c:valAx>
      <c:valAx>
        <c:axId val="239097592"/>
        <c:scaling>
          <c:orientation val="minMax"/>
        </c:scaling>
        <c:axPos val="l"/>
        <c:majorGridlines/>
        <c:numFmt formatCode="0.00E+00" sourceLinked="1"/>
        <c:tickLblPos val="nextTo"/>
        <c:crossAx val="240593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 Days B-27 Neurobasal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'[1]10cm plates 6_13_11'!$K$11</c:f>
              <c:strCache>
                <c:ptCount val="1"/>
                <c:pt idx="0">
                  <c:v>MG</c:v>
                </c:pt>
              </c:strCache>
            </c:strRef>
          </c:tx>
          <c:xVal>
            <c:numRef>
              <c:f>'[1]10cm plates 6_13_11'!$L$10:$N$10</c:f>
              <c:numCache>
                <c:formatCode>d\-mmm</c:formatCode>
                <c:ptCount val="3"/>
                <c:pt idx="0">
                  <c:v>39238.0</c:v>
                </c:pt>
                <c:pt idx="1">
                  <c:v>39241.0</c:v>
                </c:pt>
                <c:pt idx="2">
                  <c:v>39243.0</c:v>
                </c:pt>
              </c:numCache>
            </c:numRef>
          </c:xVal>
          <c:yVal>
            <c:numRef>
              <c:f>'[1]10cm plates 6_13_11'!$L$11:$N$11</c:f>
              <c:numCache>
                <c:formatCode>0.00E+00</c:formatCode>
                <c:ptCount val="3"/>
                <c:pt idx="0">
                  <c:v>276000.0</c:v>
                </c:pt>
                <c:pt idx="1">
                  <c:v>800000.0</c:v>
                </c:pt>
                <c:pt idx="2">
                  <c:v>1.0E6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'[1]10cm plates 6_13_11'!$K$12</c:f>
              <c:strCache>
                <c:ptCount val="1"/>
                <c:pt idx="0">
                  <c:v>EGFR</c:v>
                </c:pt>
              </c:strCache>
            </c:strRef>
          </c:tx>
          <c:xVal>
            <c:numRef>
              <c:f>'[1]10cm plates 6_13_11'!$L$10:$N$10</c:f>
              <c:numCache>
                <c:formatCode>d\-mmm</c:formatCode>
                <c:ptCount val="3"/>
                <c:pt idx="0">
                  <c:v>39238.0</c:v>
                </c:pt>
                <c:pt idx="1">
                  <c:v>39241.0</c:v>
                </c:pt>
                <c:pt idx="2">
                  <c:v>39243.0</c:v>
                </c:pt>
              </c:numCache>
            </c:numRef>
          </c:xVal>
          <c:yVal>
            <c:numRef>
              <c:f>'[1]10cm plates 6_13_11'!$L$12:$N$12</c:f>
              <c:numCache>
                <c:formatCode>0.00E+00</c:formatCode>
                <c:ptCount val="3"/>
                <c:pt idx="0">
                  <c:v>241000.0</c:v>
                </c:pt>
                <c:pt idx="1">
                  <c:v>1.7E6</c:v>
                </c:pt>
                <c:pt idx="2">
                  <c:v>4.61666666666667E6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'[1]10cm plates 6_13_11'!$K$13</c:f>
              <c:strCache>
                <c:ptCount val="1"/>
                <c:pt idx="0">
                  <c:v>PTEN</c:v>
                </c:pt>
              </c:strCache>
            </c:strRef>
          </c:tx>
          <c:xVal>
            <c:numRef>
              <c:f>'[1]10cm plates 6_13_11'!$L$10:$N$10</c:f>
              <c:numCache>
                <c:formatCode>d\-mmm</c:formatCode>
                <c:ptCount val="3"/>
                <c:pt idx="0">
                  <c:v>39238.0</c:v>
                </c:pt>
                <c:pt idx="1">
                  <c:v>39241.0</c:v>
                </c:pt>
                <c:pt idx="2">
                  <c:v>39243.0</c:v>
                </c:pt>
              </c:numCache>
            </c:numRef>
          </c:xVal>
          <c:yVal>
            <c:numRef>
              <c:f>'[1]10cm plates 6_13_11'!$L$13:$N$13</c:f>
              <c:numCache>
                <c:formatCode>0.00E+00</c:formatCode>
                <c:ptCount val="3"/>
                <c:pt idx="0">
                  <c:v>205000.0</c:v>
                </c:pt>
                <c:pt idx="1">
                  <c:v>1.55E6</c:v>
                </c:pt>
                <c:pt idx="2">
                  <c:v>3.56666666666667E6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'[1]10cm plates 6_13_11'!$K$14</c:f>
              <c:strCache>
                <c:ptCount val="1"/>
                <c:pt idx="0">
                  <c:v>PE</c:v>
                </c:pt>
              </c:strCache>
            </c:strRef>
          </c:tx>
          <c:xVal>
            <c:numRef>
              <c:f>'[1]10cm plates 6_13_11'!$L$10:$N$10</c:f>
              <c:numCache>
                <c:formatCode>d\-mmm</c:formatCode>
                <c:ptCount val="3"/>
                <c:pt idx="0">
                  <c:v>39238.0</c:v>
                </c:pt>
                <c:pt idx="1">
                  <c:v>39241.0</c:v>
                </c:pt>
                <c:pt idx="2">
                  <c:v>39243.0</c:v>
                </c:pt>
              </c:numCache>
            </c:numRef>
          </c:xVal>
          <c:yVal>
            <c:numRef>
              <c:f>'[1]10cm plates 6_13_11'!$L$14:$N$14</c:f>
              <c:numCache>
                <c:formatCode>0.00E+00</c:formatCode>
                <c:ptCount val="3"/>
                <c:pt idx="0">
                  <c:v>430000.0</c:v>
                </c:pt>
                <c:pt idx="1">
                  <c:v>1.21666666666667E6</c:v>
                </c:pt>
                <c:pt idx="2">
                  <c:v>1.78333333333333E6</c:v>
                </c:pt>
              </c:numCache>
            </c:numRef>
          </c:yVal>
          <c:smooth val="1"/>
        </c:ser>
        <c:axId val="239705608"/>
        <c:axId val="239708792"/>
      </c:scatterChart>
      <c:valAx>
        <c:axId val="239705608"/>
        <c:scaling>
          <c:orientation val="minMax"/>
        </c:scaling>
        <c:axPos val="b"/>
        <c:numFmt formatCode="d\-mmm" sourceLinked="1"/>
        <c:tickLblPos val="nextTo"/>
        <c:crossAx val="239708792"/>
        <c:crosses val="autoZero"/>
        <c:crossBetween val="midCat"/>
      </c:valAx>
      <c:valAx>
        <c:axId val="239708792"/>
        <c:scaling>
          <c:orientation val="minMax"/>
        </c:scaling>
        <c:axPos val="l"/>
        <c:majorGridlines/>
        <c:numFmt formatCode="0.00E+00" sourceLinked="1"/>
        <c:tickLblPos val="nextTo"/>
        <c:crossAx val="239705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tx>
            <c:strRef>
              <c:f>'[1]10cm plates 6_13_11'!$B$61</c:f>
              <c:strCache>
                <c:ptCount val="1"/>
                <c:pt idx="0">
                  <c:v>MG</c:v>
                </c:pt>
              </c:strCache>
            </c:strRef>
          </c:tx>
          <c:xVal>
            <c:numRef>
              <c:f>'[1]10cm plates 6_13_11'!$C$60:$E$60</c:f>
              <c:numCache>
                <c:formatCode>d\-mmm</c:formatCode>
                <c:ptCount val="3"/>
                <c:pt idx="0">
                  <c:v>39245.0</c:v>
                </c:pt>
                <c:pt idx="1">
                  <c:v>39248.0</c:v>
                </c:pt>
                <c:pt idx="2">
                  <c:v>39250.0</c:v>
                </c:pt>
              </c:numCache>
            </c:numRef>
          </c:xVal>
          <c:yVal>
            <c:numRef>
              <c:f>'[1]10cm plates 6_13_11'!$C$61:$E$61</c:f>
              <c:numCache>
                <c:formatCode>0.00E+00</c:formatCode>
                <c:ptCount val="3"/>
                <c:pt idx="0">
                  <c:v>569250.0</c:v>
                </c:pt>
                <c:pt idx="1">
                  <c:v>3.33333333333333E6</c:v>
                </c:pt>
                <c:pt idx="2">
                  <c:v>5.83333333333333E6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'[1]10cm plates 6_13_11'!$B$62</c:f>
              <c:strCache>
                <c:ptCount val="1"/>
                <c:pt idx="0">
                  <c:v>EGFR</c:v>
                </c:pt>
              </c:strCache>
            </c:strRef>
          </c:tx>
          <c:xVal>
            <c:numRef>
              <c:f>'[1]10cm plates 6_13_11'!$C$60:$E$60</c:f>
              <c:numCache>
                <c:formatCode>d\-mmm</c:formatCode>
                <c:ptCount val="3"/>
                <c:pt idx="0">
                  <c:v>39245.0</c:v>
                </c:pt>
                <c:pt idx="1">
                  <c:v>39248.0</c:v>
                </c:pt>
                <c:pt idx="2">
                  <c:v>39250.0</c:v>
                </c:pt>
              </c:numCache>
            </c:numRef>
          </c:xVal>
          <c:yVal>
            <c:numRef>
              <c:f>'[1]10cm plates 6_13_11'!$C$62:$E$62</c:f>
              <c:numCache>
                <c:formatCode>0.00E+00</c:formatCode>
                <c:ptCount val="3"/>
                <c:pt idx="0">
                  <c:v>301250.0</c:v>
                </c:pt>
                <c:pt idx="1">
                  <c:v>1.16666666666667E6</c:v>
                </c:pt>
                <c:pt idx="2">
                  <c:v>4.43333333333333E6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'[1]10cm plates 6_13_11'!$B$63</c:f>
              <c:strCache>
                <c:ptCount val="1"/>
                <c:pt idx="0">
                  <c:v>PTEN</c:v>
                </c:pt>
              </c:strCache>
            </c:strRef>
          </c:tx>
          <c:xVal>
            <c:numRef>
              <c:f>'[1]10cm plates 6_13_11'!$C$60:$E$60</c:f>
              <c:numCache>
                <c:formatCode>d\-mmm</c:formatCode>
                <c:ptCount val="3"/>
                <c:pt idx="0">
                  <c:v>39245.0</c:v>
                </c:pt>
                <c:pt idx="1">
                  <c:v>39248.0</c:v>
                </c:pt>
                <c:pt idx="2">
                  <c:v>39250.0</c:v>
                </c:pt>
              </c:numCache>
            </c:numRef>
          </c:xVal>
          <c:yVal>
            <c:numRef>
              <c:f>'[1]10cm plates 6_13_11'!$C$63:$E$63</c:f>
              <c:numCache>
                <c:formatCode>0.00E+00</c:formatCode>
                <c:ptCount val="3"/>
                <c:pt idx="0">
                  <c:v>281875.0</c:v>
                </c:pt>
                <c:pt idx="1">
                  <c:v>1.1E6</c:v>
                </c:pt>
                <c:pt idx="2">
                  <c:v>3.21666666666667E6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'[1]10cm plates 6_13_11'!$B$64</c:f>
              <c:strCache>
                <c:ptCount val="1"/>
                <c:pt idx="0">
                  <c:v>PE</c:v>
                </c:pt>
              </c:strCache>
            </c:strRef>
          </c:tx>
          <c:xVal>
            <c:numRef>
              <c:f>'[1]10cm plates 6_13_11'!$C$60:$E$60</c:f>
              <c:numCache>
                <c:formatCode>d\-mmm</c:formatCode>
                <c:ptCount val="3"/>
                <c:pt idx="0">
                  <c:v>39245.0</c:v>
                </c:pt>
                <c:pt idx="1">
                  <c:v>39248.0</c:v>
                </c:pt>
                <c:pt idx="2">
                  <c:v>39250.0</c:v>
                </c:pt>
              </c:numCache>
            </c:numRef>
          </c:xVal>
          <c:yVal>
            <c:numRef>
              <c:f>'[1]10cm plates 6_13_11'!$C$64:$E$64</c:f>
              <c:numCache>
                <c:formatCode>0.00E+00</c:formatCode>
                <c:ptCount val="3"/>
                <c:pt idx="0">
                  <c:v>1.075E6</c:v>
                </c:pt>
                <c:pt idx="1">
                  <c:v>2.35E6</c:v>
                </c:pt>
                <c:pt idx="2">
                  <c:v>2.75E6</c:v>
                </c:pt>
              </c:numCache>
            </c:numRef>
          </c:yVal>
          <c:smooth val="1"/>
        </c:ser>
        <c:axId val="414923256"/>
        <c:axId val="414926440"/>
      </c:scatterChart>
      <c:valAx>
        <c:axId val="414923256"/>
        <c:scaling>
          <c:orientation val="minMax"/>
        </c:scaling>
        <c:axPos val="b"/>
        <c:numFmt formatCode="d\-mmm" sourceLinked="1"/>
        <c:tickLblPos val="nextTo"/>
        <c:crossAx val="414926440"/>
        <c:crosses val="autoZero"/>
        <c:crossBetween val="midCat"/>
      </c:valAx>
      <c:valAx>
        <c:axId val="414926440"/>
        <c:scaling>
          <c:orientation val="minMax"/>
        </c:scaling>
        <c:axPos val="l"/>
        <c:majorGridlines/>
        <c:numFmt formatCode="0.00E+00" sourceLinked="1"/>
        <c:tickLblPos val="nextTo"/>
        <c:crossAx val="414923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139700</xdr:colOff>
      <xdr:row>3</xdr:row>
      <xdr:rowOff>12700</xdr:rowOff>
    </xdr:from>
    <xdr:to>
      <xdr:col>18</xdr:col>
      <xdr:colOff>901700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939800</xdr:colOff>
      <xdr:row>18</xdr:row>
      <xdr:rowOff>139700</xdr:rowOff>
    </xdr:from>
    <xdr:to>
      <xdr:col>18</xdr:col>
      <xdr:colOff>749300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43</xdr:row>
      <xdr:rowOff>76200</xdr:rowOff>
    </xdr:from>
    <xdr:to>
      <xdr:col>12</xdr:col>
      <xdr:colOff>152400</xdr:colOff>
      <xdr:row>57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yfunk/Documents/Price%20Lab/Lab%20Notebook/Growth%20Rates_experiment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ial 1"/>
      <sheetName val="Trial 2"/>
      <sheetName val="Sheet1"/>
      <sheetName val="10cm plates 6_13_11"/>
    </sheetNames>
    <sheetDataSet>
      <sheetData sheetId="0"/>
      <sheetData sheetId="1"/>
      <sheetData sheetId="2"/>
      <sheetData sheetId="3">
        <row r="4">
          <cell r="L4">
            <v>39238</v>
          </cell>
          <cell r="M4">
            <v>39241</v>
          </cell>
          <cell r="N4">
            <v>39243</v>
          </cell>
        </row>
        <row r="5">
          <cell r="K5" t="str">
            <v>MG</v>
          </cell>
          <cell r="L5">
            <v>276000</v>
          </cell>
          <cell r="M5">
            <v>800000</v>
          </cell>
          <cell r="N5">
            <v>2133333.3333333335</v>
          </cell>
        </row>
        <row r="6">
          <cell r="K6" t="str">
            <v>EGFR</v>
          </cell>
          <cell r="L6">
            <v>241000</v>
          </cell>
          <cell r="M6">
            <v>1700000</v>
          </cell>
          <cell r="N6">
            <v>6500000</v>
          </cell>
        </row>
        <row r="7">
          <cell r="K7" t="str">
            <v>PTEN</v>
          </cell>
          <cell r="L7">
            <v>205000</v>
          </cell>
          <cell r="M7">
            <v>1550000</v>
          </cell>
          <cell r="N7">
            <v>5833333.333333334</v>
          </cell>
        </row>
        <row r="8">
          <cell r="K8" t="str">
            <v>PE</v>
          </cell>
          <cell r="L8">
            <v>430000</v>
          </cell>
          <cell r="M8">
            <v>1216666.6666666667</v>
          </cell>
          <cell r="N8">
            <v>3400000</v>
          </cell>
        </row>
        <row r="10">
          <cell r="L10">
            <v>39238</v>
          </cell>
          <cell r="M10">
            <v>39241</v>
          </cell>
          <cell r="N10">
            <v>39243</v>
          </cell>
        </row>
        <row r="11">
          <cell r="K11" t="str">
            <v>MG</v>
          </cell>
          <cell r="L11">
            <v>276000</v>
          </cell>
          <cell r="M11">
            <v>800000</v>
          </cell>
          <cell r="N11">
            <v>1000000</v>
          </cell>
        </row>
        <row r="12">
          <cell r="K12" t="str">
            <v>EGFR</v>
          </cell>
          <cell r="L12">
            <v>241000</v>
          </cell>
          <cell r="M12">
            <v>1700000</v>
          </cell>
          <cell r="N12">
            <v>4616666.666666667</v>
          </cell>
        </row>
        <row r="13">
          <cell r="K13" t="str">
            <v>PTEN</v>
          </cell>
          <cell r="L13">
            <v>205000</v>
          </cell>
          <cell r="M13">
            <v>1550000</v>
          </cell>
          <cell r="N13">
            <v>3566666.666666667</v>
          </cell>
        </row>
        <row r="14">
          <cell r="K14" t="str">
            <v>PE</v>
          </cell>
          <cell r="L14">
            <v>430000</v>
          </cell>
          <cell r="M14">
            <v>1216666.6666666667</v>
          </cell>
          <cell r="N14">
            <v>1783333.3333333335</v>
          </cell>
        </row>
        <row r="60">
          <cell r="C60">
            <v>39245</v>
          </cell>
          <cell r="D60">
            <v>39248</v>
          </cell>
          <cell r="E60">
            <v>39250</v>
          </cell>
        </row>
        <row r="61">
          <cell r="B61" t="str">
            <v>MG</v>
          </cell>
          <cell r="C61">
            <v>569250</v>
          </cell>
          <cell r="D61">
            <v>3333333.333333333</v>
          </cell>
          <cell r="E61">
            <v>5833333.333333334</v>
          </cell>
        </row>
        <row r="62">
          <cell r="B62" t="str">
            <v>EGFR</v>
          </cell>
          <cell r="C62">
            <v>301250</v>
          </cell>
          <cell r="D62">
            <v>1166666.6666666667</v>
          </cell>
          <cell r="E62">
            <v>4433333.333333333</v>
          </cell>
        </row>
        <row r="63">
          <cell r="B63" t="str">
            <v>PTEN</v>
          </cell>
          <cell r="C63">
            <v>281875</v>
          </cell>
          <cell r="D63">
            <v>1100000</v>
          </cell>
          <cell r="E63">
            <v>3216666.666666667</v>
          </cell>
        </row>
        <row r="64">
          <cell r="B64" t="str">
            <v>PE</v>
          </cell>
          <cell r="C64">
            <v>1075000</v>
          </cell>
          <cell r="D64">
            <v>2350000</v>
          </cell>
          <cell r="E64">
            <v>2750000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R114"/>
  <sheetViews>
    <sheetView tabSelected="1" workbookViewId="0">
      <selection sqref="A1:XFD1048576"/>
    </sheetView>
  </sheetViews>
  <sheetFormatPr baseColWidth="10" defaultRowHeight="13"/>
  <sheetData>
    <row r="3" spans="1:14">
      <c r="B3" s="1"/>
      <c r="C3" s="2" t="s">
        <v>18</v>
      </c>
      <c r="D3" s="1"/>
      <c r="E3" s="2" t="s">
        <v>18</v>
      </c>
      <c r="F3" s="1"/>
      <c r="G3" s="2" t="s">
        <v>19</v>
      </c>
      <c r="H3" s="1"/>
      <c r="I3" s="2" t="s">
        <v>20</v>
      </c>
    </row>
    <row r="4" spans="1:14">
      <c r="B4" s="2" t="s">
        <v>21</v>
      </c>
      <c r="C4" s="1" t="s">
        <v>22</v>
      </c>
      <c r="D4" s="1"/>
      <c r="E4" s="1" t="s">
        <v>23</v>
      </c>
      <c r="F4" s="1"/>
      <c r="G4" s="1" t="s">
        <v>24</v>
      </c>
      <c r="H4" s="1"/>
      <c r="I4" s="1"/>
      <c r="L4" s="3">
        <v>39238</v>
      </c>
      <c r="M4" s="3">
        <v>39241</v>
      </c>
      <c r="N4" s="3">
        <v>39243</v>
      </c>
    </row>
    <row r="5" spans="1:14">
      <c r="A5" t="s">
        <v>25</v>
      </c>
      <c r="B5" s="4">
        <v>276000</v>
      </c>
      <c r="C5" s="4">
        <v>160000</v>
      </c>
      <c r="D5" s="4">
        <f>AVERAGE(C5:C7)</f>
        <v>160000</v>
      </c>
      <c r="E5" s="4">
        <v>480000</v>
      </c>
      <c r="F5" s="4">
        <f>AVERAGE(E5:E7)</f>
        <v>426666.66666666669</v>
      </c>
      <c r="G5" s="4">
        <v>200000</v>
      </c>
      <c r="H5" s="4">
        <f>AVERAGE(G5:G7)</f>
        <v>200000</v>
      </c>
      <c r="I5" s="5">
        <f>H5/F5</f>
        <v>0.46875</v>
      </c>
      <c r="K5" t="s">
        <v>26</v>
      </c>
      <c r="L5" s="4">
        <f>B5</f>
        <v>276000</v>
      </c>
      <c r="M5" s="4">
        <f>D5*5</f>
        <v>800000</v>
      </c>
      <c r="N5" s="4">
        <f>F5*5</f>
        <v>2133333.3333333335</v>
      </c>
    </row>
    <row r="6" spans="1:14">
      <c r="C6" s="4">
        <v>160000</v>
      </c>
      <c r="E6" s="4">
        <v>440000</v>
      </c>
      <c r="G6" s="4">
        <v>190000</v>
      </c>
      <c r="I6" s="5"/>
      <c r="K6" t="s">
        <v>27</v>
      </c>
      <c r="L6" s="4">
        <f>B8</f>
        <v>241000</v>
      </c>
      <c r="M6" s="4">
        <f>D8*5</f>
        <v>1700000</v>
      </c>
      <c r="N6" s="4">
        <f>F8*5</f>
        <v>6500000</v>
      </c>
    </row>
    <row r="7" spans="1:14">
      <c r="C7" s="4">
        <v>160000</v>
      </c>
      <c r="E7" s="4">
        <v>360000</v>
      </c>
      <c r="G7" s="4">
        <v>210000</v>
      </c>
      <c r="I7" s="5"/>
      <c r="K7" t="s">
        <v>28</v>
      </c>
      <c r="L7" s="4">
        <f>B11</f>
        <v>205000</v>
      </c>
      <c r="M7" s="4">
        <f>D11*5</f>
        <v>1550000</v>
      </c>
      <c r="N7" s="4">
        <f>F11*5</f>
        <v>5833333.333333334</v>
      </c>
    </row>
    <row r="8" spans="1:14">
      <c r="A8" t="s">
        <v>29</v>
      </c>
      <c r="B8" s="4">
        <v>241000</v>
      </c>
      <c r="C8" s="4">
        <v>310000</v>
      </c>
      <c r="D8" s="4">
        <f>AVERAGE(C8:C10)</f>
        <v>340000</v>
      </c>
      <c r="E8" s="4">
        <v>1400000</v>
      </c>
      <c r="F8" s="4">
        <f>AVERAGE(E8:E10)</f>
        <v>1300000</v>
      </c>
      <c r="G8" s="4">
        <v>890000</v>
      </c>
      <c r="H8" s="4">
        <f>AVERAGE(G8:G10)</f>
        <v>923333.33333333337</v>
      </c>
      <c r="I8" s="5">
        <f>H8/F8</f>
        <v>0.71025641025641029</v>
      </c>
      <c r="K8" t="s">
        <v>30</v>
      </c>
      <c r="L8" s="4">
        <f>B14</f>
        <v>430000</v>
      </c>
      <c r="M8" s="4">
        <f>D14*5</f>
        <v>1216666.6666666667</v>
      </c>
      <c r="N8" s="4">
        <f>F14*5</f>
        <v>3400000</v>
      </c>
    </row>
    <row r="9" spans="1:14">
      <c r="C9" s="4">
        <v>290000</v>
      </c>
      <c r="E9" s="4">
        <v>1200000</v>
      </c>
      <c r="G9" s="4">
        <v>1000000</v>
      </c>
      <c r="I9" s="5"/>
    </row>
    <row r="10" spans="1:14">
      <c r="C10" s="4">
        <v>420000</v>
      </c>
      <c r="E10" s="4">
        <v>1300000</v>
      </c>
      <c r="G10" s="4">
        <v>880000</v>
      </c>
      <c r="I10" s="5"/>
      <c r="L10" s="3">
        <v>39238</v>
      </c>
      <c r="M10" s="3">
        <v>39241</v>
      </c>
      <c r="N10" s="3">
        <v>39243</v>
      </c>
    </row>
    <row r="11" spans="1:14">
      <c r="A11" t="s">
        <v>28</v>
      </c>
      <c r="B11" s="4">
        <v>205000</v>
      </c>
      <c r="C11" s="4">
        <v>370000</v>
      </c>
      <c r="D11" s="4">
        <f>AVERAGE(C11:C13)</f>
        <v>310000</v>
      </c>
      <c r="E11" s="4">
        <v>1200000</v>
      </c>
      <c r="F11" s="4">
        <f>AVERAGE(E11:E13)</f>
        <v>1166666.6666666667</v>
      </c>
      <c r="G11" s="4">
        <v>630000</v>
      </c>
      <c r="H11" s="4">
        <f>AVERAGE(G11:G13)</f>
        <v>713333.33333333337</v>
      </c>
      <c r="I11" s="5">
        <f>H11/F11</f>
        <v>0.61142857142857143</v>
      </c>
      <c r="K11" t="s">
        <v>25</v>
      </c>
      <c r="L11" s="4">
        <v>276000</v>
      </c>
      <c r="M11" s="4">
        <f>M5</f>
        <v>800000</v>
      </c>
      <c r="N11" s="4">
        <f>H5*5</f>
        <v>1000000</v>
      </c>
    </row>
    <row r="12" spans="1:14">
      <c r="C12" s="4">
        <v>340000</v>
      </c>
      <c r="E12" s="4">
        <v>1100000</v>
      </c>
      <c r="G12" s="4">
        <v>840000</v>
      </c>
      <c r="I12" s="5"/>
      <c r="K12" t="s">
        <v>29</v>
      </c>
      <c r="L12" s="4">
        <v>241000</v>
      </c>
      <c r="M12" s="4">
        <f>M6</f>
        <v>1700000</v>
      </c>
      <c r="N12" s="4">
        <f>H8*5</f>
        <v>4616666.666666667</v>
      </c>
    </row>
    <row r="13" spans="1:14">
      <c r="C13" s="4">
        <v>220000</v>
      </c>
      <c r="E13" s="4">
        <v>1200000</v>
      </c>
      <c r="G13" s="4">
        <v>670000</v>
      </c>
      <c r="I13" s="5"/>
      <c r="K13" t="s">
        <v>28</v>
      </c>
      <c r="L13" s="4">
        <v>205000</v>
      </c>
      <c r="M13" s="4">
        <f>M7</f>
        <v>1550000</v>
      </c>
      <c r="N13" s="4">
        <f>H11*5</f>
        <v>3566666.666666667</v>
      </c>
    </row>
    <row r="14" spans="1:14">
      <c r="A14" t="s">
        <v>30</v>
      </c>
      <c r="B14" s="4">
        <v>430000</v>
      </c>
      <c r="C14" s="4">
        <v>250000</v>
      </c>
      <c r="D14" s="4">
        <f>AVERAGE(C14:C16)</f>
        <v>243333.33333333334</v>
      </c>
      <c r="E14" s="4">
        <v>740000</v>
      </c>
      <c r="F14" s="4">
        <f>AVERAGE(E14:E16)</f>
        <v>680000</v>
      </c>
      <c r="G14" s="4">
        <v>440000</v>
      </c>
      <c r="H14" s="4">
        <f>AVERAGE(G14:G16)</f>
        <v>356666.66666666669</v>
      </c>
      <c r="I14" s="5">
        <f>H14/F14</f>
        <v>0.52450980392156865</v>
      </c>
      <c r="K14" t="s">
        <v>31</v>
      </c>
      <c r="L14" s="4">
        <v>430000</v>
      </c>
      <c r="M14" s="4">
        <f>M8</f>
        <v>1216666.6666666667</v>
      </c>
      <c r="N14" s="4">
        <f>H14*5</f>
        <v>1783333.3333333335</v>
      </c>
    </row>
    <row r="15" spans="1:14">
      <c r="C15" s="4">
        <v>300000</v>
      </c>
      <c r="E15" s="4">
        <v>620000</v>
      </c>
      <c r="G15" s="4">
        <v>310000</v>
      </c>
      <c r="I15" s="5"/>
    </row>
    <row r="16" spans="1:14">
      <c r="C16" s="4">
        <v>180000</v>
      </c>
      <c r="E16" s="4">
        <v>680000</v>
      </c>
      <c r="G16" s="4">
        <v>320000</v>
      </c>
      <c r="I16" s="5"/>
    </row>
    <row r="20" spans="1:8">
      <c r="A20" s="6" t="s">
        <v>32</v>
      </c>
      <c r="F20" s="6" t="s">
        <v>33</v>
      </c>
      <c r="H20" s="6" t="s">
        <v>34</v>
      </c>
    </row>
    <row r="21" spans="1:8">
      <c r="B21" s="7">
        <v>0.25</v>
      </c>
      <c r="C21" t="s">
        <v>35</v>
      </c>
    </row>
    <row r="22" spans="1:8">
      <c r="A22" t="s">
        <v>25</v>
      </c>
      <c r="B22" s="4">
        <f>B5*1.25</f>
        <v>345000</v>
      </c>
      <c r="C22" s="4">
        <f>B22*1.65</f>
        <v>569250</v>
      </c>
      <c r="D22" s="4">
        <f>C22*4</f>
        <v>2277000</v>
      </c>
      <c r="F22" s="4">
        <v>1800000</v>
      </c>
      <c r="G22" s="4">
        <f>AVERAGE(F22:F24)</f>
        <v>1633333.3333333333</v>
      </c>
      <c r="H22" s="4">
        <f>D22/G22</f>
        <v>1.3940816326530614</v>
      </c>
    </row>
    <row r="23" spans="1:8">
      <c r="F23" s="4">
        <v>1400000</v>
      </c>
    </row>
    <row r="24" spans="1:8">
      <c r="F24" s="4">
        <v>1700000</v>
      </c>
    </row>
    <row r="25" spans="1:8">
      <c r="A25" t="s">
        <v>36</v>
      </c>
      <c r="B25" s="4">
        <f>B8*1.25</f>
        <v>301250</v>
      </c>
      <c r="C25" s="4">
        <f>B25</f>
        <v>301250</v>
      </c>
      <c r="D25" s="4">
        <f>C25*4</f>
        <v>1205000</v>
      </c>
      <c r="F25" s="4">
        <v>4000000</v>
      </c>
      <c r="G25" s="4">
        <f>AVERAGE(F25:F27)</f>
        <v>3733333.3333333335</v>
      </c>
      <c r="H25" s="4">
        <f>D25/G25</f>
        <v>0.32276785714285711</v>
      </c>
    </row>
    <row r="26" spans="1:8">
      <c r="F26" s="4">
        <v>3600000</v>
      </c>
    </row>
    <row r="27" spans="1:8">
      <c r="F27" s="4">
        <v>3600000</v>
      </c>
    </row>
    <row r="28" spans="1:8">
      <c r="A28" t="s">
        <v>37</v>
      </c>
      <c r="B28" s="4">
        <f>B11*1.25</f>
        <v>256250</v>
      </c>
      <c r="C28" s="4">
        <f>B28*1.1</f>
        <v>281875</v>
      </c>
      <c r="D28" s="4">
        <f>C28*4</f>
        <v>1127500</v>
      </c>
      <c r="F28" s="4">
        <v>2800000</v>
      </c>
      <c r="G28" s="4">
        <f>AVERAGE(F28:F30)</f>
        <v>2533333.3333333335</v>
      </c>
      <c r="H28" s="4">
        <f>D28/G28</f>
        <v>0.44506578947368419</v>
      </c>
    </row>
    <row r="29" spans="1:8">
      <c r="F29" s="4">
        <v>2400000</v>
      </c>
    </row>
    <row r="30" spans="1:8">
      <c r="F30" s="4">
        <v>2400000</v>
      </c>
    </row>
    <row r="31" spans="1:8">
      <c r="A31" t="s">
        <v>31</v>
      </c>
      <c r="B31" s="4">
        <f>B14*1.25</f>
        <v>537500</v>
      </c>
      <c r="C31" s="4">
        <f>B31*2</f>
        <v>1075000</v>
      </c>
      <c r="D31" s="4">
        <f>C31*4</f>
        <v>4300000</v>
      </c>
      <c r="F31" s="4">
        <v>1900000</v>
      </c>
      <c r="G31" s="4">
        <f>AVERAGE(F31:F33)</f>
        <v>1900000</v>
      </c>
      <c r="H31" s="4">
        <f>D31/G31</f>
        <v>2.263157894736842</v>
      </c>
    </row>
    <row r="32" spans="1:8">
      <c r="F32" s="4">
        <v>2100000</v>
      </c>
    </row>
    <row r="33" spans="1:6">
      <c r="F33" s="4">
        <v>1700000</v>
      </c>
    </row>
    <row r="36" spans="1:6">
      <c r="A36" s="6" t="s">
        <v>38</v>
      </c>
    </row>
    <row r="37" spans="1:6">
      <c r="A37" s="6" t="s">
        <v>39</v>
      </c>
    </row>
    <row r="38" spans="1:6">
      <c r="A38" s="6" t="s">
        <v>40</v>
      </c>
    </row>
    <row r="43" spans="1:6">
      <c r="B43" s="1"/>
      <c r="C43" s="2" t="s">
        <v>41</v>
      </c>
      <c r="D43" s="1"/>
      <c r="E43" s="6" t="s">
        <v>0</v>
      </c>
    </row>
    <row r="44" spans="1:6">
      <c r="B44" s="2" t="s">
        <v>1</v>
      </c>
      <c r="C44" s="1" t="s">
        <v>2</v>
      </c>
      <c r="D44" s="1"/>
      <c r="E44" t="s">
        <v>3</v>
      </c>
    </row>
    <row r="45" spans="1:6">
      <c r="A45" t="s">
        <v>25</v>
      </c>
      <c r="B45" s="4">
        <v>569250</v>
      </c>
      <c r="C45" s="4">
        <v>830000</v>
      </c>
      <c r="D45" s="4">
        <f>AVERAGE(C45:C47)</f>
        <v>666666.66666666663</v>
      </c>
      <c r="E45" s="4">
        <v>1100000</v>
      </c>
      <c r="F45" s="4">
        <f>AVERAGE(E45:E47)</f>
        <v>1166666.6666666667</v>
      </c>
    </row>
    <row r="46" spans="1:6">
      <c r="C46" s="4">
        <v>560000</v>
      </c>
      <c r="E46" s="4">
        <v>1200000</v>
      </c>
    </row>
    <row r="47" spans="1:6">
      <c r="C47" s="4">
        <v>610000</v>
      </c>
      <c r="E47" s="4">
        <v>1200000</v>
      </c>
    </row>
    <row r="48" spans="1:6">
      <c r="A48" t="s">
        <v>29</v>
      </c>
      <c r="B48" s="4">
        <v>301250</v>
      </c>
      <c r="C48" s="4">
        <v>190000</v>
      </c>
      <c r="D48" s="4">
        <f>AVERAGE(C48:C50)</f>
        <v>233333.33333333334</v>
      </c>
      <c r="E48" s="4">
        <v>850000</v>
      </c>
      <c r="F48" s="4">
        <f>AVERAGE(E48:E50)</f>
        <v>886666.66666666663</v>
      </c>
    </row>
    <row r="49" spans="1:6">
      <c r="C49" s="4">
        <v>260000</v>
      </c>
      <c r="E49" s="4">
        <v>810000</v>
      </c>
    </row>
    <row r="50" spans="1:6">
      <c r="C50" s="4">
        <v>250000</v>
      </c>
      <c r="E50" s="4">
        <v>1000000</v>
      </c>
    </row>
    <row r="51" spans="1:6">
      <c r="A51" t="s">
        <v>28</v>
      </c>
      <c r="B51" s="4">
        <v>281875</v>
      </c>
      <c r="C51" s="4">
        <v>270000</v>
      </c>
      <c r="D51" s="4">
        <f>AVERAGE(C51:C53)</f>
        <v>220000</v>
      </c>
      <c r="E51" s="4">
        <v>570000</v>
      </c>
      <c r="F51" s="4">
        <f>AVERAGE(E51:E53)</f>
        <v>643333.33333333337</v>
      </c>
    </row>
    <row r="52" spans="1:6">
      <c r="C52" s="4">
        <v>220000</v>
      </c>
      <c r="E52" s="4">
        <v>650000</v>
      </c>
    </row>
    <row r="53" spans="1:6">
      <c r="C53" s="4">
        <v>170000</v>
      </c>
      <c r="E53" s="4">
        <v>710000</v>
      </c>
    </row>
    <row r="54" spans="1:6">
      <c r="A54" t="s">
        <v>30</v>
      </c>
      <c r="B54" s="4">
        <v>1075000</v>
      </c>
      <c r="C54" s="4">
        <v>450000</v>
      </c>
      <c r="D54" s="4">
        <f>AVERAGE(C54:C56)</f>
        <v>470000</v>
      </c>
      <c r="E54" s="4">
        <v>510000</v>
      </c>
      <c r="F54" s="4">
        <f>AVERAGE(E54:E56)</f>
        <v>550000</v>
      </c>
    </row>
    <row r="55" spans="1:6">
      <c r="C55" s="4">
        <v>450000</v>
      </c>
      <c r="E55" s="4">
        <v>610000</v>
      </c>
    </row>
    <row r="56" spans="1:6">
      <c r="C56" s="4">
        <v>510000</v>
      </c>
      <c r="E56" s="4">
        <v>530000</v>
      </c>
    </row>
    <row r="60" spans="1:6">
      <c r="C60" s="8">
        <v>39245</v>
      </c>
      <c r="D60" s="8">
        <v>39248</v>
      </c>
      <c r="E60" s="8">
        <v>39250</v>
      </c>
    </row>
    <row r="61" spans="1:6">
      <c r="B61" t="s">
        <v>25</v>
      </c>
      <c r="C61" s="4">
        <f>B45</f>
        <v>569250</v>
      </c>
      <c r="D61" s="4">
        <f>D45*5</f>
        <v>3333333.333333333</v>
      </c>
      <c r="E61" s="4">
        <f>F45*5</f>
        <v>5833333.333333334</v>
      </c>
    </row>
    <row r="62" spans="1:6">
      <c r="B62" t="s">
        <v>29</v>
      </c>
      <c r="C62" s="4">
        <f>B48</f>
        <v>301250</v>
      </c>
      <c r="D62" s="4">
        <f>D48*5</f>
        <v>1166666.6666666667</v>
      </c>
      <c r="E62" s="4">
        <f>F48*5</f>
        <v>4433333.333333333</v>
      </c>
    </row>
    <row r="63" spans="1:6">
      <c r="B63" t="s">
        <v>28</v>
      </c>
      <c r="C63" s="4">
        <f>B51</f>
        <v>281875</v>
      </c>
      <c r="D63" s="4">
        <f>D51*5</f>
        <v>1100000</v>
      </c>
      <c r="E63" s="4">
        <f>F51*5</f>
        <v>3216666.666666667</v>
      </c>
    </row>
    <row r="64" spans="1:6">
      <c r="B64" t="s">
        <v>30</v>
      </c>
      <c r="C64" s="4">
        <f>B54</f>
        <v>1075000</v>
      </c>
      <c r="D64" s="4">
        <f>D54*5</f>
        <v>2350000</v>
      </c>
      <c r="E64" s="4">
        <f>F54*5</f>
        <v>2750000</v>
      </c>
    </row>
    <row r="69" spans="1:18">
      <c r="A69" s="8">
        <v>39250</v>
      </c>
      <c r="B69" s="6" t="s">
        <v>4</v>
      </c>
      <c r="F69" s="9">
        <v>39255</v>
      </c>
      <c r="G69" t="s">
        <v>5</v>
      </c>
    </row>
    <row r="70" spans="1:18">
      <c r="D70" s="6" t="s">
        <v>6</v>
      </c>
      <c r="I70" s="6" t="s">
        <v>7</v>
      </c>
      <c r="K70" s="6" t="s">
        <v>8</v>
      </c>
    </row>
    <row r="71" spans="1:18">
      <c r="B71" t="s">
        <v>25</v>
      </c>
      <c r="C71" s="4">
        <v>500000</v>
      </c>
      <c r="D71" s="4">
        <f>C71*12</f>
        <v>6000000</v>
      </c>
      <c r="I71" t="s">
        <v>25</v>
      </c>
      <c r="J71" s="4">
        <v>510000</v>
      </c>
      <c r="K71" s="4">
        <f>AVERAGE(J71:J73)</f>
        <v>470000</v>
      </c>
      <c r="R71" s="4">
        <f>AVERAGE(K85,K71)</f>
        <v>396666.66666666663</v>
      </c>
    </row>
    <row r="72" spans="1:18">
      <c r="B72" t="s">
        <v>29</v>
      </c>
      <c r="C72" s="4">
        <f>B48*0.95</f>
        <v>286187.5</v>
      </c>
      <c r="D72" s="4">
        <f>C72*12</f>
        <v>3434250</v>
      </c>
      <c r="J72" s="4">
        <v>430000</v>
      </c>
    </row>
    <row r="73" spans="1:18">
      <c r="B73" t="s">
        <v>28</v>
      </c>
      <c r="C73" s="4">
        <f>B51</f>
        <v>281875</v>
      </c>
      <c r="D73" s="4">
        <f>C73*12</f>
        <v>3382500</v>
      </c>
      <c r="J73" s="4">
        <v>470000</v>
      </c>
    </row>
    <row r="74" spans="1:18">
      <c r="B74" t="s">
        <v>30</v>
      </c>
      <c r="C74" s="4">
        <f>B54</f>
        <v>1075000</v>
      </c>
      <c r="D74" s="4">
        <f>C74*12</f>
        <v>12900000</v>
      </c>
      <c r="I74" t="s">
        <v>29</v>
      </c>
      <c r="J74" s="4">
        <v>370000</v>
      </c>
      <c r="K74" s="4">
        <f>AVERAGE(J74:J76)</f>
        <v>353333.33333333331</v>
      </c>
      <c r="R74" s="4">
        <f>AVERAGE(K88,K74)</f>
        <v>288333.82250000001</v>
      </c>
    </row>
    <row r="75" spans="1:18">
      <c r="J75" s="4">
        <v>290000</v>
      </c>
    </row>
    <row r="76" spans="1:18">
      <c r="J76" s="4">
        <v>400000</v>
      </c>
    </row>
    <row r="77" spans="1:18">
      <c r="I77" t="s">
        <v>28</v>
      </c>
      <c r="J77" s="4">
        <v>820000</v>
      </c>
      <c r="K77" s="4">
        <f>AVERAGE(J77:J79)</f>
        <v>683333.33333333337</v>
      </c>
      <c r="R77" s="4">
        <f>AVERAGE(K91,K77)</f>
        <v>621666.66666666674</v>
      </c>
    </row>
    <row r="78" spans="1:18">
      <c r="J78" s="4">
        <v>660000</v>
      </c>
    </row>
    <row r="79" spans="1:18">
      <c r="J79" s="4">
        <v>570000</v>
      </c>
    </row>
    <row r="80" spans="1:18">
      <c r="I80" t="s">
        <v>30</v>
      </c>
      <c r="J80" s="4">
        <v>310000</v>
      </c>
      <c r="K80" s="4">
        <f>AVERAGE(J80:J82)</f>
        <v>326666.66666666669</v>
      </c>
      <c r="R80" s="4">
        <f>AVERAGE(K94,K80)</f>
        <v>383333.33333333337</v>
      </c>
    </row>
    <row r="81" spans="1:11">
      <c r="J81" s="4">
        <v>300000</v>
      </c>
    </row>
    <row r="82" spans="1:11">
      <c r="J82" s="4">
        <v>370000</v>
      </c>
    </row>
    <row r="84" spans="1:11">
      <c r="I84" s="6" t="s">
        <v>9</v>
      </c>
    </row>
    <row r="85" spans="1:11">
      <c r="I85" t="s">
        <v>10</v>
      </c>
      <c r="J85" s="4">
        <v>330000</v>
      </c>
      <c r="K85" s="4">
        <f>AVERAGE(J85:J87)</f>
        <v>323333.33333333331</v>
      </c>
    </row>
    <row r="86" spans="1:11">
      <c r="J86" s="4">
        <v>370000</v>
      </c>
    </row>
    <row r="87" spans="1:11">
      <c r="A87" s="6" t="s">
        <v>11</v>
      </c>
      <c r="J87" s="4">
        <v>270000</v>
      </c>
    </row>
    <row r="88" spans="1:11">
      <c r="A88" s="9">
        <v>39255</v>
      </c>
      <c r="I88" t="s">
        <v>12</v>
      </c>
      <c r="J88" s="4">
        <v>350000</v>
      </c>
      <c r="K88" s="4">
        <f>AVERAGE(J88:J90)</f>
        <v>223334.31166666668</v>
      </c>
    </row>
    <row r="89" spans="1:11">
      <c r="D89" s="6" t="s">
        <v>13</v>
      </c>
      <c r="J89" s="4">
        <v>2.9350000000000001</v>
      </c>
    </row>
    <row r="90" spans="1:11">
      <c r="B90" t="s">
        <v>25</v>
      </c>
      <c r="C90" s="4">
        <v>500000</v>
      </c>
      <c r="D90" s="4">
        <f>C90*12</f>
        <v>6000000</v>
      </c>
      <c r="J90" s="4">
        <v>320000</v>
      </c>
    </row>
    <row r="91" spans="1:11">
      <c r="B91" t="s">
        <v>29</v>
      </c>
      <c r="C91" s="4">
        <v>300000</v>
      </c>
      <c r="D91" s="4">
        <f>C91*12</f>
        <v>3600000</v>
      </c>
      <c r="I91" t="s">
        <v>14</v>
      </c>
      <c r="J91" s="4">
        <v>630000</v>
      </c>
      <c r="K91" s="4">
        <f>AVERAGE(J91:J93)</f>
        <v>560000</v>
      </c>
    </row>
    <row r="92" spans="1:11">
      <c r="B92" t="s">
        <v>28</v>
      </c>
      <c r="C92" s="4">
        <f>C73*0.9</f>
        <v>253687.5</v>
      </c>
      <c r="D92" s="4">
        <f>C92*12</f>
        <v>3044250</v>
      </c>
      <c r="J92" s="4">
        <v>660000</v>
      </c>
    </row>
    <row r="93" spans="1:11">
      <c r="B93" t="s">
        <v>30</v>
      </c>
      <c r="C93" s="4">
        <v>1000000</v>
      </c>
      <c r="D93" s="4">
        <f>C93*12</f>
        <v>12000000</v>
      </c>
      <c r="J93" s="4">
        <v>390000</v>
      </c>
    </row>
    <row r="94" spans="1:11">
      <c r="I94" t="s">
        <v>15</v>
      </c>
      <c r="J94" s="4">
        <v>410000</v>
      </c>
      <c r="K94" s="4">
        <f>AVERAGE(J94:J96)</f>
        <v>440000</v>
      </c>
    </row>
    <row r="95" spans="1:11">
      <c r="J95" s="4">
        <v>490000</v>
      </c>
    </row>
    <row r="96" spans="1:11">
      <c r="J96" s="4">
        <v>420000</v>
      </c>
    </row>
    <row r="101" spans="1:4">
      <c r="A101" s="9">
        <v>39260</v>
      </c>
      <c r="D101" t="s">
        <v>16</v>
      </c>
    </row>
    <row r="102" spans="1:4">
      <c r="B102" t="s">
        <v>25</v>
      </c>
      <c r="C102" s="4">
        <v>500000</v>
      </c>
      <c r="D102" s="4">
        <f>C102*12</f>
        <v>6000000</v>
      </c>
    </row>
    <row r="103" spans="1:4">
      <c r="B103" t="s">
        <v>29</v>
      </c>
      <c r="C103" s="4">
        <v>300000</v>
      </c>
      <c r="D103" s="4">
        <f>C103*12</f>
        <v>3600000</v>
      </c>
    </row>
    <row r="104" spans="1:4">
      <c r="B104" t="s">
        <v>28</v>
      </c>
      <c r="C104" s="4">
        <v>253687.5</v>
      </c>
      <c r="D104" s="4">
        <v>2900000</v>
      </c>
    </row>
    <row r="105" spans="1:4">
      <c r="B105" t="s">
        <v>30</v>
      </c>
      <c r="C105" s="4">
        <v>1000000</v>
      </c>
      <c r="D105" s="4">
        <f>C105*12</f>
        <v>12000000</v>
      </c>
    </row>
    <row r="110" spans="1:4">
      <c r="A110" s="9">
        <v>39634</v>
      </c>
      <c r="D110" t="s">
        <v>17</v>
      </c>
    </row>
    <row r="111" spans="1:4">
      <c r="B111" t="s">
        <v>25</v>
      </c>
      <c r="C111" s="4">
        <v>500000</v>
      </c>
      <c r="D111" s="4">
        <f>C111*14</f>
        <v>7000000</v>
      </c>
    </row>
    <row r="112" spans="1:4">
      <c r="B112" t="s">
        <v>29</v>
      </c>
      <c r="C112" s="4">
        <v>300000</v>
      </c>
      <c r="D112" s="4">
        <f>C112*14</f>
        <v>4200000</v>
      </c>
    </row>
    <row r="113" spans="2:5">
      <c r="B113" t="s">
        <v>28</v>
      </c>
      <c r="C113" s="4">
        <v>240000</v>
      </c>
      <c r="D113" s="4">
        <f>C113*14</f>
        <v>3360000</v>
      </c>
      <c r="E113" s="4"/>
    </row>
    <row r="114" spans="2:5">
      <c r="B114" t="s">
        <v>30</v>
      </c>
      <c r="C114" s="4">
        <v>900000</v>
      </c>
      <c r="D114" s="4">
        <f>C114*14</f>
        <v>12600000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Illinois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Funk</dc:creator>
  <cp:lastModifiedBy>Cory Funk</cp:lastModifiedBy>
  <dcterms:created xsi:type="dcterms:W3CDTF">2011-08-23T17:01:39Z</dcterms:created>
  <dcterms:modified xsi:type="dcterms:W3CDTF">2011-08-23T17:02:29Z</dcterms:modified>
</cp:coreProperties>
</file>