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SAMSUNG\Desktop\"/>
    </mc:Choice>
  </mc:AlternateContent>
  <xr:revisionPtr revIDLastSave="0" documentId="13_ncr:1_{4CBABA12-262E-40D4-B531-5BEB4DE73F88}" xr6:coauthVersionLast="47" xr6:coauthVersionMax="47" xr10:uidLastSave="{00000000-0000-0000-0000-000000000000}"/>
  <bookViews>
    <workbookView xWindow="-108" yWindow="-108" windowWidth="23256" windowHeight="13176" xr2:uid="{00000000-000D-0000-FFFF-FFFF00000000}"/>
  </bookViews>
  <sheets>
    <sheet name="Title Page" sheetId="4" r:id="rId1"/>
    <sheet name="Profiles" sheetId="8" r:id="rId2"/>
    <sheet name="Ratios" sheetId="1" r:id="rId3"/>
    <sheet name="Summary " sheetId="5" r:id="rId4"/>
    <sheet name="Bibliography"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9" i="1" l="1"/>
  <c r="F56" i="1"/>
  <c r="F55" i="1"/>
  <c r="F48" i="1"/>
  <c r="F41" i="1"/>
  <c r="F37" i="1"/>
  <c r="F30" i="1"/>
  <c r="F22" i="1"/>
  <c r="E59" i="1"/>
  <c r="C56" i="1"/>
  <c r="C22" i="1"/>
  <c r="C55" i="1"/>
  <c r="C48" i="1"/>
  <c r="C44" i="1"/>
  <c r="C41" i="1"/>
  <c r="C37" i="1"/>
  <c r="C30" i="1"/>
  <c r="H40" i="1" l="1"/>
  <c r="E40" i="1"/>
  <c r="H63" i="1" l="1"/>
  <c r="H55" i="1"/>
  <c r="H52" i="1"/>
  <c r="H48" i="1"/>
  <c r="H44" i="1"/>
  <c r="H36" i="1"/>
  <c r="H29" i="1"/>
  <c r="F33" i="1" s="1"/>
  <c r="H32" i="1" s="1"/>
  <c r="H21" i="1"/>
  <c r="F26" i="1" s="1"/>
  <c r="H25" i="1" s="1"/>
  <c r="H17" i="1"/>
  <c r="H13" i="1"/>
  <c r="H9" i="1"/>
  <c r="E63" i="1"/>
  <c r="E55" i="1"/>
  <c r="E52" i="1"/>
  <c r="E48" i="1"/>
  <c r="E44" i="1"/>
  <c r="E36" i="1"/>
  <c r="E29" i="1"/>
  <c r="C33" i="1" s="1"/>
  <c r="E32" i="1" s="1"/>
  <c r="E21" i="1"/>
  <c r="C26" i="1" s="1"/>
  <c r="E25" i="1" s="1"/>
  <c r="E17" i="1"/>
  <c r="E13" i="1"/>
  <c r="E9" i="1"/>
</calcChain>
</file>

<file path=xl/sharedStrings.xml><?xml version="1.0" encoding="utf-8"?>
<sst xmlns="http://schemas.openxmlformats.org/spreadsheetml/2006/main" count="118" uniqueCount="82">
  <si>
    <t>As given in the income statement</t>
  </si>
  <si>
    <t>=</t>
  </si>
  <si>
    <t>days</t>
  </si>
  <si>
    <t>Total Liabilities</t>
  </si>
  <si>
    <t>Total Assets</t>
  </si>
  <si>
    <t>Average common stockholders' equity</t>
  </si>
  <si>
    <t>Current Ratio</t>
  </si>
  <si>
    <t>Inventory Turnover</t>
  </si>
  <si>
    <t>(Please follow the Course Project instructions to calculate the current dividend yield.)</t>
  </si>
  <si>
    <t>(Please see the Course Project instructions for the dates to use for this ratio.)</t>
  </si>
  <si>
    <t>Current assets</t>
  </si>
  <si>
    <t>Gross profit</t>
  </si>
  <si>
    <t>Net sales</t>
  </si>
  <si>
    <t>Net income</t>
  </si>
  <si>
    <t>Cost of goods sold</t>
  </si>
  <si>
    <t>Average inventory</t>
  </si>
  <si>
    <t>365 days</t>
  </si>
  <si>
    <t>Inventory turnover</t>
  </si>
  <si>
    <t>Net credit sales</t>
  </si>
  <si>
    <t>Average net accounts receivable</t>
  </si>
  <si>
    <t>Accounts receivable turnover</t>
  </si>
  <si>
    <t>Average total assets</t>
  </si>
  <si>
    <t>interest expense</t>
  </si>
  <si>
    <t>Earnings per share</t>
  </si>
  <si>
    <t>Profit Margin</t>
  </si>
  <si>
    <t>Days in Inventory</t>
  </si>
  <si>
    <t>Average Collection Period</t>
  </si>
  <si>
    <t xml:space="preserve">Asset turnover </t>
  </si>
  <si>
    <t>Return on Assets (ROA)</t>
  </si>
  <si>
    <t>Debt to assets ratio</t>
  </si>
  <si>
    <t>Free cash flow</t>
  </si>
  <si>
    <t>Jaeha Huh</t>
    <phoneticPr fontId="11" type="noConversion"/>
  </si>
  <si>
    <t>ACCT503
Financial Accounting: Managerial Use and Analysis</t>
    <phoneticPr fontId="11" type="noConversion"/>
  </si>
  <si>
    <t>Professor Weber</t>
    <phoneticPr fontId="11" type="noConversion"/>
  </si>
  <si>
    <t>A Financial Statement Analysis - A Comparative Analysis of Apple, Inc. and Microsoft, Inc.</t>
    <phoneticPr fontId="11" type="noConversion"/>
  </si>
  <si>
    <t>Apple</t>
    <phoneticPr fontId="5" type="noConversion"/>
  </si>
  <si>
    <t>Microsoft</t>
    <phoneticPr fontId="5" type="noConversion"/>
  </si>
  <si>
    <t>Net income + interest expense + income tax expense</t>
    <phoneticPr fontId="5" type="noConversion"/>
  </si>
  <si>
    <t>Dividend per share of common stock</t>
    <phoneticPr fontId="5" type="noConversion"/>
  </si>
  <si>
    <t>Net income - preferred dividends</t>
    <phoneticPr fontId="5" type="noConversion"/>
  </si>
  <si>
    <t xml:space="preserve">Net cash provided by operating activities minus capital expenditures minus cash dividends </t>
    <phoneticPr fontId="5" type="noConversion"/>
  </si>
  <si>
    <t>Dividend Yield</t>
    <phoneticPr fontId="5" type="noConversion"/>
  </si>
  <si>
    <t xml:space="preserve">Market price per share of common stock (Yahoo Finance 9/24/2021) for Nike and (6/30/21) for Microsoft </t>
    <phoneticPr fontId="5" type="noConversion"/>
  </si>
  <si>
    <t xml:space="preserve">Market price per share of common stock as of 9/24/2021 for Nike and  6/30/21 for Microsoft </t>
    <phoneticPr fontId="5" type="noConversion"/>
  </si>
  <si>
    <t>in millions</t>
    <phoneticPr fontId="5" type="noConversion"/>
  </si>
  <si>
    <t xml:space="preserve">in millions </t>
    <phoneticPr fontId="5" type="noConversion"/>
  </si>
  <si>
    <t>Apple's 2021 Annual Report. (2021). Retrieved from https://investor.apple.com/sec-filings/default.aspx</t>
    <phoneticPr fontId="11" type="noConversion"/>
  </si>
  <si>
    <r>
      <t>Kimmel, P. D., Weygandt, J. J., &amp; Mitchell, J. E. (2021).</t>
    </r>
    <r>
      <rPr>
        <i/>
        <sz val="10"/>
        <rFont val="Arial"/>
        <family val="2"/>
      </rPr>
      <t xml:space="preserve"> Financial Accounting: Tools for Business Decision Making </t>
    </r>
    <r>
      <rPr>
        <sz val="10"/>
        <rFont val="Arial"/>
      </rPr>
      <t>(10th ed.) [E-book]. Wiley.</t>
    </r>
    <phoneticPr fontId="11" type="noConversion"/>
  </si>
  <si>
    <t>Apple Headquarters Information. (2020, May 8). Headquarters Info. https://www.headquartersinfo.com/apple-headquarters-information/</t>
    <phoneticPr fontId="11" type="noConversion"/>
  </si>
  <si>
    <t>Apple profile. (2022). Retrieved from https://finance.yahoo.com/quote/AAPL/profile/</t>
    <phoneticPr fontId="11" type="noConversion"/>
  </si>
  <si>
    <t>Microsoft Headquarters Information. (2020, May 8).  Headquarters Info. https://www.headquartersinfo.com/microsoft-headquarters-information/</t>
  </si>
  <si>
    <t>Apple, Inc. is a company that develops, produces, and sells software and hardware. Apple, Inc. was founded on April 1, 1976, by Steve Jobs and Steve Wozniak. Apple's headquarters are in Cupertino, CA. According to Yahoo! finance, Apple has 154,000 full-time employees. Apple had 2021 net sales of $365,817 million.</t>
    <phoneticPr fontId="11" type="noConversion"/>
  </si>
  <si>
    <t>Microsoft profile. (2022). Retrieved from https://finance.yahoo.com/quote/MSFT/profile?p=MSFT</t>
  </si>
  <si>
    <t>Microsoft, Inc. develops, produces, sells, and manages software and hardware products used in various computer devices. Microsoft was founded by Bill Gates and Paul Allen on April 4, 1975. Microsoft's headquarters are in Redmond, WA. According to Yahoo! finance, Microsoft has 221,000 full-time employees. Microsoft had 2021 net sales of $168,088 million.</t>
    <phoneticPr fontId="11" type="noConversion"/>
  </si>
  <si>
    <t>Microsoft's 2021 Annual Report. (2021). Retrieved from https://www.microsoft.com/en-us/Investor/sec-filings.aspx</t>
    <phoneticPr fontId="11" type="noConversion"/>
  </si>
  <si>
    <t>Earnings per Share of Common Stock (basic - common)</t>
    <phoneticPr fontId="5" type="noConversion"/>
  </si>
  <si>
    <t>Microsoft is showing better performance because it has higher Earnings per Share of Common Stock.</t>
    <phoneticPr fontId="5" type="noConversion"/>
  </si>
  <si>
    <t>Gross Profit Rate</t>
    <phoneticPr fontId="5" type="noConversion"/>
  </si>
  <si>
    <t>Microsoft is showing better performance because it has higher current ratio.</t>
    <phoneticPr fontId="5" type="noConversion"/>
  </si>
  <si>
    <t>Microsoft is showing better performance because it has higher gross profit ratio.</t>
    <phoneticPr fontId="5" type="noConversion"/>
  </si>
  <si>
    <t>Microsoft is showing better performance because it has higher profit margin.</t>
    <phoneticPr fontId="5" type="noConversion"/>
  </si>
  <si>
    <t>Apple is showing better performance because it has higher inventory turnover.</t>
    <phoneticPr fontId="5" type="noConversion"/>
  </si>
  <si>
    <t>Apple is showing better performance because it has lower inventory turnover.</t>
    <phoneticPr fontId="5" type="noConversion"/>
  </si>
  <si>
    <t>Accounts Receivable Turnover</t>
    <phoneticPr fontId="5" type="noConversion"/>
  </si>
  <si>
    <t>Apple is showing better performance because it has higher accounts receivable turnover.</t>
    <phoneticPr fontId="5" type="noConversion"/>
  </si>
  <si>
    <t>Apple is showing better performance because it has lower average collection period.</t>
    <phoneticPr fontId="5" type="noConversion"/>
  </si>
  <si>
    <t>Apple is showing better performance because it has higher asset turnover.</t>
    <phoneticPr fontId="5" type="noConversion"/>
  </si>
  <si>
    <t>Apple is showing better performance because it has higher Return on Assets (ROA).</t>
    <phoneticPr fontId="5" type="noConversion"/>
  </si>
  <si>
    <t>Microsoft is showing better performance because it has lower debit to assets ratio.</t>
    <phoneticPr fontId="5" type="noConversion"/>
  </si>
  <si>
    <t>Times-Interest Earned Ratio</t>
    <phoneticPr fontId="5" type="noConversion"/>
  </si>
  <si>
    <t>Apple is showing better performance because it has higher times-interest earned ratio.</t>
    <phoneticPr fontId="5" type="noConversion"/>
  </si>
  <si>
    <t>Microsoft is showing better performance because it has higher dividend yield.</t>
    <phoneticPr fontId="5" type="noConversion"/>
  </si>
  <si>
    <t>Return on Common Stockholders' Equity (ROE)</t>
    <phoneticPr fontId="5" type="noConversion"/>
  </si>
  <si>
    <t>Apple is showing better performance because it has higher Return on Common Stockholders' Equity (ROE).</t>
    <phoneticPr fontId="5" type="noConversion"/>
  </si>
  <si>
    <t>Apple is showing better performance because it has higher free cash flow.</t>
    <phoneticPr fontId="5" type="noConversion"/>
  </si>
  <si>
    <t xml:space="preserve">Price-Earnings Ratio </t>
    <phoneticPr fontId="5" type="noConversion"/>
  </si>
  <si>
    <t>Apple is showing better performance because it has lower Price-Earnings Ratio (PER).</t>
    <phoneticPr fontId="5" type="noConversion"/>
  </si>
  <si>
    <t>Liquidity: Microsoft has the advantage for the current ratio. However, Apple has the advantage for inventory turnover, average collection period,receviable turnover and days in inventory. According to Liquidity ratio's analysis, Apple is a better company.</t>
    <phoneticPr fontId="11" type="noConversion"/>
  </si>
  <si>
    <t>Profitability: Microsoft has the advantage for the profit margin. However, Apple has the advantage for assets turnover, return on assets and return on common stockholders' Equity. According to Profitability's analysis, Apple is a better company.</t>
    <phoneticPr fontId="11" type="noConversion"/>
  </si>
  <si>
    <t>Solvency:  Microsoft has the advantage for debt to total assets. However, Apple has the advantage for times interest earned and free cash flow. According to Solvency ratio's analysis, Apple is a better company.</t>
    <phoneticPr fontId="11" type="noConversion"/>
  </si>
  <si>
    <t>Current liabilities</t>
    <phoneticPr fontId="5" type="noConversion"/>
  </si>
  <si>
    <t>Conclusion:It can be seen that Apple is a better company than Microsoft through the analysis of three financial ratio classifications: liquidity, solvency, and profitability. Although Microsoft has lower liabilities and higher Earnings per Share of Common Stock(EPS) than Apple, PER shows that Apple is undervalued compared to Microsoft. Thus, Apple seems to be a better choice.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</si>
</sst>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8" formatCode="&quot;$&quot;#,##0.00_);[Red]\(&quot;$&quot;#,##0.00\)"/>
    <numFmt numFmtId="44" formatCode="_(&quot;$&quot;* #,##0.00_);_(&quot;$&quot;* \(#,##0.00\);_(&quot;$&quot;* &quot;-&quot;??_);_(@_)"/>
    <numFmt numFmtId="176" formatCode="&quot;$&quot;#,##0"/>
    <numFmt numFmtId="177" formatCode="&quot;$&quot;#,##0.00"/>
    <numFmt numFmtId="178" formatCode="0.0%"/>
    <numFmt numFmtId="179" formatCode="#,##0.0"/>
    <numFmt numFmtId="180" formatCode="0.0"/>
    <numFmt numFmtId="181" formatCode="#,##0.0_);[Red]\(#,##0.0\)"/>
    <numFmt numFmtId="182" formatCode="&quot;$&quot;#,##0.0_);[Red]\(&quot;$&quot;#,##0.0\)"/>
    <numFmt numFmtId="183" formatCode="&quot;$&quot;#,##0.0"/>
    <numFmt numFmtId="184" formatCode="[$$-409]#,##0_);\([$$-409]#,##0\)"/>
  </numFmts>
  <fonts count="13" x14ac:knownFonts="1">
    <font>
      <sz val="10"/>
      <name val="Arial"/>
    </font>
    <font>
      <sz val="10"/>
      <name val="Arial"/>
      <family val="2"/>
    </font>
    <font>
      <b/>
      <sz val="10"/>
      <name val="Arial"/>
      <family val="2"/>
    </font>
    <font>
      <b/>
      <sz val="12"/>
      <name val="Arial"/>
      <family val="2"/>
    </font>
    <font>
      <sz val="12"/>
      <name val="Arial"/>
      <family val="2"/>
    </font>
    <font>
      <sz val="8"/>
      <name val="Arial"/>
      <family val="2"/>
    </font>
    <font>
      <sz val="10"/>
      <name val="Arial"/>
      <family val="2"/>
    </font>
    <font>
      <sz val="12"/>
      <color theme="1"/>
      <name val="Arial"/>
      <family val="2"/>
    </font>
    <font>
      <b/>
      <sz val="12"/>
      <color theme="1"/>
      <name val="Arial"/>
      <family val="2"/>
    </font>
    <font>
      <b/>
      <sz val="11"/>
      <color rgb="FF1F497D"/>
      <name val="Calibri"/>
      <family val="2"/>
    </font>
    <font>
      <i/>
      <sz val="10"/>
      <name val="Arial"/>
      <family val="2"/>
    </font>
    <font>
      <sz val="8"/>
      <name val="돋움"/>
      <family val="3"/>
      <charset val="129"/>
    </font>
    <font>
      <sz val="10"/>
      <name val="Arial"/>
    </font>
  </fonts>
  <fills count="6">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medium">
        <color indexed="64"/>
      </bottom>
      <diagonal/>
    </border>
    <border>
      <left/>
      <right/>
      <top/>
      <bottom style="medium">
        <color indexed="64"/>
      </bottom>
      <diagonal/>
    </border>
  </borders>
  <cellStyleXfs count="3">
    <xf numFmtId="0" fontId="0" fillId="0" borderId="0"/>
    <xf numFmtId="44" fontId="12" fillId="0" borderId="0" applyFont="0" applyFill="0" applyBorder="0" applyAlignment="0" applyProtection="0">
      <alignment vertical="center"/>
    </xf>
    <xf numFmtId="0" fontId="1" fillId="0" borderId="0"/>
  </cellStyleXfs>
  <cellXfs count="92">
    <xf numFmtId="0" fontId="0" fillId="0" borderId="0" xfId="0"/>
    <xf numFmtId="0" fontId="4" fillId="0" borderId="0" xfId="0" applyFont="1"/>
    <xf numFmtId="0" fontId="3" fillId="0" borderId="1" xfId="0" applyFont="1" applyBorder="1"/>
    <xf numFmtId="0" fontId="4" fillId="0" borderId="2" xfId="0" applyFont="1" applyBorder="1" applyAlignment="1">
      <alignment horizontal="center"/>
    </xf>
    <xf numFmtId="0" fontId="4" fillId="0" borderId="1" xfId="0" applyFont="1" applyBorder="1" applyAlignment="1">
      <alignment horizontal="center"/>
    </xf>
    <xf numFmtId="176" fontId="4" fillId="2" borderId="1" xfId="0" applyNumberFormat="1" applyFont="1" applyFill="1" applyBorder="1" applyAlignment="1">
      <alignment horizontal="center"/>
    </xf>
    <xf numFmtId="0" fontId="4" fillId="2" borderId="1" xfId="0" applyFont="1" applyFill="1" applyBorder="1" applyAlignment="1">
      <alignment horizontal="center"/>
    </xf>
    <xf numFmtId="0" fontId="2" fillId="2" borderId="1" xfId="0" applyFont="1" applyFill="1" applyBorder="1" applyAlignment="1">
      <alignment horizontal="center"/>
    </xf>
    <xf numFmtId="8" fontId="4" fillId="2" borderId="1" xfId="0" applyNumberFormat="1" applyFont="1" applyFill="1" applyBorder="1" applyAlignment="1">
      <alignment horizontal="center"/>
    </xf>
    <xf numFmtId="176" fontId="4" fillId="2" borderId="2" xfId="0" applyNumberFormat="1" applyFont="1" applyFill="1" applyBorder="1" applyAlignment="1">
      <alignment horizontal="center"/>
    </xf>
    <xf numFmtId="176" fontId="4" fillId="2" borderId="3" xfId="0" applyNumberFormat="1" applyFont="1" applyFill="1" applyBorder="1" applyAlignment="1">
      <alignment horizontal="center"/>
    </xf>
    <xf numFmtId="178" fontId="4" fillId="2" borderId="1" xfId="0" applyNumberFormat="1" applyFont="1" applyFill="1" applyBorder="1" applyAlignment="1">
      <alignment horizontal="center"/>
    </xf>
    <xf numFmtId="179" fontId="4" fillId="2" borderId="1" xfId="0" applyNumberFormat="1" applyFont="1" applyFill="1" applyBorder="1" applyAlignment="1">
      <alignment horizontal="center"/>
    </xf>
    <xf numFmtId="3" fontId="4" fillId="2" borderId="2" xfId="0" applyNumberFormat="1" applyFont="1" applyFill="1" applyBorder="1" applyAlignment="1">
      <alignment horizontal="center"/>
    </xf>
    <xf numFmtId="1" fontId="4" fillId="2" borderId="1" xfId="0" applyNumberFormat="1" applyFont="1" applyFill="1" applyBorder="1" applyAlignment="1">
      <alignment horizontal="center"/>
    </xf>
    <xf numFmtId="176" fontId="4" fillId="3" borderId="1" xfId="0" applyNumberFormat="1" applyFont="1" applyFill="1" applyBorder="1" applyAlignment="1">
      <alignment horizontal="center"/>
    </xf>
    <xf numFmtId="0" fontId="4" fillId="3" borderId="1" xfId="0" applyFont="1" applyFill="1" applyBorder="1"/>
    <xf numFmtId="0" fontId="4" fillId="3" borderId="1" xfId="0" applyFont="1" applyFill="1" applyBorder="1" applyAlignment="1">
      <alignment horizontal="center"/>
    </xf>
    <xf numFmtId="0" fontId="3" fillId="3" borderId="1" xfId="0" applyFont="1" applyFill="1" applyBorder="1" applyAlignment="1">
      <alignment horizontal="center"/>
    </xf>
    <xf numFmtId="8" fontId="4" fillId="3" borderId="1" xfId="0" applyNumberFormat="1" applyFont="1" applyFill="1" applyBorder="1" applyAlignment="1">
      <alignment horizontal="center"/>
    </xf>
    <xf numFmtId="176" fontId="4" fillId="3" borderId="2" xfId="0" applyNumberFormat="1" applyFont="1" applyFill="1" applyBorder="1" applyAlignment="1">
      <alignment horizontal="center"/>
    </xf>
    <xf numFmtId="178" fontId="4" fillId="3" borderId="1" xfId="0" applyNumberFormat="1" applyFont="1" applyFill="1" applyBorder="1" applyAlignment="1">
      <alignment horizontal="center"/>
    </xf>
    <xf numFmtId="179" fontId="4" fillId="3" borderId="1" xfId="0" applyNumberFormat="1" applyFont="1" applyFill="1" applyBorder="1" applyAlignment="1">
      <alignment horizontal="center"/>
    </xf>
    <xf numFmtId="3" fontId="4" fillId="3" borderId="2" xfId="0" applyNumberFormat="1" applyFont="1" applyFill="1" applyBorder="1" applyAlignment="1">
      <alignment horizontal="center"/>
    </xf>
    <xf numFmtId="176" fontId="4" fillId="3" borderId="1" xfId="0" applyNumberFormat="1" applyFont="1" applyFill="1" applyBorder="1"/>
    <xf numFmtId="1" fontId="4" fillId="3" borderId="1" xfId="0" applyNumberFormat="1" applyFont="1" applyFill="1" applyBorder="1" applyAlignment="1">
      <alignment horizontal="center"/>
    </xf>
    <xf numFmtId="4" fontId="4" fillId="2" borderId="1" xfId="0" applyNumberFormat="1" applyFont="1" applyFill="1" applyBorder="1" applyAlignment="1">
      <alignment horizontal="center"/>
    </xf>
    <xf numFmtId="4" fontId="4" fillId="3" borderId="1" xfId="0" applyNumberFormat="1" applyFont="1" applyFill="1" applyBorder="1" applyAlignment="1">
      <alignment horizontal="center"/>
    </xf>
    <xf numFmtId="0" fontId="4" fillId="3" borderId="1" xfId="0" quotePrefix="1" applyFont="1" applyFill="1" applyBorder="1"/>
    <xf numFmtId="3" fontId="4" fillId="3" borderId="1" xfId="0" applyNumberFormat="1" applyFont="1" applyFill="1" applyBorder="1" applyAlignment="1">
      <alignment horizontal="center"/>
    </xf>
    <xf numFmtId="2" fontId="4" fillId="3" borderId="1" xfId="0" applyNumberFormat="1" applyFont="1" applyFill="1" applyBorder="1" applyAlignment="1">
      <alignment horizontal="center"/>
    </xf>
    <xf numFmtId="180" fontId="4" fillId="3" borderId="1" xfId="0" applyNumberFormat="1" applyFont="1" applyFill="1" applyBorder="1" applyAlignment="1">
      <alignment horizontal="center"/>
    </xf>
    <xf numFmtId="0" fontId="7" fillId="4" borderId="1" xfId="0" applyFont="1" applyFill="1" applyBorder="1"/>
    <xf numFmtId="0" fontId="8" fillId="4" borderId="1" xfId="0" applyFont="1" applyFill="1" applyBorder="1" applyAlignment="1">
      <alignment horizontal="center"/>
    </xf>
    <xf numFmtId="0" fontId="4" fillId="0" borderId="0" xfId="0" applyFont="1" applyAlignment="1">
      <alignment vertical="top"/>
    </xf>
    <xf numFmtId="176" fontId="4" fillId="5" borderId="1" xfId="0" applyNumberFormat="1" applyFont="1" applyFill="1" applyBorder="1" applyAlignment="1">
      <alignment horizontal="center"/>
    </xf>
    <xf numFmtId="0" fontId="7" fillId="5" borderId="1" xfId="0" applyFont="1" applyFill="1" applyBorder="1"/>
    <xf numFmtId="0" fontId="4" fillId="5" borderId="1" xfId="0" applyFont="1" applyFill="1" applyBorder="1" applyAlignment="1">
      <alignment horizontal="center"/>
    </xf>
    <xf numFmtId="0" fontId="4" fillId="5" borderId="1" xfId="0" applyFont="1" applyFill="1" applyBorder="1"/>
    <xf numFmtId="0" fontId="4" fillId="0" borderId="0" xfId="0" applyFont="1" applyAlignment="1">
      <alignment vertical="top" wrapText="1"/>
    </xf>
    <xf numFmtId="0" fontId="3" fillId="0" borderId="1" xfId="0" applyFont="1" applyBorder="1" applyAlignment="1">
      <alignment vertical="top"/>
    </xf>
    <xf numFmtId="0" fontId="3" fillId="5" borderId="1" xfId="0" applyFont="1" applyFill="1" applyBorder="1"/>
    <xf numFmtId="0" fontId="4" fillId="5" borderId="0" xfId="0" applyFont="1" applyFill="1" applyAlignment="1">
      <alignment vertical="top"/>
    </xf>
    <xf numFmtId="0" fontId="4" fillId="5" borderId="0" xfId="0" applyFont="1" applyFill="1"/>
    <xf numFmtId="0" fontId="0" fillId="0" borderId="0" xfId="0" applyAlignment="1">
      <alignment vertical="top"/>
    </xf>
    <xf numFmtId="0" fontId="0" fillId="0" borderId="0" xfId="0" applyAlignment="1">
      <alignment wrapText="1"/>
    </xf>
    <xf numFmtId="0" fontId="2" fillId="0" borderId="0" xfId="0" applyFont="1" applyAlignment="1">
      <alignment vertical="top" wrapText="1"/>
    </xf>
    <xf numFmtId="0" fontId="2" fillId="5" borderId="0" xfId="0" applyFont="1" applyFill="1"/>
    <xf numFmtId="0" fontId="2" fillId="5" borderId="0" xfId="0" applyFont="1" applyFill="1" applyAlignment="1">
      <alignment vertical="top"/>
    </xf>
    <xf numFmtId="0" fontId="0" fillId="0" borderId="0" xfId="0" applyAlignment="1">
      <alignment horizontal="left" vertical="top" wrapText="1"/>
    </xf>
    <xf numFmtId="0" fontId="0" fillId="0" borderId="0" xfId="0" applyAlignment="1">
      <alignment vertical="top" wrapText="1"/>
    </xf>
    <xf numFmtId="180" fontId="4" fillId="2" borderId="1" xfId="0" applyNumberFormat="1" applyFont="1" applyFill="1" applyBorder="1" applyAlignment="1">
      <alignment horizontal="center"/>
    </xf>
    <xf numFmtId="176" fontId="4" fillId="2" borderId="1" xfId="0" quotePrefix="1" applyNumberFormat="1" applyFont="1" applyFill="1" applyBorder="1"/>
    <xf numFmtId="176" fontId="4" fillId="2" borderId="1" xfId="0" applyNumberFormat="1" applyFont="1" applyFill="1" applyBorder="1"/>
    <xf numFmtId="2" fontId="4" fillId="2" borderId="1" xfId="0" applyNumberFormat="1" applyFont="1" applyFill="1" applyBorder="1" applyAlignment="1">
      <alignment horizontal="center"/>
    </xf>
    <xf numFmtId="177" fontId="4" fillId="2" borderId="2" xfId="0" applyNumberFormat="1" applyFont="1" applyFill="1" applyBorder="1" applyAlignment="1">
      <alignment horizontal="center"/>
    </xf>
    <xf numFmtId="177" fontId="4" fillId="2" borderId="1" xfId="0" applyNumberFormat="1" applyFont="1" applyFill="1" applyBorder="1" applyAlignment="1">
      <alignment horizontal="center"/>
    </xf>
    <xf numFmtId="181" fontId="4" fillId="2" borderId="1" xfId="0" applyNumberFormat="1" applyFont="1" applyFill="1" applyBorder="1" applyAlignment="1">
      <alignment horizontal="center"/>
    </xf>
    <xf numFmtId="0" fontId="1" fillId="0" borderId="0" xfId="0" applyFont="1" applyAlignment="1">
      <alignment wrapText="1"/>
    </xf>
    <xf numFmtId="179" fontId="4" fillId="2" borderId="3" xfId="0" applyNumberFormat="1" applyFont="1" applyFill="1" applyBorder="1" applyAlignment="1">
      <alignment horizontal="center"/>
    </xf>
    <xf numFmtId="44" fontId="3" fillId="3" borderId="1" xfId="0" applyNumberFormat="1" applyFont="1" applyFill="1" applyBorder="1" applyAlignment="1">
      <alignment horizontal="center"/>
    </xf>
    <xf numFmtId="44" fontId="4" fillId="2" borderId="2" xfId="0" applyNumberFormat="1" applyFont="1" applyFill="1" applyBorder="1" applyAlignment="1">
      <alignment horizontal="center"/>
    </xf>
    <xf numFmtId="0" fontId="3" fillId="0" borderId="1" xfId="0" applyFont="1" applyFill="1" applyBorder="1"/>
    <xf numFmtId="0" fontId="4" fillId="0" borderId="0" xfId="0" quotePrefix="1" applyFont="1"/>
    <xf numFmtId="177" fontId="4" fillId="3" borderId="1" xfId="0" applyNumberFormat="1" applyFont="1" applyFill="1" applyBorder="1" applyAlignment="1">
      <alignment horizontal="center"/>
    </xf>
    <xf numFmtId="177" fontId="4" fillId="3" borderId="2" xfId="0" applyNumberFormat="1" applyFont="1" applyFill="1" applyBorder="1" applyAlignment="1">
      <alignment horizontal="center"/>
    </xf>
    <xf numFmtId="14" fontId="4" fillId="2" borderId="1" xfId="0" applyNumberFormat="1" applyFont="1" applyFill="1" applyBorder="1" applyAlignment="1">
      <alignment horizontal="center"/>
    </xf>
    <xf numFmtId="14" fontId="4" fillId="3" borderId="1" xfId="0" applyNumberFormat="1" applyFont="1" applyFill="1" applyBorder="1" applyAlignment="1">
      <alignment horizontal="center"/>
    </xf>
    <xf numFmtId="3" fontId="4" fillId="2" borderId="1" xfId="0" applyNumberFormat="1" applyFont="1" applyFill="1" applyBorder="1" applyAlignment="1">
      <alignment horizontal="center"/>
    </xf>
    <xf numFmtId="4" fontId="4" fillId="2" borderId="3" xfId="0" applyNumberFormat="1" applyFont="1" applyFill="1" applyBorder="1" applyAlignment="1">
      <alignment horizontal="center"/>
    </xf>
    <xf numFmtId="181" fontId="4" fillId="3" borderId="1" xfId="0" applyNumberFormat="1" applyFont="1" applyFill="1" applyBorder="1" applyAlignment="1">
      <alignment horizontal="center"/>
    </xf>
    <xf numFmtId="0" fontId="3" fillId="0" borderId="4" xfId="0" applyFont="1" applyFill="1" applyBorder="1"/>
    <xf numFmtId="14" fontId="0" fillId="0" borderId="0" xfId="0" applyNumberFormat="1" applyAlignment="1">
      <alignment horizontal="left" wrapText="1"/>
    </xf>
    <xf numFmtId="0" fontId="2" fillId="0" borderId="0" xfId="0" applyFont="1" applyAlignment="1">
      <alignment wrapText="1"/>
    </xf>
    <xf numFmtId="182" fontId="4" fillId="2" borderId="1" xfId="0" applyNumberFormat="1" applyFont="1" applyFill="1" applyBorder="1" applyAlignment="1">
      <alignment horizontal="center"/>
    </xf>
    <xf numFmtId="183" fontId="4" fillId="3" borderId="1" xfId="0" applyNumberFormat="1" applyFont="1" applyFill="1" applyBorder="1" applyAlignment="1">
      <alignment horizontal="center"/>
    </xf>
    <xf numFmtId="184" fontId="4" fillId="3" borderId="2" xfId="0" applyNumberFormat="1" applyFont="1" applyFill="1" applyBorder="1" applyAlignment="1">
      <alignment horizontal="center"/>
    </xf>
    <xf numFmtId="6" fontId="4" fillId="3" borderId="1" xfId="1" applyNumberFormat="1" applyFont="1" applyFill="1" applyBorder="1" applyAlignment="1">
      <alignment horizontal="center"/>
    </xf>
    <xf numFmtId="0" fontId="3" fillId="5" borderId="6" xfId="0" applyFont="1" applyFill="1" applyBorder="1" applyAlignment="1">
      <alignment horizontal="center" vertical="top" wrapText="1"/>
    </xf>
    <xf numFmtId="0" fontId="2" fillId="5" borderId="0" xfId="0" applyFont="1" applyFill="1" applyAlignment="1">
      <alignment vertical="top" wrapText="1"/>
    </xf>
    <xf numFmtId="0" fontId="9" fillId="0" borderId="4" xfId="0" applyFont="1" applyBorder="1" applyAlignment="1">
      <alignment horizontal="left" vertical="center" wrapText="1"/>
    </xf>
    <xf numFmtId="0" fontId="3" fillId="0" borderId="0" xfId="0" applyFont="1" applyAlignment="1">
      <alignment wrapText="1"/>
    </xf>
    <xf numFmtId="176" fontId="4" fillId="2" borderId="5" xfId="0" applyNumberFormat="1" applyFont="1" applyFill="1" applyBorder="1" applyAlignment="1">
      <alignment horizontal="center"/>
    </xf>
    <xf numFmtId="0" fontId="6" fillId="2" borderId="5" xfId="0" applyFont="1" applyFill="1" applyBorder="1" applyAlignment="1">
      <alignment horizontal="center"/>
    </xf>
    <xf numFmtId="0" fontId="4" fillId="3" borderId="5" xfId="0" applyFont="1" applyFill="1" applyBorder="1" applyAlignment="1">
      <alignment horizontal="center"/>
    </xf>
    <xf numFmtId="0" fontId="4" fillId="0" borderId="1" xfId="0" applyFont="1" applyBorder="1" applyAlignment="1">
      <alignment horizontal="left" wrapText="1"/>
    </xf>
    <xf numFmtId="176" fontId="4" fillId="2" borderId="1" xfId="0" applyNumberFormat="1" applyFont="1" applyFill="1" applyBorder="1" applyAlignment="1">
      <alignment horizontal="center" vertical="center"/>
    </xf>
    <xf numFmtId="0" fontId="0" fillId="0" borderId="1" xfId="0" applyBorder="1" applyAlignment="1">
      <alignment horizontal="center" vertical="center"/>
    </xf>
    <xf numFmtId="176" fontId="4" fillId="3" borderId="1" xfId="0" applyNumberFormat="1" applyFont="1" applyFill="1" applyBorder="1" applyAlignment="1">
      <alignment horizontal="center" vertical="center"/>
    </xf>
    <xf numFmtId="0" fontId="3" fillId="5" borderId="0" xfId="0" applyFont="1" applyFill="1" applyAlignment="1">
      <alignment vertical="top" wrapText="1"/>
    </xf>
    <xf numFmtId="0" fontId="2" fillId="5" borderId="0" xfId="0" applyFont="1" applyFill="1" applyAlignment="1">
      <alignment vertical="top" wrapText="1"/>
    </xf>
    <xf numFmtId="0" fontId="1" fillId="0" borderId="0" xfId="2" applyFont="1" applyAlignment="1">
      <alignment wrapText="1"/>
    </xf>
  </cellXfs>
  <cellStyles count="3">
    <cellStyle name="통화" xfId="1" builtinId="4"/>
    <cellStyle name="표준" xfId="0" builtinId="0"/>
    <cellStyle name="표준 2" xfId="2" xr:uid="{B4DAF48D-8DBF-4348-9226-AE7AB40B5CA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G11"/>
  <sheetViews>
    <sheetView tabSelected="1" workbookViewId="0">
      <selection activeCell="G1" sqref="G1"/>
    </sheetView>
  </sheetViews>
  <sheetFormatPr defaultRowHeight="13.2" x14ac:dyDescent="0.25"/>
  <cols>
    <col min="5" max="5" width="4.33203125" customWidth="1"/>
    <col min="6" max="6" width="8.88671875" hidden="1" customWidth="1"/>
    <col min="7" max="7" width="48.88671875" style="45" customWidth="1"/>
  </cols>
  <sheetData>
    <row r="2" spans="7:7" x14ac:dyDescent="0.25">
      <c r="G2" s="79"/>
    </row>
    <row r="3" spans="7:7" x14ac:dyDescent="0.25">
      <c r="G3" s="79"/>
    </row>
    <row r="4" spans="7:7" x14ac:dyDescent="0.25">
      <c r="G4" s="79"/>
    </row>
    <row r="5" spans="7:7" x14ac:dyDescent="0.25">
      <c r="G5" s="79"/>
    </row>
    <row r="7" spans="7:7" x14ac:dyDescent="0.25">
      <c r="G7" s="58" t="s">
        <v>31</v>
      </c>
    </row>
    <row r="8" spans="7:7" ht="26.4" x14ac:dyDescent="0.25">
      <c r="G8" s="58" t="s">
        <v>32</v>
      </c>
    </row>
    <row r="9" spans="7:7" x14ac:dyDescent="0.25">
      <c r="G9" s="72">
        <v>44787</v>
      </c>
    </row>
    <row r="10" spans="7:7" x14ac:dyDescent="0.25">
      <c r="G10" s="58" t="s">
        <v>33</v>
      </c>
    </row>
    <row r="11" spans="7:7" ht="26.4" x14ac:dyDescent="0.25">
      <c r="G11" s="73" t="s">
        <v>34</v>
      </c>
    </row>
  </sheetData>
  <phoneticPr fontId="11"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topLeftCell="A2" workbookViewId="0">
      <selection activeCell="D5" sqref="D5"/>
    </sheetView>
  </sheetViews>
  <sheetFormatPr defaultRowHeight="13.2" x14ac:dyDescent="0.25"/>
  <cols>
    <col min="5" max="5" width="67.6640625" style="50" customWidth="1"/>
  </cols>
  <sheetData>
    <row r="1" spans="1:8" ht="54.75" customHeight="1" x14ac:dyDescent="0.25">
      <c r="A1" s="48"/>
      <c r="B1" s="47"/>
      <c r="C1" s="47"/>
      <c r="D1" s="47"/>
      <c r="E1" s="90"/>
      <c r="F1" s="47"/>
      <c r="G1" s="47"/>
      <c r="H1" s="47"/>
    </row>
    <row r="2" spans="1:8" x14ac:dyDescent="0.25">
      <c r="E2" s="90"/>
    </row>
    <row r="3" spans="1:8" x14ac:dyDescent="0.25">
      <c r="E3" s="49"/>
    </row>
    <row r="5" spans="1:8" ht="66" x14ac:dyDescent="0.25">
      <c r="E5" s="46" t="s">
        <v>51</v>
      </c>
    </row>
    <row r="7" spans="1:8" s="44" customFormat="1" ht="305.39999999999998" customHeight="1" x14ac:dyDescent="0.25">
      <c r="E7" s="46" t="s">
        <v>53</v>
      </c>
    </row>
  </sheetData>
  <mergeCells count="1">
    <mergeCell ref="E1:E2"/>
  </mergeCells>
  <phoneticPr fontId="11"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65"/>
  <sheetViews>
    <sheetView topLeftCell="A5" zoomScale="80" zoomScaleNormal="80" workbookViewId="0">
      <selection activeCell="A14" sqref="A14"/>
    </sheetView>
  </sheetViews>
  <sheetFormatPr defaultColWidth="22.44140625" defaultRowHeight="15.6" x14ac:dyDescent="0.3"/>
  <cols>
    <col min="1" max="1" width="94.33203125" style="2" customWidth="1"/>
    <col min="2" max="2" width="106.6640625" style="4" bestFit="1" customWidth="1"/>
    <col min="3" max="3" width="15.6640625" style="5" customWidth="1"/>
    <col min="4" max="4" width="4.6640625" style="32" customWidth="1"/>
    <col min="5" max="5" width="15.6640625" style="6" customWidth="1"/>
    <col min="6" max="6" width="15.6640625" style="15" customWidth="1"/>
    <col min="7" max="7" width="4.6640625" style="16" customWidth="1"/>
    <col min="8" max="8" width="15.6640625" style="17" customWidth="1"/>
    <col min="9" max="9" width="79" style="34" customWidth="1"/>
    <col min="10" max="10" width="22.44140625" style="1"/>
    <col min="11" max="11" width="35" style="1" customWidth="1"/>
    <col min="12" max="16384" width="22.44140625" style="1"/>
  </cols>
  <sheetData>
    <row r="1" spans="1:10" ht="15" x14ac:dyDescent="0.25">
      <c r="A1" s="47"/>
      <c r="B1" s="37"/>
      <c r="C1" s="35"/>
      <c r="D1" s="36"/>
      <c r="E1" s="37"/>
      <c r="F1" s="35"/>
      <c r="G1" s="38"/>
      <c r="H1" s="37"/>
    </row>
    <row r="2" spans="1:10" s="43" customFormat="1" x14ac:dyDescent="0.3">
      <c r="A2" s="41"/>
      <c r="B2" s="37"/>
      <c r="C2" s="35"/>
      <c r="D2" s="36"/>
      <c r="F2" s="35"/>
      <c r="G2" s="38"/>
      <c r="H2" s="37"/>
      <c r="I2" s="42"/>
    </row>
    <row r="3" spans="1:10" s="43" customFormat="1" ht="15" x14ac:dyDescent="0.25">
      <c r="B3" s="37"/>
      <c r="C3" s="35"/>
      <c r="D3" s="36"/>
      <c r="E3" s="37"/>
      <c r="F3" s="35"/>
      <c r="G3" s="38"/>
      <c r="H3" s="37"/>
      <c r="I3" s="42"/>
    </row>
    <row r="4" spans="1:10" ht="16.2" thickBot="1" x14ac:dyDescent="0.3">
      <c r="A4" s="40"/>
      <c r="C4" s="82" t="s">
        <v>35</v>
      </c>
      <c r="D4" s="82"/>
      <c r="E4" s="83"/>
      <c r="F4" s="84" t="s">
        <v>36</v>
      </c>
      <c r="G4" s="84"/>
      <c r="H4" s="84"/>
      <c r="I4" s="78"/>
    </row>
    <row r="5" spans="1:10" ht="65.25" customHeight="1" x14ac:dyDescent="0.3">
      <c r="C5" s="66">
        <v>44464</v>
      </c>
      <c r="D5" s="33"/>
      <c r="E5" s="7"/>
      <c r="F5" s="67">
        <v>44377</v>
      </c>
      <c r="G5" s="60"/>
      <c r="H5" s="18"/>
      <c r="I5" s="80"/>
      <c r="J5" s="81"/>
    </row>
    <row r="6" spans="1:10" ht="30" x14ac:dyDescent="0.3">
      <c r="A6" s="2" t="s">
        <v>55</v>
      </c>
      <c r="B6" s="4" t="s">
        <v>0</v>
      </c>
      <c r="C6" s="9"/>
      <c r="E6" s="61">
        <v>5.67</v>
      </c>
      <c r="H6" s="19">
        <v>8.1199999999999992</v>
      </c>
      <c r="I6" s="39" t="s">
        <v>56</v>
      </c>
    </row>
    <row r="7" spans="1:10" x14ac:dyDescent="0.3">
      <c r="C7" s="10"/>
      <c r="H7" s="19"/>
    </row>
    <row r="9" spans="1:10" x14ac:dyDescent="0.3">
      <c r="A9" s="2" t="s">
        <v>6</v>
      </c>
      <c r="B9" s="3" t="s">
        <v>10</v>
      </c>
      <c r="C9" s="9">
        <v>134836</v>
      </c>
      <c r="D9" s="5" t="s">
        <v>1</v>
      </c>
      <c r="E9" s="26">
        <f>+C9/C10</f>
        <v>1.0745531195957954</v>
      </c>
      <c r="F9" s="20">
        <v>184406</v>
      </c>
      <c r="G9" s="16" t="s">
        <v>1</v>
      </c>
      <c r="H9" s="30">
        <f>+F9/F10</f>
        <v>2.0799936835218875</v>
      </c>
      <c r="I9" s="34" t="s">
        <v>58</v>
      </c>
    </row>
    <row r="10" spans="1:10" x14ac:dyDescent="0.3">
      <c r="B10" s="4" t="s">
        <v>80</v>
      </c>
      <c r="C10" s="10">
        <v>125481</v>
      </c>
      <c r="D10" s="5"/>
      <c r="F10" s="15">
        <v>88657</v>
      </c>
      <c r="I10" s="39"/>
    </row>
    <row r="11" spans="1:10" x14ac:dyDescent="0.3">
      <c r="D11" s="53"/>
    </row>
    <row r="12" spans="1:10" x14ac:dyDescent="0.3">
      <c r="D12" s="53"/>
    </row>
    <row r="13" spans="1:10" x14ac:dyDescent="0.3">
      <c r="A13" s="2" t="s">
        <v>57</v>
      </c>
      <c r="B13" s="3" t="s">
        <v>11</v>
      </c>
      <c r="C13" s="9">
        <v>152836</v>
      </c>
      <c r="D13" s="53" t="s">
        <v>1</v>
      </c>
      <c r="E13" s="11">
        <f>+C13/C14</f>
        <v>0.41779359625167778</v>
      </c>
      <c r="F13" s="20">
        <v>115856</v>
      </c>
      <c r="G13" s="16" t="s">
        <v>1</v>
      </c>
      <c r="H13" s="21">
        <f>+F13/F14</f>
        <v>0.68925800771024703</v>
      </c>
      <c r="I13" s="34" t="s">
        <v>59</v>
      </c>
    </row>
    <row r="14" spans="1:10" x14ac:dyDescent="0.3">
      <c r="B14" s="4" t="s">
        <v>12</v>
      </c>
      <c r="C14" s="5">
        <v>365817</v>
      </c>
      <c r="D14" s="53"/>
      <c r="F14" s="15">
        <v>168088</v>
      </c>
    </row>
    <row r="17" spans="1:12" x14ac:dyDescent="0.3">
      <c r="A17" s="2" t="s">
        <v>24</v>
      </c>
      <c r="B17" s="3" t="s">
        <v>13</v>
      </c>
      <c r="C17" s="9">
        <v>94680</v>
      </c>
      <c r="D17" s="53" t="s">
        <v>1</v>
      </c>
      <c r="E17" s="11">
        <f>+C17/C18</f>
        <v>0.25881793355694238</v>
      </c>
      <c r="F17" s="20">
        <v>61271</v>
      </c>
      <c r="G17" s="16" t="s">
        <v>1</v>
      </c>
      <c r="H17" s="21">
        <f>+F17/F18</f>
        <v>0.36451739564989766</v>
      </c>
      <c r="I17" s="34" t="s">
        <v>60</v>
      </c>
    </row>
    <row r="18" spans="1:12" x14ac:dyDescent="0.3">
      <c r="B18" s="4" t="s">
        <v>12</v>
      </c>
      <c r="C18" s="5">
        <v>365817</v>
      </c>
      <c r="D18" s="53"/>
      <c r="F18" s="15">
        <v>168088</v>
      </c>
    </row>
    <row r="19" spans="1:12" x14ac:dyDescent="0.3">
      <c r="D19" s="53"/>
    </row>
    <row r="20" spans="1:12" x14ac:dyDescent="0.3">
      <c r="D20" s="53"/>
    </row>
    <row r="21" spans="1:12" x14ac:dyDescent="0.3">
      <c r="A21" s="2" t="s">
        <v>7</v>
      </c>
      <c r="B21" s="3" t="s">
        <v>14</v>
      </c>
      <c r="C21" s="9">
        <v>212981</v>
      </c>
      <c r="D21" s="53" t="s">
        <v>1</v>
      </c>
      <c r="E21" s="12">
        <f>+C21/C22</f>
        <v>40.030260313880277</v>
      </c>
      <c r="F21" s="20">
        <v>52232</v>
      </c>
      <c r="H21" s="22">
        <f>+F21/F22</f>
        <v>23.055396159788128</v>
      </c>
      <c r="I21" s="34" t="s">
        <v>61</v>
      </c>
    </row>
    <row r="22" spans="1:12" x14ac:dyDescent="0.3">
      <c r="B22" s="4" t="s">
        <v>15</v>
      </c>
      <c r="C22" s="74">
        <f>(6580+4061)/2</f>
        <v>5320.5</v>
      </c>
      <c r="D22" s="53"/>
      <c r="F22" s="75">
        <f>(2636+1895)/2</f>
        <v>2265.5</v>
      </c>
    </row>
    <row r="23" spans="1:12" x14ac:dyDescent="0.3">
      <c r="D23" s="53"/>
    </row>
    <row r="24" spans="1:12" x14ac:dyDescent="0.3">
      <c r="D24" s="53"/>
    </row>
    <row r="25" spans="1:12" x14ac:dyDescent="0.3">
      <c r="A25" s="2" t="s">
        <v>25</v>
      </c>
      <c r="B25" s="3" t="s">
        <v>16</v>
      </c>
      <c r="C25" s="13">
        <v>365</v>
      </c>
      <c r="D25" s="53" t="s">
        <v>1</v>
      </c>
      <c r="E25" s="14">
        <f>+C25/C26</f>
        <v>9.1181020842234748</v>
      </c>
      <c r="F25" s="23">
        <v>365</v>
      </c>
      <c r="G25" s="24" t="s">
        <v>1</v>
      </c>
      <c r="H25" s="25">
        <f>+F25/F26</f>
        <v>15.831434752642057</v>
      </c>
      <c r="I25" s="34" t="s">
        <v>62</v>
      </c>
    </row>
    <row r="26" spans="1:12" x14ac:dyDescent="0.3">
      <c r="B26" s="4" t="s">
        <v>17</v>
      </c>
      <c r="C26" s="12">
        <f>+E21</f>
        <v>40.030260313880277</v>
      </c>
      <c r="D26" s="53"/>
      <c r="E26" s="6" t="s">
        <v>2</v>
      </c>
      <c r="F26" s="22">
        <f>+H21</f>
        <v>23.055396159788128</v>
      </c>
      <c r="G26" s="24"/>
      <c r="H26" s="17" t="s">
        <v>2</v>
      </c>
      <c r="L26" s="63"/>
    </row>
    <row r="27" spans="1:12" x14ac:dyDescent="0.3">
      <c r="D27" s="53"/>
    </row>
    <row r="28" spans="1:12" x14ac:dyDescent="0.3">
      <c r="D28" s="53"/>
    </row>
    <row r="29" spans="1:12" x14ac:dyDescent="0.3">
      <c r="A29" s="2" t="s">
        <v>63</v>
      </c>
      <c r="B29" s="3" t="s">
        <v>18</v>
      </c>
      <c r="C29" s="9">
        <v>365817</v>
      </c>
      <c r="D29" s="52" t="s">
        <v>1</v>
      </c>
      <c r="E29" s="57">
        <f>+C29/C30</f>
        <v>17.256332845888956</v>
      </c>
      <c r="F29" s="20">
        <v>168088</v>
      </c>
      <c r="G29" s="28" t="s">
        <v>1</v>
      </c>
      <c r="H29" s="70">
        <f>+F29/F30</f>
        <v>4.7988123447626121</v>
      </c>
      <c r="I29" s="34" t="s">
        <v>64</v>
      </c>
    </row>
    <row r="30" spans="1:12" x14ac:dyDescent="0.3">
      <c r="B30" s="4" t="s">
        <v>19</v>
      </c>
      <c r="C30" s="5">
        <f>+(26278 +16120)/2</f>
        <v>21199</v>
      </c>
      <c r="D30" s="53"/>
      <c r="E30" s="8"/>
      <c r="F30" s="15">
        <f>(38043+32011)/2</f>
        <v>35027</v>
      </c>
      <c r="H30" s="19"/>
      <c r="I30" s="39"/>
    </row>
    <row r="31" spans="1:12" x14ac:dyDescent="0.3">
      <c r="D31" s="53"/>
      <c r="I31" s="39"/>
    </row>
    <row r="32" spans="1:12" x14ac:dyDescent="0.3">
      <c r="A32" s="2" t="s">
        <v>26</v>
      </c>
      <c r="B32" s="3" t="s">
        <v>16</v>
      </c>
      <c r="C32" s="13">
        <v>365</v>
      </c>
      <c r="D32" s="5" t="s">
        <v>1</v>
      </c>
      <c r="E32" s="68">
        <f>C32/C33</f>
        <v>21.151655062503931</v>
      </c>
      <c r="F32" s="23">
        <v>365</v>
      </c>
      <c r="G32" s="16" t="s">
        <v>1</v>
      </c>
      <c r="H32" s="29">
        <f>F32/F33</f>
        <v>76.060486173908899</v>
      </c>
      <c r="I32" s="34" t="s">
        <v>65</v>
      </c>
    </row>
    <row r="33" spans="1:9" x14ac:dyDescent="0.3">
      <c r="B33" s="4" t="s">
        <v>20</v>
      </c>
      <c r="C33" s="59">
        <f>+E29</f>
        <v>17.256332845888956</v>
      </c>
      <c r="D33" s="5"/>
      <c r="E33" s="6" t="s">
        <v>2</v>
      </c>
      <c r="F33" s="22">
        <f>+H29</f>
        <v>4.7988123447626121</v>
      </c>
      <c r="H33" s="17" t="s">
        <v>2</v>
      </c>
      <c r="I33" s="39"/>
    </row>
    <row r="34" spans="1:9" x14ac:dyDescent="0.3">
      <c r="D34" s="53"/>
      <c r="I34" s="39"/>
    </row>
    <row r="35" spans="1:9" x14ac:dyDescent="0.3">
      <c r="D35" s="53"/>
      <c r="I35" s="39"/>
    </row>
    <row r="36" spans="1:9" x14ac:dyDescent="0.3">
      <c r="A36" s="2" t="s">
        <v>27</v>
      </c>
      <c r="B36" s="3" t="s">
        <v>12</v>
      </c>
      <c r="C36" s="9">
        <v>365817</v>
      </c>
      <c r="D36" s="53" t="s">
        <v>1</v>
      </c>
      <c r="E36" s="54">
        <f>+C36/C37</f>
        <v>1.084078886929722</v>
      </c>
      <c r="F36" s="20">
        <v>168088</v>
      </c>
      <c r="G36" s="16" t="s">
        <v>1</v>
      </c>
      <c r="H36" s="30">
        <f>+F36/F37</f>
        <v>0.52933599962210076</v>
      </c>
      <c r="I36" s="34" t="s">
        <v>66</v>
      </c>
    </row>
    <row r="37" spans="1:9" x14ac:dyDescent="0.3">
      <c r="B37" s="4" t="s">
        <v>21</v>
      </c>
      <c r="C37" s="5">
        <f>(351002+323888)/2</f>
        <v>337445</v>
      </c>
      <c r="D37" s="53"/>
      <c r="F37" s="15">
        <f>(333779+301311)/2</f>
        <v>317545</v>
      </c>
      <c r="I37" s="39"/>
    </row>
    <row r="38" spans="1:9" x14ac:dyDescent="0.3">
      <c r="D38" s="53"/>
      <c r="I38" s="39"/>
    </row>
    <row r="39" spans="1:9" x14ac:dyDescent="0.3">
      <c r="D39" s="53"/>
      <c r="I39" s="39"/>
    </row>
    <row r="40" spans="1:9" x14ac:dyDescent="0.3">
      <c r="A40" s="2" t="s">
        <v>28</v>
      </c>
      <c r="B40" s="3" t="s">
        <v>13</v>
      </c>
      <c r="C40" s="9">
        <v>94680</v>
      </c>
      <c r="D40" s="53" t="s">
        <v>1</v>
      </c>
      <c r="E40" s="11">
        <f>C40/C41</f>
        <v>0.28057905732786081</v>
      </c>
      <c r="F40" s="20">
        <v>61271</v>
      </c>
      <c r="G40" s="16" t="s">
        <v>1</v>
      </c>
      <c r="H40" s="21">
        <f>F40/F41</f>
        <v>0.19295218000598341</v>
      </c>
      <c r="I40" s="34" t="s">
        <v>67</v>
      </c>
    </row>
    <row r="41" spans="1:9" x14ac:dyDescent="0.3">
      <c r="B41" s="4" t="s">
        <v>21</v>
      </c>
      <c r="C41" s="5">
        <f>(351002+323888)/2</f>
        <v>337445</v>
      </c>
      <c r="D41" s="53"/>
      <c r="F41" s="15">
        <f>(333779+301311)/2</f>
        <v>317545</v>
      </c>
      <c r="I41" s="39"/>
    </row>
    <row r="42" spans="1:9" x14ac:dyDescent="0.3">
      <c r="D42" s="53"/>
      <c r="I42" s="39"/>
    </row>
    <row r="43" spans="1:9" x14ac:dyDescent="0.3">
      <c r="D43" s="53"/>
      <c r="I43" s="39"/>
    </row>
    <row r="44" spans="1:9" x14ac:dyDescent="0.3">
      <c r="A44" s="2" t="s">
        <v>29</v>
      </c>
      <c r="B44" s="3" t="s">
        <v>3</v>
      </c>
      <c r="C44" s="9">
        <f>287912</f>
        <v>287912</v>
      </c>
      <c r="D44" s="53" t="s">
        <v>1</v>
      </c>
      <c r="E44" s="11">
        <f>(+C44/C45)</f>
        <v>0.82025743443057308</v>
      </c>
      <c r="F44" s="20">
        <v>191791</v>
      </c>
      <c r="G44" s="16" t="s">
        <v>1</v>
      </c>
      <c r="H44" s="21">
        <f>(+F44/F45)</f>
        <v>0.57460475344464446</v>
      </c>
      <c r="I44" s="34" t="s">
        <v>68</v>
      </c>
    </row>
    <row r="45" spans="1:9" x14ac:dyDescent="0.3">
      <c r="B45" s="4" t="s">
        <v>4</v>
      </c>
      <c r="C45" s="5">
        <v>351002</v>
      </c>
      <c r="D45" s="53"/>
      <c r="F45" s="15">
        <v>333779</v>
      </c>
      <c r="I45" s="39"/>
    </row>
    <row r="46" spans="1:9" x14ac:dyDescent="0.3">
      <c r="D46" s="53"/>
      <c r="I46" s="39"/>
    </row>
    <row r="47" spans="1:9" x14ac:dyDescent="0.3">
      <c r="D47" s="53"/>
      <c r="I47" s="39"/>
    </row>
    <row r="48" spans="1:9" x14ac:dyDescent="0.3">
      <c r="A48" s="2" t="s">
        <v>69</v>
      </c>
      <c r="B48" s="3" t="s">
        <v>37</v>
      </c>
      <c r="C48" s="9">
        <f>94680+2645+14527</f>
        <v>111852</v>
      </c>
      <c r="D48" s="53" t="s">
        <v>1</v>
      </c>
      <c r="E48" s="51">
        <f>+C48/C49</f>
        <v>42.288090737240076</v>
      </c>
      <c r="F48" s="76">
        <f>61271+2346+9831</f>
        <v>73448</v>
      </c>
      <c r="G48" s="24" t="s">
        <v>1</v>
      </c>
      <c r="H48" s="31">
        <f>+F48/F49</f>
        <v>31.307757885762999</v>
      </c>
      <c r="I48" s="34" t="s">
        <v>70</v>
      </c>
    </row>
    <row r="49" spans="1:9" x14ac:dyDescent="0.3">
      <c r="B49" s="4" t="s">
        <v>22</v>
      </c>
      <c r="C49" s="5">
        <v>2645</v>
      </c>
      <c r="D49" s="53"/>
      <c r="F49" s="77">
        <v>2346</v>
      </c>
      <c r="G49" s="24"/>
      <c r="I49" s="39"/>
    </row>
    <row r="50" spans="1:9" x14ac:dyDescent="0.3">
      <c r="D50" s="53"/>
      <c r="I50" s="39"/>
    </row>
    <row r="51" spans="1:9" x14ac:dyDescent="0.3">
      <c r="D51" s="53"/>
    </row>
    <row r="52" spans="1:9" x14ac:dyDescent="0.3">
      <c r="A52" s="2" t="s">
        <v>41</v>
      </c>
      <c r="B52" s="3" t="s">
        <v>38</v>
      </c>
      <c r="C52" s="55">
        <v>0.85</v>
      </c>
      <c r="D52" s="52" t="s">
        <v>1</v>
      </c>
      <c r="E52" s="11">
        <f>+C52/C53</f>
        <v>5.7854614756329978E-3</v>
      </c>
      <c r="F52" s="65">
        <v>2.2400000000000002</v>
      </c>
      <c r="G52" s="28" t="s">
        <v>1</v>
      </c>
      <c r="H52" s="21">
        <f>+F52/F53</f>
        <v>8.2687338501292E-3</v>
      </c>
      <c r="I52" s="34" t="s">
        <v>71</v>
      </c>
    </row>
    <row r="53" spans="1:9" x14ac:dyDescent="0.3">
      <c r="A53" s="2" t="s">
        <v>8</v>
      </c>
      <c r="B53" s="4" t="s">
        <v>42</v>
      </c>
      <c r="C53" s="56">
        <v>146.91999999999999</v>
      </c>
      <c r="D53" s="53"/>
      <c r="E53" s="8"/>
      <c r="F53" s="64">
        <v>270.89999999999998</v>
      </c>
      <c r="H53" s="19"/>
      <c r="I53" s="39"/>
    </row>
    <row r="54" spans="1:9" x14ac:dyDescent="0.3">
      <c r="D54" s="53"/>
      <c r="I54" s="39"/>
    </row>
    <row r="55" spans="1:9" x14ac:dyDescent="0.3">
      <c r="A55" s="2" t="s">
        <v>72</v>
      </c>
      <c r="B55" s="3" t="s">
        <v>39</v>
      </c>
      <c r="C55" s="13">
        <f>94680-0</f>
        <v>94680</v>
      </c>
      <c r="D55" s="5" t="s">
        <v>1</v>
      </c>
      <c r="E55" s="11">
        <f>+C55/C56</f>
        <v>1.4744333444938449</v>
      </c>
      <c r="F55" s="23">
        <f>61271-0</f>
        <v>61271</v>
      </c>
      <c r="G55" s="16" t="s">
        <v>1</v>
      </c>
      <c r="H55" s="21">
        <f>+F55/F56</f>
        <v>0.47078665498747563</v>
      </c>
      <c r="I55" s="34" t="s">
        <v>73</v>
      </c>
    </row>
    <row r="56" spans="1:9" x14ac:dyDescent="0.3">
      <c r="B56" s="4" t="s">
        <v>5</v>
      </c>
      <c r="C56" s="69">
        <f>(63090+65339)/2</f>
        <v>64214.5</v>
      </c>
      <c r="D56" s="5"/>
      <c r="F56" s="27">
        <f>(141988+118304)/2</f>
        <v>130146</v>
      </c>
      <c r="I56" s="39"/>
    </row>
    <row r="57" spans="1:9" x14ac:dyDescent="0.3">
      <c r="D57" s="53"/>
      <c r="I57" s="39"/>
    </row>
    <row r="58" spans="1:9" x14ac:dyDescent="0.3">
      <c r="D58" s="53"/>
      <c r="I58" s="39"/>
    </row>
    <row r="59" spans="1:9" ht="15.75" customHeight="1" x14ac:dyDescent="0.3">
      <c r="A59" s="71" t="s">
        <v>30</v>
      </c>
      <c r="B59" s="85" t="s">
        <v>40</v>
      </c>
      <c r="C59" s="86"/>
      <c r="D59" s="53" t="s">
        <v>1</v>
      </c>
      <c r="E59" s="86">
        <f>104038-11085-14467</f>
        <v>78486</v>
      </c>
      <c r="F59" s="88"/>
      <c r="G59" s="16" t="s">
        <v>1</v>
      </c>
      <c r="H59" s="88">
        <f>76740-20622-16521</f>
        <v>39597</v>
      </c>
      <c r="I59" s="39"/>
    </row>
    <row r="60" spans="1:9" x14ac:dyDescent="0.3">
      <c r="A60" s="71"/>
      <c r="B60" s="85"/>
      <c r="C60" s="86"/>
      <c r="D60" s="53"/>
      <c r="E60" s="87"/>
      <c r="F60" s="87"/>
      <c r="H60" s="87"/>
      <c r="I60" s="34" t="s">
        <v>74</v>
      </c>
    </row>
    <row r="61" spans="1:9" x14ac:dyDescent="0.3">
      <c r="A61" s="62"/>
      <c r="D61" s="53"/>
      <c r="E61" s="6" t="s">
        <v>44</v>
      </c>
      <c r="H61" s="17" t="s">
        <v>45</v>
      </c>
      <c r="I61" s="39"/>
    </row>
    <row r="62" spans="1:9" x14ac:dyDescent="0.3">
      <c r="A62" s="62"/>
      <c r="D62" s="53"/>
      <c r="I62" s="39"/>
    </row>
    <row r="63" spans="1:9" x14ac:dyDescent="0.3">
      <c r="A63" s="62" t="s">
        <v>75</v>
      </c>
      <c r="B63" s="3" t="s">
        <v>43</v>
      </c>
      <c r="C63" s="55">
        <v>146.91999999999999</v>
      </c>
      <c r="D63" s="53" t="s">
        <v>1</v>
      </c>
      <c r="E63" s="14">
        <f>+C63/C64</f>
        <v>25.911816578483243</v>
      </c>
      <c r="F63" s="65">
        <v>270.89999999999998</v>
      </c>
      <c r="G63" s="24" t="s">
        <v>1</v>
      </c>
      <c r="H63" s="25">
        <f>+F63/F64</f>
        <v>33.362068965517238</v>
      </c>
      <c r="I63" s="34" t="s">
        <v>76</v>
      </c>
    </row>
    <row r="64" spans="1:9" x14ac:dyDescent="0.3">
      <c r="A64" s="2" t="s">
        <v>9</v>
      </c>
      <c r="B64" s="4" t="s">
        <v>23</v>
      </c>
      <c r="C64" s="56">
        <v>5.67</v>
      </c>
      <c r="D64" s="53"/>
      <c r="F64" s="64">
        <v>8.1199999999999992</v>
      </c>
      <c r="G64" s="24"/>
      <c r="I64" s="39"/>
    </row>
    <row r="65" spans="9:9" x14ac:dyDescent="0.3">
      <c r="I65" s="39"/>
    </row>
  </sheetData>
  <mergeCells count="8">
    <mergeCell ref="I5:J5"/>
    <mergeCell ref="C4:E4"/>
    <mergeCell ref="F4:H4"/>
    <mergeCell ref="B59:B60"/>
    <mergeCell ref="C59:C60"/>
    <mergeCell ref="E59:E60"/>
    <mergeCell ref="F59:F60"/>
    <mergeCell ref="H59:H60"/>
  </mergeCells>
  <phoneticPr fontId="5" type="noConversion"/>
  <printOptions gridLines="1"/>
  <pageMargins left="0.75" right="0.75" top="1" bottom="1" header="0.5" footer="0.5"/>
  <pageSetup scale="26"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workbookViewId="0">
      <selection activeCell="A3" sqref="A3"/>
    </sheetView>
  </sheetViews>
  <sheetFormatPr defaultRowHeight="13.2" x14ac:dyDescent="0.25"/>
  <cols>
    <col min="1" max="1" width="97.5546875" style="45" customWidth="1"/>
  </cols>
  <sheetData>
    <row r="1" spans="1:16" s="1" customFormat="1" ht="15.6" x14ac:dyDescent="0.25">
      <c r="A1" s="89"/>
      <c r="B1" s="37"/>
      <c r="C1" s="35"/>
      <c r="D1" s="36"/>
      <c r="E1" s="37"/>
      <c r="F1" s="35"/>
      <c r="G1" s="38"/>
      <c r="H1" s="37"/>
      <c r="I1" s="42"/>
      <c r="J1" s="43"/>
      <c r="K1" s="43"/>
      <c r="L1" s="43"/>
      <c r="M1" s="43"/>
      <c r="N1" s="43"/>
      <c r="O1" s="43"/>
      <c r="P1" s="43"/>
    </row>
    <row r="3" spans="1:16" ht="39.6" x14ac:dyDescent="0.25">
      <c r="A3" s="46" t="s">
        <v>77</v>
      </c>
    </row>
    <row r="5" spans="1:16" s="44" customFormat="1" ht="26.4" x14ac:dyDescent="0.25">
      <c r="A5" s="46" t="s">
        <v>79</v>
      </c>
    </row>
    <row r="7" spans="1:16" ht="39.6" x14ac:dyDescent="0.25">
      <c r="A7" s="46" t="s">
        <v>78</v>
      </c>
    </row>
    <row r="9" spans="1:16" ht="52.8" x14ac:dyDescent="0.25">
      <c r="A9" s="46" t="s">
        <v>81</v>
      </c>
    </row>
    <row r="10" spans="1:16" x14ac:dyDescent="0.25">
      <c r="A10" s="46"/>
    </row>
    <row r="11" spans="1:16" x14ac:dyDescent="0.25">
      <c r="A11" s="46"/>
    </row>
    <row r="12" spans="1:16" x14ac:dyDescent="0.25">
      <c r="A12" s="46"/>
    </row>
    <row r="13" spans="1:16" x14ac:dyDescent="0.25">
      <c r="A13" s="46"/>
    </row>
    <row r="14" spans="1:16" x14ac:dyDescent="0.25">
      <c r="A14" s="46"/>
    </row>
    <row r="15" spans="1:16" x14ac:dyDescent="0.25">
      <c r="A15" s="46"/>
    </row>
    <row r="16" spans="1:16" x14ac:dyDescent="0.25">
      <c r="A16" s="46"/>
    </row>
    <row r="17" spans="1:1" x14ac:dyDescent="0.25">
      <c r="A17" s="46"/>
    </row>
    <row r="18" spans="1:1" x14ac:dyDescent="0.25">
      <c r="A18" s="46"/>
    </row>
    <row r="19" spans="1:1" x14ac:dyDescent="0.25">
      <c r="A19" s="46"/>
    </row>
    <row r="20" spans="1:1" x14ac:dyDescent="0.25">
      <c r="A20" s="46"/>
    </row>
    <row r="21" spans="1:1" x14ac:dyDescent="0.25">
      <c r="A21" s="46"/>
    </row>
    <row r="22" spans="1:1" x14ac:dyDescent="0.25">
      <c r="A22" s="46"/>
    </row>
    <row r="23" spans="1:1" x14ac:dyDescent="0.25">
      <c r="A23" s="46"/>
    </row>
    <row r="24" spans="1:1" x14ac:dyDescent="0.25">
      <c r="A24" s="46"/>
    </row>
    <row r="25" spans="1:1" x14ac:dyDescent="0.25">
      <c r="A25" s="46"/>
    </row>
    <row r="26" spans="1:1" x14ac:dyDescent="0.25">
      <c r="A26" s="46"/>
    </row>
    <row r="27" spans="1:1" x14ac:dyDescent="0.25">
      <c r="A27" s="46"/>
    </row>
    <row r="28" spans="1:1" x14ac:dyDescent="0.25">
      <c r="A28" s="46"/>
    </row>
    <row r="29" spans="1:1" x14ac:dyDescent="0.25">
      <c r="A29" s="46"/>
    </row>
    <row r="30" spans="1:1" x14ac:dyDescent="0.25">
      <c r="A30" s="46"/>
    </row>
    <row r="31" spans="1:1" x14ac:dyDescent="0.25">
      <c r="A31" s="46"/>
    </row>
  </sheetData>
  <phoneticPr fontId="11" type="noConversion"/>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8"/>
  <sheetViews>
    <sheetView workbookViewId="0">
      <selection activeCell="A14" sqref="A14"/>
    </sheetView>
  </sheetViews>
  <sheetFormatPr defaultRowHeight="13.2" x14ac:dyDescent="0.25"/>
  <cols>
    <col min="1" max="1" width="116.109375" style="45" customWidth="1"/>
  </cols>
  <sheetData>
    <row r="1" spans="1:17" s="1" customFormat="1" ht="15" x14ac:dyDescent="0.25">
      <c r="A1" s="47"/>
      <c r="B1" s="37"/>
      <c r="C1" s="35"/>
      <c r="D1" s="36"/>
      <c r="E1" s="37"/>
      <c r="F1" s="35"/>
      <c r="G1" s="38"/>
      <c r="H1" s="37"/>
      <c r="I1" s="42"/>
      <c r="J1" s="43"/>
      <c r="K1" s="43"/>
      <c r="L1" s="43"/>
      <c r="M1" s="43"/>
      <c r="N1" s="43"/>
      <c r="O1" s="43"/>
      <c r="P1" s="43"/>
      <c r="Q1" s="43"/>
    </row>
    <row r="2" spans="1:17" x14ac:dyDescent="0.25">
      <c r="A2" s="47"/>
    </row>
    <row r="5" spans="1:17" x14ac:dyDescent="0.25">
      <c r="A5" s="58" t="s">
        <v>46</v>
      </c>
    </row>
    <row r="6" spans="1:17" x14ac:dyDescent="0.25">
      <c r="A6" s="58" t="s">
        <v>48</v>
      </c>
    </row>
    <row r="7" spans="1:17" x14ac:dyDescent="0.25">
      <c r="A7" s="91" t="s">
        <v>49</v>
      </c>
    </row>
    <row r="8" spans="1:17" ht="26.4" x14ac:dyDescent="0.25">
      <c r="A8" s="58" t="s">
        <v>47</v>
      </c>
    </row>
    <row r="9" spans="1:17" x14ac:dyDescent="0.25">
      <c r="A9" s="58" t="s">
        <v>54</v>
      </c>
    </row>
    <row r="10" spans="1:17" x14ac:dyDescent="0.25">
      <c r="A10" s="58" t="s">
        <v>50</v>
      </c>
    </row>
    <row r="11" spans="1:17" x14ac:dyDescent="0.25">
      <c r="A11" s="58" t="s">
        <v>52</v>
      </c>
    </row>
    <row r="12" spans="1:17" x14ac:dyDescent="0.25">
      <c r="A12" s="58"/>
    </row>
    <row r="13" spans="1:17" x14ac:dyDescent="0.25">
      <c r="A13" s="91"/>
    </row>
    <row r="14" spans="1:17" x14ac:dyDescent="0.25">
      <c r="A14" s="58"/>
    </row>
    <row r="18" spans="1:1" x14ac:dyDescent="0.25">
      <c r="A18" s="58"/>
    </row>
  </sheetData>
  <phoneticPr fontId="11"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igrationWizIdPermissions xmlns="f681fcbd-d5a2-4336-a092-82e7af704741" xsi:nil="true"/>
    <_ip_UnifiedCompliancePolicyUIAction xmlns="http://schemas.microsoft.com/sharepoint/v3" xsi:nil="true"/>
    <MigrationWizIdDocumentLibraryPermissions xmlns="f681fcbd-d5a2-4336-a092-82e7af704741" xsi:nil="true"/>
    <MigrationWizIdPermissionLevels xmlns="f681fcbd-d5a2-4336-a092-82e7af704741" xsi:nil="true"/>
    <MigrationWizId xmlns="f681fcbd-d5a2-4336-a092-82e7af704741" xsi:nil="true"/>
    <_ip_UnifiedCompliancePolicyProperties xmlns="http://schemas.microsoft.com/sharepoint/v3" xsi:nil="true"/>
    <MigrationWizIdSecurityGroups xmlns="f681fcbd-d5a2-4336-a092-82e7af70474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FF29DAF2B2474CAA0976D75413A80B" ma:contentTypeVersion="19" ma:contentTypeDescription="Create a new document." ma:contentTypeScope="" ma:versionID="d0876467dff1265216261704eaba5a59">
  <xsd:schema xmlns:xsd="http://www.w3.org/2001/XMLSchema" xmlns:xs="http://www.w3.org/2001/XMLSchema" xmlns:p="http://schemas.microsoft.com/office/2006/metadata/properties" xmlns:ns1="http://schemas.microsoft.com/sharepoint/v3" xmlns:ns3="f681fcbd-d5a2-4336-a092-82e7af704741" xmlns:ns4="c9140fa4-d231-4bf2-8e30-bda3cfa5fa06" targetNamespace="http://schemas.microsoft.com/office/2006/metadata/properties" ma:root="true" ma:fieldsID="8a74aa7e63a05c6bd82582e725a7484c" ns1:_="" ns3:_="" ns4:_="">
    <xsd:import namespace="http://schemas.microsoft.com/sharepoint/v3"/>
    <xsd:import namespace="f681fcbd-d5a2-4336-a092-82e7af704741"/>
    <xsd:import namespace="c9140fa4-d231-4bf2-8e30-bda3cfa5fa06"/>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81fcbd-d5a2-4336-a092-82e7af704741"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Tags" ma:index="18" nillable="true" ma:displayName="MediaServiceAutoTags" ma:internalName="MediaServiceAutoTags"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DateTaken" ma:index="2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140fa4-d231-4bf2-8e30-bda3cfa5fa0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7543C1-B66A-4456-8AA5-091C6DC24257}">
  <ds:schemaRefs>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 ds:uri="http://purl.org/dc/elements/1.1/"/>
    <ds:schemaRef ds:uri="c9140fa4-d231-4bf2-8e30-bda3cfa5fa06"/>
    <ds:schemaRef ds:uri="f681fcbd-d5a2-4336-a092-82e7af704741"/>
    <ds:schemaRef ds:uri="http://schemas.microsoft.com/sharepoint/v3"/>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001509AE-9BA1-4E49-B181-6A7495C74D59}">
  <ds:schemaRefs>
    <ds:schemaRef ds:uri="http://schemas.microsoft.com/sharepoint/v3/contenttype/forms"/>
  </ds:schemaRefs>
</ds:datastoreItem>
</file>

<file path=customXml/itemProps3.xml><?xml version="1.0" encoding="utf-8"?>
<ds:datastoreItem xmlns:ds="http://schemas.openxmlformats.org/officeDocument/2006/customXml" ds:itemID="{4EDD37A5-E7BE-419B-8ACB-190A067D01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81fcbd-d5a2-4336-a092-82e7af704741"/>
    <ds:schemaRef ds:uri="c9140fa4-d231-4bf2-8e30-bda3cfa5fa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Title Page</vt:lpstr>
      <vt:lpstr>Profiles</vt:lpstr>
      <vt:lpstr>Ratios</vt:lpstr>
      <vt:lpstr>Summary </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Terwilliger</dc:creator>
  <cp:lastModifiedBy>SAMSUNG</cp:lastModifiedBy>
  <cp:lastPrinted>2011-09-05T03:23:38Z</cp:lastPrinted>
  <dcterms:created xsi:type="dcterms:W3CDTF">2009-08-02T00:56:06Z</dcterms:created>
  <dcterms:modified xsi:type="dcterms:W3CDTF">2022-08-28T03:28:34Z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0x01010007FF29DAF2B2474CAA0976D75413A80B</vt:lpwstr>
  </property>
</Properties>
</file>