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1"/>
  <workbookPr/>
  <mc:AlternateContent xmlns:mc="http://schemas.openxmlformats.org/markup-compatibility/2006">
    <mc:Choice Requires="x15">
      <x15ac:absPath xmlns:x15ac="http://schemas.microsoft.com/office/spreadsheetml/2010/11/ac" url="D:\2023\_Ref\Estimate\"/>
    </mc:Choice>
  </mc:AlternateContent>
  <xr:revisionPtr revIDLastSave="0" documentId="13_ncr:1_{54643A34-01C2-4571-826E-C0ECF76B956F}" xr6:coauthVersionLast="36" xr6:coauthVersionMax="47" xr10:uidLastSave="{00000000-0000-0000-0000-000000000000}"/>
  <bookViews>
    <workbookView xWindow="25485" yWindow="-105" windowWidth="25815" windowHeight="16215" tabRatio="915" xr2:uid="{00000000-000D-0000-FFFF-FFFF00000000}"/>
  </bookViews>
  <sheets>
    <sheet name="Sheet1" sheetId="61" r:id="rId1"/>
    <sheet name="1.구축견적" sheetId="56" r:id="rId2"/>
    <sheet name="2.관제점리스트" sheetId="55" r:id="rId3"/>
    <sheet name="3.공사예산내역서(갑)" sheetId="46" r:id="rId4"/>
    <sheet name="4.공사예산내역서(을)" sheetId="47" r:id="rId5"/>
    <sheet name="5.일위대가" sheetId="7" r:id="rId6"/>
    <sheet name="6.일위대가 산출근거" sheetId="40" r:id="rId7"/>
    <sheet name="7.MP산출근거" sheetId="29" r:id="rId8"/>
    <sheet name="8.공사물량산출서" sheetId="8" r:id="rId9"/>
    <sheet name="9.공사업체 출장경비" sheetId="59" r:id="rId10"/>
    <sheet name="10.정기점검 출장경비" sheetId="60" r:id="rId11"/>
    <sheet name="11.21년 원격관제SVC 비용" sheetId="57" r:id="rId12"/>
    <sheet name="12.정기점검비 산출근거" sheetId="58" r:id="rId13"/>
    <sheet name="첨부2_출장경비" sheetId="49"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_____________PRN2" localSheetId="13">[1]내역서!#REF!</definedName>
    <definedName name="_________________PRN3" localSheetId="13">[1]내역서!#REF!</definedName>
    <definedName name="_________________PRN4" localSheetId="13">[1]내역서!#REF!</definedName>
    <definedName name="_________________PRN6" localSheetId="13">[1]내역서!#REF!</definedName>
    <definedName name="_________________PRN7" localSheetId="13">[1]내역서!#REF!</definedName>
    <definedName name="________________PRN2" localSheetId="13">[1]내역서!#REF!</definedName>
    <definedName name="________________PRN3" localSheetId="13">[1]내역서!#REF!</definedName>
    <definedName name="________________PRN4" localSheetId="13">[1]내역서!#REF!</definedName>
    <definedName name="________________PRN6" localSheetId="13">[1]내역서!#REF!</definedName>
    <definedName name="________________PRN7" localSheetId="13">[1]내역서!#REF!</definedName>
    <definedName name="_______________PRN2" localSheetId="13">[1]내역서!#REF!</definedName>
    <definedName name="_______________PRN3" localSheetId="13">[1]내역서!#REF!</definedName>
    <definedName name="_______________PRN4" localSheetId="13">[1]내역서!#REF!</definedName>
    <definedName name="_______________PRN6" localSheetId="13">[1]내역서!#REF!</definedName>
    <definedName name="_______________PRN7" localSheetId="13">[1]내역서!#REF!</definedName>
    <definedName name="______________PRN2" localSheetId="13">[1]내역서!#REF!</definedName>
    <definedName name="______________PRN3" localSheetId="13">[1]내역서!#REF!</definedName>
    <definedName name="______________PRN4" localSheetId="13">[1]내역서!#REF!</definedName>
    <definedName name="______________PRN6" localSheetId="13">[1]내역서!#REF!</definedName>
    <definedName name="______________PRN7" localSheetId="13">[1]내역서!#REF!</definedName>
    <definedName name="_____________PRN2" localSheetId="13">[1]내역서!#REF!</definedName>
    <definedName name="_____________PRN3" localSheetId="13">[1]내역서!#REF!</definedName>
    <definedName name="_____________PRN4" localSheetId="13">[1]내역서!#REF!</definedName>
    <definedName name="_____________PRN6" localSheetId="13">[1]내역서!#REF!</definedName>
    <definedName name="_____________PRN7" localSheetId="13">[1]내역서!#REF!</definedName>
    <definedName name="____________PRN2" localSheetId="13">[1]내역서!#REF!</definedName>
    <definedName name="____________PRN3" localSheetId="13">[1]내역서!#REF!</definedName>
    <definedName name="____________PRN4" localSheetId="13">[1]내역서!#REF!</definedName>
    <definedName name="____________PRN6" localSheetId="13">[1]내역서!#REF!</definedName>
    <definedName name="____________PRN7" localSheetId="13">[1]내역서!#REF!</definedName>
    <definedName name="___________PRN2" localSheetId="13">[1]내역서!#REF!</definedName>
    <definedName name="___________PRN3" localSheetId="13">[1]내역서!#REF!</definedName>
    <definedName name="___________PRN4" localSheetId="13">[1]내역서!#REF!</definedName>
    <definedName name="___________PRN6" localSheetId="13">[1]내역서!#REF!</definedName>
    <definedName name="___________PRN7" localSheetId="13">[1]내역서!#REF!</definedName>
    <definedName name="__________PRN2" localSheetId="13">[1]내역서!#REF!</definedName>
    <definedName name="__________PRN3" localSheetId="13">[1]내역서!#REF!</definedName>
    <definedName name="__________PRN4" localSheetId="13">[1]내역서!#REF!</definedName>
    <definedName name="__________PRN6" localSheetId="13">[1]내역서!#REF!</definedName>
    <definedName name="__________PRN7" localSheetId="13">[1]내역서!#REF!</definedName>
    <definedName name="_________PRN2" localSheetId="13">[1]내역서!#REF!</definedName>
    <definedName name="_________PRN3" localSheetId="13">[1]내역서!#REF!</definedName>
    <definedName name="_________PRN4" localSheetId="13">[1]내역서!#REF!</definedName>
    <definedName name="_________PRN6" localSheetId="13">[1]내역서!#REF!</definedName>
    <definedName name="_________PRN7" localSheetId="13">[1]내역서!#REF!</definedName>
    <definedName name="________PRN2" localSheetId="13">[1]내역서!#REF!</definedName>
    <definedName name="________PRN3" localSheetId="13">[1]내역서!#REF!</definedName>
    <definedName name="________PRN4" localSheetId="13">[1]내역서!#REF!</definedName>
    <definedName name="________PRN6" localSheetId="13">[1]내역서!#REF!</definedName>
    <definedName name="________PRN7" localSheetId="13">[1]내역서!#REF!</definedName>
    <definedName name="_______DOG1" localSheetId="13">#REF!</definedName>
    <definedName name="_______DOG2" localSheetId="13">#REF!</definedName>
    <definedName name="_______DOG22" localSheetId="13">#REF!</definedName>
    <definedName name="_______DOG3" localSheetId="13">#REF!</definedName>
    <definedName name="_______DOG33" localSheetId="13">#REF!</definedName>
    <definedName name="_______DOG4" localSheetId="13">#REF!</definedName>
    <definedName name="_______IL1" localSheetId="13">#REF!</definedName>
    <definedName name="_______PI48" localSheetId="13">#REF!</definedName>
    <definedName name="_______PI60" localSheetId="13">#REF!</definedName>
    <definedName name="_______PRN2" localSheetId="13">[1]내역서!#REF!</definedName>
    <definedName name="_______PRN3" localSheetId="13">[1]내역서!#REF!</definedName>
    <definedName name="_______PRN4" localSheetId="13">[1]내역서!#REF!</definedName>
    <definedName name="_______PRN6" localSheetId="13">[1]내역서!#REF!</definedName>
    <definedName name="_______PRN7" localSheetId="13">[1]내역서!#REF!</definedName>
    <definedName name="_______RO110" localSheetId="13">#REF!</definedName>
    <definedName name="_______RO22" localSheetId="13">#REF!</definedName>
    <definedName name="_______RO35" localSheetId="13">#REF!</definedName>
    <definedName name="_______RO45" localSheetId="13">#REF!</definedName>
    <definedName name="_______RO60" localSheetId="13">#REF!</definedName>
    <definedName name="_______RO80" localSheetId="13">#REF!</definedName>
    <definedName name="_______TON1" localSheetId="13">#REF!</definedName>
    <definedName name="_______TON2" localSheetId="13">#REF!</definedName>
    <definedName name="_______WW2" localSheetId="13">#REF!</definedName>
    <definedName name="_______WW3" localSheetId="13">#REF!</definedName>
    <definedName name="_______WW6" localSheetId="13">#REF!</definedName>
    <definedName name="_______WW7" localSheetId="13">#REF!</definedName>
    <definedName name="_______WW8" localSheetId="13">#REF!</definedName>
    <definedName name="______DOG1" localSheetId="13">#REF!</definedName>
    <definedName name="______DOG2" localSheetId="13">#REF!</definedName>
    <definedName name="______DOG22" localSheetId="13">#REF!</definedName>
    <definedName name="______DOG3" localSheetId="13">#REF!</definedName>
    <definedName name="______DOG33" localSheetId="13">#REF!</definedName>
    <definedName name="______DOG4" localSheetId="13">#REF!</definedName>
    <definedName name="______IL1" localSheetId="13">#REF!</definedName>
    <definedName name="______PI48" localSheetId="13">#REF!</definedName>
    <definedName name="______PI60" localSheetId="13">#REF!</definedName>
    <definedName name="______PRN2" localSheetId="13">[1]내역서!#REF!</definedName>
    <definedName name="______PRN3" localSheetId="13">[1]내역서!#REF!</definedName>
    <definedName name="______PRN4" localSheetId="13">[1]내역서!#REF!</definedName>
    <definedName name="______PRN6" localSheetId="13">[1]내역서!#REF!</definedName>
    <definedName name="______PRN7" localSheetId="13">[1]내역서!#REF!</definedName>
    <definedName name="______RO110" localSheetId="13">#REF!</definedName>
    <definedName name="______RO22" localSheetId="13">#REF!</definedName>
    <definedName name="______RO35" localSheetId="13">#REF!</definedName>
    <definedName name="______RO45" localSheetId="13">#REF!</definedName>
    <definedName name="______RO60" localSheetId="13">#REF!</definedName>
    <definedName name="______RO80" localSheetId="13">#REF!</definedName>
    <definedName name="______TON1" localSheetId="13">#REF!</definedName>
    <definedName name="______TON2" localSheetId="13">#REF!</definedName>
    <definedName name="______WW2" localSheetId="13">#REF!</definedName>
    <definedName name="______WW3" localSheetId="13">#REF!</definedName>
    <definedName name="______WW6" localSheetId="13">#REF!</definedName>
    <definedName name="______WW7" localSheetId="13">#REF!</definedName>
    <definedName name="______WW8" localSheetId="13">#REF!</definedName>
    <definedName name="_____DOG1" localSheetId="13">#REF!</definedName>
    <definedName name="_____DOG2" localSheetId="13">#REF!</definedName>
    <definedName name="_____DOG22" localSheetId="13">#REF!</definedName>
    <definedName name="_____DOG3" localSheetId="13">#REF!</definedName>
    <definedName name="_____DOG33" localSheetId="13">#REF!</definedName>
    <definedName name="_____DOG4" localSheetId="13">#REF!</definedName>
    <definedName name="_____IL1" localSheetId="13">#REF!</definedName>
    <definedName name="_____PI48" localSheetId="13">#REF!</definedName>
    <definedName name="_____PI60" localSheetId="13">#REF!</definedName>
    <definedName name="_____PRN2" localSheetId="13">[1]내역서!#REF!</definedName>
    <definedName name="_____PRN3" localSheetId="13">[1]내역서!#REF!</definedName>
    <definedName name="_____PRN4" localSheetId="13">[1]내역서!#REF!</definedName>
    <definedName name="_____PRN6" localSheetId="13">[1]내역서!#REF!</definedName>
    <definedName name="_____PRN7" localSheetId="13">[1]내역서!#REF!</definedName>
    <definedName name="_____RO110" localSheetId="13">#REF!</definedName>
    <definedName name="_____RO22" localSheetId="13">#REF!</definedName>
    <definedName name="_____RO35" localSheetId="13">#REF!</definedName>
    <definedName name="_____RO45" localSheetId="13">#REF!</definedName>
    <definedName name="_____RO60" localSheetId="13">#REF!</definedName>
    <definedName name="_____RO80" localSheetId="13">#REF!</definedName>
    <definedName name="_____TON1" localSheetId="13">#REF!</definedName>
    <definedName name="_____TON2" localSheetId="13">#REF!</definedName>
    <definedName name="_____WW2" localSheetId="13">#REF!</definedName>
    <definedName name="_____WW3" localSheetId="13">#REF!</definedName>
    <definedName name="_____WW6" localSheetId="13">#REF!</definedName>
    <definedName name="_____WW7" localSheetId="13">#REF!</definedName>
    <definedName name="_____WW8" localSheetId="13">#REF!</definedName>
    <definedName name="____DOG1" localSheetId="13">#REF!</definedName>
    <definedName name="____DOG2" localSheetId="13">#REF!</definedName>
    <definedName name="____DOG22" localSheetId="13">#REF!</definedName>
    <definedName name="____DOG3" localSheetId="13">#REF!</definedName>
    <definedName name="____DOG33" localSheetId="13">#REF!</definedName>
    <definedName name="____DOG4" localSheetId="13">#REF!</definedName>
    <definedName name="____IL1" localSheetId="13">#REF!</definedName>
    <definedName name="____IRR2" hidden="1">[2]공정!$AH$25:$AH$37</definedName>
    <definedName name="____PI48" localSheetId="13">#REF!</definedName>
    <definedName name="____PI60" localSheetId="13">#REF!</definedName>
    <definedName name="____PL7" localSheetId="10" hidden="1">{#N/A,#N/A,TRUE,"대 차 대 조 표"}</definedName>
    <definedName name="____PL7" localSheetId="9" hidden="1">{#N/A,#N/A,TRUE,"대 차 대 조 표"}</definedName>
    <definedName name="____PL7" localSheetId="0" hidden="1">{#N/A,#N/A,TRUE,"대 차 대 조 표"}</definedName>
    <definedName name="____PL7" hidden="1">{#N/A,#N/A,TRUE,"대 차 대 조 표"}</definedName>
    <definedName name="____PRN2" localSheetId="13">[1]내역서!#REF!</definedName>
    <definedName name="____PRN3" localSheetId="13">[1]내역서!#REF!</definedName>
    <definedName name="____PRN4" localSheetId="13">[1]내역서!#REF!</definedName>
    <definedName name="____PRN6" localSheetId="13">[1]내역서!#REF!</definedName>
    <definedName name="____PRN7" localSheetId="13">[1]내역서!#REF!</definedName>
    <definedName name="____RO110" localSheetId="13">#REF!</definedName>
    <definedName name="____RO22" localSheetId="13">#REF!</definedName>
    <definedName name="____RO35" localSheetId="13">#REF!</definedName>
    <definedName name="____RO45" localSheetId="13">#REF!</definedName>
    <definedName name="____RO60" localSheetId="13">#REF!</definedName>
    <definedName name="____RO80" localSheetId="13">#REF!</definedName>
    <definedName name="____TON1" localSheetId="13">#REF!</definedName>
    <definedName name="____TON2" localSheetId="13">#REF!</definedName>
    <definedName name="____WW2" localSheetId="13">#REF!</definedName>
    <definedName name="____WW3" localSheetId="13">#REF!</definedName>
    <definedName name="____WW6" localSheetId="13">#REF!</definedName>
    <definedName name="____WW7" localSheetId="13">#REF!</definedName>
    <definedName name="____WW8" localSheetId="13">#REF!</definedName>
    <definedName name="___DOG1" localSheetId="13">#REF!</definedName>
    <definedName name="___DOG2" localSheetId="13">#REF!</definedName>
    <definedName name="___DOG22" localSheetId="13">#REF!</definedName>
    <definedName name="___DOG3" localSheetId="13">#REF!</definedName>
    <definedName name="___DOG33" localSheetId="13">#REF!</definedName>
    <definedName name="___DOG4" localSheetId="13">#REF!</definedName>
    <definedName name="___IL1" localSheetId="13">#REF!</definedName>
    <definedName name="___IRR2" hidden="1">[2]공정!$AH$25:$AH$37</definedName>
    <definedName name="___PI48" localSheetId="13">#REF!</definedName>
    <definedName name="___PI60" localSheetId="13">#REF!</definedName>
    <definedName name="___PL7" localSheetId="10" hidden="1">{#N/A,#N/A,TRUE,"대 차 대 조 표"}</definedName>
    <definedName name="___PL7" localSheetId="9" hidden="1">{#N/A,#N/A,TRUE,"대 차 대 조 표"}</definedName>
    <definedName name="___PL7" localSheetId="0" hidden="1">{#N/A,#N/A,TRUE,"대 차 대 조 표"}</definedName>
    <definedName name="___PL7" hidden="1">{#N/A,#N/A,TRUE,"대 차 대 조 표"}</definedName>
    <definedName name="___PRN2" localSheetId="13">[1]내역서!#REF!</definedName>
    <definedName name="___PRN3" localSheetId="13">[1]내역서!#REF!</definedName>
    <definedName name="___PRN4" localSheetId="13">[1]내역서!#REF!</definedName>
    <definedName name="___PRN6" localSheetId="13">[1]내역서!#REF!</definedName>
    <definedName name="___PRN7" localSheetId="13">[1]내역서!#REF!</definedName>
    <definedName name="___q45" localSheetId="10" hidden="1">{"'용역비'!$A$4:$C$8"}</definedName>
    <definedName name="___q45" localSheetId="9" hidden="1">{"'용역비'!$A$4:$C$8"}</definedName>
    <definedName name="___q45" localSheetId="0" hidden="1">{"'용역비'!$A$4:$C$8"}</definedName>
    <definedName name="___q45" hidden="1">{"'용역비'!$A$4:$C$8"}</definedName>
    <definedName name="___RO110" localSheetId="13">#REF!</definedName>
    <definedName name="___RO22" localSheetId="13">#REF!</definedName>
    <definedName name="___RO35" localSheetId="13">#REF!</definedName>
    <definedName name="___RO45" localSheetId="13">#REF!</definedName>
    <definedName name="___RO60" localSheetId="13">#REF!</definedName>
    <definedName name="___RO80" localSheetId="13">#REF!</definedName>
    <definedName name="___TON1" localSheetId="13">#REF!</definedName>
    <definedName name="___TON2" localSheetId="13">#REF!</definedName>
    <definedName name="___WW2" localSheetId="13">#REF!</definedName>
    <definedName name="___WW3" localSheetId="13">#REF!</definedName>
    <definedName name="___WW6" localSheetId="13">#REF!</definedName>
    <definedName name="___WW7" localSheetId="13">#REF!</definedName>
    <definedName name="___WW8" localSheetId="13">#REF!</definedName>
    <definedName name="__123Graph_A" localSheetId="0" hidden="1">[3]목표세부명세!#REF!</definedName>
    <definedName name="__123Graph_A" hidden="1">[3]목표세부명세!#REF!</definedName>
    <definedName name="__123Graph_B" localSheetId="0" hidden="1">[3]목표세부명세!#REF!</definedName>
    <definedName name="__123Graph_B" hidden="1">[3]목표세부명세!#REF!</definedName>
    <definedName name="__DOG1" localSheetId="13">#REF!</definedName>
    <definedName name="__DOG2" localSheetId="13">#REF!</definedName>
    <definedName name="__DOG22" localSheetId="13">#REF!</definedName>
    <definedName name="__DOG3" localSheetId="13">#REF!</definedName>
    <definedName name="__DOG33" localSheetId="13">#REF!</definedName>
    <definedName name="__DOG4" localSheetId="13">#REF!</definedName>
    <definedName name="__IL1" localSheetId="13">#REF!</definedName>
    <definedName name="__IRR2" hidden="1">[2]공정!$AH$25:$AH$37</definedName>
    <definedName name="__PI48" localSheetId="13">#REF!</definedName>
    <definedName name="__PI60" localSheetId="13">#REF!</definedName>
    <definedName name="__PL7" localSheetId="10" hidden="1">{#N/A,#N/A,TRUE,"대 차 대 조 표"}</definedName>
    <definedName name="__PL7" localSheetId="9" hidden="1">{#N/A,#N/A,TRUE,"대 차 대 조 표"}</definedName>
    <definedName name="__PL7" localSheetId="0" hidden="1">{#N/A,#N/A,TRUE,"대 차 대 조 표"}</definedName>
    <definedName name="__PL7" hidden="1">{#N/A,#N/A,TRUE,"대 차 대 조 표"}</definedName>
    <definedName name="__PRN2" localSheetId="13">[1]내역서!#REF!</definedName>
    <definedName name="__PRN3" localSheetId="13">[1]내역서!#REF!</definedName>
    <definedName name="__PRN4" localSheetId="13">[1]내역서!#REF!</definedName>
    <definedName name="__PRN6" localSheetId="13">[1]내역서!#REF!</definedName>
    <definedName name="__PRN7" localSheetId="13">[1]내역서!#REF!</definedName>
    <definedName name="__q45" localSheetId="10" hidden="1">{"'용역비'!$A$4:$C$8"}</definedName>
    <definedName name="__q45" localSheetId="9" hidden="1">{"'용역비'!$A$4:$C$8"}</definedName>
    <definedName name="__q45" localSheetId="0" hidden="1">{"'용역비'!$A$4:$C$8"}</definedName>
    <definedName name="__q45" hidden="1">{"'용역비'!$A$4:$C$8"}</definedName>
    <definedName name="__RO110" localSheetId="13">#REF!</definedName>
    <definedName name="__RO22" localSheetId="13">#REF!</definedName>
    <definedName name="__RO35" localSheetId="13">#REF!</definedName>
    <definedName name="__RO45" localSheetId="13">#REF!</definedName>
    <definedName name="__RO60" localSheetId="13">#REF!</definedName>
    <definedName name="__RO80" localSheetId="13">#REF!</definedName>
    <definedName name="__TON1" localSheetId="13">#REF!</definedName>
    <definedName name="__TON2" localSheetId="13">#REF!</definedName>
    <definedName name="__WW2" localSheetId="13">#REF!</definedName>
    <definedName name="__WW3" localSheetId="13">#REF!</definedName>
    <definedName name="__WW6" localSheetId="13">#REF!</definedName>
    <definedName name="__WW7" localSheetId="13">#REF!</definedName>
    <definedName name="__WW8" localSheetId="13">#REF!</definedName>
    <definedName name="_17q45_" localSheetId="10" hidden="1">{"'용역비'!$A$4:$C$8"}</definedName>
    <definedName name="_17q45_" localSheetId="9" hidden="1">{"'용역비'!$A$4:$C$8"}</definedName>
    <definedName name="_17q45_" localSheetId="0" hidden="1">{"'용역비'!$A$4:$C$8"}</definedName>
    <definedName name="_17q45_" hidden="1">{"'용역비'!$A$4:$C$8"}</definedName>
    <definedName name="_2q45_" localSheetId="10" hidden="1">{"'용역비'!$A$4:$C$8"}</definedName>
    <definedName name="_2q45_" localSheetId="9" hidden="1">{"'용역비'!$A$4:$C$8"}</definedName>
    <definedName name="_2q45_" localSheetId="0" hidden="1">{"'용역비'!$A$4:$C$8"}</definedName>
    <definedName name="_2q45_" hidden="1">{"'용역비'!$A$4:$C$8"}</definedName>
    <definedName name="_6q45_" localSheetId="10" hidden="1">{"'용역비'!$A$4:$C$8"}</definedName>
    <definedName name="_6q45_" localSheetId="9" hidden="1">{"'용역비'!$A$4:$C$8"}</definedName>
    <definedName name="_6q45_" localSheetId="0" hidden="1">{"'용역비'!$A$4:$C$8"}</definedName>
    <definedName name="_6q45_" hidden="1">{"'용역비'!$A$4:$C$8"}</definedName>
    <definedName name="_DOG1" localSheetId="13">#REF!</definedName>
    <definedName name="_DOG2" localSheetId="13">#REF!</definedName>
    <definedName name="_DOG22" localSheetId="13">#REF!</definedName>
    <definedName name="_DOG3" localSheetId="13">#REF!</definedName>
    <definedName name="_DOG33" localSheetId="13">#REF!</definedName>
    <definedName name="_DOG4" localSheetId="13">#REF!</definedName>
    <definedName name="_Fill" localSheetId="10" hidden="1">[4]암거날개벽!#REF!</definedName>
    <definedName name="_Fill" localSheetId="2" hidden="1">[4]암거날개벽!#REF!</definedName>
    <definedName name="_Fill" localSheetId="9" hidden="1">[4]암거날개벽!#REF!</definedName>
    <definedName name="_Fill" localSheetId="0" hidden="1">[4]암거날개벽!#REF!</definedName>
    <definedName name="_Fill" hidden="1">[4]암거날개벽!#REF!</definedName>
    <definedName name="_xlnm._FilterDatabase" localSheetId="11" hidden="1">'11.21년 원격관제SVC 비용'!$C$3:$O$11</definedName>
    <definedName name="_IL1" localSheetId="13">#REF!</definedName>
    <definedName name="_IRR2" hidden="1">[2]공정!$AH$25:$AH$37</definedName>
    <definedName name="_Key1" localSheetId="10" hidden="1">[1]내역서!#REF!</definedName>
    <definedName name="_Key1" localSheetId="2" hidden="1">[1]내역서!#REF!</definedName>
    <definedName name="_Key1" localSheetId="6" hidden="1">[1]내역서!#REF!</definedName>
    <definedName name="_Key1" localSheetId="9" hidden="1">[1]내역서!#REF!</definedName>
    <definedName name="_Key1" localSheetId="0" hidden="1">[1]내역서!#REF!</definedName>
    <definedName name="_Key1" localSheetId="13" hidden="1">[1]내역서!#REF!</definedName>
    <definedName name="_Key1" hidden="1">[1]내역서!#REF!</definedName>
    <definedName name="_Key2" localSheetId="10" hidden="1">#REF!</definedName>
    <definedName name="_Key2" localSheetId="9" hidden="1">#REF!</definedName>
    <definedName name="_Key2" localSheetId="0" hidden="1">#REF!</definedName>
    <definedName name="_Key2" hidden="1">#REF!</definedName>
    <definedName name="_Order1" hidden="1">255</definedName>
    <definedName name="_Order2" hidden="1">255</definedName>
    <definedName name="_PI48" localSheetId="13">#REF!</definedName>
    <definedName name="_PI60" localSheetId="13">#REF!</definedName>
    <definedName name="_PL7" localSheetId="10" hidden="1">{#N/A,#N/A,TRUE,"대 차 대 조 표"}</definedName>
    <definedName name="_PL7" localSheetId="9" hidden="1">{#N/A,#N/A,TRUE,"대 차 대 조 표"}</definedName>
    <definedName name="_PL7" localSheetId="0" hidden="1">{#N/A,#N/A,TRUE,"대 차 대 조 표"}</definedName>
    <definedName name="_PL7" hidden="1">{#N/A,#N/A,TRUE,"대 차 대 조 표"}</definedName>
    <definedName name="_PRN2" localSheetId="13">[1]내역서!#REF!</definedName>
    <definedName name="_PRN3" localSheetId="13">[1]내역서!#REF!</definedName>
    <definedName name="_PRN4" localSheetId="13">[1]내역서!#REF!</definedName>
    <definedName name="_PRN6" localSheetId="13">[1]내역서!#REF!</definedName>
    <definedName name="_PRN7" localSheetId="13">[1]내역서!#REF!</definedName>
    <definedName name="_Regression_Int" hidden="1">1</definedName>
    <definedName name="_RO110" localSheetId="13">#REF!</definedName>
    <definedName name="_RO22" localSheetId="13">#REF!</definedName>
    <definedName name="_RO35" localSheetId="13">#REF!</definedName>
    <definedName name="_RO45" localSheetId="13">#REF!</definedName>
    <definedName name="_RO60" localSheetId="13">#REF!</definedName>
    <definedName name="_RO80" localSheetId="13">#REF!</definedName>
    <definedName name="_Sort" localSheetId="10" hidden="1">[1]내역서!#REF!</definedName>
    <definedName name="_Sort" localSheetId="2" hidden="1">[1]내역서!#REF!</definedName>
    <definedName name="_Sort" localSheetId="6" hidden="1">[1]내역서!#REF!</definedName>
    <definedName name="_Sort" localSheetId="9" hidden="1">[1]내역서!#REF!</definedName>
    <definedName name="_Sort" localSheetId="0" hidden="1">[1]내역서!#REF!</definedName>
    <definedName name="_Sort" localSheetId="13" hidden="1">[1]내역서!#REF!</definedName>
    <definedName name="_Sort" hidden="1">[1]내역서!#REF!</definedName>
    <definedName name="_TON1" localSheetId="13">#REF!</definedName>
    <definedName name="_TON2" localSheetId="13">#REF!</definedName>
    <definedName name="_WW2" localSheetId="13">#REF!</definedName>
    <definedName name="_WW3" localSheetId="13">#REF!</definedName>
    <definedName name="_WW6" localSheetId="13">#REF!</definedName>
    <definedName name="_WW7" localSheetId="13">#REF!</definedName>
    <definedName name="_WW8" localSheetId="13">#REF!</definedName>
    <definedName name="\a" localSheetId="13">[1]내역서!#REF!</definedName>
    <definedName name="a" localSheetId="13">#REF!</definedName>
    <definedName name="a\" localSheetId="1" hidden="1">{#N/A,#N/A,TRUE,"자재관리";#N/A,#N/A,TRUE,"품질"}</definedName>
    <definedName name="a\" localSheetId="10" hidden="1">{#N/A,#N/A,TRUE,"자재관리";#N/A,#N/A,TRUE,"품질"}</definedName>
    <definedName name="a\" localSheetId="2" hidden="1">{#N/A,#N/A,TRUE,"자재관리";#N/A,#N/A,TRUE,"품질"}</definedName>
    <definedName name="a\" localSheetId="9" hidden="1">{#N/A,#N/A,TRUE,"자재관리";#N/A,#N/A,TRUE,"품질"}</definedName>
    <definedName name="a\" localSheetId="0" hidden="1">{#N/A,#N/A,TRUE,"자재관리";#N/A,#N/A,TRUE,"품질"}</definedName>
    <definedName name="a\" hidden="1">{#N/A,#N/A,TRUE,"자재관리";#N/A,#N/A,TRUE,"품질"}</definedName>
    <definedName name="aaa" localSheetId="10" hidden="1">{#N/A,#N/A,FALSE,"동부"}</definedName>
    <definedName name="aaa" localSheetId="9" hidden="1">{#N/A,#N/A,FALSE,"동부"}</definedName>
    <definedName name="aaa" localSheetId="0" hidden="1">{#N/A,#N/A,FALSE,"동부"}</definedName>
    <definedName name="aaa" hidden="1">{#N/A,#N/A,FALSE,"동부"}</definedName>
    <definedName name="Access_Button" hidden="1">"종합사번1999년_99년02월_퇴사__List"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NFRK2" localSheetId="13">#REF!</definedName>
    <definedName name="ANFRK3" localSheetId="13">#REF!</definedName>
    <definedName name="anfrkk" localSheetId="13">#REF!</definedName>
    <definedName name="anscount" hidden="1">2</definedName>
    <definedName name="app.3.2.2" localSheetId="10" hidden="1">{#N/A,#N/A,FALSE,"동부"}</definedName>
    <definedName name="app.3.2.2" localSheetId="9" hidden="1">{#N/A,#N/A,FALSE,"동부"}</definedName>
    <definedName name="app.3.2.2" localSheetId="0" hidden="1">{#N/A,#N/A,FALSE,"동부"}</definedName>
    <definedName name="app.3.2.2" hidden="1">{#N/A,#N/A,FALSE,"동부"}</definedName>
    <definedName name="App3.2.2" localSheetId="10" hidden="1">{#N/A,#N/A,TRUE,"대 차 대 조 표"}</definedName>
    <definedName name="App3.2.2" localSheetId="9" hidden="1">{#N/A,#N/A,TRUE,"대 차 대 조 표"}</definedName>
    <definedName name="App3.2.2" localSheetId="0" hidden="1">{#N/A,#N/A,TRUE,"대 차 대 조 표"}</definedName>
    <definedName name="App3.2.2" hidden="1">{#N/A,#N/A,TRUE,"대 차 대 조 표"}</definedName>
    <definedName name="b" localSheetId="13">#REF!</definedName>
    <definedName name="BadLink" localSheetId="0" hidden="1">#REF!</definedName>
    <definedName name="BadLink" hidden="1">#REF!</definedName>
    <definedName name="BM" localSheetId="0" hidden="1">#REF!</definedName>
    <definedName name="BM" hidden="1">#REF!</definedName>
    <definedName name="BUSH" localSheetId="1" hidden="1">{"'Sheet1'!$E$23","'Sheet1'!$A$3:$H$19","'Sheet1'!$A$1:$H$19"}</definedName>
    <definedName name="BUSH" localSheetId="10" hidden="1">{"'Sheet1'!$E$23","'Sheet1'!$A$3:$H$19","'Sheet1'!$A$1:$H$19"}</definedName>
    <definedName name="BUSH" localSheetId="2" hidden="1">{"'Sheet1'!$E$23","'Sheet1'!$A$3:$H$19","'Sheet1'!$A$1:$H$19"}</definedName>
    <definedName name="BUSH" localSheetId="9" hidden="1">{"'Sheet1'!$E$23","'Sheet1'!$A$3:$H$19","'Sheet1'!$A$1:$H$19"}</definedName>
    <definedName name="BUSH" localSheetId="0" hidden="1">{"'Sheet1'!$E$23","'Sheet1'!$A$3:$H$19","'Sheet1'!$A$1:$H$19"}</definedName>
    <definedName name="BUSH" hidden="1">{"'Sheet1'!$E$23","'Sheet1'!$A$3:$H$19","'Sheet1'!$A$1:$H$19"}</definedName>
    <definedName name="BU별" localSheetId="10" hidden="1">{#N/A,#N/A,FALSE,"동부"}</definedName>
    <definedName name="BU별" localSheetId="9" hidden="1">{#N/A,#N/A,FALSE,"동부"}</definedName>
    <definedName name="BU별" localSheetId="0" hidden="1">{#N/A,#N/A,FALSE,"동부"}</definedName>
    <definedName name="BU별" hidden="1">{#N/A,#N/A,FALSE,"동부"}</definedName>
    <definedName name="cgmh" localSheetId="10" hidden="1">{"'용역비'!$A$4:$C$8"}</definedName>
    <definedName name="cgmh" localSheetId="9" hidden="1">{"'용역비'!$A$4:$C$8"}</definedName>
    <definedName name="cgmh" localSheetId="0" hidden="1">{"'용역비'!$A$4:$C$8"}</definedName>
    <definedName name="cgmh" hidden="1">{"'용역비'!$A$4:$C$8"}</definedName>
    <definedName name="CODE" localSheetId="13">[1]내역서!#REF!</definedName>
    <definedName name="copy2" localSheetId="1" hidden="1">{#N/A,#N/A,TRUE,"자재관리";#N/A,#N/A,TRUE,"품질"}</definedName>
    <definedName name="copy2" localSheetId="10" hidden="1">{#N/A,#N/A,TRUE,"자재관리";#N/A,#N/A,TRUE,"품질"}</definedName>
    <definedName name="copy2" localSheetId="2" hidden="1">{#N/A,#N/A,TRUE,"자재관리";#N/A,#N/A,TRUE,"품질"}</definedName>
    <definedName name="copy2" localSheetId="9" hidden="1">{#N/A,#N/A,TRUE,"자재관리";#N/A,#N/A,TRUE,"품질"}</definedName>
    <definedName name="copy2" localSheetId="0" hidden="1">{#N/A,#N/A,TRUE,"자재관리";#N/A,#N/A,TRUE,"품질"}</definedName>
    <definedName name="copy2" hidden="1">{#N/A,#N/A,TRUE,"자재관리";#N/A,#N/A,TRUE,"품질"}</definedName>
    <definedName name="copy3" localSheetId="1" hidden="1">{#N/A,#N/A,TRUE,"자재관리";#N/A,#N/A,TRUE,"품질"}</definedName>
    <definedName name="copy3" localSheetId="10" hidden="1">{#N/A,#N/A,TRUE,"자재관리";#N/A,#N/A,TRUE,"품질"}</definedName>
    <definedName name="copy3" localSheetId="2" hidden="1">{#N/A,#N/A,TRUE,"자재관리";#N/A,#N/A,TRUE,"품질"}</definedName>
    <definedName name="copy3" localSheetId="9" hidden="1">{#N/A,#N/A,TRUE,"자재관리";#N/A,#N/A,TRUE,"품질"}</definedName>
    <definedName name="copy3" localSheetId="0" hidden="1">{#N/A,#N/A,TRUE,"자재관리";#N/A,#N/A,TRUE,"품질"}</definedName>
    <definedName name="copy3" hidden="1">{#N/A,#N/A,TRUE,"자재관리";#N/A,#N/A,TRUE,"품질"}</definedName>
    <definedName name="copy4" localSheetId="1" hidden="1">{#N/A,#N/A,FALSE,"자재관리";#N/A,#N/A,FALSE,"자재관리";#N/A,#N/A,FALSE,"자재관리"}</definedName>
    <definedName name="copy4" localSheetId="10" hidden="1">{#N/A,#N/A,FALSE,"자재관리";#N/A,#N/A,FALSE,"자재관리";#N/A,#N/A,FALSE,"자재관리"}</definedName>
    <definedName name="copy4" localSheetId="2" hidden="1">{#N/A,#N/A,FALSE,"자재관리";#N/A,#N/A,FALSE,"자재관리";#N/A,#N/A,FALSE,"자재관리"}</definedName>
    <definedName name="copy4" localSheetId="9" hidden="1">{#N/A,#N/A,FALSE,"자재관리";#N/A,#N/A,FALSE,"자재관리";#N/A,#N/A,FALSE,"자재관리"}</definedName>
    <definedName name="copy4" localSheetId="0" hidden="1">{#N/A,#N/A,FALSE,"자재관리";#N/A,#N/A,FALSE,"자재관리";#N/A,#N/A,FALSE,"자재관리"}</definedName>
    <definedName name="copy4" hidden="1">{#N/A,#N/A,FALSE,"자재관리";#N/A,#N/A,FALSE,"자재관리";#N/A,#N/A,FALSE,"자재관리"}</definedName>
    <definedName name="CY2007년" localSheetId="10" hidden="1">{#N/A,#N/A,FALSE,"97년 투자계획 세부내역 "}</definedName>
    <definedName name="CY2007년" localSheetId="9" hidden="1">{#N/A,#N/A,FALSE,"97년 투자계획 세부내역 "}</definedName>
    <definedName name="CY2007년" localSheetId="0" hidden="1">{#N/A,#N/A,FALSE,"97년 투자계획 세부내역 "}</definedName>
    <definedName name="CY2007년" hidden="1">{#N/A,#N/A,FALSE,"97년 투자계획 세부내역 "}</definedName>
    <definedName name="D" localSheetId="1" hidden="1">{#N/A,#N/A,FALSE,"자재관리";#N/A,#N/A,FALSE,"자재관리";#N/A,#N/A,FALSE,"자재관리"}</definedName>
    <definedName name="D" localSheetId="10" hidden="1">{#N/A,#N/A,FALSE,"자재관리";#N/A,#N/A,FALSE,"자재관리";#N/A,#N/A,FALSE,"자재관리"}</definedName>
    <definedName name="D" localSheetId="2" hidden="1">{#N/A,#N/A,FALSE,"자재관리";#N/A,#N/A,FALSE,"자재관리";#N/A,#N/A,FALSE,"자재관리"}</definedName>
    <definedName name="D" localSheetId="9" hidden="1">{#N/A,#N/A,FALSE,"자재관리";#N/A,#N/A,FALSE,"자재관리";#N/A,#N/A,FALSE,"자재관리"}</definedName>
    <definedName name="D" localSheetId="0" hidden="1">{#N/A,#N/A,FALSE,"자재관리";#N/A,#N/A,FALSE,"자재관리";#N/A,#N/A,FALSE,"자재관리"}</definedName>
    <definedName name="D" hidden="1">{#N/A,#N/A,FALSE,"자재관리";#N/A,#N/A,FALSE,"자재관리";#N/A,#N/A,FALSE,"자재관리"}</definedName>
    <definedName name="DD" localSheetId="13">#REF!</definedName>
    <definedName name="DDD" localSheetId="13">#REF!</definedName>
    <definedName name="DDDD" localSheetId="13">'[5]표지 (2)'!#REF!</definedName>
    <definedName name="ddddd" localSheetId="10" hidden="1">#REF!</definedName>
    <definedName name="ddddd" localSheetId="9" hidden="1">#REF!</definedName>
    <definedName name="ddddd" localSheetId="0" hidden="1">#REF!</definedName>
    <definedName name="ddddd" hidden="1">#REF!</definedName>
    <definedName name="dhj" localSheetId="10" hidden="1">{"'용역비'!$A$4:$C$8"}</definedName>
    <definedName name="dhj" localSheetId="9" hidden="1">{"'용역비'!$A$4:$C$8"}</definedName>
    <definedName name="dhj" localSheetId="0" hidden="1">{"'용역비'!$A$4:$C$8"}</definedName>
    <definedName name="dhj" hidden="1">{"'용역비'!$A$4:$C$8"}</definedName>
    <definedName name="DIV" localSheetId="10" hidden="1">{#N/A,#N/A,FALSE,"97년 투자계획 세부내역 "}</definedName>
    <definedName name="DIV" localSheetId="9" hidden="1">{#N/A,#N/A,FALSE,"97년 투자계획 세부내역 "}</definedName>
    <definedName name="DIV" localSheetId="0" hidden="1">{#N/A,#N/A,FALSE,"97년 투자계획 세부내역 "}</definedName>
    <definedName name="DIV" hidden="1">{#N/A,#N/A,FALSE,"97년 투자계획 세부내역 "}</definedName>
    <definedName name="DJQAN" localSheetId="10" hidden="1">{#N/A,#N/A,TRUE,"대 차 대 조 표"}</definedName>
    <definedName name="DJQAN" localSheetId="9" hidden="1">{#N/A,#N/A,TRUE,"대 차 대 조 표"}</definedName>
    <definedName name="DJQAN" localSheetId="0" hidden="1">{#N/A,#N/A,TRUE,"대 차 대 조 표"}</definedName>
    <definedName name="DJQAN" hidden="1">{#N/A,#N/A,TRUE,"대 차 대 조 표"}</definedName>
    <definedName name="dkd" localSheetId="1" hidden="1">{#N/A,#N/A,FALSE,"자재관리";#N/A,#N/A,FALSE,"자재관리";#N/A,#N/A,FALSE,"자재관리"}</definedName>
    <definedName name="dkd" localSheetId="10" hidden="1">{#N/A,#N/A,FALSE,"자재관리";#N/A,#N/A,FALSE,"자재관리";#N/A,#N/A,FALSE,"자재관리"}</definedName>
    <definedName name="dkd" localSheetId="2" hidden="1">{#N/A,#N/A,FALSE,"자재관리";#N/A,#N/A,FALSE,"자재관리";#N/A,#N/A,FALSE,"자재관리"}</definedName>
    <definedName name="dkd" localSheetId="9" hidden="1">{#N/A,#N/A,FALSE,"자재관리";#N/A,#N/A,FALSE,"자재관리";#N/A,#N/A,FALSE,"자재관리"}</definedName>
    <definedName name="dkd" localSheetId="0" hidden="1">{#N/A,#N/A,FALSE,"자재관리";#N/A,#N/A,FALSE,"자재관리";#N/A,#N/A,FALSE,"자재관리"}</definedName>
    <definedName name="dkd" hidden="1">{#N/A,#N/A,FALSE,"자재관리";#N/A,#N/A,FALSE,"자재관리";#N/A,#N/A,FALSE,"자재관리"}</definedName>
    <definedName name="DKFDK" localSheetId="1" hidden="1">{#N/A,#N/A,FALSE,"전력간선"}</definedName>
    <definedName name="DKFDK" localSheetId="10" hidden="1">{#N/A,#N/A,FALSE,"전력간선"}</definedName>
    <definedName name="DKFDK" localSheetId="2" hidden="1">{#N/A,#N/A,FALSE,"전력간선"}</definedName>
    <definedName name="DKFDK" localSheetId="9" hidden="1">{#N/A,#N/A,FALSE,"전력간선"}</definedName>
    <definedName name="DKFDK" localSheetId="0" hidden="1">{#N/A,#N/A,FALSE,"전력간선"}</definedName>
    <definedName name="DKFDK" hidden="1">{#N/A,#N/A,FALSE,"전력간선"}</definedName>
    <definedName name="DNFL" localSheetId="10" hidden="1">{#N/A,#N/A,FALSE,"동부"}</definedName>
    <definedName name="DNFL" localSheetId="9" hidden="1">{#N/A,#N/A,FALSE,"동부"}</definedName>
    <definedName name="DNFL" localSheetId="0" hidden="1">{#N/A,#N/A,FALSE,"동부"}</definedName>
    <definedName name="DNFL" hidden="1">{#N/A,#N/A,FALSE,"동부"}</definedName>
    <definedName name="DW" localSheetId="10" hidden="1">{"'용역비'!$A$4:$C$8"}</definedName>
    <definedName name="DW" localSheetId="9" hidden="1">{"'용역비'!$A$4:$C$8"}</definedName>
    <definedName name="DW" localSheetId="0" hidden="1">{"'용역비'!$A$4:$C$8"}</definedName>
    <definedName name="DW" hidden="1">{"'용역비'!$A$4:$C$8"}</definedName>
    <definedName name="EFG" localSheetId="10" hidden="1">{"'용역비'!$A$4:$C$8"}</definedName>
    <definedName name="EFG" localSheetId="9" hidden="1">{"'용역비'!$A$4:$C$8"}</definedName>
    <definedName name="EFG" localSheetId="0" hidden="1">{"'용역비'!$A$4:$C$8"}</definedName>
    <definedName name="EFG" hidden="1">{"'용역비'!$A$4:$C$8"}</definedName>
    <definedName name="EGE" localSheetId="10" hidden="1">{"'용역비'!$A$4:$C$8"}</definedName>
    <definedName name="EGE" localSheetId="9" hidden="1">{"'용역비'!$A$4:$C$8"}</definedName>
    <definedName name="EGE" localSheetId="0" hidden="1">{"'용역비'!$A$4:$C$8"}</definedName>
    <definedName name="EGE" hidden="1">{"'용역비'!$A$4:$C$8"}</definedName>
    <definedName name="ej" localSheetId="10" hidden="1">{"'용역비'!$A$4:$C$8"}</definedName>
    <definedName name="ej" localSheetId="9" hidden="1">{"'용역비'!$A$4:$C$8"}</definedName>
    <definedName name="ej" localSheetId="0" hidden="1">{"'용역비'!$A$4:$C$8"}</definedName>
    <definedName name="ej" hidden="1">{"'용역비'!$A$4:$C$8"}</definedName>
    <definedName name="ertyertye" localSheetId="10" hidden="1">{"'용역비'!$A$4:$C$8"}</definedName>
    <definedName name="ertyertye" localSheetId="9" hidden="1">{"'용역비'!$A$4:$C$8"}</definedName>
    <definedName name="ertyertye" localSheetId="0" hidden="1">{"'용역비'!$A$4:$C$8"}</definedName>
    <definedName name="ertyertye" hidden="1">{"'용역비'!$A$4:$C$8"}</definedName>
    <definedName name="ETYETY" localSheetId="10" hidden="1">{"'용역비'!$A$4:$C$8"}</definedName>
    <definedName name="ETYETY" localSheetId="9" hidden="1">{"'용역비'!$A$4:$C$8"}</definedName>
    <definedName name="ETYETY" localSheetId="0" hidden="1">{"'용역비'!$A$4:$C$8"}</definedName>
    <definedName name="ETYETY" hidden="1">{"'용역비'!$A$4:$C$8"}</definedName>
    <definedName name="etyj" localSheetId="10" hidden="1">{"'용역비'!$A$4:$C$8"}</definedName>
    <definedName name="etyj" localSheetId="9" hidden="1">{"'용역비'!$A$4:$C$8"}</definedName>
    <definedName name="etyj" localSheetId="0" hidden="1">{"'용역비'!$A$4:$C$8"}</definedName>
    <definedName name="etyj" hidden="1">{"'용역비'!$A$4:$C$8"}</definedName>
    <definedName name="etyjj" localSheetId="10" hidden="1">{"'용역비'!$A$4:$C$8"}</definedName>
    <definedName name="etyjj" localSheetId="9" hidden="1">{"'용역비'!$A$4:$C$8"}</definedName>
    <definedName name="etyjj" localSheetId="0" hidden="1">{"'용역비'!$A$4:$C$8"}</definedName>
    <definedName name="etyjj" hidden="1">{"'용역비'!$A$4:$C$8"}</definedName>
    <definedName name="ETYJTYJ" localSheetId="10" hidden="1">{"'용역비'!$A$4:$C$8"}</definedName>
    <definedName name="ETYJTYJ" localSheetId="9" hidden="1">{"'용역비'!$A$4:$C$8"}</definedName>
    <definedName name="ETYJTYJ" localSheetId="0" hidden="1">{"'용역비'!$A$4:$C$8"}</definedName>
    <definedName name="ETYJTYJ" hidden="1">{"'용역비'!$A$4:$C$8"}</definedName>
    <definedName name="_xlnm.Extract" localSheetId="13">#REF!</definedName>
    <definedName name="ff" localSheetId="10" hidden="1">{#N/A,#N/A,FALSE,"동부"}</definedName>
    <definedName name="ff" localSheetId="9" hidden="1">{#N/A,#N/A,FALSE,"동부"}</definedName>
    <definedName name="ff" localSheetId="0" hidden="1">{#N/A,#N/A,FALSE,"동부"}</definedName>
    <definedName name="ff" hidden="1">{#N/A,#N/A,FALSE,"동부"}</definedName>
    <definedName name="FFF" localSheetId="1" hidden="1">{#N/A,#N/A,FALSE,"CCTV"}</definedName>
    <definedName name="FFF" localSheetId="10" hidden="1">{#N/A,#N/A,FALSE,"CCTV"}</definedName>
    <definedName name="FFF" localSheetId="2" hidden="1">{#N/A,#N/A,FALSE,"CCTV"}</definedName>
    <definedName name="FFF" localSheetId="9" hidden="1">{#N/A,#N/A,FALSE,"CCTV"}</definedName>
    <definedName name="FFF" localSheetId="0" hidden="1">{#N/A,#N/A,FALSE,"CCTV"}</definedName>
    <definedName name="FFF" hidden="1">{#N/A,#N/A,FALSE,"CCTV"}</definedName>
    <definedName name="FFFF" localSheetId="1" hidden="1">{#N/A,#N/A,FALSE,"자재관리";#N/A,#N/A,FALSE,"자재관리";#N/A,#N/A,FALSE,"자재관리"}</definedName>
    <definedName name="FFFF" localSheetId="10" hidden="1">{#N/A,#N/A,FALSE,"자재관리";#N/A,#N/A,FALSE,"자재관리";#N/A,#N/A,FALSE,"자재관리"}</definedName>
    <definedName name="FFFF" localSheetId="2" hidden="1">{#N/A,#N/A,FALSE,"자재관리";#N/A,#N/A,FALSE,"자재관리";#N/A,#N/A,FALSE,"자재관리"}</definedName>
    <definedName name="FFFF" localSheetId="9" hidden="1">{#N/A,#N/A,FALSE,"자재관리";#N/A,#N/A,FALSE,"자재관리";#N/A,#N/A,FALSE,"자재관리"}</definedName>
    <definedName name="FFFF" localSheetId="0" hidden="1">{#N/A,#N/A,FALSE,"자재관리";#N/A,#N/A,FALSE,"자재관리";#N/A,#N/A,FALSE,"자재관리"}</definedName>
    <definedName name="FFFF" hidden="1">{#N/A,#N/A,FALSE,"자재관리";#N/A,#N/A,FALSE,"자재관리";#N/A,#N/A,FALSE,"자재관리"}</definedName>
    <definedName name="FFFFFF" localSheetId="1" hidden="1">{#N/A,#N/A,FALSE,"자재관리";#N/A,#N/A,FALSE,"자재관리";#N/A,#N/A,FALSE,"자재관리"}</definedName>
    <definedName name="FFFFFF" localSheetId="10" hidden="1">{#N/A,#N/A,FALSE,"자재관리";#N/A,#N/A,FALSE,"자재관리";#N/A,#N/A,FALSE,"자재관리"}</definedName>
    <definedName name="FFFFFF" localSheetId="2" hidden="1">{#N/A,#N/A,FALSE,"자재관리";#N/A,#N/A,FALSE,"자재관리";#N/A,#N/A,FALSE,"자재관리"}</definedName>
    <definedName name="FFFFFF" localSheetId="9"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1" hidden="1">{#N/A,#N/A,FALSE,"자재관리";#N/A,#N/A,FALSE,"자재관리";#N/A,#N/A,FALSE,"자재관리"}</definedName>
    <definedName name="fffffff" localSheetId="10" hidden="1">{#N/A,#N/A,FALSE,"자재관리";#N/A,#N/A,FALSE,"자재관리";#N/A,#N/A,FALSE,"자재관리"}</definedName>
    <definedName name="fffffff" localSheetId="2" hidden="1">{#N/A,#N/A,FALSE,"자재관리";#N/A,#N/A,FALSE,"자재관리";#N/A,#N/A,FALSE,"자재관리"}</definedName>
    <definedName name="fffffff" localSheetId="9"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1" hidden="1">{#N/A,#N/A,FALSE,"전력간선"}</definedName>
    <definedName name="FG" localSheetId="13">#REF!</definedName>
    <definedName name="FGGG" localSheetId="13">#REF!</definedName>
    <definedName name="FK" localSheetId="10" hidden="1">{"'용역비'!$A$4:$C$8"}</definedName>
    <definedName name="FK" localSheetId="9" hidden="1">{"'용역비'!$A$4:$C$8"}</definedName>
    <definedName name="FK" localSheetId="0" hidden="1">{"'용역비'!$A$4:$C$8"}</definedName>
    <definedName name="FK" hidden="1">{"'용역비'!$A$4:$C$8"}</definedName>
    <definedName name="FM계약일할" localSheetId="10" hidden="1">{#N/A,#N/A,TRUE,"대 차 대 조 표"}</definedName>
    <definedName name="FM계약일할" localSheetId="9" hidden="1">{#N/A,#N/A,TRUE,"대 차 대 조 표"}</definedName>
    <definedName name="FM계약일할" localSheetId="0" hidden="1">{#N/A,#N/A,TRUE,"대 차 대 조 표"}</definedName>
    <definedName name="FM계약일할" hidden="1">{#N/A,#N/A,TRUE,"대 차 대 조 표"}</definedName>
    <definedName name="GH" localSheetId="13">#REF!</definedName>
    <definedName name="GUSTLS" localSheetId="0" hidden="1">#REF!</definedName>
    <definedName name="GUSTLS" hidden="1">#REF!</definedName>
    <definedName name="hgc" localSheetId="10" hidden="1">{#N/A,#N/A,TRUE,"대 차 대 조 표"}</definedName>
    <definedName name="hgc" localSheetId="9" hidden="1">{#N/A,#N/A,TRUE,"대 차 대 조 표"}</definedName>
    <definedName name="hgc" localSheetId="0" hidden="1">{#N/A,#N/A,TRUE,"대 차 대 조 표"}</definedName>
    <definedName name="hgc" hidden="1">{#N/A,#N/A,TRUE,"대 차 대 조 표"}</definedName>
    <definedName name="HHHHH" localSheetId="1" hidden="1">{#N/A,#N/A,FALSE,"자재관리";#N/A,#N/A,FALSE,"자재관리";#N/A,#N/A,FALSE,"자재관리"}</definedName>
    <definedName name="HHHHH" localSheetId="10" hidden="1">{#N/A,#N/A,FALSE,"자재관리";#N/A,#N/A,FALSE,"자재관리";#N/A,#N/A,FALSE,"자재관리"}</definedName>
    <definedName name="HHHHH" localSheetId="2" hidden="1">{#N/A,#N/A,FALSE,"자재관리";#N/A,#N/A,FALSE,"자재관리";#N/A,#N/A,FALSE,"자재관리"}</definedName>
    <definedName name="HHHHH" localSheetId="9" hidden="1">{#N/A,#N/A,FALSE,"자재관리";#N/A,#N/A,FALSE,"자재관리";#N/A,#N/A,FALSE,"자재관리"}</definedName>
    <definedName name="HHHHH" localSheetId="0" hidden="1">{#N/A,#N/A,FALSE,"자재관리";#N/A,#N/A,FALSE,"자재관리";#N/A,#N/A,FALSE,"자재관리"}</definedName>
    <definedName name="HHHHH" hidden="1">{#N/A,#N/A,FALSE,"자재관리";#N/A,#N/A,FALSE,"자재관리";#N/A,#N/A,FALSE,"자재관리"}</definedName>
    <definedName name="HHHHHH" localSheetId="1" hidden="1">{#N/A,#N/A,FALSE,"자재관리";#N/A,#N/A,FALSE,"자재관리";#N/A,#N/A,FALSE,"자재관리"}</definedName>
    <definedName name="HHHHHH" localSheetId="10" hidden="1">{#N/A,#N/A,FALSE,"자재관리";#N/A,#N/A,FALSE,"자재관리";#N/A,#N/A,FALSE,"자재관리"}</definedName>
    <definedName name="HHHHHH" localSheetId="2" hidden="1">{#N/A,#N/A,FALSE,"자재관리";#N/A,#N/A,FALSE,"자재관리";#N/A,#N/A,FALSE,"자재관리"}</definedName>
    <definedName name="HHHHHH" localSheetId="9"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I_전선관" localSheetId="13">#REF!</definedName>
    <definedName name="HSR" localSheetId="10" hidden="1">{"'용역비'!$A$4:$C$8"}</definedName>
    <definedName name="HSR" localSheetId="9" hidden="1">{"'용역비'!$A$4:$C$8"}</definedName>
    <definedName name="HSR" localSheetId="0" hidden="1">{"'용역비'!$A$4:$C$8"}</definedName>
    <definedName name="HSR" hidden="1">{"'용역비'!$A$4:$C$8"}</definedName>
    <definedName name="HTML_CodePage" hidden="1">949</definedName>
    <definedName name="HTML_Control" localSheetId="1" hidden="1">{"'Sheet1'!$E$23","'Sheet1'!$A$3:$H$19","'Sheet1'!$A$1:$H$19"}</definedName>
    <definedName name="HTML_Control" localSheetId="10" hidden="1">{"'Sheet1'!$E$23","'Sheet1'!$A$3:$H$19","'Sheet1'!$A$1:$H$19"}</definedName>
    <definedName name="HTML_Control" localSheetId="2" hidden="1">{"'Sheet1'!$E$23","'Sheet1'!$A$3:$H$19","'Sheet1'!$A$1:$H$19"}</definedName>
    <definedName name="HTML_Control" localSheetId="9" hidden="1">{"'Sheet1'!$E$23","'Sheet1'!$A$3:$H$19","'Sheet1'!$A$1:$H$19"}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I" localSheetId="10" hidden="1">{"'용역비'!$A$4:$C$8"}</definedName>
    <definedName name="IIII" localSheetId="9" hidden="1">{"'용역비'!$A$4:$C$8"}</definedName>
    <definedName name="IIII" localSheetId="0" hidden="1">{"'용역비'!$A$4:$C$8"}</definedName>
    <definedName name="IIII" hidden="1">{"'용역비'!$A$4:$C$8"}</definedName>
    <definedName name="IIIII" localSheetId="10" hidden="1">{"'용역비'!$A$4:$C$8"}</definedName>
    <definedName name="IIIII" localSheetId="9" hidden="1">{"'용역비'!$A$4:$C$8"}</definedName>
    <definedName name="IIIII" localSheetId="0" hidden="1">{"'용역비'!$A$4:$C$8"}</definedName>
    <definedName name="IIIII" hidden="1">{"'용역비'!$A$4:$C$8"}</definedName>
    <definedName name="IL" localSheetId="13">#REF!</definedName>
    <definedName name="IOI" localSheetId="10" hidden="1">{"'용역비'!$A$4:$C$8"}</definedName>
    <definedName name="IOI" localSheetId="9" hidden="1">{"'용역비'!$A$4:$C$8"}</definedName>
    <definedName name="IOI" localSheetId="0" hidden="1">{"'용역비'!$A$4:$C$8"}</definedName>
    <definedName name="IOI" hidden="1">{"'용역비'!$A$4:$C$8"}</definedName>
    <definedName name="JJJJ" localSheetId="1" hidden="1">{#N/A,#N/A,FALSE,"자재관리";#N/A,#N/A,FALSE,"자재관리";#N/A,#N/A,FALSE,"자재관리"}</definedName>
    <definedName name="JJJJ" localSheetId="10" hidden="1">{#N/A,#N/A,FALSE,"자재관리";#N/A,#N/A,FALSE,"자재관리";#N/A,#N/A,FALSE,"자재관리"}</definedName>
    <definedName name="JJJJ" localSheetId="2" hidden="1">{#N/A,#N/A,FALSE,"자재관리";#N/A,#N/A,FALSE,"자재관리";#N/A,#N/A,FALSE,"자재관리"}</definedName>
    <definedName name="JJJJ" localSheetId="9" hidden="1">{#N/A,#N/A,FALSE,"자재관리";#N/A,#N/A,FALSE,"자재관리";#N/A,#N/A,FALSE,"자재관리"}</definedName>
    <definedName name="JJJJ" localSheetId="0" hidden="1">{#N/A,#N/A,FALSE,"자재관리";#N/A,#N/A,FALSE,"자재관리";#N/A,#N/A,FALSE,"자재관리"}</definedName>
    <definedName name="JJJJ" hidden="1">{#N/A,#N/A,FALSE,"자재관리";#N/A,#N/A,FALSE,"자재관리";#N/A,#N/A,FALSE,"자재관리"}</definedName>
    <definedName name="jkljk" localSheetId="10" hidden="1">{#N/A,#N/A,FALSE,"이력서&amp;자기소개서"}</definedName>
    <definedName name="jkljk" localSheetId="9" hidden="1">{#N/A,#N/A,FALSE,"이력서&amp;자기소개서"}</definedName>
    <definedName name="jkljk" localSheetId="0" hidden="1">{#N/A,#N/A,FALSE,"이력서&amp;자기소개서"}</definedName>
    <definedName name="jkljk" hidden="1">{#N/A,#N/A,FALSE,"이력서&amp;자기소개서"}</definedName>
    <definedName name="K" localSheetId="1" hidden="1">{#N/A,#N/A,FALSE,"자재관리";#N/A,#N/A,FALSE,"자재관리";#N/A,#N/A,FALSE,"자재관리"}</definedName>
    <definedName name="K" localSheetId="10" hidden="1">{#N/A,#N/A,FALSE,"자재관리";#N/A,#N/A,FALSE,"자재관리";#N/A,#N/A,FALSE,"자재관리"}</definedName>
    <definedName name="K" localSheetId="2" hidden="1">{#N/A,#N/A,FALSE,"자재관리";#N/A,#N/A,FALSE,"자재관리";#N/A,#N/A,FALSE,"자재관리"}</definedName>
    <definedName name="K" localSheetId="9" hidden="1">{#N/A,#N/A,FALSE,"자재관리";#N/A,#N/A,FALSE,"자재관리";#N/A,#N/A,FALSE,"자재관리"}</definedName>
    <definedName name="K" localSheetId="0" hidden="1">{#N/A,#N/A,FALSE,"자재관리";#N/A,#N/A,FALSE,"자재관리";#N/A,#N/A,FALSE,"자재관리"}</definedName>
    <definedName name="K" hidden="1">{#N/A,#N/A,FALSE,"자재관리";#N/A,#N/A,FALSE,"자재관리";#N/A,#N/A,FALSE,"자재관리"}</definedName>
    <definedName name="KFJG" localSheetId="13">#REF!</definedName>
    <definedName name="kkkkk" localSheetId="1" hidden="1">{#N/A,#N/A,FALSE,"자재관리";#N/A,#N/A,FALSE,"자재관리";#N/A,#N/A,FALSE,"자재관리"}</definedName>
    <definedName name="kkkkk" localSheetId="10" hidden="1">{#N/A,#N/A,FALSE,"자재관리";#N/A,#N/A,FALSE,"자재관리";#N/A,#N/A,FALSE,"자재관리"}</definedName>
    <definedName name="kkkkk" localSheetId="2" hidden="1">{#N/A,#N/A,FALSE,"자재관리";#N/A,#N/A,FALSE,"자재관리";#N/A,#N/A,FALSE,"자재관리"}</definedName>
    <definedName name="kkkkk" localSheetId="9" hidden="1">{#N/A,#N/A,FALSE,"자재관리";#N/A,#N/A,FALSE,"자재관리";#N/A,#N/A,FALSE,"자재관리"}</definedName>
    <definedName name="kkkkk" localSheetId="0" hidden="1">{#N/A,#N/A,FALSE,"자재관리";#N/A,#N/A,FALSE,"자재관리";#N/A,#N/A,FALSE,"자재관리"}</definedName>
    <definedName name="kkkkk" hidden="1">{#N/A,#N/A,FALSE,"자재관리";#N/A,#N/A,FALSE,"자재관리";#N/A,#N/A,FALSE,"자재관리"}</definedName>
    <definedName name="knauf" localSheetId="1" hidden="1">{#N/A,#N/A,FALSE,"자재관리";#N/A,#N/A,FALSE,"자재관리";#N/A,#N/A,FALSE,"자재관리"}</definedName>
    <definedName name="knauf" localSheetId="10" hidden="1">{#N/A,#N/A,FALSE,"자재관리";#N/A,#N/A,FALSE,"자재관리";#N/A,#N/A,FALSE,"자재관리"}</definedName>
    <definedName name="knauf" localSheetId="2" hidden="1">{#N/A,#N/A,FALSE,"자재관리";#N/A,#N/A,FALSE,"자재관리";#N/A,#N/A,FALSE,"자재관리"}</definedName>
    <definedName name="knauf" localSheetId="9"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SJ_25" localSheetId="10" hidden="1">{#N/A,#N/A,FALSE,"동부"}</definedName>
    <definedName name="KSJ_25" localSheetId="9" hidden="1">{#N/A,#N/A,FALSE,"동부"}</definedName>
    <definedName name="KSJ_25" localSheetId="0" hidden="1">{#N/A,#N/A,FALSE,"동부"}</definedName>
    <definedName name="KSJ_25" hidden="1">{#N/A,#N/A,FALSE,"동부"}</definedName>
    <definedName name="L" localSheetId="1" hidden="1">{#N/A,#N/A,TRUE,"자재관리";#N/A,#N/A,TRUE,"품질"}</definedName>
    <definedName name="L" localSheetId="10" hidden="1">{#N/A,#N/A,TRUE,"자재관리";#N/A,#N/A,TRUE,"품질"}</definedName>
    <definedName name="L" localSheetId="2" hidden="1">{#N/A,#N/A,TRUE,"자재관리";#N/A,#N/A,TRUE,"품질"}</definedName>
    <definedName name="L" localSheetId="9" hidden="1">{#N/A,#N/A,TRUE,"자재관리";#N/A,#N/A,TRUE,"품질"}</definedName>
    <definedName name="L" localSheetId="0" hidden="1">{#N/A,#N/A,TRUE,"자재관리";#N/A,#N/A,TRUE,"품질"}</definedName>
    <definedName name="L" hidden="1">{#N/A,#N/A,TRUE,"자재관리";#N/A,#N/A,TRUE,"품질"}</definedName>
    <definedName name="li" localSheetId="10" hidden="1">{"'용역비'!$A$4:$C$8"}</definedName>
    <definedName name="li" localSheetId="9" hidden="1">{"'용역비'!$A$4:$C$8"}</definedName>
    <definedName name="li" localSheetId="0" hidden="1">{"'용역비'!$A$4:$C$8"}</definedName>
    <definedName name="li" hidden="1">{"'용역비'!$A$4:$C$8"}</definedName>
    <definedName name="MC" localSheetId="1" hidden="1">{#N/A,#N/A,FALSE,"자재관리";#N/A,#N/A,FALSE,"자재관리";#N/A,#N/A,FALSE,"자재관리"}</definedName>
    <definedName name="MC" localSheetId="10" hidden="1">{#N/A,#N/A,FALSE,"자재관리";#N/A,#N/A,FALSE,"자재관리";#N/A,#N/A,FALSE,"자재관리"}</definedName>
    <definedName name="MC" localSheetId="2" hidden="1">{#N/A,#N/A,FALSE,"자재관리";#N/A,#N/A,FALSE,"자재관리";#N/A,#N/A,FALSE,"자재관리"}</definedName>
    <definedName name="MC" localSheetId="9" hidden="1">{#N/A,#N/A,FALSE,"자재관리";#N/A,#N/A,FALSE,"자재관리";#N/A,#N/A,FALSE,"자재관리"}</definedName>
    <definedName name="MC" localSheetId="0" hidden="1">{#N/A,#N/A,FALSE,"자재관리";#N/A,#N/A,FALSE,"자재관리";#N/A,#N/A,FALSE,"자재관리"}</definedName>
    <definedName name="MC" hidden="1">{#N/A,#N/A,FALSE,"자재관리";#N/A,#N/A,FALSE,"자재관리";#N/A,#N/A,FALSE,"자재관리"}</definedName>
    <definedName name="MOTOR__농형_전폐" localSheetId="13">#REF!</definedName>
    <definedName name="Neotech" localSheetId="1" hidden="1">{#N/A,#N/A,FALSE,"자재관리";#N/A,#N/A,FALSE,"자재관리";#N/A,#N/A,FALSE,"자재관리"}</definedName>
    <definedName name="Neotech" localSheetId="10" hidden="1">{#N/A,#N/A,FALSE,"자재관리";#N/A,#N/A,FALSE,"자재관리";#N/A,#N/A,FALSE,"자재관리"}</definedName>
    <definedName name="Neotech" localSheetId="2" hidden="1">{#N/A,#N/A,FALSE,"자재관리";#N/A,#N/A,FALSE,"자재관리";#N/A,#N/A,FALSE,"자재관리"}</definedName>
    <definedName name="Neotech" localSheetId="9" hidden="1">{#N/A,#N/A,FALSE,"자재관리";#N/A,#N/A,FALSE,"자재관리";#N/A,#N/A,FALSE,"자재관리"}</definedName>
    <definedName name="Neotech" localSheetId="0" hidden="1">{#N/A,#N/A,FALSE,"자재관리";#N/A,#N/A,FALSE,"자재관리";#N/A,#N/A,FALSE,"자재관리"}</definedName>
    <definedName name="Neotech" hidden="1">{#N/A,#N/A,FALSE,"자재관리";#N/A,#N/A,FALSE,"자재관리";#N/A,#N/A,FALSE,"자재관리"}</definedName>
    <definedName name="NEWNAME" localSheetId="1" hidden="1">{#N/A,#N/A,FALSE,"CCTV"}</definedName>
    <definedName name="NEWNAME" localSheetId="10" hidden="1">{#N/A,#N/A,FALSE,"CCTV"}</definedName>
    <definedName name="NEWNAME" localSheetId="2" hidden="1">{#N/A,#N/A,FALSE,"CCTV"}</definedName>
    <definedName name="NEWNAME" localSheetId="9" hidden="1">{#N/A,#N/A,FALSE,"CCTV"}</definedName>
    <definedName name="NEWNAME" localSheetId="0" hidden="1">{#N/A,#N/A,FALSE,"CCTV"}</definedName>
    <definedName name="NEWNAME" hidden="1">{#N/A,#N/A,FALSE,"CCTV"}</definedName>
    <definedName name="nnnnnnnnnnnnnnnn" localSheetId="13">#REF!</definedName>
    <definedName name="OIL" localSheetId="10" hidden="1">{"'용역비'!$A$4:$C$8"}</definedName>
    <definedName name="OIL" localSheetId="9" hidden="1">{"'용역비'!$A$4:$C$8"}</definedName>
    <definedName name="OIL" localSheetId="0" hidden="1">{"'용역비'!$A$4:$C$8"}</definedName>
    <definedName name="OIL" hidden="1">{"'용역비'!$A$4:$C$8"}</definedName>
    <definedName name="OOOOOO" localSheetId="1" hidden="1">{#N/A,#N/A,FALSE,"자재관리";#N/A,#N/A,FALSE,"자재관리";#N/A,#N/A,FALSE,"자재관리"}</definedName>
    <definedName name="OOOOOO" localSheetId="10" hidden="1">{#N/A,#N/A,FALSE,"자재관리";#N/A,#N/A,FALSE,"자재관리";#N/A,#N/A,FALSE,"자재관리"}</definedName>
    <definedName name="OOOOOO" localSheetId="2" hidden="1">{#N/A,#N/A,FALSE,"자재관리";#N/A,#N/A,FALSE,"자재관리";#N/A,#N/A,FALSE,"자재관리"}</definedName>
    <definedName name="OOOOOO" localSheetId="9" hidden="1">{#N/A,#N/A,FALSE,"자재관리";#N/A,#N/A,FALSE,"자재관리";#N/A,#N/A,FALSE,"자재관리"}</definedName>
    <definedName name="OOOOOO" localSheetId="0" hidden="1">{#N/A,#N/A,FALSE,"자재관리";#N/A,#N/A,FALSE,"자재관리";#N/A,#N/A,FALSE,"자재관리"}</definedName>
    <definedName name="OOOOOO" hidden="1">{#N/A,#N/A,FALSE,"자재관리";#N/A,#N/A,FALSE,"자재관리";#N/A,#N/A,FALSE,"자재관리"}</definedName>
    <definedName name="ppp" hidden="1">#REF!</definedName>
    <definedName name="PRESS" localSheetId="1" hidden="1">{"'Sheet1'!$E$23","'Sheet1'!$A$3:$H$19","'Sheet1'!$A$1:$H$19"}</definedName>
    <definedName name="PRESS" localSheetId="10" hidden="1">{"'Sheet1'!$E$23","'Sheet1'!$A$3:$H$19","'Sheet1'!$A$1:$H$19"}</definedName>
    <definedName name="PRESS" localSheetId="2" hidden="1">{"'Sheet1'!$E$23","'Sheet1'!$A$3:$H$19","'Sheet1'!$A$1:$H$19"}</definedName>
    <definedName name="PRESS" localSheetId="9" hidden="1">{"'Sheet1'!$E$23","'Sheet1'!$A$3:$H$19","'Sheet1'!$A$1:$H$19"}</definedName>
    <definedName name="PRESS" localSheetId="0" hidden="1">{"'Sheet1'!$E$23","'Sheet1'!$A$3:$H$19","'Sheet1'!$A$1:$H$19"}</definedName>
    <definedName name="PRESS" hidden="1">{"'Sheet1'!$E$23","'Sheet1'!$A$3:$H$19","'Sheet1'!$A$1:$H$19"}</definedName>
    <definedName name="press1" localSheetId="1" hidden="1">{"'Sheet1'!$E$23","'Sheet1'!$A$3:$H$19","'Sheet1'!$A$1:$H$19"}</definedName>
    <definedName name="press1" localSheetId="10" hidden="1">{"'Sheet1'!$E$23","'Sheet1'!$A$3:$H$19","'Sheet1'!$A$1:$H$19"}</definedName>
    <definedName name="press1" localSheetId="2" hidden="1">{"'Sheet1'!$E$23","'Sheet1'!$A$3:$H$19","'Sheet1'!$A$1:$H$19"}</definedName>
    <definedName name="press1" localSheetId="9" hidden="1">{"'Sheet1'!$E$23","'Sheet1'!$A$3:$H$19","'Sheet1'!$A$1:$H$19"}</definedName>
    <definedName name="press1" localSheetId="0" hidden="1">{"'Sheet1'!$E$23","'Sheet1'!$A$3:$H$19","'Sheet1'!$A$1:$H$19"}</definedName>
    <definedName name="press1" hidden="1">{"'Sheet1'!$E$23","'Sheet1'!$A$3:$H$19","'Sheet1'!$A$1:$H$19"}</definedName>
    <definedName name="_xlnm.Print_Area" localSheetId="1">'1.구축견적'!$A$1:$N$24</definedName>
    <definedName name="_xlnm.Print_Area" localSheetId="12">'12.정기점검비 산출근거'!$A$1:$J$8</definedName>
    <definedName name="_xlnm.Print_Area" localSheetId="2">'2.관제점리스트'!$A$1:$I$24</definedName>
    <definedName name="_xlnm.Print_Area" localSheetId="3">'3.공사예산내역서(갑)'!$A$1:$I$28</definedName>
    <definedName name="_xlnm.Print_Area" localSheetId="13">첨부2_출장경비!$B$2:$K$29</definedName>
    <definedName name="Print_Area_MI" localSheetId="13">#REF!</definedName>
    <definedName name="PRINT_AREA_MI1" localSheetId="13">#REF!</definedName>
    <definedName name="_xlnm.Print_Titles" localSheetId="13">#REF!</definedName>
    <definedName name="PRN" localSheetId="13">#REF!</definedName>
    <definedName name="Q" localSheetId="1" hidden="1">{#N/A,#N/A,FALSE,"자재관리";#N/A,#N/A,FALSE,"자재관리";#N/A,#N/A,FALSE,"자재관리"}</definedName>
    <definedName name="Q" localSheetId="10" hidden="1">{#N/A,#N/A,FALSE,"자재관리";#N/A,#N/A,FALSE,"자재관리";#N/A,#N/A,FALSE,"자재관리"}</definedName>
    <definedName name="Q" localSheetId="2" hidden="1">{#N/A,#N/A,FALSE,"자재관리";#N/A,#N/A,FALSE,"자재관리";#N/A,#N/A,FALSE,"자재관리"}</definedName>
    <definedName name="Q" localSheetId="9" hidden="1">{#N/A,#N/A,FALSE,"자재관리";#N/A,#N/A,FALSE,"자재관리";#N/A,#N/A,FALSE,"자재관리"}</definedName>
    <definedName name="Q" localSheetId="0" hidden="1">{#N/A,#N/A,FALSE,"자재관리";#N/A,#N/A,FALSE,"자재관리";#N/A,#N/A,FALSE,"자재관리"}</definedName>
    <definedName name="Q" hidden="1">{#N/A,#N/A,FALSE,"자재관리";#N/A,#N/A,FALSE,"자재관리";#N/A,#N/A,FALSE,"자재관리"}</definedName>
    <definedName name="q234562456" localSheetId="10" hidden="1">{"'용역비'!$A$4:$C$8"}</definedName>
    <definedName name="q234562456" localSheetId="9" hidden="1">{"'용역비'!$A$4:$C$8"}</definedName>
    <definedName name="q234562456" localSheetId="0" hidden="1">{"'용역비'!$A$4:$C$8"}</definedName>
    <definedName name="q234562456" hidden="1">{"'용역비'!$A$4:$C$8"}</definedName>
    <definedName name="QA" localSheetId="10" hidden="1">{"'용역비'!$A$4:$C$8"}</definedName>
    <definedName name="QA" localSheetId="9" hidden="1">{"'용역비'!$A$4:$C$8"}</definedName>
    <definedName name="QA" localSheetId="0" hidden="1">{"'용역비'!$A$4:$C$8"}</definedName>
    <definedName name="QA" hidden="1">{"'용역비'!$A$4:$C$8"}</definedName>
    <definedName name="qqq" localSheetId="1" hidden="1">{#N/A,#N/A,FALSE,"전력간선"}</definedName>
    <definedName name="qqq" localSheetId="10" hidden="1">{#N/A,#N/A,FALSE,"전력간선"}</definedName>
    <definedName name="qqq" localSheetId="2" hidden="1">{#N/A,#N/A,FALSE,"전력간선"}</definedName>
    <definedName name="qqq" localSheetId="9" hidden="1">{#N/A,#N/A,FALSE,"전력간선"}</definedName>
    <definedName name="qqq" localSheetId="0" hidden="1">{#N/A,#N/A,FALSE,"전력간선"}</definedName>
    <definedName name="qqq" hidden="1">{#N/A,#N/A,FALSE,"전력간선"}</definedName>
    <definedName name="QQQW" localSheetId="1" hidden="1">{#N/A,#N/A,FALSE,"전력간선"}</definedName>
    <definedName name="QQQW" localSheetId="10" hidden="1">{#N/A,#N/A,FALSE,"전력간선"}</definedName>
    <definedName name="QQQW" localSheetId="2" hidden="1">{#N/A,#N/A,FALSE,"전력간선"}</definedName>
    <definedName name="QQQW" localSheetId="9" hidden="1">{#N/A,#N/A,FALSE,"전력간선"}</definedName>
    <definedName name="QQQW" localSheetId="0" hidden="1">{#N/A,#N/A,FALSE,"전력간선"}</definedName>
    <definedName name="QQQW" hidden="1">{#N/A,#N/A,FALSE,"전력간선"}</definedName>
    <definedName name="qyk" localSheetId="10" hidden="1">{"'용역비'!$A$4:$C$8"}</definedName>
    <definedName name="qyk" localSheetId="9" hidden="1">{"'용역비'!$A$4:$C$8"}</definedName>
    <definedName name="qyk" localSheetId="0" hidden="1">{"'용역비'!$A$4:$C$8"}</definedName>
    <definedName name="qyk" hidden="1">{"'용역비'!$A$4:$C$8"}</definedName>
    <definedName name="rent" localSheetId="10" hidden="1">{#N/A,#N/A,FALSE,"동부"}</definedName>
    <definedName name="rent" localSheetId="9" hidden="1">{#N/A,#N/A,FALSE,"동부"}</definedName>
    <definedName name="rent" localSheetId="0" hidden="1">{#N/A,#N/A,FALSE,"동부"}</definedName>
    <definedName name="rent" hidden="1">{#N/A,#N/A,FALSE,"동부"}</definedName>
    <definedName name="rer" localSheetId="13">[1]내역서!#REF!</definedName>
    <definedName name="ret" localSheetId="1" hidden="1">{#N/A,#N/A,FALSE,"전력간선"}</definedName>
    <definedName name="ret" localSheetId="10" hidden="1">{#N/A,#N/A,FALSE,"전력간선"}</definedName>
    <definedName name="ret" localSheetId="2" hidden="1">{#N/A,#N/A,FALSE,"전력간선"}</definedName>
    <definedName name="ret" localSheetId="9" hidden="1">{#N/A,#N/A,FALSE,"전력간선"}</definedName>
    <definedName name="ret" localSheetId="0" hidden="1">{#N/A,#N/A,FALSE,"전력간선"}</definedName>
    <definedName name="ret" hidden="1">{#N/A,#N/A,FALSE,"전력간선"}</definedName>
    <definedName name="rewr" localSheetId="10" hidden="1">{#N/A,#N/A,FALSE,"이력서&amp;자기소개서"}</definedName>
    <definedName name="rewr" localSheetId="9" hidden="1">{#N/A,#N/A,FALSE,"이력서&amp;자기소개서"}</definedName>
    <definedName name="rewr" localSheetId="0" hidden="1">{#N/A,#N/A,FALSE,"이력서&amp;자기소개서"}</definedName>
    <definedName name="rewr" hidden="1">{#N/A,#N/A,FALSE,"이력서&amp;자기소개서"}</definedName>
    <definedName name="RH" localSheetId="10" hidden="1">{"'용역비'!$A$4:$C$8"}</definedName>
    <definedName name="RH" localSheetId="9" hidden="1">{"'용역비'!$A$4:$C$8"}</definedName>
    <definedName name="RH" localSheetId="0" hidden="1">{"'용역비'!$A$4:$C$8"}</definedName>
    <definedName name="RH" hidden="1">{"'용역비'!$A$4:$C$8"}</definedName>
    <definedName name="RIRI" localSheetId="1" hidden="1">{#N/A,#N/A,FALSE,"전력간선"}</definedName>
    <definedName name="RIRI" localSheetId="10" hidden="1">{#N/A,#N/A,FALSE,"전력간선"}</definedName>
    <definedName name="RIRI" localSheetId="2" hidden="1">{#N/A,#N/A,FALSE,"전력간선"}</definedName>
    <definedName name="RIRI" localSheetId="9" hidden="1">{#N/A,#N/A,FALSE,"전력간선"}</definedName>
    <definedName name="RIRI" localSheetId="0" hidden="1">{#N/A,#N/A,FALSE,"전력간선"}</definedName>
    <definedName name="RIRI" hidden="1">{#N/A,#N/A,FALSE,"전력간선"}</definedName>
    <definedName name="RTGH" localSheetId="10" hidden="1">{"'용역비'!$A$4:$C$8"}</definedName>
    <definedName name="RTGH" localSheetId="9" hidden="1">{"'용역비'!$A$4:$C$8"}</definedName>
    <definedName name="RTGH" localSheetId="0" hidden="1">{"'용역비'!$A$4:$C$8"}</definedName>
    <definedName name="RTGH" hidden="1">{"'용역비'!$A$4:$C$8"}</definedName>
    <definedName name="rth" localSheetId="10" hidden="1">{"'용역비'!$A$4:$C$8"}</definedName>
    <definedName name="rth" localSheetId="9" hidden="1">{"'용역비'!$A$4:$C$8"}</definedName>
    <definedName name="rth" localSheetId="0" hidden="1">{"'용역비'!$A$4:$C$8"}</definedName>
    <definedName name="rth" hidden="1">{"'용역비'!$A$4:$C$8"}</definedName>
    <definedName name="rthyetyuety" localSheetId="1" hidden="1">{#N/A,#N/A,TRUE,"자재관리";#N/A,#N/A,TRUE,"품질"}</definedName>
    <definedName name="rthyetyuety" localSheetId="10" hidden="1">{#N/A,#N/A,TRUE,"자재관리";#N/A,#N/A,TRUE,"품질"}</definedName>
    <definedName name="rthyetyuety" localSheetId="2" hidden="1">{#N/A,#N/A,TRUE,"자재관리";#N/A,#N/A,TRUE,"품질"}</definedName>
    <definedName name="rthyetyuety" localSheetId="9" hidden="1">{#N/A,#N/A,TRUE,"자재관리";#N/A,#N/A,TRUE,"품질"}</definedName>
    <definedName name="rthyetyuety" localSheetId="0" hidden="1">{#N/A,#N/A,TRUE,"자재관리";#N/A,#N/A,TRUE,"품질"}</definedName>
    <definedName name="rthyetyuety" hidden="1">{#N/A,#N/A,TRUE,"자재관리";#N/A,#N/A,TRUE,"품질"}</definedName>
    <definedName name="RYUIRYU" localSheetId="10" hidden="1">{"'용역비'!$A$4:$C$8"}</definedName>
    <definedName name="RYUIRYU" localSheetId="9" hidden="1">{"'용역비'!$A$4:$C$8"}</definedName>
    <definedName name="RYUIRYU" localSheetId="0" hidden="1">{"'용역비'!$A$4:$C$8"}</definedName>
    <definedName name="RYUIRYU" hidden="1">{"'용역비'!$A$4:$C$8"}</definedName>
    <definedName name="ryuk" localSheetId="10" hidden="1">{"'용역비'!$A$4:$C$8"}</definedName>
    <definedName name="ryuk" localSheetId="9" hidden="1">{"'용역비'!$A$4:$C$8"}</definedName>
    <definedName name="ryuk" localSheetId="0" hidden="1">{"'용역비'!$A$4:$C$8"}</definedName>
    <definedName name="ryuk" hidden="1">{"'용역비'!$A$4:$C$8"}</definedName>
    <definedName name="SAPBEXrevision" hidden="1">5</definedName>
    <definedName name="SAPBEXsysID" hidden="1">"PBW"</definedName>
    <definedName name="SAPBEXwbID" hidden="1">"461MV176AFZ8EMO9X5CXOB1LL"</definedName>
    <definedName name="SD" localSheetId="1" hidden="1">{#N/A,#N/A,FALSE,"자재관리";#N/A,#N/A,FALSE,"자재관리";#N/A,#N/A,FALSE,"자재관리"}</definedName>
    <definedName name="SD" localSheetId="10" hidden="1">{#N/A,#N/A,FALSE,"자재관리";#N/A,#N/A,FALSE,"자재관리";#N/A,#N/A,FALSE,"자재관리"}</definedName>
    <definedName name="SD" localSheetId="2" hidden="1">{#N/A,#N/A,FALSE,"자재관리";#N/A,#N/A,FALSE,"자재관리";#N/A,#N/A,FALSE,"자재관리"}</definedName>
    <definedName name="SD" localSheetId="9" hidden="1">{#N/A,#N/A,FALSE,"자재관리";#N/A,#N/A,FALSE,"자재관리";#N/A,#N/A,FALSE,"자재관리"}</definedName>
    <definedName name="SD" localSheetId="0" hidden="1">{#N/A,#N/A,FALSE,"자재관리";#N/A,#N/A,FALSE,"자재관리";#N/A,#N/A,FALSE,"자재관리"}</definedName>
    <definedName name="SD" hidden="1">{#N/A,#N/A,FALSE,"자재관리";#N/A,#N/A,FALSE,"자재관리";#N/A,#N/A,FALSE,"자재관리"}</definedName>
    <definedName name="sdryhj" localSheetId="10" hidden="1">{"'용역비'!$A$4:$C$8"}</definedName>
    <definedName name="sdryhj" localSheetId="9" hidden="1">{"'용역비'!$A$4:$C$8"}</definedName>
    <definedName name="sdryhj" localSheetId="0" hidden="1">{"'용역비'!$A$4:$C$8"}</definedName>
    <definedName name="sdryhj" hidden="1">{"'용역비'!$A$4:$C$8"}</definedName>
    <definedName name="SE" localSheetId="10" hidden="1">{"'용역비'!$A$4:$C$8"}</definedName>
    <definedName name="SE" localSheetId="9" hidden="1">{"'용역비'!$A$4:$C$8"}</definedName>
    <definedName name="SE" localSheetId="0" hidden="1">{"'용역비'!$A$4:$C$8"}</definedName>
    <definedName name="SE" hidden="1">{"'용역비'!$A$4:$C$8"}</definedName>
    <definedName name="sencount" hidden="1">1</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rth" localSheetId="10" hidden="1">{"'용역비'!$A$4:$C$8"}</definedName>
    <definedName name="srth" localSheetId="9" hidden="1">{"'용역비'!$A$4:$C$8"}</definedName>
    <definedName name="srth" localSheetId="0" hidden="1">{"'용역비'!$A$4:$C$8"}</definedName>
    <definedName name="srth" hidden="1">{"'용역비'!$A$4:$C$8"}</definedName>
    <definedName name="sss" localSheetId="1" hidden="1">{#N/A,#N/A,FALSE,"전력간선"}</definedName>
    <definedName name="sss" localSheetId="10" hidden="1">{#N/A,#N/A,FALSE,"전력간선"}</definedName>
    <definedName name="sss" localSheetId="2" hidden="1">{#N/A,#N/A,FALSE,"전력간선"}</definedName>
    <definedName name="sss" localSheetId="9" hidden="1">{#N/A,#N/A,FALSE,"전력간선"}</definedName>
    <definedName name="sss" localSheetId="0" hidden="1">{#N/A,#N/A,FALSE,"전력간선"}</definedName>
    <definedName name="sss" hidden="1">{#N/A,#N/A,FALSE,"전력간선"}</definedName>
    <definedName name="STS" localSheetId="10" hidden="1">{"'용역비'!$A$4:$C$8"}</definedName>
    <definedName name="STS" localSheetId="9" hidden="1">{"'용역비'!$A$4:$C$8"}</definedName>
    <definedName name="STS" localSheetId="0" hidden="1">{"'용역비'!$A$4:$C$8"}</definedName>
    <definedName name="STS" hidden="1">{"'용역비'!$A$4:$C$8"}</definedName>
    <definedName name="t" localSheetId="1" hidden="1">{#N/A,#N/A,TRUE,"자재관리";#N/A,#N/A,TRUE,"품질"}</definedName>
    <definedName name="t" localSheetId="10" hidden="1">{#N/A,#N/A,TRUE,"자재관리";#N/A,#N/A,TRUE,"품질"}</definedName>
    <definedName name="t" localSheetId="2" hidden="1">{#N/A,#N/A,TRUE,"자재관리";#N/A,#N/A,TRUE,"품질"}</definedName>
    <definedName name="t" localSheetId="9" hidden="1">{#N/A,#N/A,TRUE,"자재관리";#N/A,#N/A,TRUE,"품질"}</definedName>
    <definedName name="t" localSheetId="0" hidden="1">{#N/A,#N/A,TRUE,"자재관리";#N/A,#N/A,TRUE,"품질"}</definedName>
    <definedName name="t" hidden="1">{#N/A,#N/A,TRUE,"자재관리";#N/A,#N/A,TRUE,"품질"}</definedName>
    <definedName name="TEYJ" localSheetId="10" hidden="1">{"'용역비'!$A$4:$C$8"}</definedName>
    <definedName name="TEYJ" localSheetId="9" hidden="1">{"'용역비'!$A$4:$C$8"}</definedName>
    <definedName name="TEYJ" localSheetId="0" hidden="1">{"'용역비'!$A$4:$C$8"}</definedName>
    <definedName name="TEYJ" hidden="1">{"'용역비'!$A$4:$C$8"}</definedName>
    <definedName name="TFUI" localSheetId="10" hidden="1">{"'용역비'!$A$4:$C$8"}</definedName>
    <definedName name="TFUI" localSheetId="9" hidden="1">{"'용역비'!$A$4:$C$8"}</definedName>
    <definedName name="TFUI" localSheetId="0" hidden="1">{"'용역비'!$A$4:$C$8"}</definedName>
    <definedName name="TFUI" hidden="1">{"'용역비'!$A$4:$C$8"}</definedName>
    <definedName name="tlf" hidden="1">#REF!</definedName>
    <definedName name="tu" localSheetId="10" hidden="1">{"'용역비'!$A$4:$C$8"}</definedName>
    <definedName name="tu" localSheetId="9" hidden="1">{"'용역비'!$A$4:$C$8"}</definedName>
    <definedName name="tu" localSheetId="0" hidden="1">{"'용역비'!$A$4:$C$8"}</definedName>
    <definedName name="tu" hidden="1">{"'용역비'!$A$4:$C$8"}</definedName>
    <definedName name="tuilol" localSheetId="10" hidden="1">{"'용역비'!$A$4:$C$8"}</definedName>
    <definedName name="tuilol" localSheetId="9" hidden="1">{"'용역비'!$A$4:$C$8"}</definedName>
    <definedName name="tuilol" localSheetId="0" hidden="1">{"'용역비'!$A$4:$C$8"}</definedName>
    <definedName name="tuilol" hidden="1">{"'용역비'!$A$4:$C$8"}</definedName>
    <definedName name="TUIO" localSheetId="10" hidden="1">{"'용역비'!$A$4:$C$8"}</definedName>
    <definedName name="TUIO" localSheetId="9" hidden="1">{"'용역비'!$A$4:$C$8"}</definedName>
    <definedName name="TUIO" localSheetId="0" hidden="1">{"'용역비'!$A$4:$C$8"}</definedName>
    <definedName name="TUIO" hidden="1">{"'용역비'!$A$4:$C$8"}</definedName>
    <definedName name="TUIO.L" localSheetId="10" hidden="1">{"'용역비'!$A$4:$C$8"}</definedName>
    <definedName name="TUIO.L" localSheetId="9" hidden="1">{"'용역비'!$A$4:$C$8"}</definedName>
    <definedName name="TUIO.L" localSheetId="0" hidden="1">{"'용역비'!$A$4:$C$8"}</definedName>
    <definedName name="TUIO.L" hidden="1">{"'용역비'!$A$4:$C$8"}</definedName>
    <definedName name="TUIOTUI" localSheetId="10" hidden="1">{"'용역비'!$A$4:$C$8"}</definedName>
    <definedName name="TUIOTUI" localSheetId="9" hidden="1">{"'용역비'!$A$4:$C$8"}</definedName>
    <definedName name="TUIOTUI" localSheetId="0" hidden="1">{"'용역비'!$A$4:$C$8"}</definedName>
    <definedName name="TUIOTUI" hidden="1">{"'용역비'!$A$4:$C$8"}</definedName>
    <definedName name="tyje" localSheetId="10" hidden="1">{"'용역비'!$A$4:$C$8"}</definedName>
    <definedName name="tyje" localSheetId="9" hidden="1">{"'용역비'!$A$4:$C$8"}</definedName>
    <definedName name="tyje" localSheetId="0" hidden="1">{"'용역비'!$A$4:$C$8"}</definedName>
    <definedName name="tyje" hidden="1">{"'용역비'!$A$4:$C$8"}</definedName>
    <definedName name="tyjet" localSheetId="10" hidden="1">{"'용역비'!$A$4:$C$8"}</definedName>
    <definedName name="tyjet" localSheetId="9" hidden="1">{"'용역비'!$A$4:$C$8"}</definedName>
    <definedName name="tyjet" localSheetId="0" hidden="1">{"'용역비'!$A$4:$C$8"}</definedName>
    <definedName name="tyjet" hidden="1">{"'용역비'!$A$4:$C$8"}</definedName>
    <definedName name="U" localSheetId="10" hidden="1">{"'용역비'!$A$4:$C$8"}</definedName>
    <definedName name="U" localSheetId="9" hidden="1">{"'용역비'!$A$4:$C$8"}</definedName>
    <definedName name="U" localSheetId="0" hidden="1">{"'용역비'!$A$4:$C$8"}</definedName>
    <definedName name="U" hidden="1">{"'용역비'!$A$4:$C$8"}</definedName>
    <definedName name="ulo" localSheetId="10" hidden="1">{"'용역비'!$A$4:$C$8"}</definedName>
    <definedName name="ulo" localSheetId="9" hidden="1">{"'용역비'!$A$4:$C$8"}</definedName>
    <definedName name="ulo" localSheetId="0" hidden="1">{"'용역비'!$A$4:$C$8"}</definedName>
    <definedName name="ulo" hidden="1">{"'용역비'!$A$4:$C$8"}</definedName>
    <definedName name="UTI" localSheetId="10" hidden="1">{"'용역비'!$A$4:$C$8"}</definedName>
    <definedName name="UTI" localSheetId="9" hidden="1">{"'용역비'!$A$4:$C$8"}</definedName>
    <definedName name="UTI" localSheetId="0" hidden="1">{"'용역비'!$A$4:$C$8"}</definedName>
    <definedName name="UTI" hidden="1">{"'용역비'!$A$4:$C$8"}</definedName>
    <definedName name="UTIOL" localSheetId="10" hidden="1">{"'용역비'!$A$4:$C$8"}</definedName>
    <definedName name="UTIOL" localSheetId="9" hidden="1">{"'용역비'!$A$4:$C$8"}</definedName>
    <definedName name="UTIOL" localSheetId="0" hidden="1">{"'용역비'!$A$4:$C$8"}</definedName>
    <definedName name="UTIOL" hidden="1">{"'용역비'!$A$4:$C$8"}</definedName>
    <definedName name="uwehdiueih" localSheetId="1" hidden="1">{#N/A,#N/A,FALSE,"자재관리";#N/A,#N/A,FALSE,"자재관리";#N/A,#N/A,FALSE,"자재관리"}</definedName>
    <definedName name="uwehdiueih" localSheetId="10" hidden="1">{#N/A,#N/A,FALSE,"자재관리";#N/A,#N/A,FALSE,"자재관리";#N/A,#N/A,FALSE,"자재관리"}</definedName>
    <definedName name="uwehdiueih" localSheetId="2" hidden="1">{#N/A,#N/A,FALSE,"자재관리";#N/A,#N/A,FALSE,"자재관리";#N/A,#N/A,FALSE,"자재관리"}</definedName>
    <definedName name="uwehdiueih" localSheetId="9" hidden="1">{#N/A,#N/A,FALSE,"자재관리";#N/A,#N/A,FALSE,"자재관리";#N/A,#N/A,FALSE,"자재관리"}</definedName>
    <definedName name="uwehdiueih" localSheetId="0" hidden="1">{#N/A,#N/A,FALSE,"자재관리";#N/A,#N/A,FALSE,"자재관리";#N/A,#N/A,FALSE,"자재관리"}</definedName>
    <definedName name="uwehdiueih" hidden="1">{#N/A,#N/A,FALSE,"자재관리";#N/A,#N/A,FALSE,"자재관리";#N/A,#N/A,FALSE,"자재관리"}</definedName>
    <definedName name="WRITE" localSheetId="1" hidden="1">{#N/A,#N/A,FALSE,"CCTV"}</definedName>
    <definedName name="WRITE" localSheetId="10" hidden="1">{#N/A,#N/A,FALSE,"CCTV"}</definedName>
    <definedName name="WRITE" localSheetId="2" hidden="1">{#N/A,#N/A,FALSE,"CCTV"}</definedName>
    <definedName name="WRITE" localSheetId="9" hidden="1">{#N/A,#N/A,FALSE,"CCTV"}</definedName>
    <definedName name="WRITE" localSheetId="0" hidden="1">{#N/A,#N/A,FALSE,"CCTV"}</definedName>
    <definedName name="WRITE" hidden="1">{#N/A,#N/A,FALSE,"CCTV"}</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1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9"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1" hidden="1">{#N/A,#N/A,FALSE,"자재관리";#N/A,#N/A,FALSE,"자재관리";#N/A,#N/A,FALSE,"자재관리"}</definedName>
    <definedName name="wrn.6월._.자재관리._.현황." localSheetId="1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9" hidden="1">{#N/A,#N/A,FALSE,"자재관리";#N/A,#N/A,FALSE,"자재관리";#N/A,#N/A,FALSE,"자재관리"}</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9월._.임차현황." localSheetId="10" hidden="1">{#N/A,#N/A,FALSE,"동부"}</definedName>
    <definedName name="wrn.97년._.9월._.임차현황." localSheetId="9" hidden="1">{#N/A,#N/A,FALSE,"동부"}</definedName>
    <definedName name="wrn.97년._.9월._.임차현황." localSheetId="0" hidden="1">{#N/A,#N/A,FALSE,"동부"}</definedName>
    <definedName name="wrn.97년._.9월._.임차현황." hidden="1">{#N/A,#N/A,FALSE,"동부"}</definedName>
    <definedName name="wrn.97년._.투자계획." localSheetId="10" hidden="1">{#N/A,#N/A,FALSE,"97년 투자계획 세부내역 "}</definedName>
    <definedName name="wrn.97년._.투자계획." localSheetId="9" hidden="1">{#N/A,#N/A,FALSE,"97년 투자계획 세부내역 "}</definedName>
    <definedName name="wrn.97년._.투자계획." localSheetId="0" hidden="1">{#N/A,#N/A,FALSE,"97년 투자계획 세부내역 "}</definedName>
    <definedName name="wrn.97년._.투자계획." hidden="1">{#N/A,#N/A,FALSE,"97년 투자계획 세부내역 "}</definedName>
    <definedName name="wrn.aa." localSheetId="10" hidden="1">{#N/A,#N/A,FALSE,"UNIT";#N/A,#N/A,FALSE,"UNIT";#N/A,#N/A,FALSE,"계정"}</definedName>
    <definedName name="wrn.aa." localSheetId="9" hidden="1">{#N/A,#N/A,FALSE,"UNIT";#N/A,#N/A,FALSE,"UNIT";#N/A,#N/A,FALSE,"계정"}</definedName>
    <definedName name="wrn.aa." localSheetId="0" hidden="1">{#N/A,#N/A,FALSE,"UNIT";#N/A,#N/A,FALSE,"UNIT";#N/A,#N/A,FALSE,"계정"}</definedName>
    <definedName name="wrn.aa." hidden="1">{#N/A,#N/A,FALSE,"UNIT";#N/A,#N/A,FALSE,"UNIT";#N/A,#N/A,FALSE,"계정"}</definedName>
    <definedName name="wrn.ac30prn." localSheetId="1" hidden="1">{#N/A,#N/A,FALSE,"별표20 ";#N/A,#N/A,FALSE,"부표";#N/A,#N/A,FALSE,"품셈내역";#N/A,#N/A,FALSE,"품셈집계";#N/A,#N/A,FALSE,"내역서";#N/A,#N/A,FALSE,"집계표";#N/A,#N/A,FALSE,"표지";#N/A,#N/A,FALSE,"별표총괄표"}</definedName>
    <definedName name="wrn.ac30prn." localSheetId="1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9"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1" hidden="1">{#N/A,#N/A,FALSE,"CCTV"}</definedName>
    <definedName name="wrn.BM." localSheetId="10" hidden="1">{#N/A,#N/A,FALSE,"CCTV"}</definedName>
    <definedName name="wrn.BM." localSheetId="2" hidden="1">{#N/A,#N/A,FALSE,"CCTV"}</definedName>
    <definedName name="wrn.BM." localSheetId="9" hidden="1">{#N/A,#N/A,FALSE,"CCTV"}</definedName>
    <definedName name="wrn.BM." localSheetId="0" hidden="1">{#N/A,#N/A,FALSE,"CCTV"}</definedName>
    <definedName name="wrn.BM." hidden="1">{#N/A,#N/A,FALSE,"CCTV"}</definedName>
    <definedName name="wrn.CAPA." localSheetId="10" hidden="1">{#N/A,#N/A,FALSE,"상재GS";#N/A,#N/A,FALSE,"상재GM";#N/A,#N/A,FALSE,"건재";#N/A,#N/A,FALSE,"SBR";#N/A,#N/A,FALSE,"부품";#N/A,#N/A,FALSE,"기능자재";#N/A,#N/A,FALSE,"특수"}</definedName>
    <definedName name="wrn.CAPA." localSheetId="9" hidden="1">{#N/A,#N/A,FALSE,"상재GS";#N/A,#N/A,FALSE,"상재GM";#N/A,#N/A,FALSE,"건재";#N/A,#N/A,FALSE,"SBR";#N/A,#N/A,FALSE,"부품";#N/A,#N/A,FALSE,"기능자재";#N/A,#N/A,FALSE,"특수"}</definedName>
    <definedName name="wrn.CAPA." localSheetId="0"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10" hidden="1">{#N/A,#N/A,FALSE,"보고";#N/A,#N/A,FALSE,"유첨"}</definedName>
    <definedName name="wrn.CAPA2." localSheetId="9" hidden="1">{#N/A,#N/A,FALSE,"보고";#N/A,#N/A,FALSE,"유첨"}</definedName>
    <definedName name="wrn.CAPA2." localSheetId="0" hidden="1">{#N/A,#N/A,FALSE,"보고";#N/A,#N/A,FALSE,"유첨"}</definedName>
    <definedName name="wrn.CAPA2." hidden="1">{#N/A,#N/A,FALSE,"보고";#N/A,#N/A,FALSE,"유첨"}</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교육청." localSheetId="1" hidden="1">{#N/A,#N/A,FALSE,"전력간선"}</definedName>
    <definedName name="wrn.교육청." localSheetId="10" hidden="1">{#N/A,#N/A,FALSE,"전력간선"}</definedName>
    <definedName name="wrn.교육청." localSheetId="2" hidden="1">{#N/A,#N/A,FALSE,"전력간선"}</definedName>
    <definedName name="wrn.교육청." localSheetId="9" hidden="1">{#N/A,#N/A,FALSE,"전력간선"}</definedName>
    <definedName name="wrn.교육청." localSheetId="0" hidden="1">{#N/A,#N/A,FALSE,"전력간선"}</definedName>
    <definedName name="wrn.교육청." hidden="1">{#N/A,#N/A,FALSE,"전력간선"}</definedName>
    <definedName name="wrn.기성." localSheetId="1" hidden="1">{#N/A,#N/A,FALSE,"신청통보";#N/A,#N/A,FALSE,"기성확인서";#N/A,#N/A,FALSE,"기성내역서"}</definedName>
    <definedName name="wrn.기성." localSheetId="10" hidden="1">{#N/A,#N/A,FALSE,"신청통보";#N/A,#N/A,FALSE,"기성확인서";#N/A,#N/A,FALSE,"기성내역서"}</definedName>
    <definedName name="wrn.기성." localSheetId="2" hidden="1">{#N/A,#N/A,FALSE,"신청통보";#N/A,#N/A,FALSE,"기성확인서";#N/A,#N/A,FALSE,"기성내역서"}</definedName>
    <definedName name="wrn.기성." localSheetId="9" hidden="1">{#N/A,#N/A,FALSE,"신청통보";#N/A,#N/A,FALSE,"기성확인서";#N/A,#N/A,FALSE,"기성내역서"}</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1" hidden="1">{#N/A,#N/A,FALSE,"터빈집계";#N/A,#N/A,FALSE,"터빈내역";#N/A,#N/A,FALSE,"보일러집계";#N/A,#N/A,FALSE,"보일러내역"}</definedName>
    <definedName name="wrn.기초." localSheetId="1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9"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대차._.대조표." localSheetId="10" hidden="1">{#N/A,#N/A,TRUE,"대 차 대 조 표"}</definedName>
    <definedName name="wrn.대차._.대조표." localSheetId="9" hidden="1">{#N/A,#N/A,TRUE,"대 차 대 조 표"}</definedName>
    <definedName name="wrn.대차._.대조표." localSheetId="0" hidden="1">{#N/A,#N/A,TRUE,"대 차 대 조 표"}</definedName>
    <definedName name="wrn.대차._.대조표." hidden="1">{#N/A,#N/A,TRUE,"대 차 대 조 표"}</definedName>
    <definedName name="wrn.보고서." localSheetId="1" hidden="1">{#N/A,#N/A,TRUE,"자재관리";#N/A,#N/A,TRUE,"품질"}</definedName>
    <definedName name="wrn.보고서." localSheetId="10" hidden="1">{#N/A,#N/A,TRUE,"자재관리";#N/A,#N/A,TRUE,"품질"}</definedName>
    <definedName name="wrn.보고서." localSheetId="2" hidden="1">{#N/A,#N/A,TRUE,"자재관리";#N/A,#N/A,TRUE,"품질"}</definedName>
    <definedName name="wrn.보고서." localSheetId="9" hidden="1">{#N/A,#N/A,TRUE,"자재관리";#N/A,#N/A,TRUE,"품질"}</definedName>
    <definedName name="wrn.보고서." localSheetId="0" hidden="1">{#N/A,#N/A,TRUE,"자재관리";#N/A,#N/A,TRUE,"품질"}</definedName>
    <definedName name="wrn.보고서." hidden="1">{#N/A,#N/A,TRUE,"자재관리";#N/A,#N/A,TRUE,"품질"}</definedName>
    <definedName name="wrn.보일러마감." localSheetId="1" hidden="1">{#N/A,#N/A,FALSE,"물가변동 (2)";#N/A,#N/A,FALSE,"공사비";#N/A,#N/A,FALSE,"사급";#N/A,#N/A,FALSE,"도급집계";#N/A,#N/A,FALSE,"재료비";#N/A,#N/A,FALSE,"노무비";#N/A,#N/A,FALSE,"경비"}</definedName>
    <definedName name="wrn.보일러마감." localSheetId="1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9"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1" hidden="1">{#N/A,#N/A,FALSE,"도급대비시행율";#N/A,#N/A,FALSE,"결의서";#N/A,#N/A,FALSE,"내역서";#N/A,#N/A,FALSE,"도급예상"}</definedName>
    <definedName name="wrn.시행결의." localSheetId="1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9"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10" hidden="1">{#N/A,#N/A,TRUE,"토적및재료집계";#N/A,#N/A,TRUE,"토적및재료집계";#N/A,#N/A,TRUE,"단위량"}</definedName>
    <definedName name="wrn.신용찬." localSheetId="9" hidden="1">{#N/A,#N/A,TRUE,"토적및재료집계";#N/A,#N/A,TRUE,"토적및재료집계";#N/A,#N/A,TRUE,"단위량"}</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외주기성." localSheetId="1" hidden="1">{#N/A,#N/A,FALSE,"신청통보";#N/A,#N/A,FALSE,"기성확인서";#N/A,#N/A,FALSE,"기성내역서"}</definedName>
    <definedName name="wrn.외주기성." localSheetId="10" hidden="1">{#N/A,#N/A,FALSE,"신청통보";#N/A,#N/A,FALSE,"기성확인서";#N/A,#N/A,FALSE,"기성내역서"}</definedName>
    <definedName name="wrn.외주기성." localSheetId="2" hidden="1">{#N/A,#N/A,FALSE,"신청통보";#N/A,#N/A,FALSE,"기성확인서";#N/A,#N/A,FALSE,"기성내역서"}</definedName>
    <definedName name="wrn.외주기성." localSheetId="9" hidden="1">{#N/A,#N/A,FALSE,"신청통보";#N/A,#N/A,FALSE,"기성확인서";#N/A,#N/A,FALSE,"기성내역서"}</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월보." localSheetId="10" hidden="1">{#N/A,#N/A,FALSE,"표지";#N/A,#N/A,FALSE,"생산현황";#N/A,#N/A,FALSE,"중량수율";#N/A,#N/A,FALSE,"길이수율";#N/A,#N/A,FALSE,"노동";#N/A,#N/A,FALSE,"기기";#N/A,#N/A,FALSE,"기기가동(누계)";#N/A,#N/A,FALSE,"자소원료"}</definedName>
    <definedName name="wrn.월보." localSheetId="9" hidden="1">{#N/A,#N/A,FALSE,"표지";#N/A,#N/A,FALSE,"생산현황";#N/A,#N/A,FALSE,"중량수율";#N/A,#N/A,FALSE,"길이수율";#N/A,#N/A,FALSE,"노동";#N/A,#N/A,FALSE,"기기";#N/A,#N/A,FALSE,"기기가동(누계)";#N/A,#N/A,FALSE,"자소원료"}</definedName>
    <definedName name="wrn.월보." localSheetId="0"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이력서._.자기소개서." localSheetId="10" hidden="1">{#N/A,#N/A,FALSE,"이력서&amp;자기소개서"}</definedName>
    <definedName name="wrn.이력서._.자기소개서." localSheetId="9" hidden="1">{#N/A,#N/A,FALSE,"이력서&amp;자기소개서"}</definedName>
    <definedName name="wrn.이력서._.자기소개서." localSheetId="0" hidden="1">{#N/A,#N/A,FALSE,"이력서&amp;자기소개서"}</definedName>
    <definedName name="wrn.이력서._.자기소개서." hidden="1">{#N/A,#N/A,FALSE,"이력서&amp;자기소개서"}</definedName>
    <definedName name="wrty" localSheetId="10" hidden="1">{"'용역비'!$A$4:$C$8"}</definedName>
    <definedName name="wrty" localSheetId="9" hidden="1">{"'용역비'!$A$4:$C$8"}</definedName>
    <definedName name="wrty" localSheetId="0" hidden="1">{"'용역비'!$A$4:$C$8"}</definedName>
    <definedName name="wrty" hidden="1">{"'용역비'!$A$4:$C$8"}</definedName>
    <definedName name="wrtyrtyrt" localSheetId="10" hidden="1">{"'용역비'!$A$4:$C$8"}</definedName>
    <definedName name="wrtyrtyrt" localSheetId="9" hidden="1">{"'용역비'!$A$4:$C$8"}</definedName>
    <definedName name="wrtyrtyrt" localSheetId="0" hidden="1">{"'용역비'!$A$4:$C$8"}</definedName>
    <definedName name="wrtyrtyrt" hidden="1">{"'용역비'!$A$4:$C$8"}</definedName>
    <definedName name="wrtywrtywr" localSheetId="10" hidden="1">{"'용역비'!$A$4:$C$8"}</definedName>
    <definedName name="wrtywrtywr" localSheetId="9" hidden="1">{"'용역비'!$A$4:$C$8"}</definedName>
    <definedName name="wrtywrtywr" localSheetId="0" hidden="1">{"'용역비'!$A$4:$C$8"}</definedName>
    <definedName name="wrtywrtywr" hidden="1">{"'용역비'!$A$4:$C$8"}</definedName>
    <definedName name="wuy" localSheetId="10" hidden="1">{"'용역비'!$A$4:$C$8"}</definedName>
    <definedName name="wuy" localSheetId="9" hidden="1">{"'용역비'!$A$4:$C$8"}</definedName>
    <definedName name="wuy" localSheetId="0" hidden="1">{"'용역비'!$A$4:$C$8"}</definedName>
    <definedName name="wuy" hidden="1">{"'용역비'!$A$4:$C$8"}</definedName>
    <definedName name="X" localSheetId="1" hidden="1">{#N/A,#N/A,TRUE,"자재관리";#N/A,#N/A,TRUE,"품질"}</definedName>
    <definedName name="X" localSheetId="10" hidden="1">{#N/A,#N/A,TRUE,"자재관리";#N/A,#N/A,TRUE,"품질"}</definedName>
    <definedName name="X" localSheetId="2" hidden="1">{#N/A,#N/A,TRUE,"자재관리";#N/A,#N/A,TRUE,"품질"}</definedName>
    <definedName name="X" localSheetId="9" hidden="1">{#N/A,#N/A,TRUE,"자재관리";#N/A,#N/A,TRUE,"품질"}</definedName>
    <definedName name="X" localSheetId="0" hidden="1">{#N/A,#N/A,TRUE,"자재관리";#N/A,#N/A,TRUE,"품질"}</definedName>
    <definedName name="X" hidden="1">{#N/A,#N/A,TRUE,"자재관리";#N/A,#N/A,TRUE,"품질"}</definedName>
    <definedName name="y" localSheetId="10" hidden="1">{"'용역비'!$A$4:$C$8"}</definedName>
    <definedName name="y" localSheetId="9" hidden="1">{"'용역비'!$A$4:$C$8"}</definedName>
    <definedName name="y" localSheetId="0" hidden="1">{"'용역비'!$A$4:$C$8"}</definedName>
    <definedName name="y" hidden="1">{"'용역비'!$A$4:$C$8"}</definedName>
    <definedName name="YFU" localSheetId="10" hidden="1">{"'용역비'!$A$4:$C$8"}</definedName>
    <definedName name="YFU" localSheetId="9" hidden="1">{"'용역비'!$A$4:$C$8"}</definedName>
    <definedName name="YFU" localSheetId="0" hidden="1">{"'용역비'!$A$4:$C$8"}</definedName>
    <definedName name="YFU" hidden="1">{"'용역비'!$A$4:$C$8"}</definedName>
    <definedName name="YL" localSheetId="10" hidden="1">{"'용역비'!$A$4:$C$8"}</definedName>
    <definedName name="YL" localSheetId="9" hidden="1">{"'용역비'!$A$4:$C$8"}</definedName>
    <definedName name="YL" localSheetId="0" hidden="1">{"'용역비'!$A$4:$C$8"}</definedName>
    <definedName name="YL" hidden="1">{"'용역비'!$A$4:$C$8"}</definedName>
    <definedName name="yu" localSheetId="10" hidden="1">{"'용역비'!$A$4:$C$8"}</definedName>
    <definedName name="yu" localSheetId="9" hidden="1">{"'용역비'!$A$4:$C$8"}</definedName>
    <definedName name="yu" localSheetId="0" hidden="1">{"'용역비'!$A$4:$C$8"}</definedName>
    <definedName name="yu" hidden="1">{"'용역비'!$A$4:$C$8"}</definedName>
    <definedName name="YUK" localSheetId="10" hidden="1">{"'용역비'!$A$4:$C$8"}</definedName>
    <definedName name="YUK" localSheetId="9" hidden="1">{"'용역비'!$A$4:$C$8"}</definedName>
    <definedName name="YUK" localSheetId="0" hidden="1">{"'용역비'!$A$4:$C$8"}</definedName>
    <definedName name="YUK" hidden="1">{"'용역비'!$A$4:$C$8"}</definedName>
    <definedName name="YUKOI" localSheetId="10" hidden="1">{"'용역비'!$A$4:$C$8"}</definedName>
    <definedName name="YUKOI" localSheetId="9" hidden="1">{"'용역비'!$A$4:$C$8"}</definedName>
    <definedName name="YUKOI" localSheetId="0" hidden="1">{"'용역비'!$A$4:$C$8"}</definedName>
    <definedName name="YUKOI" hidden="1">{"'용역비'!$A$4:$C$8"}</definedName>
    <definedName name="Z_18B7B7A5_CB81_11D4_B8D9_00D0B79CFA38_.wvu.FilterData" hidden="1">#REF!</definedName>
    <definedName name="Z_1E68EE86_CB81_11D4_8D98_0008C73BAB8A_.wvu.FilterData" localSheetId="0" hidden="1">#REF!</definedName>
    <definedName name="Z_1E68EE86_CB81_11D4_8D98_0008C73BAB8A_.wvu.FilterData" hidden="1">#REF!</definedName>
    <definedName name="Z_6C188702_CB61_11D4_8F58_00508BF61DE6_.wvu.FilterData" localSheetId="0" hidden="1">#REF!</definedName>
    <definedName name="Z_6C188702_CB61_11D4_8F58_00508BF61DE6_.wvu.FilterData" hidden="1">#REF!</definedName>
    <definedName name="Z_A56863A1_CC32_11D4_8E20_00D0B79C982E_.wvu.FilterData" localSheetId="0" hidden="1">#REF!</definedName>
    <definedName name="Z_A56863A1_CC32_11D4_8E20_00D0B79C982E_.wvu.FilterData" hidden="1">#REF!</definedName>
    <definedName name="Z_F4FE22F5_FE1E_49B7_A582_0623A39ABD68_.wvu.Cols" localSheetId="11" hidden="1">'11.21년 원격관제SVC 비용'!$O:$P</definedName>
    <definedName name="Z_F4FE22F5_FE1E_49B7_A582_0623A39ABD68_.wvu.FilterData" localSheetId="11" hidden="1">'11.21년 원격관제SVC 비용'!$C$3:$O$11</definedName>
    <definedName name="Z_F4FE22F5_FE1E_49B7_A582_0623A39ABD68_.wvu.Rows" localSheetId="11" hidden="1">'11.21년 원격관제SVC 비용'!$24:$40</definedName>
    <definedName name="zzz" localSheetId="10" hidden="1">{#N/A,#N/A,FALSE,"이력서&amp;자기소개서"}</definedName>
    <definedName name="zzz" localSheetId="9" hidden="1">{#N/A,#N/A,FALSE,"이력서&amp;자기소개서"}</definedName>
    <definedName name="zzz" localSheetId="0" hidden="1">{#N/A,#N/A,FALSE,"이력서&amp;자기소개서"}</definedName>
    <definedName name="zzz" hidden="1">{#N/A,#N/A,FALSE,"이력서&amp;자기소개서"}</definedName>
    <definedName name="ㄱㄱ" localSheetId="10" hidden="1">{"'용역비'!$A$4:$C$8"}</definedName>
    <definedName name="ㄱㄱ" localSheetId="9" hidden="1">{"'용역비'!$A$4:$C$8"}</definedName>
    <definedName name="ㄱㄱ" localSheetId="0" hidden="1">{"'용역비'!$A$4:$C$8"}</definedName>
    <definedName name="ㄱㄱ" hidden="1">{"'용역비'!$A$4:$C$8"}</definedName>
    <definedName name="ㄱㄱㄱ" localSheetId="10" hidden="1">{"'용역비'!$A$4:$C$8"}</definedName>
    <definedName name="ㄱㄱㄱ" localSheetId="9" hidden="1">{"'용역비'!$A$4:$C$8"}</definedName>
    <definedName name="ㄱㄱㄱ" localSheetId="0" hidden="1">{"'용역비'!$A$4:$C$8"}</definedName>
    <definedName name="ㄱㄱㄱ" hidden="1">{"'용역비'!$A$4:$C$8"}</definedName>
    <definedName name="ㄱㄱㄱㄱㄱ" localSheetId="10" hidden="1">{"'용역비'!$A$4:$C$8"}</definedName>
    <definedName name="ㄱㄱㄱㄱㄱ" localSheetId="9" hidden="1">{"'용역비'!$A$4:$C$8"}</definedName>
    <definedName name="ㄱㄱㄱㄱㄱ" localSheetId="0" hidden="1">{"'용역비'!$A$4:$C$8"}</definedName>
    <definedName name="ㄱㄱㄱㄱㄱ" hidden="1">{"'용역비'!$A$4:$C$8"}</definedName>
    <definedName name="ㄱㄱㄱㄱㄱㄱ" localSheetId="10" hidden="1">{"'용역비'!$A$4:$C$8"}</definedName>
    <definedName name="ㄱㄱㄱㄱㄱㄱ" localSheetId="9" hidden="1">{"'용역비'!$A$4:$C$8"}</definedName>
    <definedName name="ㄱㄱㄱㄱㄱㄱ" localSheetId="0" hidden="1">{"'용역비'!$A$4:$C$8"}</definedName>
    <definedName name="ㄱㄱㄱㄱㄱㄱ" hidden="1">{"'용역비'!$A$4:$C$8"}</definedName>
    <definedName name="ㄱㅎ" localSheetId="10" hidden="1">{"'용역비'!$A$4:$C$8"}</definedName>
    <definedName name="ㄱㅎ" localSheetId="9" hidden="1">{"'용역비'!$A$4:$C$8"}</definedName>
    <definedName name="ㄱㅎ" localSheetId="0" hidden="1">{"'용역비'!$A$4:$C$8"}</definedName>
    <definedName name="ㄱㅎ" hidden="1">{"'용역비'!$A$4:$C$8"}</definedName>
    <definedName name="가" localSheetId="13">'[6]표지 (2)'!#REF!</definedName>
    <definedName name="간지3" localSheetId="10" hidden="1">{"'용역비'!$A$4:$C$8"}</definedName>
    <definedName name="간지3" localSheetId="9" hidden="1">{"'용역비'!$A$4:$C$8"}</definedName>
    <definedName name="간지3" localSheetId="0" hidden="1">{"'용역비'!$A$4:$C$8"}</definedName>
    <definedName name="간지3" hidden="1">{"'용역비'!$A$4:$C$8"}</definedName>
    <definedName name="감가" localSheetId="10" hidden="1">{"'2분기예산별'!$B$2:$O$38"}</definedName>
    <definedName name="감가" localSheetId="9" hidden="1">{"'2분기예산별'!$B$2:$O$38"}</definedName>
    <definedName name="감가" localSheetId="0" hidden="1">{"'2분기예산별'!$B$2:$O$38"}</definedName>
    <definedName name="감가" hidden="1">{"'2분기예산별'!$B$2:$O$38"}</definedName>
    <definedName name="감가3" localSheetId="10" hidden="1">{"'2분기예산별'!$B$2:$O$38"}</definedName>
    <definedName name="감가3" localSheetId="9" hidden="1">{"'2분기예산별'!$B$2:$O$38"}</definedName>
    <definedName name="감가3" localSheetId="0" hidden="1">{"'2분기예산별'!$B$2:$O$38"}</definedName>
    <definedName name="감가3" hidden="1">{"'2분기예산별'!$B$2:$O$38"}</definedName>
    <definedName name="감가상각미화" localSheetId="10" hidden="1">{#N/A,#N/A,FALSE,"이력서&amp;자기소개서"}</definedName>
    <definedName name="감가상각미화" localSheetId="9" hidden="1">{#N/A,#N/A,FALSE,"이력서&amp;자기소개서"}</definedName>
    <definedName name="감가상각미화" localSheetId="0" hidden="1">{#N/A,#N/A,FALSE,"이력서&amp;자기소개서"}</definedName>
    <definedName name="감가상각미화" hidden="1">{#N/A,#N/A,FALSE,"이력서&amp;자기소개서"}</definedName>
    <definedName name="갑03" localSheetId="13">#REF!</definedName>
    <definedName name="갑지" localSheetId="10" hidden="1">[7]내역서!#REF!</definedName>
    <definedName name="갑지" localSheetId="9" hidden="1">[7]내역서!#REF!</definedName>
    <definedName name="갑지" hidden="1">[7]내역서!#REF!</definedName>
    <definedName name="강남" localSheetId="10" hidden="1">{#N/A,#N/A,FALSE,"97년 투자계획 세부내역 "}</definedName>
    <definedName name="강남" localSheetId="9" hidden="1">{#N/A,#N/A,FALSE,"97년 투자계획 세부내역 "}</definedName>
    <definedName name="강남" localSheetId="0" hidden="1">{#N/A,#N/A,FALSE,"97년 투자계획 세부내역 "}</definedName>
    <definedName name="강남" hidden="1">{#N/A,#N/A,FALSE,"97년 투자계획 세부내역 "}</definedName>
    <definedName name="강북" localSheetId="10" hidden="1">{#N/A,#N/A,FALSE,"97년 투자계획 세부내역 "}</definedName>
    <definedName name="강북" localSheetId="9" hidden="1">{#N/A,#N/A,FALSE,"97년 투자계획 세부내역 "}</definedName>
    <definedName name="강북" localSheetId="0" hidden="1">{#N/A,#N/A,FALSE,"97년 투자계획 세부내역 "}</definedName>
    <definedName name="강북" hidden="1">{#N/A,#N/A,FALSE,"97년 투자계획 세부내역 "}</definedName>
    <definedName name="강서" localSheetId="10" hidden="1">{#N/A,#N/A,FALSE,"97년 투자계획 세부내역 "}</definedName>
    <definedName name="강서" localSheetId="9" hidden="1">{#N/A,#N/A,FALSE,"97년 투자계획 세부내역 "}</definedName>
    <definedName name="강서" localSheetId="0" hidden="1">{#N/A,#N/A,FALSE,"97년 투자계획 세부내역 "}</definedName>
    <definedName name="강서" hidden="1">{#N/A,#N/A,FALSE,"97년 투자계획 세부내역 "}</definedName>
    <definedName name="개요_본사" localSheetId="10" hidden="1">{#N/A,#N/A,FALSE,"97년 투자계획 세부내역 "}</definedName>
    <definedName name="개요_본사" localSheetId="9" hidden="1">{#N/A,#N/A,FALSE,"97년 투자계획 세부내역 "}</definedName>
    <definedName name="개요_본사" localSheetId="0" hidden="1">{#N/A,#N/A,FALSE,"97년 투자계획 세부내역 "}</definedName>
    <definedName name="개요_본사" hidden="1">{#N/A,#N/A,FALSE,"97년 투자계획 세부내역 "}</definedName>
    <definedName name="거" localSheetId="10" hidden="1">{#N/A,#N/A,FALSE,"97년 투자계획 세부내역 "}</definedName>
    <definedName name="거" localSheetId="9" hidden="1">{#N/A,#N/A,FALSE,"97년 투자계획 세부내역 "}</definedName>
    <definedName name="거" localSheetId="0" hidden="1">{#N/A,#N/A,FALSE,"97년 투자계획 세부내역 "}</definedName>
    <definedName name="거" hidden="1">{#N/A,#N/A,FALSE,"97년 투자계획 세부내역 "}</definedName>
    <definedName name="건비" localSheetId="10" hidden="1">{"'2분기예산별'!$B$2:$O$38"}</definedName>
    <definedName name="건비" localSheetId="9" hidden="1">{"'2분기예산별'!$B$2:$O$38"}</definedName>
    <definedName name="건비" localSheetId="0" hidden="1">{"'2분기예산별'!$B$2:$O$38"}</definedName>
    <definedName name="건비" hidden="1">{"'2분기예산별'!$B$2:$O$38"}</definedName>
    <definedName name="겨격" localSheetId="10" hidden="1">#REF!</definedName>
    <definedName name="겨격" localSheetId="9" hidden="1">#REF!</definedName>
    <definedName name="겨격" localSheetId="0" hidden="1">#REF!</definedName>
    <definedName name="겨격" hidden="1">#REF!</definedName>
    <definedName name="견적조건" localSheetId="10" hidden="1">{#N/A,#N/A,FALSE,"CCTV"}</definedName>
    <definedName name="견적조건" localSheetId="9" hidden="1">{#N/A,#N/A,FALSE,"CCTV"}</definedName>
    <definedName name="견적조건" localSheetId="0" hidden="1">{#N/A,#N/A,FALSE,"CCTV"}</definedName>
    <definedName name="견적조건" hidden="1">{#N/A,#N/A,FALSE,"CCTV"}</definedName>
    <definedName name="견적조건8" localSheetId="10" hidden="1">{#N/A,#N/A,FALSE,"CCTV"}</definedName>
    <definedName name="견적조건8" localSheetId="9" hidden="1">{#N/A,#N/A,FALSE,"CCTV"}</definedName>
    <definedName name="견적조건8" localSheetId="0" hidden="1">{#N/A,#N/A,FALSE,"CCTV"}</definedName>
    <definedName name="견적조건8" hidden="1">{#N/A,#N/A,FALSE,"CCTV"}</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집계" localSheetId="10" hidden="1">{"'용역비'!$A$4:$C$8"}</definedName>
    <definedName name="경비집계" localSheetId="9" hidden="1">{"'용역비'!$A$4:$C$8"}</definedName>
    <definedName name="경비집계" localSheetId="0" hidden="1">{"'용역비'!$A$4:$C$8"}</definedName>
    <definedName name="경비집계" hidden="1">{"'용역비'!$A$4:$C$8"}</definedName>
    <definedName name="경산"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localSheetId="1" hidden="1">{#N/A,#N/A,FALSE,"도급대비시행율";#N/A,#N/A,FALSE,"결의서";#N/A,#N/A,FALSE,"내역서";#N/A,#N/A,FALSE,"도급예상"}</definedName>
    <definedName name="경수" localSheetId="1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9" hidden="1">{#N/A,#N/A,FALSE,"도급대비시행율";#N/A,#N/A,FALSE,"결의서";#N/A,#N/A,FALSE,"내역서";#N/A,#N/A,FALSE,"도급예상"}</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1" hidden="1">{#N/A,#N/A,FALSE,"자재관리";#N/A,#N/A,FALSE,"자재관리";#N/A,#N/A,FALSE,"자재관리"}</definedName>
    <definedName name="경영목표2" localSheetId="10" hidden="1">{#N/A,#N/A,FALSE,"자재관리";#N/A,#N/A,FALSE,"자재관리";#N/A,#N/A,FALSE,"자재관리"}</definedName>
    <definedName name="경영목표2" localSheetId="2" hidden="1">{#N/A,#N/A,FALSE,"자재관리";#N/A,#N/A,FALSE,"자재관리";#N/A,#N/A,FALSE,"자재관리"}</definedName>
    <definedName name="경영목표2" localSheetId="9" hidden="1">{#N/A,#N/A,FALSE,"자재관리";#N/A,#N/A,FALSE,"자재관리";#N/A,#N/A,FALSE,"자재관리"}</definedName>
    <definedName name="경영목표2" localSheetId="0" hidden="1">{#N/A,#N/A,FALSE,"자재관리";#N/A,#N/A,FALSE,"자재관리";#N/A,#N/A,FALSE,"자재관리"}</definedName>
    <definedName name="경영목표2" hidden="1">{#N/A,#N/A,FALSE,"자재관리";#N/A,#N/A,FALSE,"자재관리";#N/A,#N/A,FALSE,"자재관리"}</definedName>
    <definedName name="경쟁사동향" localSheetId="10" hidden="1">{#N/A,#N/A,FALSE,"97년 투자계획 세부내역 "}</definedName>
    <definedName name="경쟁사동향" localSheetId="9" hidden="1">{#N/A,#N/A,FALSE,"97년 투자계획 세부내역 "}</definedName>
    <definedName name="경쟁사동향" localSheetId="0" hidden="1">{#N/A,#N/A,FALSE,"97년 투자계획 세부내역 "}</definedName>
    <definedName name="경쟁사동향" hidden="1">{#N/A,#N/A,FALSE,"97년 투자계획 세부내역 "}</definedName>
    <definedName name="고" localSheetId="10" hidden="1">{"'통신지'!$A$1:$J$41"}</definedName>
    <definedName name="고" localSheetId="9" hidden="1">{"'통신지'!$A$1:$J$41"}</definedName>
    <definedName name="고" localSheetId="0" hidden="1">{"'통신지'!$A$1:$J$41"}</definedName>
    <definedName name="고" hidden="1">{"'통신지'!$A$1:$J$41"}</definedName>
    <definedName name="고고" localSheetId="10" hidden="1">{"'통신지'!$A$1:$J$41"}</definedName>
    <definedName name="고고" localSheetId="9" hidden="1">{"'통신지'!$A$1:$J$41"}</definedName>
    <definedName name="고고" localSheetId="0" hidden="1">{"'통신지'!$A$1:$J$41"}</definedName>
    <definedName name="고고" hidden="1">{"'통신지'!$A$1:$J$41"}</definedName>
    <definedName name="고재석" localSheetId="10" hidden="1">{#N/A,#N/A,FALSE,"97년 투자계획 세부내역 "}</definedName>
    <definedName name="고재석" localSheetId="9" hidden="1">{#N/A,#N/A,FALSE,"97년 투자계획 세부내역 "}</definedName>
    <definedName name="고재석" localSheetId="0" hidden="1">{#N/A,#N/A,FALSE,"97년 투자계획 세부내역 "}</definedName>
    <definedName name="고재석" hidden="1">{#N/A,#N/A,FALSE,"97년 투자계획 세부내역 "}</definedName>
    <definedName name="공간" hidden="1">5</definedName>
    <definedName name="공문" localSheetId="1" hidden="1">{#N/A,#N/A,FALSE,"자재관리";#N/A,#N/A,FALSE,"자재관리";#N/A,#N/A,FALSE,"자재관리"}</definedName>
    <definedName name="공문" localSheetId="10" hidden="1">{#N/A,#N/A,FALSE,"자재관리";#N/A,#N/A,FALSE,"자재관리";#N/A,#N/A,FALSE,"자재관리"}</definedName>
    <definedName name="공문" localSheetId="2" hidden="1">{#N/A,#N/A,FALSE,"자재관리";#N/A,#N/A,FALSE,"자재관리";#N/A,#N/A,FALSE,"자재관리"}</definedName>
    <definedName name="공문" localSheetId="9" hidden="1">{#N/A,#N/A,FALSE,"자재관리";#N/A,#N/A,FALSE,"자재관리";#N/A,#N/A,FALSE,"자재관리"}</definedName>
    <definedName name="공문" localSheetId="0" hidden="1">{#N/A,#N/A,FALSE,"자재관리";#N/A,#N/A,FALSE,"자재관리";#N/A,#N/A,FALSE,"자재관리"}</definedName>
    <definedName name="공문" hidden="1">{#N/A,#N/A,FALSE,"자재관리";#N/A,#N/A,FALSE,"자재관리";#N/A,#N/A,FALSE,"자재관리"}</definedName>
    <definedName name="공문1" localSheetId="1" hidden="1">{#N/A,#N/A,FALSE,"자재관리";#N/A,#N/A,FALSE,"자재관리";#N/A,#N/A,FALSE,"자재관리"}</definedName>
    <definedName name="공문1" localSheetId="10" hidden="1">{#N/A,#N/A,FALSE,"자재관리";#N/A,#N/A,FALSE,"자재관리";#N/A,#N/A,FALSE,"자재관리"}</definedName>
    <definedName name="공문1" localSheetId="2" hidden="1">{#N/A,#N/A,FALSE,"자재관리";#N/A,#N/A,FALSE,"자재관리";#N/A,#N/A,FALSE,"자재관리"}</definedName>
    <definedName name="공문1" localSheetId="9"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주2" localSheetId="10" hidden="1">{#N/A,#N/A,FALSE,"동부"}</definedName>
    <definedName name="공주2" localSheetId="9" hidden="1">{#N/A,#N/A,FALSE,"동부"}</definedName>
    <definedName name="공주2" localSheetId="0" hidden="1">{#N/A,#N/A,FALSE,"동부"}</definedName>
    <definedName name="공주2" hidden="1">{#N/A,#N/A,FALSE,"동부"}</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매" localSheetId="13">#REF!</definedName>
    <definedName name="구자관" localSheetId="1" hidden="1">{#N/A,#N/A,FALSE,"신청통보";#N/A,#N/A,FALSE,"기성확인서";#N/A,#N/A,FALSE,"기성내역서"}</definedName>
    <definedName name="구자관" localSheetId="10" hidden="1">{#N/A,#N/A,FALSE,"신청통보";#N/A,#N/A,FALSE,"기성확인서";#N/A,#N/A,FALSE,"기성내역서"}</definedName>
    <definedName name="구자관" localSheetId="2" hidden="1">{#N/A,#N/A,FALSE,"신청통보";#N/A,#N/A,FALSE,"기성확인서";#N/A,#N/A,FALSE,"기성내역서"}</definedName>
    <definedName name="구자관" localSheetId="9" hidden="1">{#N/A,#N/A,FALSE,"신청통보";#N/A,#N/A,FALSE,"기성확인서";#N/A,#N/A,FALSE,"기성내역서"}</definedName>
    <definedName name="구자관" localSheetId="0" hidden="1">{#N/A,#N/A,FALSE,"신청통보";#N/A,#N/A,FALSE,"기성확인서";#N/A,#N/A,FALSE,"기성내역서"}</definedName>
    <definedName name="구자관" hidden="1">{#N/A,#N/A,FALSE,"신청통보";#N/A,#N/A,FALSE,"기성확인서";#N/A,#N/A,FALSE,"기성내역서"}</definedName>
    <definedName name="권대협" localSheetId="10" hidden="1">{#N/A,#N/A,FALSE,"CCTV"}</definedName>
    <definedName name="권대협" localSheetId="9" hidden="1">{#N/A,#N/A,FALSE,"CCTV"}</definedName>
    <definedName name="권대협" localSheetId="0" hidden="1">{#N/A,#N/A,FALSE,"CCTV"}</definedName>
    <definedName name="권대협" hidden="1">{#N/A,#N/A,FALSE,"CCTV"}</definedName>
    <definedName name="글쎄" localSheetId="10" hidden="1">{#N/A,#N/A,FALSE,"97년 투자계획 세부내역 "}</definedName>
    <definedName name="글쎄" localSheetId="9" hidden="1">{#N/A,#N/A,FALSE,"97년 투자계획 세부내역 "}</definedName>
    <definedName name="글쎄" localSheetId="0" hidden="1">{#N/A,#N/A,FALSE,"97년 투자계획 세부내역 "}</definedName>
    <definedName name="글쎄" hidden="1">{#N/A,#N/A,FALSE,"97년 투자계획 세부내역 "}</definedName>
    <definedName name="기" localSheetId="1" hidden="1">{#N/A,#N/A,TRUE,"자재관리";#N/A,#N/A,TRUE,"품질"}</definedName>
    <definedName name="기" localSheetId="10" hidden="1">{#N/A,#N/A,TRUE,"자재관리";#N/A,#N/A,TRUE,"품질"}</definedName>
    <definedName name="기" localSheetId="2" hidden="1">{#N/A,#N/A,TRUE,"자재관리";#N/A,#N/A,TRUE,"품질"}</definedName>
    <definedName name="기" localSheetId="9" hidden="1">{#N/A,#N/A,TRUE,"자재관리";#N/A,#N/A,TRUE,"품질"}</definedName>
    <definedName name="기" localSheetId="0" hidden="1">{#N/A,#N/A,TRUE,"자재관리";#N/A,#N/A,TRUE,"품질"}</definedName>
    <definedName name="기" hidden="1">{#N/A,#N/A,TRUE,"자재관리";#N/A,#N/A,TRUE,"품질"}</definedName>
    <definedName name="기계단가1" localSheetId="1" hidden="1">{#N/A,#N/A,FALSE,"전력간선"}</definedName>
    <definedName name="기계단가1" localSheetId="10" hidden="1">{#N/A,#N/A,FALSE,"전력간선"}</definedName>
    <definedName name="기계단가1" localSheetId="2" hidden="1">{#N/A,#N/A,FALSE,"전력간선"}</definedName>
    <definedName name="기계단가1" localSheetId="9" hidden="1">{#N/A,#N/A,FALSE,"전력간선"}</definedName>
    <definedName name="기계단가1" localSheetId="0" hidden="1">{#N/A,#N/A,FALSE,"전력간선"}</definedName>
    <definedName name="기계단가1" hidden="1">{#N/A,#N/A,FALSE,"전력간선"}</definedName>
    <definedName name="기성3" localSheetId="10" hidden="1">{#N/A,#N/A,FALSE,"CCTV"}</definedName>
    <definedName name="기성3" localSheetId="9" hidden="1">{#N/A,#N/A,FALSE,"CCTV"}</definedName>
    <definedName name="기성3" localSheetId="0" hidden="1">{#N/A,#N/A,FALSE,"CCTV"}</definedName>
    <definedName name="기성3" hidden="1">{#N/A,#N/A,FALSE,"CCTV"}</definedName>
    <definedName name="기성갑" hidden="1">#REF!</definedName>
    <definedName name="기술료산출표" localSheetId="10" hidden="1">{"'용역비'!$A$4:$C$8"}</definedName>
    <definedName name="기술료산출표" localSheetId="9" hidden="1">{"'용역비'!$A$4:$C$8"}</definedName>
    <definedName name="기술료산출표" localSheetId="0" hidden="1">{"'용역비'!$A$4:$C$8"}</definedName>
    <definedName name="기술료산출표" hidden="1">{"'용역비'!$A$4:$C$8"}</definedName>
    <definedName name="기자재수량" localSheetId="13">#REF!</definedName>
    <definedName name="기타경비" localSheetId="10" hidden="1">{#N/A,#N/A,TRUE,"토적및재료집계";#N/A,#N/A,TRUE,"토적및재료집계";#N/A,#N/A,TRUE,"단위량"}</definedName>
    <definedName name="기타경비" localSheetId="9" hidden="1">{#N/A,#N/A,TRUE,"토적및재료집계";#N/A,#N/A,TRUE,"토적및재료집계";#N/A,#N/A,TRUE,"단위량"}</definedName>
    <definedName name="기타경비" localSheetId="0" hidden="1">{#N/A,#N/A,TRUE,"토적및재료집계";#N/A,#N/A,TRUE,"토적및재료집계";#N/A,#N/A,TRUE,"단위량"}</definedName>
    <definedName name="기타경비" hidden="1">{#N/A,#N/A,TRUE,"토적및재료집계";#N/A,#N/A,TRUE,"토적및재료집계";#N/A,#N/A,TRUE,"단위량"}</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 hidden="1">{#N/A,#N/A,FALSE,"도급대비시행율";#N/A,#N/A,FALSE,"결의서";#N/A,#N/A,FALSE,"내역서";#N/A,#N/A,FALSE,"도급예상"}</definedName>
    <definedName name="길화건" localSheetId="1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9" hidden="1">{#N/A,#N/A,FALSE,"도급대비시행율";#N/A,#N/A,FALSE,"결의서";#N/A,#N/A,FALSE,"내역서";#N/A,#N/A,FALSE,"도급예상"}</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1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9"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10" hidden="1">{#N/A,#N/A,FALSE,"97년 투자계획 세부내역 "}</definedName>
    <definedName name="김" localSheetId="9" hidden="1">{#N/A,#N/A,FALSE,"97년 투자계획 세부내역 "}</definedName>
    <definedName name="김" localSheetId="0" hidden="1">{#N/A,#N/A,FALSE,"97년 투자계획 세부내역 "}</definedName>
    <definedName name="김" hidden="1">{#N/A,#N/A,FALSE,"97년 투자계획 세부내역 "}</definedName>
    <definedName name="ㄳㄱ" localSheetId="10" hidden="1">{"'용역비'!$A$4:$C$8"}</definedName>
    <definedName name="ㄳㄱ" localSheetId="9" hidden="1">{"'용역비'!$A$4:$C$8"}</definedName>
    <definedName name="ㄳㄱ" localSheetId="0" hidden="1">{"'용역비'!$A$4:$C$8"}</definedName>
    <definedName name="ㄳㄱ" hidden="1">{"'용역비'!$A$4:$C$8"}</definedName>
    <definedName name="ㄳㄳㄳㄳ" localSheetId="10" hidden="1">{"'용역비'!$A$4:$C$8"}</definedName>
    <definedName name="ㄳㄳㄳㄳ" localSheetId="9" hidden="1">{"'용역비'!$A$4:$C$8"}</definedName>
    <definedName name="ㄳㄳㄳㄳ" localSheetId="0" hidden="1">{"'용역비'!$A$4:$C$8"}</definedName>
    <definedName name="ㄳㄳㄳㄳ" hidden="1">{"'용역비'!$A$4:$C$8"}</definedName>
    <definedName name="ㄴ" localSheetId="1" hidden="1">{#N/A,#N/A,TRUE,"자재관리";#N/A,#N/A,TRUE,"품질"}</definedName>
    <definedName name="ㄴ" localSheetId="10" hidden="1">{#N/A,#N/A,TRUE,"자재관리";#N/A,#N/A,TRUE,"품질"}</definedName>
    <definedName name="ㄴ" localSheetId="2" hidden="1">{#N/A,#N/A,TRUE,"자재관리";#N/A,#N/A,TRUE,"품질"}</definedName>
    <definedName name="ㄴ" localSheetId="9" hidden="1">{#N/A,#N/A,TRUE,"자재관리";#N/A,#N/A,TRUE,"품질"}</definedName>
    <definedName name="ㄴ" localSheetId="0" hidden="1">{#N/A,#N/A,TRUE,"자재관리";#N/A,#N/A,TRUE,"품질"}</definedName>
    <definedName name="ㄴ" hidden="1">{#N/A,#N/A,TRUE,"자재관리";#N/A,#N/A,TRUE,"품질"}</definedName>
    <definedName name="ㄴㄴ" hidden="1">[8]내역서!#REF!</definedName>
    <definedName name="ㄴㄴㄴ" localSheetId="1" hidden="1">{#N/A,#N/A,FALSE,"자재관리";#N/A,#N/A,FALSE,"자재관리";#N/A,#N/A,FALSE,"자재관리"}</definedName>
    <definedName name="ㄴㄴㄴ" localSheetId="10" hidden="1">{#N/A,#N/A,FALSE,"자재관리";#N/A,#N/A,FALSE,"자재관리";#N/A,#N/A,FALSE,"자재관리"}</definedName>
    <definedName name="ㄴㄴㄴ" localSheetId="2" hidden="1">{#N/A,#N/A,FALSE,"자재관리";#N/A,#N/A,FALSE,"자재관리";#N/A,#N/A,FALSE,"자재관리"}</definedName>
    <definedName name="ㄴㄴㄴ" localSheetId="9" hidden="1">{#N/A,#N/A,FALSE,"자재관리";#N/A,#N/A,FALSE,"자재관리";#N/A,#N/A,FALSE,"자재관리"}</definedName>
    <definedName name="ㄴㄴㄴ" localSheetId="0" hidden="1">{#N/A,#N/A,FALSE,"자재관리";#N/A,#N/A,FALSE,"자재관리";#N/A,#N/A,FALSE,"자재관리"}</definedName>
    <definedName name="ㄴㄴㄴ" hidden="1">{#N/A,#N/A,FALSE,"자재관리";#N/A,#N/A,FALSE,"자재관리";#N/A,#N/A,FALSE,"자재관리"}</definedName>
    <definedName name="ㄴㄴㄴㄴㄴ" localSheetId="1" hidden="1">{#N/A,#N/A,TRUE,"자재관리";#N/A,#N/A,TRUE,"품질"}</definedName>
    <definedName name="ㄴㄴㄴㄴㄴ" localSheetId="10" hidden="1">{#N/A,#N/A,TRUE,"자재관리";#N/A,#N/A,TRUE,"품질"}</definedName>
    <definedName name="ㄴㄴㄴㄴㄴ" localSheetId="2" hidden="1">{#N/A,#N/A,TRUE,"자재관리";#N/A,#N/A,TRUE,"품질"}</definedName>
    <definedName name="ㄴㄴㄴㄴㄴ" localSheetId="9" hidden="1">{#N/A,#N/A,TRUE,"자재관리";#N/A,#N/A,TRUE,"품질"}</definedName>
    <definedName name="ㄴㄴㄴㄴㄴ" localSheetId="0" hidden="1">{#N/A,#N/A,TRUE,"자재관리";#N/A,#N/A,TRUE,"품질"}</definedName>
    <definedName name="ㄴㄴㄴㄴㄴ" hidden="1">{#N/A,#N/A,TRUE,"자재관리";#N/A,#N/A,TRUE,"품질"}</definedName>
    <definedName name="ㄴㅁㅁㅁ" localSheetId="1" hidden="1">{#N/A,#N/A,FALSE,"자재관리";#N/A,#N/A,FALSE,"자재관리";#N/A,#N/A,FALSE,"자재관리"}</definedName>
    <definedName name="ㄴㅁㅁㅁ" localSheetId="10" hidden="1">{#N/A,#N/A,FALSE,"자재관리";#N/A,#N/A,FALSE,"자재관리";#N/A,#N/A,FALSE,"자재관리"}</definedName>
    <definedName name="ㄴㅁㅁㅁ" localSheetId="2" hidden="1">{#N/A,#N/A,FALSE,"자재관리";#N/A,#N/A,FALSE,"자재관리";#N/A,#N/A,FALSE,"자재관리"}</definedName>
    <definedName name="ㄴㅁㅁㅁ" localSheetId="9" hidden="1">{#N/A,#N/A,FALSE,"자재관리";#N/A,#N/A,FALSE,"자재관리";#N/A,#N/A,FALSE,"자재관리"}</definedName>
    <definedName name="ㄴㅁㅁㅁ" localSheetId="0" hidden="1">{#N/A,#N/A,FALSE,"자재관리";#N/A,#N/A,FALSE,"자재관리";#N/A,#N/A,FALSE,"자재관리"}</definedName>
    <definedName name="ㄴㅁㅁㅁ" hidden="1">{#N/A,#N/A,FALSE,"자재관리";#N/A,#N/A,FALSE,"자재관리";#N/A,#N/A,FALSE,"자재관리"}</definedName>
    <definedName name="ㄴㅇㄴ"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ㄹ" localSheetId="10" hidden="1">{"'용역비'!$A$4:$C$8"}</definedName>
    <definedName name="ㄴㅇㄹ" localSheetId="9" hidden="1">{"'용역비'!$A$4:$C$8"}</definedName>
    <definedName name="ㄴㅇㄹ" localSheetId="0" hidden="1">{"'용역비'!$A$4:$C$8"}</definedName>
    <definedName name="ㄴㅇㄹ" hidden="1">{"'용역비'!$A$4:$C$8"}</definedName>
    <definedName name="ㄴㅇㄹㅇㄴㄹㅇㄴㄹ" localSheetId="10" hidden="1">{"'용역비'!$A$4:$C$8"}</definedName>
    <definedName name="ㄴㅇㄹㅇㄴㄹㅇㄴㄹ" localSheetId="9" hidden="1">{"'용역비'!$A$4:$C$8"}</definedName>
    <definedName name="ㄴㅇㄹㅇㄴㄹㅇㄴㄹ" localSheetId="0" hidden="1">{"'용역비'!$A$4:$C$8"}</definedName>
    <definedName name="ㄴㅇㄹㅇㄴㄹㅇㄴㄹ" hidden="1">{"'용역비'!$A$4:$C$8"}</definedName>
    <definedName name="ㄴㅇㄻㄴㅇㄹ" localSheetId="10" hidden="1">{"'용역비'!$A$4:$C$8"}</definedName>
    <definedName name="ㄴㅇㄻㄴㅇㄹ" localSheetId="9" hidden="1">{"'용역비'!$A$4:$C$8"}</definedName>
    <definedName name="ㄴㅇㄻㄴㅇㄹ" localSheetId="0" hidden="1">{"'용역비'!$A$4:$C$8"}</definedName>
    <definedName name="ㄴㅇㄻㄴㅇㄹ" hidden="1">{"'용역비'!$A$4:$C$8"}</definedName>
    <definedName name="ㄴㅌㄴㅌ" localSheetId="1" hidden="1">{#N/A,#N/A,FALSE,"CCTV"}</definedName>
    <definedName name="ㄴㅌㄴㅌ" localSheetId="10" hidden="1">{#N/A,#N/A,FALSE,"CCTV"}</definedName>
    <definedName name="ㄴㅌㄴㅌ" localSheetId="2" hidden="1">{#N/A,#N/A,FALSE,"CCTV"}</definedName>
    <definedName name="ㄴㅌㄴㅌ" localSheetId="9" hidden="1">{#N/A,#N/A,FALSE,"CCTV"}</definedName>
    <definedName name="ㄴㅌㄴㅌ" localSheetId="0" hidden="1">{#N/A,#N/A,FALSE,"CCTV"}</definedName>
    <definedName name="ㄴㅌㄴㅌ" hidden="1">{#N/A,#N/A,FALSE,"CCTV"}</definedName>
    <definedName name="내역" localSheetId="1" hidden="1">{#N/A,#N/A,FALSE,"CCTV"}</definedName>
    <definedName name="내역" localSheetId="10" hidden="1">{#N/A,#N/A,FALSE,"CCTV"}</definedName>
    <definedName name="내역" localSheetId="2" hidden="1">{#N/A,#N/A,FALSE,"CCTV"}</definedName>
    <definedName name="내역" localSheetId="9" hidden="1">{#N/A,#N/A,FALSE,"CCTV"}</definedName>
    <definedName name="내역" localSheetId="0" hidden="1">{#N/A,#N/A,FALSE,"CCTV"}</definedName>
    <definedName name="내역" hidden="1">{#N/A,#N/A,FALSE,"CCTV"}</definedName>
    <definedName name="내역서" localSheetId="10" hidden="1">{#N/A,#N/A,TRUE,"대 차 대 조 표"}</definedName>
    <definedName name="내역서" localSheetId="9" hidden="1">{#N/A,#N/A,TRUE,"대 차 대 조 표"}</definedName>
    <definedName name="내역서" localSheetId="0" hidden="1">{#N/A,#N/A,TRUE,"대 차 대 조 표"}</definedName>
    <definedName name="내역서" hidden="1">{#N/A,#N/A,TRUE,"대 차 대 조 표"}</definedName>
    <definedName name="년간용역비비교" localSheetId="10" hidden="1">{"'용역비'!$A$4:$C$8"}</definedName>
    <definedName name="년간용역비비교" localSheetId="9" hidden="1">{"'용역비'!$A$4:$C$8"}</definedName>
    <definedName name="년간용역비비교" localSheetId="0" hidden="1">{"'용역비'!$A$4:$C$8"}</definedName>
    <definedName name="년간용역비비교" hidden="1">{"'용역비'!$A$4:$C$8"}</definedName>
    <definedName name="노임단가" localSheetId="13">#REF!</definedName>
    <definedName name="ㄷ" localSheetId="10" hidden="1">{#N/A,#N/A,TRUE,"토적및재료집계";#N/A,#N/A,TRUE,"토적및재료집계";#N/A,#N/A,TRUE,"단위량"}</definedName>
    <definedName name="ㄷ" localSheetId="9" hidden="1">{#N/A,#N/A,TRUE,"토적및재료집계";#N/A,#N/A,TRUE,"토적및재료집계";#N/A,#N/A,TRUE,"단위량"}</definedName>
    <definedName name="ㄷ" localSheetId="0" hidden="1">{#N/A,#N/A,TRUE,"토적및재료집계";#N/A,#N/A,TRUE,"토적및재료집계";#N/A,#N/A,TRUE,"단위량"}</definedName>
    <definedName name="ㄷ" hidden="1">{#N/A,#N/A,TRUE,"토적및재료집계";#N/A,#N/A,TRUE,"토적및재료집계";#N/A,#N/A,TRUE,"단위량"}</definedName>
    <definedName name="ㄷ6ㅓ" localSheetId="10" hidden="1">{"'용역비'!$A$4:$C$8"}</definedName>
    <definedName name="ㄷ6ㅓ" localSheetId="9" hidden="1">{"'용역비'!$A$4:$C$8"}</definedName>
    <definedName name="ㄷ6ㅓ" localSheetId="0" hidden="1">{"'용역비'!$A$4:$C$8"}</definedName>
    <definedName name="ㄷ6ㅓ" hidden="1">{"'용역비'!$A$4:$C$8"}</definedName>
    <definedName name="ㄷㄱㄷㄱㄷㄱ" localSheetId="10" hidden="1">{"'용역비'!$A$4:$C$8"}</definedName>
    <definedName name="ㄷㄱㄷㄱㄷㄱ" localSheetId="9" hidden="1">{"'용역비'!$A$4:$C$8"}</definedName>
    <definedName name="ㄷㄱㄷㄱㄷㄱ" localSheetId="0" hidden="1">{"'용역비'!$A$4:$C$8"}</definedName>
    <definedName name="ㄷㄱㄷㄱㄷㄱ" hidden="1">{"'용역비'!$A$4:$C$8"}</definedName>
    <definedName name="ㄷㄷ" localSheetId="10" hidden="1">{"'용역비'!$A$4:$C$8"}</definedName>
    <definedName name="ㄷㄷ" localSheetId="9" hidden="1">{"'용역비'!$A$4:$C$8"}</definedName>
    <definedName name="ㄷㄷ" localSheetId="0" hidden="1">{"'용역비'!$A$4:$C$8"}</definedName>
    <definedName name="ㄷㄷ" hidden="1">{"'용역비'!$A$4:$C$8"}</definedName>
    <definedName name="ㄷㄷㄱㄱ" localSheetId="10" hidden="1">{"'용역비'!$A$4:$C$8"}</definedName>
    <definedName name="ㄷㄷㄱㄱ" localSheetId="9" hidden="1">{"'용역비'!$A$4:$C$8"}</definedName>
    <definedName name="ㄷㄷㄱㄱ" localSheetId="0" hidden="1">{"'용역비'!$A$4:$C$8"}</definedName>
    <definedName name="ㄷㄷㄱㄱ" hidden="1">{"'용역비'!$A$4:$C$8"}</definedName>
    <definedName name="ㄷㄷㄷㄷㄷ" localSheetId="10" hidden="1">{#N/A,#N/A,FALSE,"동부"}</definedName>
    <definedName name="ㄷㄷㄷㄷㄷ" localSheetId="9" hidden="1">{#N/A,#N/A,FALSE,"동부"}</definedName>
    <definedName name="ㄷㄷㄷㄷㄷ" localSheetId="0" hidden="1">{#N/A,#N/A,FALSE,"동부"}</definedName>
    <definedName name="ㄷㄷㄷㄷㄷ" hidden="1">{#N/A,#N/A,FALSE,"동부"}</definedName>
    <definedName name="ㄷㄷㄷㄷㅈㅈㅈㅈ" localSheetId="10" hidden="1">{"'통신지'!$A$1:$J$41"}</definedName>
    <definedName name="ㄷㄷㄷㄷㅈㅈㅈㅈ" localSheetId="9" hidden="1">{"'통신지'!$A$1:$J$41"}</definedName>
    <definedName name="ㄷㄷㄷㄷㅈㅈㅈㅈ" localSheetId="0" hidden="1">{"'통신지'!$A$1:$J$41"}</definedName>
    <definedName name="ㄷㄷㄷㄷㅈㅈㅈㅈ" hidden="1">{"'통신지'!$A$1:$J$41"}</definedName>
    <definedName name="ㄷㅍㅂ" localSheetId="10" hidden="1">{"'용역비'!$A$4:$C$8"}</definedName>
    <definedName name="ㄷㅍㅂ" localSheetId="9" hidden="1">{"'용역비'!$A$4:$C$8"}</definedName>
    <definedName name="ㄷㅍㅂ" localSheetId="0" hidden="1">{"'용역비'!$A$4:$C$8"}</definedName>
    <definedName name="ㄷㅍㅂ" hidden="1">{"'용역비'!$A$4:$C$8"}</definedName>
    <definedName name="단_가" localSheetId="13">#REF!</definedName>
    <definedName name="단_가2" localSheetId="13">#REF!</definedName>
    <definedName name="단_가3" localSheetId="13">#REF!</definedName>
    <definedName name="단_가4" localSheetId="13">#REF!</definedName>
    <definedName name="단_가5" localSheetId="13">#REF!</definedName>
    <definedName name="단_가6" localSheetId="13">#REF!</definedName>
    <definedName name="단가산출" localSheetId="13">#REF!</definedName>
    <definedName name="단가산출서" localSheetId="1" hidden="1">{#N/A,#N/A,FALSE,"전력간선"}</definedName>
    <definedName name="단가산출서" localSheetId="10" hidden="1">{#N/A,#N/A,FALSE,"전력간선"}</definedName>
    <definedName name="단가산출서" localSheetId="2" hidden="1">{#N/A,#N/A,FALSE,"전력간선"}</definedName>
    <definedName name="단가산출서" localSheetId="9" hidden="1">{#N/A,#N/A,FALSE,"전력간선"}</definedName>
    <definedName name="단가산출서" localSheetId="0" hidden="1">{#N/A,#N/A,FALSE,"전력간선"}</definedName>
    <definedName name="단가산출서" hidden="1">{#N/A,#N/A,FALSE,"전력간선"}</definedName>
    <definedName name="단위공량1" localSheetId="13">#REF!</definedName>
    <definedName name="단위공량10" localSheetId="13">#REF!</definedName>
    <definedName name="단위공량11" localSheetId="13">#REF!</definedName>
    <definedName name="단위공량12" localSheetId="13">#REF!</definedName>
    <definedName name="단위공량13" localSheetId="13">#REF!</definedName>
    <definedName name="단위공량14" localSheetId="13">#REF!</definedName>
    <definedName name="단위공량15" localSheetId="13">#REF!</definedName>
    <definedName name="단위공량16" localSheetId="13">#REF!</definedName>
    <definedName name="단위공량17" localSheetId="13">#REF!</definedName>
    <definedName name="단위공량2" localSheetId="13">#REF!</definedName>
    <definedName name="단위공량3" localSheetId="13">#REF!</definedName>
    <definedName name="단위공량4" localSheetId="13">#REF!</definedName>
    <definedName name="단위공량5" localSheetId="13">#REF!</definedName>
    <definedName name="단위공량6" localSheetId="13">#REF!</definedName>
    <definedName name="단위공량7" localSheetId="13">#REF!</definedName>
    <definedName name="단위공량8" localSheetId="13">#REF!</definedName>
    <definedName name="단위공량9" localSheetId="13">#REF!</definedName>
    <definedName name="대구" localSheetId="10" hidden="1">{#N/A,#N/A,TRUE,"대 차 대 조 표"}</definedName>
    <definedName name="대구" localSheetId="9" hidden="1">{#N/A,#N/A,TRUE,"대 차 대 조 표"}</definedName>
    <definedName name="대구" localSheetId="0" hidden="1">{#N/A,#N/A,TRUE,"대 차 대 조 표"}</definedName>
    <definedName name="대구" hidden="1">{#N/A,#N/A,TRUE,"대 차 대 조 표"}</definedName>
    <definedName name="대구200203빌딩별임차현황" localSheetId="10" hidden="1">{#N/A,#N/A,FALSE,"동부"}</definedName>
    <definedName name="대구200203빌딩별임차현황" localSheetId="9" hidden="1">{#N/A,#N/A,FALSE,"동부"}</definedName>
    <definedName name="대구200203빌딩별임차현황" localSheetId="0" hidden="1">{#N/A,#N/A,FALSE,"동부"}</definedName>
    <definedName name="대구200203빌딩별임차현황" hidden="1">{#N/A,#N/A,FALSE,"동부"}</definedName>
    <definedName name="대구200207" localSheetId="10" hidden="1">{#N/A,#N/A,FALSE,"동부"}</definedName>
    <definedName name="대구200207" localSheetId="9" hidden="1">{#N/A,#N/A,FALSE,"동부"}</definedName>
    <definedName name="대구200207" localSheetId="0" hidden="1">{#N/A,#N/A,FALSE,"동부"}</definedName>
    <definedName name="대구200207" hidden="1">{#N/A,#N/A,FALSE,"동부"}</definedName>
    <definedName name="대구대구" localSheetId="10" hidden="1">{#N/A,#N/A,FALSE,"동부"}</definedName>
    <definedName name="대구대구" localSheetId="9" hidden="1">{#N/A,#N/A,FALSE,"동부"}</definedName>
    <definedName name="대구대구" localSheetId="0" hidden="1">{#N/A,#N/A,FALSE,"동부"}</definedName>
    <definedName name="대구대구" hidden="1">{#N/A,#N/A,FALSE,"동부"}</definedName>
    <definedName name="대덕" localSheetId="10" hidden="1">{#N/A,#N/A,FALSE,"CCTV"}</definedName>
    <definedName name="대덕" localSheetId="9" hidden="1">{#N/A,#N/A,FALSE,"CCTV"}</definedName>
    <definedName name="대덕" localSheetId="0" hidden="1">{#N/A,#N/A,FALSE,"CCTV"}</definedName>
    <definedName name="대덕" hidden="1">{#N/A,#N/A,FALSE,"CCTV"}</definedName>
    <definedName name="대비" localSheetId="10" hidden="1">{#N/A,#N/A,FALSE,"CCTV"}</definedName>
    <definedName name="대비" localSheetId="9" hidden="1">{#N/A,#N/A,FALSE,"CCTV"}</definedName>
    <definedName name="대비" localSheetId="0" hidden="1">{#N/A,#N/A,FALSE,"CCTV"}</definedName>
    <definedName name="대비" hidden="1">{#N/A,#N/A,FALSE,"CCTV"}</definedName>
    <definedName name="대흥" localSheetId="10" hidden="1">{#N/A,#N/A,TRUE,"대 차 대 조 표"}</definedName>
    <definedName name="대흥" localSheetId="9" hidden="1">{#N/A,#N/A,TRUE,"대 차 대 조 표"}</definedName>
    <definedName name="대흥" localSheetId="0" hidden="1">{#N/A,#N/A,TRUE,"대 차 대 조 표"}</definedName>
    <definedName name="대흥" hidden="1">{#N/A,#N/A,TRUE,"대 차 대 조 표"}</definedName>
    <definedName name="도입" localSheetId="13">#REF!</definedName>
    <definedName name="돼지" localSheetId="10" hidden="1">{#N/A,#N/A,TRUE,"대 차 대 조 표"}</definedName>
    <definedName name="돼지" localSheetId="9" hidden="1">{#N/A,#N/A,TRUE,"대 차 대 조 표"}</definedName>
    <definedName name="돼지" localSheetId="0" hidden="1">{#N/A,#N/A,TRUE,"대 차 대 조 표"}</definedName>
    <definedName name="돼지" hidden="1">{#N/A,#N/A,TRUE,"대 차 대 조 표"}</definedName>
    <definedName name="등급급여인상" hidden="1">#REF!</definedName>
    <definedName name="ㄹ" localSheetId="10" hidden="1">{#N/A,#N/A,TRUE,"토적및재료집계";#N/A,#N/A,TRUE,"토적및재료집계";#N/A,#N/A,TRUE,"단위량"}</definedName>
    <definedName name="ㄹ" localSheetId="9" hidden="1">{#N/A,#N/A,TRUE,"토적및재료집계";#N/A,#N/A,TRUE,"토적및재료집계";#N/A,#N/A,TRUE,"단위량"}</definedName>
    <definedName name="ㄹ" localSheetId="0" hidden="1">{#N/A,#N/A,TRUE,"토적및재료집계";#N/A,#N/A,TRUE,"토적및재료집계";#N/A,#N/A,TRUE,"단위량"}</definedName>
    <definedName name="ㄹ" hidden="1">{#N/A,#N/A,TRUE,"토적및재료집계";#N/A,#N/A,TRUE,"토적및재료집계";#N/A,#N/A,TRUE,"단위량"}</definedName>
    <definedName name="ㄹ32" localSheetId="10" hidden="1">#REF!</definedName>
    <definedName name="ㄹ32" localSheetId="9" hidden="1">#REF!</definedName>
    <definedName name="ㄹ32" localSheetId="0" hidden="1">#REF!</definedName>
    <definedName name="ㄹ32" hidden="1">#REF!</definedName>
    <definedName name="ㄹㄹ" localSheetId="10" hidden="1">{"'용역비'!$A$4:$C$8"}</definedName>
    <definedName name="ㄹㄹ" localSheetId="9" hidden="1">{"'용역비'!$A$4:$C$8"}</definedName>
    <definedName name="ㄹㄹ" localSheetId="0" hidden="1">{"'용역비'!$A$4:$C$8"}</definedName>
    <definedName name="ㄹㄹ" hidden="1">{"'용역비'!$A$4:$C$8"}</definedName>
    <definedName name="ㄹㄹㄷㄹ" localSheetId="10" hidden="1">{#N/A,#N/A,TRUE,"대 차 대 조 표"}</definedName>
    <definedName name="ㄹㄹㄷㄹ" localSheetId="9" hidden="1">{#N/A,#N/A,TRUE,"대 차 대 조 표"}</definedName>
    <definedName name="ㄹㄹㄷㄹ" localSheetId="0" hidden="1">{#N/A,#N/A,TRUE,"대 차 대 조 표"}</definedName>
    <definedName name="ㄹㄹㄷㄹ" hidden="1">{#N/A,#N/A,TRUE,"대 차 대 조 표"}</definedName>
    <definedName name="ㄹ혻" localSheetId="10" hidden="1">{"'용역비'!$A$4:$C$8"}</definedName>
    <definedName name="ㄹ혻" localSheetId="9" hidden="1">{"'용역비'!$A$4:$C$8"}</definedName>
    <definedName name="ㄹ혻" localSheetId="0" hidden="1">{"'용역비'!$A$4:$C$8"}</definedName>
    <definedName name="ㄹ혻" hidden="1">{"'용역비'!$A$4:$C$8"}</definedName>
    <definedName name="러헐" localSheetId="1" hidden="1">{#N/A,#N/A,FALSE,"도급대비시행율";#N/A,#N/A,FALSE,"결의서";#N/A,#N/A,FALSE,"내역서";#N/A,#N/A,FALSE,"도급예상"}</definedName>
    <definedName name="러헐" localSheetId="1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9" hidden="1">{#N/A,#N/A,FALSE,"도급대비시행율";#N/A,#N/A,FALSE,"결의서";#N/A,#N/A,FALSE,"내역서";#N/A,#N/A,FALSE,"도급예상"}</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료" localSheetId="10" hidden="1">{"'용역비'!$A$4:$C$8"}</definedName>
    <definedName name="료" localSheetId="9" hidden="1">{"'용역비'!$A$4:$C$8"}</definedName>
    <definedName name="료" localSheetId="0" hidden="1">{"'용역비'!$A$4:$C$8"}</definedName>
    <definedName name="료" hidden="1">{"'용역비'!$A$4:$C$8"}</definedName>
    <definedName name="ㅀ" hidden="1">[9]내역서!#REF!</definedName>
    <definedName name="ㅀ허" localSheetId="10" hidden="1">{#N/A,#N/A,FALSE,"CCTV"}</definedName>
    <definedName name="ㅀ허" localSheetId="9" hidden="1">{#N/A,#N/A,FALSE,"CCTV"}</definedName>
    <definedName name="ㅀ허" localSheetId="0" hidden="1">{#N/A,#N/A,FALSE,"CCTV"}</definedName>
    <definedName name="ㅀ허" hidden="1">{#N/A,#N/A,FALSE,"CCTV"}</definedName>
    <definedName name="ㅁ" localSheetId="1" hidden="1">{#N/A,#N/A,FALSE,"자재관리";#N/A,#N/A,FALSE,"자재관리";#N/A,#N/A,FALSE,"자재관리"}</definedName>
    <definedName name="ㅁ" localSheetId="10" hidden="1">{#N/A,#N/A,FALSE,"자재관리";#N/A,#N/A,FALSE,"자재관리";#N/A,#N/A,FALSE,"자재관리"}</definedName>
    <definedName name="ㅁ" localSheetId="2" hidden="1">{#N/A,#N/A,FALSE,"자재관리";#N/A,#N/A,FALSE,"자재관리";#N/A,#N/A,FALSE,"자재관리"}</definedName>
    <definedName name="ㅁ" localSheetId="9" hidden="1">{#N/A,#N/A,FALSE,"자재관리";#N/A,#N/A,FALSE,"자재관리";#N/A,#N/A,FALSE,"자재관리"}</definedName>
    <definedName name="ㅁ" localSheetId="0" hidden="1">{#N/A,#N/A,FALSE,"자재관리";#N/A,#N/A,FALSE,"자재관리";#N/A,#N/A,FALSE,"자재관리"}</definedName>
    <definedName name="ㅁ" hidden="1">{#N/A,#N/A,FALSE,"자재관리";#N/A,#N/A,FALSE,"자재관리";#N/A,#N/A,FALSE,"자재관리"}</definedName>
    <definedName name="ㅁ1" localSheetId="13">#REF!</definedName>
    <definedName name="ㅁㄱㄷ" localSheetId="1" hidden="1">{#N/A,#N/A,FALSE,"자재관리";#N/A,#N/A,FALSE,"자재관리";#N/A,#N/A,FALSE,"자재관리"}</definedName>
    <definedName name="ㅁㄱㄷ" localSheetId="10" hidden="1">{#N/A,#N/A,FALSE,"자재관리";#N/A,#N/A,FALSE,"자재관리";#N/A,#N/A,FALSE,"자재관리"}</definedName>
    <definedName name="ㅁㄱㄷ" localSheetId="2" hidden="1">{#N/A,#N/A,FALSE,"자재관리";#N/A,#N/A,FALSE,"자재관리";#N/A,#N/A,FALSE,"자재관리"}</definedName>
    <definedName name="ㅁㄱㄷ" localSheetId="9" hidden="1">{#N/A,#N/A,FALSE,"자재관리";#N/A,#N/A,FALSE,"자재관리";#N/A,#N/A,FALSE,"자재관리"}</definedName>
    <definedName name="ㅁㄱㄷ" localSheetId="0" hidden="1">{#N/A,#N/A,FALSE,"자재관리";#N/A,#N/A,FALSE,"자재관리";#N/A,#N/A,FALSE,"자재관리"}</definedName>
    <definedName name="ㅁㄱㄷ" hidden="1">{#N/A,#N/A,FALSE,"자재관리";#N/A,#N/A,FALSE,"자재관리";#N/A,#N/A,FALSE,"자재관리"}</definedName>
    <definedName name="ㅁㄴㅇㄻㄴㅇㄹㄴㅁㅎㄴㅇㅎ" localSheetId="10" hidden="1">{"'용역비'!$A$4:$C$8"}</definedName>
    <definedName name="ㅁㄴㅇㄻㄴㅇㄹㄴㅁㅎㄴㅇㅎ" localSheetId="9" hidden="1">{"'용역비'!$A$4:$C$8"}</definedName>
    <definedName name="ㅁㄴㅇㄻㄴㅇㄹㄴㅁㅎㄴㅇㅎ" localSheetId="0" hidden="1">{"'용역비'!$A$4:$C$8"}</definedName>
    <definedName name="ㅁㄴㅇㄻㄴㅇㄹㄴㅁㅎㄴㅇㅎ" hidden="1">{"'용역비'!$A$4:$C$8"}</definedName>
    <definedName name="ㅁㄴㅇㅁ" localSheetId="10" hidden="1">{"'용역비'!$A$4:$C$8"}</definedName>
    <definedName name="ㅁㄴㅇㅁ" localSheetId="9" hidden="1">{"'용역비'!$A$4:$C$8"}</definedName>
    <definedName name="ㅁㄴㅇㅁ" localSheetId="0" hidden="1">{"'용역비'!$A$4:$C$8"}</definedName>
    <definedName name="ㅁㄴㅇㅁ" hidden="1">{"'용역비'!$A$4:$C$8"}</definedName>
    <definedName name="ㅁㅁ" localSheetId="1" hidden="1">{#N/A,#N/A,FALSE,"전력간선"}</definedName>
    <definedName name="ㅁㅁ" localSheetId="10" hidden="1">{#N/A,#N/A,FALSE,"전력간선"}</definedName>
    <definedName name="ㅁㅁ" localSheetId="2" hidden="1">{#N/A,#N/A,FALSE,"전력간선"}</definedName>
    <definedName name="ㅁㅁ" localSheetId="9" hidden="1">{#N/A,#N/A,FALSE,"전력간선"}</definedName>
    <definedName name="ㅁㅁ" localSheetId="0" hidden="1">{#N/A,#N/A,FALSE,"전력간선"}</definedName>
    <definedName name="ㅁㅁ" hidden="1">{#N/A,#N/A,FALSE,"전력간선"}</definedName>
    <definedName name="ㅁㅁㅁㅁ"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0" hidden="1">{"'용역비'!$A$4:$C$8"}</definedName>
    <definedName name="ㅁㅁㅁㅁㅁ" localSheetId="9" hidden="1">{"'용역비'!$A$4:$C$8"}</definedName>
    <definedName name="ㅁㅁㅁㅁㅁ" localSheetId="0" hidden="1">{"'용역비'!$A$4:$C$8"}</definedName>
    <definedName name="ㅁㅁㅁㅁㅁ" hidden="1">{"'용역비'!$A$4:$C$8"}</definedName>
    <definedName name="ㅁㅁㅁㅁㅁㅁㅁㅁㅁㅁㅁㅁㅁㅁ" localSheetId="10" hidden="1">{"'용역비'!$A$4:$C$8"}</definedName>
    <definedName name="ㅁㅁㅁㅁㅁㅁㅁㅁㅁㅁㅁㅁㅁㅁ" localSheetId="9" hidden="1">{"'용역비'!$A$4:$C$8"}</definedName>
    <definedName name="ㅁㅁㅁㅁㅁㅁㅁㅁㅁㅁㅁㅁㅁㅁ" localSheetId="0" hidden="1">{"'용역비'!$A$4:$C$8"}</definedName>
    <definedName name="ㅁㅁㅁㅁㅁㅁㅁㅁㅁㅁㅁㅁㅁㅁ" hidden="1">{"'용역비'!$A$4:$C$8"}</definedName>
    <definedName name="ㅁㅁㅁㅂ" localSheetId="10" hidden="1">{"'용역비'!$A$4:$C$8"}</definedName>
    <definedName name="ㅁㅁㅁㅂ" localSheetId="9" hidden="1">{"'용역비'!$A$4:$C$8"}</definedName>
    <definedName name="ㅁㅁㅁㅂ" localSheetId="0" hidden="1">{"'용역비'!$A$4:$C$8"}</definedName>
    <definedName name="ㅁㅁㅁㅂ" hidden="1">{"'용역비'!$A$4:$C$8"}</definedName>
    <definedName name="ㅁㅇ" localSheetId="1" hidden="1">{#N/A,#N/A,FALSE,"자재관리";#N/A,#N/A,FALSE,"자재관리";#N/A,#N/A,FALSE,"자재관리"}</definedName>
    <definedName name="ㅁㅇ" localSheetId="10" hidden="1">{#N/A,#N/A,FALSE,"자재관리";#N/A,#N/A,FALSE,"자재관리";#N/A,#N/A,FALSE,"자재관리"}</definedName>
    <definedName name="ㅁㅇ" localSheetId="2" hidden="1">{#N/A,#N/A,FALSE,"자재관리";#N/A,#N/A,FALSE,"자재관리";#N/A,#N/A,FALSE,"자재관리"}</definedName>
    <definedName name="ㅁㅇ" localSheetId="9" hidden="1">{#N/A,#N/A,FALSE,"자재관리";#N/A,#N/A,FALSE,"자재관리";#N/A,#N/A,FALSE,"자재관리"}</definedName>
    <definedName name="ㅁㅇ" localSheetId="0" hidden="1">{#N/A,#N/A,FALSE,"자재관리";#N/A,#N/A,FALSE,"자재관리";#N/A,#N/A,FALSE,"자재관리"}</definedName>
    <definedName name="ㅁㅇ" hidden="1">{#N/A,#N/A,FALSE,"자재관리";#N/A,#N/A,FALSE,"자재관리";#N/A,#N/A,FALSE,"자재관리"}</definedName>
    <definedName name="ㅁㅇㅁㄴㅇ" localSheetId="10" hidden="1">{"'용역비'!$A$4:$C$8"}</definedName>
    <definedName name="ㅁㅇㅁㄴㅇ" localSheetId="9" hidden="1">{"'용역비'!$A$4:$C$8"}</definedName>
    <definedName name="ㅁㅇㅁㄴㅇ" localSheetId="0" hidden="1">{"'용역비'!$A$4:$C$8"}</definedName>
    <definedName name="ㅁㅇㅁㄴㅇ" hidden="1">{"'용역비'!$A$4:$C$8"}</definedName>
    <definedName name="메롱" localSheetId="10" hidden="1">{#N/A,#N/A,FALSE,"동부"}</definedName>
    <definedName name="메롱" localSheetId="9" hidden="1">{#N/A,#N/A,FALSE,"동부"}</definedName>
    <definedName name="메롱" localSheetId="0" hidden="1">{#N/A,#N/A,FALSE,"동부"}</definedName>
    <definedName name="메롱" hidden="1">{#N/A,#N/A,FALSE,"동부"}</definedName>
    <definedName name="목표" localSheetId="1" hidden="1">{#N/A,#N/A,FALSE,"자재관리";#N/A,#N/A,FALSE,"자재관리";#N/A,#N/A,FALSE,"자재관리"}</definedName>
    <definedName name="목표" localSheetId="10" hidden="1">{#N/A,#N/A,FALSE,"자재관리";#N/A,#N/A,FALSE,"자재관리";#N/A,#N/A,FALSE,"자재관리"}</definedName>
    <definedName name="목표" localSheetId="2" hidden="1">{#N/A,#N/A,FALSE,"자재관리";#N/A,#N/A,FALSE,"자재관리";#N/A,#N/A,FALSE,"자재관리"}</definedName>
    <definedName name="목표" localSheetId="9" hidden="1">{#N/A,#N/A,FALSE,"자재관리";#N/A,#N/A,FALSE,"자재관리";#N/A,#N/A,FALSE,"자재관리"}</definedName>
    <definedName name="목표" localSheetId="0" hidden="1">{#N/A,#N/A,FALSE,"자재관리";#N/A,#N/A,FALSE,"자재관리";#N/A,#N/A,FALSE,"자재관리"}</definedName>
    <definedName name="목표" hidden="1">{#N/A,#N/A,FALSE,"자재관리";#N/A,#N/A,FALSE,"자재관리";#N/A,#N/A,FALSE,"자재관리"}</definedName>
    <definedName name="물가" localSheetId="13">#REF!</definedName>
    <definedName name="물가2" localSheetId="13">#REF!</definedName>
    <definedName name="미화" localSheetId="10" hidden="1">{#N/A,#N/A,FALSE,"이력서&amp;자기소개서"}</definedName>
    <definedName name="미화" localSheetId="9" hidden="1">{#N/A,#N/A,FALSE,"이력서&amp;자기소개서"}</definedName>
    <definedName name="미화" localSheetId="0" hidden="1">{#N/A,#N/A,FALSE,"이력서&amp;자기소개서"}</definedName>
    <definedName name="미화" hidden="1">{#N/A,#N/A,FALSE,"이력서&amp;자기소개서"}</definedName>
    <definedName name="미화2" localSheetId="10" hidden="1">{#N/A,#N/A,FALSE,"이력서&amp;자기소개서"}</definedName>
    <definedName name="미화2" localSheetId="9" hidden="1">{#N/A,#N/A,FALSE,"이력서&amp;자기소개서"}</definedName>
    <definedName name="미화2" localSheetId="0" hidden="1">{#N/A,#N/A,FALSE,"이력서&amp;자기소개서"}</definedName>
    <definedName name="미화2" hidden="1">{#N/A,#N/A,FALSE,"이력서&amp;자기소개서"}</definedName>
    <definedName name="미화원" localSheetId="10" hidden="1">{#N/A,#N/A,FALSE,"이력서&amp;자기소개서"}</definedName>
    <definedName name="미화원" localSheetId="9" hidden="1">{#N/A,#N/A,FALSE,"이력서&amp;자기소개서"}</definedName>
    <definedName name="미화원" localSheetId="0" hidden="1">{#N/A,#N/A,FALSE,"이력서&amp;자기소개서"}</definedName>
    <definedName name="미화원" hidden="1">{#N/A,#N/A,FALSE,"이력서&amp;자기소개서"}</definedName>
    <definedName name="ㅂ" localSheetId="1" hidden="1">{#N/A,#N/A,FALSE,"전력간선"}</definedName>
    <definedName name="ㅂㅁㅋ" localSheetId="10" hidden="1">{"'용역비'!$A$4:$C$8"}</definedName>
    <definedName name="ㅂㅁㅋ" localSheetId="9" hidden="1">{"'용역비'!$A$4:$C$8"}</definedName>
    <definedName name="ㅂㅁㅋ" localSheetId="0" hidden="1">{"'용역비'!$A$4:$C$8"}</definedName>
    <definedName name="ㅂㅁㅋ" hidden="1">{"'용역비'!$A$4:$C$8"}</definedName>
    <definedName name="ㅂㅂㅂ"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localSheetId="10" hidden="1">{"'용역비'!$A$4:$C$8"}</definedName>
    <definedName name="ㅂㅂㅂㅂㅂㅂ" localSheetId="9" hidden="1">{"'용역비'!$A$4:$C$8"}</definedName>
    <definedName name="ㅂㅂㅂㅂㅂㅂ" localSheetId="0" hidden="1">{"'용역비'!$A$4:$C$8"}</definedName>
    <definedName name="ㅂㅂㅂㅂㅂㅂ" hidden="1">{"'용역비'!$A$4:$C$8"}</definedName>
    <definedName name="ㅂㅋ" localSheetId="10" hidden="1">{"'용역비'!$A$4:$C$8"}</definedName>
    <definedName name="ㅂㅋ" localSheetId="9" hidden="1">{"'용역비'!$A$4:$C$8"}</definedName>
    <definedName name="ㅂㅋ" localSheetId="0" hidden="1">{"'용역비'!$A$4:$C$8"}</definedName>
    <definedName name="ㅂㅋ" hidden="1">{"'용역비'!$A$4:$C$8"}</definedName>
    <definedName name="배분전" localSheetId="10" hidden="1">{#N/A,#N/A,TRUE,"대 차 대 조 표"}</definedName>
    <definedName name="배분전" localSheetId="9" hidden="1">{#N/A,#N/A,TRUE,"대 차 대 조 표"}</definedName>
    <definedName name="배분전" localSheetId="0" hidden="1">{#N/A,#N/A,TRUE,"대 차 대 조 표"}</definedName>
    <definedName name="배분전" hidden="1">{#N/A,#N/A,TRUE,"대 차 대 조 표"}</definedName>
    <definedName name="본상"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비" localSheetId="10" hidden="1">{#N/A,#N/A,FALSE,"동부"}</definedName>
    <definedName name="비" localSheetId="9" hidden="1">{#N/A,#N/A,FALSE,"동부"}</definedName>
    <definedName name="비" localSheetId="0" hidden="1">{#N/A,#N/A,FALSE,"동부"}</definedName>
    <definedName name="비" hidden="1">{#N/A,#N/A,FALSE,"동부"}</definedName>
    <definedName name="비교" localSheetId="10" hidden="1">{#N/A,#N/A,FALSE,"이력서&amp;자기소개서"}</definedName>
    <definedName name="비교" localSheetId="9" hidden="1">{#N/A,#N/A,FALSE,"이력서&amp;자기소개서"}</definedName>
    <definedName name="비교" localSheetId="0" hidden="1">{#N/A,#N/A,FALSE,"이력서&amp;자기소개서"}</definedName>
    <definedName name="비교" hidden="1">{#N/A,#N/A,FALSE,"이력서&amp;자기소개서"}</definedName>
    <definedName name="비교표" localSheetId="10" hidden="1">{"'용역비'!$A$4:$C$8"}</definedName>
    <definedName name="비교표" localSheetId="9" hidden="1">{"'용역비'!$A$4:$C$8"}</definedName>
    <definedName name="비교표" localSheetId="0" hidden="1">{"'용역비'!$A$4:$C$8"}</definedName>
    <definedName name="비교표" hidden="1">{"'용역비'!$A$4:$C$8"}</definedName>
    <definedName name="비용" localSheetId="10" hidden="1">{"'용역비'!$A$4:$C$8"}</definedName>
    <definedName name="비용" localSheetId="9" hidden="1">{"'용역비'!$A$4:$C$8"}</definedName>
    <definedName name="비용" localSheetId="0" hidden="1">{"'용역비'!$A$4:$C$8"}</definedName>
    <definedName name="비용" hidden="1">{"'용역비'!$A$4:$C$8"}</definedName>
    <definedName name="빌" localSheetId="10" hidden="1">{#N/A,#N/A,FALSE,"동부"}</definedName>
    <definedName name="빌" localSheetId="9" hidden="1">{#N/A,#N/A,FALSE,"동부"}</definedName>
    <definedName name="빌" localSheetId="0" hidden="1">{#N/A,#N/A,FALSE,"동부"}</definedName>
    <definedName name="빌" hidden="1">{#N/A,#N/A,FALSE,"동부"}</definedName>
    <definedName name="빌딩" localSheetId="10" hidden="1">{#N/A,#N/A,FALSE,"동부"}</definedName>
    <definedName name="빌딩" localSheetId="9" hidden="1">{#N/A,#N/A,FALSE,"동부"}</definedName>
    <definedName name="빌딩" localSheetId="0" hidden="1">{#N/A,#N/A,FALSE,"동부"}</definedName>
    <definedName name="빌딩" hidden="1">{#N/A,#N/A,FALSE,"동부"}</definedName>
    <definedName name="빌딩2" localSheetId="10" hidden="1">{#N/A,#N/A,FALSE,"동부"}</definedName>
    <definedName name="빌딩2" localSheetId="9" hidden="1">{#N/A,#N/A,FALSE,"동부"}</definedName>
    <definedName name="빌딩2" localSheetId="0" hidden="1">{#N/A,#N/A,FALSE,"동부"}</definedName>
    <definedName name="빌딩2" hidden="1">{#N/A,#N/A,FALSE,"동부"}</definedName>
    <definedName name="빌딩별2" localSheetId="10" hidden="1">{#N/A,#N/A,FALSE,"동부"}</definedName>
    <definedName name="빌딩별2" localSheetId="9" hidden="1">{#N/A,#N/A,FALSE,"동부"}</definedName>
    <definedName name="빌딩별2" localSheetId="0" hidden="1">{#N/A,#N/A,FALSE,"동부"}</definedName>
    <definedName name="빌딩별2" hidden="1">{#N/A,#N/A,FALSE,"동부"}</definedName>
    <definedName name="빌딩별강남" localSheetId="10" hidden="1">{#N/A,#N/A,FALSE,"동부"}</definedName>
    <definedName name="빌딩별강남" localSheetId="9" hidden="1">{#N/A,#N/A,FALSE,"동부"}</definedName>
    <definedName name="빌딩별강남" localSheetId="0" hidden="1">{#N/A,#N/A,FALSE,"동부"}</definedName>
    <definedName name="빌딩별강남" hidden="1">{#N/A,#N/A,FALSE,"동부"}</definedName>
    <definedName name="ㅅ" localSheetId="1" hidden="1">{#N/A,#N/A,FALSE,"자재관리";#N/A,#N/A,FALSE,"자재관리";#N/A,#N/A,FALSE,"자재관리"}</definedName>
    <definedName name="ㅅ" localSheetId="10" hidden="1">{#N/A,#N/A,FALSE,"자재관리";#N/A,#N/A,FALSE,"자재관리";#N/A,#N/A,FALSE,"자재관리"}</definedName>
    <definedName name="ㅅ" localSheetId="2" hidden="1">{#N/A,#N/A,FALSE,"자재관리";#N/A,#N/A,FALSE,"자재관리";#N/A,#N/A,FALSE,"자재관리"}</definedName>
    <definedName name="ㅅ" localSheetId="9" hidden="1">{#N/A,#N/A,FALSE,"자재관리";#N/A,#N/A,FALSE,"자재관리";#N/A,#N/A,FALSE,"자재관리"}</definedName>
    <definedName name="ㅅ" localSheetId="0" hidden="1">{#N/A,#N/A,FALSE,"자재관리";#N/A,#N/A,FALSE,"자재관리";#N/A,#N/A,FALSE,"자재관리"}</definedName>
    <definedName name="ㅅ" hidden="1">{#N/A,#N/A,FALSE,"자재관리";#N/A,#N/A,FALSE,"자재관리";#N/A,#N/A,FALSE,"자재관리"}</definedName>
    <definedName name="사옥보수" localSheetId="10" hidden="1">{#N/A,#N/A,FALSE,"97년 투자계획 세부내역 "}</definedName>
    <definedName name="사옥보수" localSheetId="9" hidden="1">{#N/A,#N/A,FALSE,"97년 투자계획 세부내역 "}</definedName>
    <definedName name="사옥보수" localSheetId="0" hidden="1">{#N/A,#N/A,FALSE,"97년 투자계획 세부내역 "}</definedName>
    <definedName name="사옥보수" hidden="1">{#N/A,#N/A,FALSE,"97년 투자계획 세부내역 "}</definedName>
    <definedName name="서울" localSheetId="10" hidden="1">{#N/A,#N/A,FALSE,"97년 투자계획 세부내역 "}</definedName>
    <definedName name="서울" localSheetId="9" hidden="1">{#N/A,#N/A,FALSE,"97년 투자계획 세부내역 "}</definedName>
    <definedName name="서울" localSheetId="0" hidden="1">{#N/A,#N/A,FALSE,"97년 투자계획 세부내역 "}</definedName>
    <definedName name="서울" hidden="1">{#N/A,#N/A,FALSE,"97년 투자계획 세부내역 "}</definedName>
    <definedName name="서원열" localSheetId="1" hidden="1">{#N/A,#N/A,FALSE,"자재관리";#N/A,#N/A,FALSE,"자재관리";#N/A,#N/A,FALSE,"자재관리"}</definedName>
    <definedName name="서원열" localSheetId="10" hidden="1">{#N/A,#N/A,FALSE,"자재관리";#N/A,#N/A,FALSE,"자재관리";#N/A,#N/A,FALSE,"자재관리"}</definedName>
    <definedName name="서원열" localSheetId="2" hidden="1">{#N/A,#N/A,FALSE,"자재관리";#N/A,#N/A,FALSE,"자재관리";#N/A,#N/A,FALSE,"자재관리"}</definedName>
    <definedName name="서원열" localSheetId="9" hidden="1">{#N/A,#N/A,FALSE,"자재관리";#N/A,#N/A,FALSE,"자재관리";#N/A,#N/A,FALSE,"자재관리"}</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1" hidden="1">{#N/A,#N/A,FALSE,"자재관리";#N/A,#N/A,FALSE,"자재관리";#N/A,#N/A,FALSE,"자재관리"}</definedName>
    <definedName name="서원영" localSheetId="10" hidden="1">{#N/A,#N/A,FALSE,"자재관리";#N/A,#N/A,FALSE,"자재관리";#N/A,#N/A,FALSE,"자재관리"}</definedName>
    <definedName name="서원영" localSheetId="2" hidden="1">{#N/A,#N/A,FALSE,"자재관리";#N/A,#N/A,FALSE,"자재관리";#N/A,#N/A,FALSE,"자재관리"}</definedName>
    <definedName name="서원영" localSheetId="9"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초" localSheetId="10" hidden="1">{#N/A,#N/A,TRUE,"대 차 대 조 표"}</definedName>
    <definedName name="서초" localSheetId="9" hidden="1">{#N/A,#N/A,TRUE,"대 차 대 조 표"}</definedName>
    <definedName name="서초" localSheetId="0" hidden="1">{#N/A,#N/A,TRUE,"대 차 대 조 표"}</definedName>
    <definedName name="서초" hidden="1">{#N/A,#N/A,TRUE,"대 차 대 조 표"}</definedName>
    <definedName name="서초2" localSheetId="10" hidden="1">{#N/A,#N/A,TRUE,"대 차 대 조 표"}</definedName>
    <definedName name="서초2" localSheetId="9" hidden="1">{#N/A,#N/A,TRUE,"대 차 대 조 표"}</definedName>
    <definedName name="서초2" localSheetId="0" hidden="1">{#N/A,#N/A,TRUE,"대 차 대 조 표"}</definedName>
    <definedName name="서초2" hidden="1">{#N/A,#N/A,TRUE,"대 차 대 조 표"}</definedName>
    <definedName name="서초해동" localSheetId="10" hidden="1">{#N/A,#N/A,TRUE,"대 차 대 조 표"}</definedName>
    <definedName name="서초해동" localSheetId="9" hidden="1">{#N/A,#N/A,TRUE,"대 차 대 조 표"}</definedName>
    <definedName name="서초해동" localSheetId="0" hidden="1">{#N/A,#N/A,TRUE,"대 차 대 조 표"}</definedName>
    <definedName name="서초해동" hidden="1">{#N/A,#N/A,TRUE,"대 차 대 조 표"}</definedName>
    <definedName name="세부내역서1" localSheetId="10" hidden="1">{#N/A,#N/A,TRUE,"대 차 대 조 표"}</definedName>
    <definedName name="세부내역서1" localSheetId="9" hidden="1">{#N/A,#N/A,TRUE,"대 차 대 조 표"}</definedName>
    <definedName name="세부내역서1" localSheetId="0" hidden="1">{#N/A,#N/A,TRUE,"대 차 대 조 표"}</definedName>
    <definedName name="세부내역서1" hidden="1">{#N/A,#N/A,TRUE,"대 차 대 조 표"}</definedName>
    <definedName name="세현" localSheetId="1" hidden="1">{#N/A,#N/A,FALSE,"자재관리";#N/A,#N/A,FALSE,"자재관리";#N/A,#N/A,FALSE,"자재관리"}</definedName>
    <definedName name="세현" localSheetId="10" hidden="1">{#N/A,#N/A,FALSE,"자재관리";#N/A,#N/A,FALSE,"자재관리";#N/A,#N/A,FALSE,"자재관리"}</definedName>
    <definedName name="세현" localSheetId="2" hidden="1">{#N/A,#N/A,FALSE,"자재관리";#N/A,#N/A,FALSE,"자재관리";#N/A,#N/A,FALSE,"자재관리"}</definedName>
    <definedName name="세현" localSheetId="9" hidden="1">{#N/A,#N/A,FALSE,"자재관리";#N/A,#N/A,FALSE,"자재관리";#N/A,#N/A,FALSE,"자재관리"}</definedName>
    <definedName name="세현" localSheetId="0" hidden="1">{#N/A,#N/A,FALSE,"자재관리";#N/A,#N/A,FALSE,"자재관리";#N/A,#N/A,FALSE,"자재관리"}</definedName>
    <definedName name="세현" hidden="1">{#N/A,#N/A,FALSE,"자재관리";#N/A,#N/A,FALSE,"자재관리";#N/A,#N/A,FALSE,"자재관리"}</definedName>
    <definedName name="소유사옥" localSheetId="10" hidden="1">{#N/A,#N/A,FALSE,"97년 투자계획 세부내역 "}</definedName>
    <definedName name="소유사옥" localSheetId="9" hidden="1">{#N/A,#N/A,FALSE,"97년 투자계획 세부내역 "}</definedName>
    <definedName name="소유사옥" localSheetId="0" hidden="1">{#N/A,#N/A,FALSE,"97년 투자계획 세부내역 "}</definedName>
    <definedName name="소유사옥" hidden="1">{#N/A,#N/A,FALSE,"97년 투자계획 세부내역 "}</definedName>
    <definedName name="소유사옥보수1" localSheetId="10" hidden="1">{#N/A,#N/A,FALSE,"97년 투자계획 세부내역 "}</definedName>
    <definedName name="소유사옥보수1" localSheetId="9" hidden="1">{#N/A,#N/A,FALSE,"97년 투자계획 세부내역 "}</definedName>
    <definedName name="소유사옥보수1" localSheetId="0" hidden="1">{#N/A,#N/A,FALSE,"97년 투자계획 세부내역 "}</definedName>
    <definedName name="소유사옥보수1" hidden="1">{#N/A,#N/A,FALSE,"97년 투자계획 세부내역 "}</definedName>
    <definedName name="소화갑지" localSheetId="1" hidden="1">{#N/A,#N/A,FALSE,"CCTV"}</definedName>
    <definedName name="소화갑지" localSheetId="10" hidden="1">{#N/A,#N/A,FALSE,"CCTV"}</definedName>
    <definedName name="소화갑지" localSheetId="2" hidden="1">{#N/A,#N/A,FALSE,"CCTV"}</definedName>
    <definedName name="소화갑지" localSheetId="9" hidden="1">{#N/A,#N/A,FALSE,"CCTV"}</definedName>
    <definedName name="소화갑지" localSheetId="0" hidden="1">{#N/A,#N/A,FALSE,"CCTV"}</definedName>
    <definedName name="소화갑지" hidden="1">{#N/A,#N/A,FALSE,"CCTV"}</definedName>
    <definedName name="솔" localSheetId="10" hidden="1">{#N/A,#N/A,TRUE,"대 차 대 조 표"}</definedName>
    <definedName name="솔" localSheetId="9" hidden="1">{#N/A,#N/A,TRUE,"대 차 대 조 표"}</definedName>
    <definedName name="솔" localSheetId="0" hidden="1">{#N/A,#N/A,TRUE,"대 차 대 조 표"}</definedName>
    <definedName name="솔" hidden="1">{#N/A,#N/A,TRUE,"대 차 대 조 표"}</definedName>
    <definedName name="수량집계밀" localSheetId="13">#REF!</definedName>
    <definedName name="수량집계양" localSheetId="13">#REF!</definedName>
    <definedName name="수입" localSheetId="10" hidden="1">{#N/A,#N/A,TRUE,"대 차 대 조 표"}</definedName>
    <definedName name="수입" localSheetId="9" hidden="1">{#N/A,#N/A,TRUE,"대 차 대 조 표"}</definedName>
    <definedName name="수입" localSheetId="0" hidden="1">{#N/A,#N/A,TRUE,"대 차 대 조 표"}</definedName>
    <definedName name="수입" hidden="1">{#N/A,#N/A,TRUE,"대 차 대 조 표"}</definedName>
    <definedName name="시방" localSheetId="13">#REF!</definedName>
    <definedName name="시방1" localSheetId="13">#REF!</definedName>
    <definedName name="신고분장" localSheetId="10" hidden="1">{"'통신지'!$A$1:$J$41"}</definedName>
    <definedName name="신고분장" localSheetId="9" hidden="1">{"'통신지'!$A$1:$J$41"}</definedName>
    <definedName name="신고분장" localSheetId="0" hidden="1">{"'통신지'!$A$1:$J$41"}</definedName>
    <definedName name="신고분장" hidden="1">{"'통신지'!$A$1:$J$41"}</definedName>
    <definedName name="실제급여" localSheetId="10" hidden="1">{#N/A,#N/A,TRUE,"대 차 대 조 표"}</definedName>
    <definedName name="실제급여" localSheetId="9" hidden="1">{#N/A,#N/A,TRUE,"대 차 대 조 표"}</definedName>
    <definedName name="실제급여" localSheetId="0" hidden="1">{#N/A,#N/A,TRUE,"대 차 대 조 표"}</definedName>
    <definedName name="실제급여" hidden="1">{#N/A,#N/A,TRUE,"대 차 대 조 표"}</definedName>
    <definedName name="씨엔에이치" localSheetId="10" hidden="1">{#N/A,#N/A,TRUE,"대 차 대 조 표"}</definedName>
    <definedName name="씨엔에이치" localSheetId="9" hidden="1">{#N/A,#N/A,TRUE,"대 차 대 조 표"}</definedName>
    <definedName name="씨엔에이치" localSheetId="0" hidden="1">{#N/A,#N/A,TRUE,"대 차 대 조 표"}</definedName>
    <definedName name="씨엔에이치" hidden="1">{#N/A,#N/A,TRUE,"대 차 대 조 표"}</definedName>
    <definedName name="ㅇ" localSheetId="1" hidden="1">{#N/A,#N/A,TRUE,"자재관리";#N/A,#N/A,TRUE,"품질"}</definedName>
    <definedName name="ㅇ" localSheetId="10" hidden="1">{#N/A,#N/A,TRUE,"자재관리";#N/A,#N/A,TRUE,"품질"}</definedName>
    <definedName name="ㅇ" localSheetId="2" hidden="1">{#N/A,#N/A,TRUE,"자재관리";#N/A,#N/A,TRUE,"품질"}</definedName>
    <definedName name="ㅇ" localSheetId="9" hidden="1">{#N/A,#N/A,TRUE,"자재관리";#N/A,#N/A,TRUE,"품질"}</definedName>
    <definedName name="ㅇ" localSheetId="0" hidden="1">{#N/A,#N/A,TRUE,"자재관리";#N/A,#N/A,TRUE,"품질"}</definedName>
    <definedName name="ㅇ" hidden="1">{#N/A,#N/A,TRUE,"자재관리";#N/A,#N/A,TRUE,"품질"}</definedName>
    <definedName name="ㅇㄴ" localSheetId="10" hidden="1">{"'용역비'!$A$4:$C$8"}</definedName>
    <definedName name="ㅇㄴ" localSheetId="9" hidden="1">{"'용역비'!$A$4:$C$8"}</definedName>
    <definedName name="ㅇㄴ" localSheetId="0" hidden="1">{"'용역비'!$A$4:$C$8"}</definedName>
    <definedName name="ㅇㄴ" hidden="1">{"'용역비'!$A$4:$C$8"}</definedName>
    <definedName name="ㅇㄴㅇㄴ" localSheetId="1" hidden="1">{#N/A,#N/A,FALSE,"CCTV"}</definedName>
    <definedName name="ㅇㄴㅇㄴ" localSheetId="10" hidden="1">{#N/A,#N/A,FALSE,"CCTV"}</definedName>
    <definedName name="ㅇㄴㅇㄴ" localSheetId="2" hidden="1">{#N/A,#N/A,FALSE,"CCTV"}</definedName>
    <definedName name="ㅇㄴㅇㄴ" localSheetId="9" hidden="1">{#N/A,#N/A,FALSE,"CCTV"}</definedName>
    <definedName name="ㅇㄴㅇㄴ" localSheetId="0" hidden="1">{#N/A,#N/A,FALSE,"CCTV"}</definedName>
    <definedName name="ㅇㄴㅇㄴ" hidden="1">{#N/A,#N/A,FALSE,"CCTV"}</definedName>
    <definedName name="ㅇㄹ"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ㄴ" localSheetId="13">[1]내역서!#REF!</definedName>
    <definedName name="ㅇㅁ" localSheetId="10" hidden="1">{"'용역비'!$A$4:$C$8"}</definedName>
    <definedName name="ㅇㅁ" localSheetId="9" hidden="1">{"'용역비'!$A$4:$C$8"}</definedName>
    <definedName name="ㅇㅁ" localSheetId="0" hidden="1">{"'용역비'!$A$4:$C$8"}</definedName>
    <definedName name="ㅇㅁ" hidden="1">{"'용역비'!$A$4:$C$8"}</definedName>
    <definedName name="ㅇㅇ" localSheetId="1" hidden="1">{#N/A,#N/A,FALSE,"자재관리";#N/A,#N/A,FALSE,"자재관리";#N/A,#N/A,FALSE,"자재관리"}</definedName>
    <definedName name="ㅇㅇ" localSheetId="10" hidden="1">{#N/A,#N/A,FALSE,"자재관리";#N/A,#N/A,FALSE,"자재관리";#N/A,#N/A,FALSE,"자재관리"}</definedName>
    <definedName name="ㅇㅇ" localSheetId="2" hidden="1">{#N/A,#N/A,FALSE,"자재관리";#N/A,#N/A,FALSE,"자재관리";#N/A,#N/A,FALSE,"자재관리"}</definedName>
    <definedName name="ㅇㅇ" localSheetId="9" hidden="1">{#N/A,#N/A,FALSE,"자재관리";#N/A,#N/A,FALSE,"자재관리";#N/A,#N/A,FALSE,"자재관리"}</definedName>
    <definedName name="ㅇㅇ" localSheetId="0" hidden="1">{#N/A,#N/A,FALSE,"자재관리";#N/A,#N/A,FALSE,"자재관리";#N/A,#N/A,FALSE,"자재관리"}</definedName>
    <definedName name="ㅇㅇ" hidden="1">{#N/A,#N/A,FALSE,"자재관리";#N/A,#N/A,FALSE,"자재관리";#N/A,#N/A,FALSE,"자재관리"}</definedName>
    <definedName name="ㅇㅇㄹㄴㅁㄹ" localSheetId="1" hidden="1">{#N/A,#N/A,FALSE,"자재관리";#N/A,#N/A,FALSE,"자재관리";#N/A,#N/A,FALSE,"자재관리"}</definedName>
    <definedName name="ㅇㅇㄹㄴㅁㄹ" localSheetId="10" hidden="1">{#N/A,#N/A,FALSE,"자재관리";#N/A,#N/A,FALSE,"자재관리";#N/A,#N/A,FALSE,"자재관리"}</definedName>
    <definedName name="ㅇㅇㄹㄴㅁㄹ" localSheetId="2" hidden="1">{#N/A,#N/A,FALSE,"자재관리";#N/A,#N/A,FALSE,"자재관리";#N/A,#N/A,FALSE,"자재관리"}</definedName>
    <definedName name="ㅇㅇㄹㄴㅁㄹ" localSheetId="9" hidden="1">{#N/A,#N/A,FALSE,"자재관리";#N/A,#N/A,FALSE,"자재관리";#N/A,#N/A,FALSE,"자재관리"}</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ㅇㅇ" localSheetId="1" hidden="1">{#N/A,#N/A,TRUE,"자재관리";#N/A,#N/A,TRUE,"품질"}</definedName>
    <definedName name="ㅇㅇㅇㅇㅇ" localSheetId="10" hidden="1">{#N/A,#N/A,TRUE,"자재관리";#N/A,#N/A,TRUE,"품질"}</definedName>
    <definedName name="ㅇㅇㅇㅇㅇ" localSheetId="2" hidden="1">{#N/A,#N/A,TRUE,"자재관리";#N/A,#N/A,TRUE,"품질"}</definedName>
    <definedName name="ㅇㅇㅇㅇㅇ" localSheetId="9" hidden="1">{#N/A,#N/A,TRUE,"자재관리";#N/A,#N/A,TRUE,"품질"}</definedName>
    <definedName name="ㅇㅇㅇㅇㅇ" localSheetId="0" hidden="1">{#N/A,#N/A,TRUE,"자재관리";#N/A,#N/A,TRUE,"품질"}</definedName>
    <definedName name="ㅇㅇㅇㅇㅇ" hidden="1">{#N/A,#N/A,TRUE,"자재관리";#N/A,#N/A,TRUE,"품질"}</definedName>
    <definedName name="ㅇㅎㅁ" localSheetId="10" hidden="1">{#N/A,#N/A,FALSE,"97년 투자계획 세부내역 "}</definedName>
    <definedName name="ㅇㅎㅁ" localSheetId="9" hidden="1">{#N/A,#N/A,FALSE,"97년 투자계획 세부내역 "}</definedName>
    <definedName name="ㅇㅎㅁ" localSheetId="0" hidden="1">{#N/A,#N/A,FALSE,"97년 투자계획 세부내역 "}</definedName>
    <definedName name="ㅇㅎㅁ" hidden="1">{#N/A,#N/A,FALSE,"97년 투자계획 세부내역 "}</definedName>
    <definedName name="ㅇㅎㅇㅎ" localSheetId="10" hidden="1">{"'용역비'!$A$4:$C$8"}</definedName>
    <definedName name="ㅇㅎㅇㅎ" localSheetId="9" hidden="1">{"'용역비'!$A$4:$C$8"}</definedName>
    <definedName name="ㅇㅎㅇㅎ" localSheetId="0" hidden="1">{"'용역비'!$A$4:$C$8"}</definedName>
    <definedName name="ㅇㅎㅇㅎ" hidden="1">{"'용역비'!$A$4:$C$8"}</definedName>
    <definedName name="ㅇ호" localSheetId="10" hidden="1">{"'용역비'!$A$4:$C$8"}</definedName>
    <definedName name="ㅇ호" localSheetId="9" hidden="1">{"'용역비'!$A$4:$C$8"}</definedName>
    <definedName name="ㅇ호" localSheetId="0" hidden="1">{"'용역비'!$A$4:$C$8"}</definedName>
    <definedName name="ㅇ호" hidden="1">{"'용역비'!$A$4:$C$8"}</definedName>
    <definedName name="ㅇ호ㅓ" localSheetId="10" hidden="1">{"'용역비'!$A$4:$C$8"}</definedName>
    <definedName name="ㅇ호ㅓ" localSheetId="9" hidden="1">{"'용역비'!$A$4:$C$8"}</definedName>
    <definedName name="ㅇ호ㅓ" localSheetId="0" hidden="1">{"'용역비'!$A$4:$C$8"}</definedName>
    <definedName name="ㅇ호ㅓ" hidden="1">{"'용역비'!$A$4:$C$8"}</definedName>
    <definedName name="ㅇ호ㅓㅇㅎ" localSheetId="10" hidden="1">{"'용역비'!$A$4:$C$8"}</definedName>
    <definedName name="ㅇ호ㅓㅇㅎ" localSheetId="9" hidden="1">{"'용역비'!$A$4:$C$8"}</definedName>
    <definedName name="ㅇ호ㅓㅇㅎ" localSheetId="0" hidden="1">{"'용역비'!$A$4:$C$8"}</definedName>
    <definedName name="ㅇ호ㅓㅇㅎ" hidden="1">{"'용역비'!$A$4:$C$8"}</definedName>
    <definedName name="ㅇ호ㅓㅇ호ㅓ" localSheetId="10" hidden="1">{"'용역비'!$A$4:$C$8"}</definedName>
    <definedName name="ㅇ호ㅓㅇ호ㅓ" localSheetId="9" hidden="1">{"'용역비'!$A$4:$C$8"}</definedName>
    <definedName name="ㅇ호ㅓㅇ호ㅓ" localSheetId="0" hidden="1">{"'용역비'!$A$4:$C$8"}</definedName>
    <definedName name="ㅇ호ㅓㅇ호ㅓ" hidden="1">{"'용역비'!$A$4:$C$8"}</definedName>
    <definedName name="ㅇ호ㅓㅎ" localSheetId="10" hidden="1">{"'용역비'!$A$4:$C$8"}</definedName>
    <definedName name="ㅇ호ㅓㅎ" localSheetId="9" hidden="1">{"'용역비'!$A$4:$C$8"}</definedName>
    <definedName name="ㅇ호ㅓㅎ" localSheetId="0" hidden="1">{"'용역비'!$A$4:$C$8"}</definedName>
    <definedName name="ㅇ호ㅓㅎ" hidden="1">{"'용역비'!$A$4:$C$8"}</definedName>
    <definedName name="ㅇ호ㅓ호ㅓ" localSheetId="10" hidden="1">{"'용역비'!$A$4:$C$8"}</definedName>
    <definedName name="ㅇ호ㅓ호ㅓ" localSheetId="9" hidden="1">{"'용역비'!$A$4:$C$8"}</definedName>
    <definedName name="ㅇ호ㅓ호ㅓ" localSheetId="0" hidden="1">{"'용역비'!$A$4:$C$8"}</definedName>
    <definedName name="ㅇ호ㅓ호ㅓ" hidden="1">{"'용역비'!$A$4:$C$8"}</definedName>
    <definedName name="아" localSheetId="1" hidden="1">{#N/A,#N/A,FALSE,"자재관리";#N/A,#N/A,FALSE,"자재관리";#N/A,#N/A,FALSE,"자재관리"}</definedName>
    <definedName name="아" localSheetId="10" hidden="1">{#N/A,#N/A,FALSE,"자재관리";#N/A,#N/A,FALSE,"자재관리";#N/A,#N/A,FALSE,"자재관리"}</definedName>
    <definedName name="아" localSheetId="2" hidden="1">{#N/A,#N/A,FALSE,"자재관리";#N/A,#N/A,FALSE,"자재관리";#N/A,#N/A,FALSE,"자재관리"}</definedName>
    <definedName name="아" localSheetId="9" hidden="1">{#N/A,#N/A,FALSE,"자재관리";#N/A,#N/A,FALSE,"자재관리";#N/A,#N/A,FALSE,"자재관리"}</definedName>
    <definedName name="아" localSheetId="0" hidden="1">{#N/A,#N/A,FALSE,"자재관리";#N/A,#N/A,FALSE,"자재관리";#N/A,#N/A,FALSE,"자재관리"}</definedName>
    <definedName name="아" hidden="1">{#N/A,#N/A,FALSE,"자재관리";#N/A,#N/A,FALSE,"자재관리";#N/A,#N/A,FALSE,"자재관리"}</definedName>
    <definedName name="아마도" localSheetId="10" hidden="1">{#N/A,#N/A,FALSE,"97년 투자계획 세부내역 "}</definedName>
    <definedName name="아마도" localSheetId="9" hidden="1">{#N/A,#N/A,FALSE,"97년 투자계획 세부내역 "}</definedName>
    <definedName name="아마도" localSheetId="0" hidden="1">{#N/A,#N/A,FALSE,"97년 투자계획 세부내역 "}</definedName>
    <definedName name="아마도" hidden="1">{#N/A,#N/A,FALSE,"97년 투자계획 세부내역 "}</definedName>
    <definedName name="아이템별투자" localSheetId="1" hidden="1">{#N/A,#N/A,FALSE,"자재관리";#N/A,#N/A,FALSE,"자재관리";#N/A,#N/A,FALSE,"자재관리"}</definedName>
    <definedName name="아이템별투자" localSheetId="10" hidden="1">{#N/A,#N/A,FALSE,"자재관리";#N/A,#N/A,FALSE,"자재관리";#N/A,#N/A,FALSE,"자재관리"}</definedName>
    <definedName name="아이템별투자" localSheetId="2" hidden="1">{#N/A,#N/A,FALSE,"자재관리";#N/A,#N/A,FALSE,"자재관리";#N/A,#N/A,FALSE,"자재관리"}</definedName>
    <definedName name="아이템별투자" localSheetId="9" hidden="1">{#N/A,#N/A,FALSE,"자재관리";#N/A,#N/A,FALSE,"자재관리";#N/A,#N/A,FALSE,"자재관리"}</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전관리"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암거" localSheetId="1" hidden="1">#REF!</definedName>
    <definedName name="암거" localSheetId="10" hidden="1">#REF!</definedName>
    <definedName name="암거" localSheetId="2" hidden="1">#REF!</definedName>
    <definedName name="암거" localSheetId="9" hidden="1">#REF!</definedName>
    <definedName name="암거" localSheetId="0" hidden="1">#REF!</definedName>
    <definedName name="암거" hidden="1">#REF!</definedName>
    <definedName name="암사" localSheetId="10" hidden="1">{#N/A,#N/A,TRUE,"대 차 대 조 표"}</definedName>
    <definedName name="암사" localSheetId="9" hidden="1">{#N/A,#N/A,TRUE,"대 차 대 조 표"}</definedName>
    <definedName name="암사" localSheetId="0" hidden="1">{#N/A,#N/A,TRUE,"대 차 대 조 표"}</definedName>
    <definedName name="암사" hidden="1">{#N/A,#N/A,TRUE,"대 차 대 조 표"}</definedName>
    <definedName name="앙" localSheetId="1" hidden="1">{#N/A,#N/A,FALSE,"자재관리";#N/A,#N/A,FALSE,"자재관리";#N/A,#N/A,FALSE,"자재관리"}</definedName>
    <definedName name="앙" localSheetId="10" hidden="1">{#N/A,#N/A,FALSE,"자재관리";#N/A,#N/A,FALSE,"자재관리";#N/A,#N/A,FALSE,"자재관리"}</definedName>
    <definedName name="앙" localSheetId="2" hidden="1">{#N/A,#N/A,FALSE,"자재관리";#N/A,#N/A,FALSE,"자재관리";#N/A,#N/A,FALSE,"자재관리"}</definedName>
    <definedName name="앙" localSheetId="9" hidden="1">{#N/A,#N/A,FALSE,"자재관리";#N/A,#N/A,FALSE,"자재관리";#N/A,#N/A,FALSE,"자재관리"}</definedName>
    <definedName name="앙" localSheetId="0" hidden="1">{#N/A,#N/A,FALSE,"자재관리";#N/A,#N/A,FALSE,"자재관리";#N/A,#N/A,FALSE,"자재관리"}</definedName>
    <definedName name="앙" hidden="1">{#N/A,#N/A,FALSE,"자재관리";#N/A,#N/A,FALSE,"자재관리";#N/A,#N/A,FALSE,"자재관리"}</definedName>
    <definedName name="양" localSheetId="1" hidden="1">{#N/A,#N/A,FALSE,"자재관리";#N/A,#N/A,FALSE,"자재관리";#N/A,#N/A,FALSE,"자재관리"}</definedName>
    <definedName name="양" localSheetId="10" hidden="1">{#N/A,#N/A,FALSE,"자재관리";#N/A,#N/A,FALSE,"자재관리";#N/A,#N/A,FALSE,"자재관리"}</definedName>
    <definedName name="양" localSheetId="2" hidden="1">{#N/A,#N/A,FALSE,"자재관리";#N/A,#N/A,FALSE,"자재관리";#N/A,#N/A,FALSE,"자재관리"}</definedName>
    <definedName name="양" localSheetId="9" hidden="1">{#N/A,#N/A,FALSE,"자재관리";#N/A,#N/A,FALSE,"자재관리";#N/A,#N/A,FALSE,"자재관리"}</definedName>
    <definedName name="양" localSheetId="0" hidden="1">{#N/A,#N/A,FALSE,"자재관리";#N/A,#N/A,FALSE,"자재관리";#N/A,#N/A,FALSE,"자재관리"}</definedName>
    <definedName name="양" hidden="1">{#N/A,#N/A,FALSE,"자재관리";#N/A,#N/A,FALSE,"자재관리";#N/A,#N/A,FALSE,"자재관리"}</definedName>
    <definedName name="어" localSheetId="10" hidden="1">{"'용역비'!$A$4:$C$8"}</definedName>
    <definedName name="어" localSheetId="9" hidden="1">{"'용역비'!$A$4:$C$8"}</definedName>
    <definedName name="어" localSheetId="0" hidden="1">{"'용역비'!$A$4:$C$8"}</definedName>
    <definedName name="어" hidden="1">{"'용역비'!$A$4:$C$8"}</definedName>
    <definedName name="업" localSheetId="1" hidden="1">{#N/A,#N/A,FALSE,"집계";#N/A,#N/A,FALSE,"표지";#N/A,#N/A,FALSE,"터빈집계";#N/A,#N/A,FALSE,"터빈내역";#N/A,#N/A,FALSE,"주제어집계";#N/A,#N/A,FALSE,"주제어내역";#N/A,#N/A,FALSE,"보일러집계";#N/A,#N/A,FALSE,"보일러내역"}</definedName>
    <definedName name="업" localSheetId="1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9"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 localSheetId="10" hidden="1">{#N/A,#N/A,TRUE,"대 차 대 조 표"}</definedName>
    <definedName name="업무" localSheetId="9" hidden="1">{#N/A,#N/A,TRUE,"대 차 대 조 표"}</definedName>
    <definedName name="업무" localSheetId="0" hidden="1">{#N/A,#N/A,TRUE,"대 차 대 조 표"}</definedName>
    <definedName name="업무" hidden="1">{#N/A,#N/A,TRUE,"대 차 대 조 표"}</definedName>
    <definedName name="업무계획표" localSheetId="10" hidden="1">{#N/A,#N/A,TRUE,"대 차 대 조 표"}</definedName>
    <definedName name="업무계획표" localSheetId="9" hidden="1">{#N/A,#N/A,TRUE,"대 차 대 조 표"}</definedName>
    <definedName name="업무계획표" localSheetId="0" hidden="1">{#N/A,#N/A,TRUE,"대 차 대 조 표"}</definedName>
    <definedName name="업무계획표" hidden="1">{#N/A,#N/A,TRUE,"대 차 대 조 표"}</definedName>
    <definedName name="업무계획표01" localSheetId="10" hidden="1">{#N/A,#N/A,TRUE,"대 차 대 조 표"}</definedName>
    <definedName name="업무계획표01" localSheetId="9" hidden="1">{#N/A,#N/A,TRUE,"대 차 대 조 표"}</definedName>
    <definedName name="업무계획표01" localSheetId="0" hidden="1">{#N/A,#N/A,TRUE,"대 차 대 조 표"}</definedName>
    <definedName name="업무계획표01" hidden="1">{#N/A,#N/A,TRUE,"대 차 대 조 표"}</definedName>
    <definedName name="업소용" localSheetId="1" hidden="1">{#N/A,#N/A,TRUE,"자재관리";#N/A,#N/A,TRUE,"품질"}</definedName>
    <definedName name="업소용" localSheetId="10" hidden="1">{#N/A,#N/A,TRUE,"자재관리";#N/A,#N/A,TRUE,"품질"}</definedName>
    <definedName name="업소용" localSheetId="2" hidden="1">{#N/A,#N/A,TRUE,"자재관리";#N/A,#N/A,TRUE,"품질"}</definedName>
    <definedName name="업소용" localSheetId="9" hidden="1">{#N/A,#N/A,TRUE,"자재관리";#N/A,#N/A,TRUE,"품질"}</definedName>
    <definedName name="업소용" localSheetId="0" hidden="1">{#N/A,#N/A,TRUE,"자재관리";#N/A,#N/A,TRUE,"품질"}</definedName>
    <definedName name="업소용" hidden="1">{#N/A,#N/A,TRUE,"자재관리";#N/A,#N/A,TRUE,"품질"}</definedName>
    <definedName name="업소용생산1팀" localSheetId="1" hidden="1">{#N/A,#N/A,FALSE,"자재관리";#N/A,#N/A,FALSE,"자재관리";#N/A,#N/A,FALSE,"자재관리"}</definedName>
    <definedName name="업소용생산1팀" localSheetId="10" hidden="1">{#N/A,#N/A,FALSE,"자재관리";#N/A,#N/A,FALSE,"자재관리";#N/A,#N/A,FALSE,"자재관리"}</definedName>
    <definedName name="업소용생산1팀" localSheetId="2" hidden="1">{#N/A,#N/A,FALSE,"자재관리";#N/A,#N/A,FALSE,"자재관리";#N/A,#N/A,FALSE,"자재관리"}</definedName>
    <definedName name="업소용생산1팀" localSheetId="9" hidden="1">{#N/A,#N/A,FALSE,"자재관리";#N/A,#N/A,FALSE,"자재관리";#N/A,#N/A,FALSE,"자재관리"}</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역삼4월" localSheetId="10" hidden="1">{#N/A,#N/A,TRUE,"대 차 대 조 표"}</definedName>
    <definedName name="역삼4월" localSheetId="9" hidden="1">{#N/A,#N/A,TRUE,"대 차 대 조 표"}</definedName>
    <definedName name="역삼4월" localSheetId="0" hidden="1">{#N/A,#N/A,TRUE,"대 차 대 조 표"}</definedName>
    <definedName name="역삼4월" hidden="1">{#N/A,#N/A,TRUE,"대 차 대 조 표"}</definedName>
    <definedName name="역삼5월" localSheetId="10" hidden="1">{#N/A,#N/A,TRUE,"대 차 대 조 표"}</definedName>
    <definedName name="역삼5월" localSheetId="9" hidden="1">{#N/A,#N/A,TRUE,"대 차 대 조 표"}</definedName>
    <definedName name="역삼5월" localSheetId="0" hidden="1">{#N/A,#N/A,TRUE,"대 차 대 조 표"}</definedName>
    <definedName name="역삼5월" hidden="1">{#N/A,#N/A,TRUE,"대 차 대 조 표"}</definedName>
    <definedName name="역삼5월청구" localSheetId="10" hidden="1">{#N/A,#N/A,TRUE,"대 차 대 조 표"}</definedName>
    <definedName name="역삼5월청구" localSheetId="9" hidden="1">{#N/A,#N/A,TRUE,"대 차 대 조 표"}</definedName>
    <definedName name="역삼5월청구" localSheetId="0" hidden="1">{#N/A,#N/A,TRUE,"대 차 대 조 표"}</definedName>
    <definedName name="역삼5월청구" hidden="1">{#N/A,#N/A,TRUE,"대 차 대 조 표"}</definedName>
    <definedName name="역삼계" localSheetId="10" hidden="1">{#N/A,#N/A,TRUE,"대 차 대 조 표"}</definedName>
    <definedName name="역삼계" localSheetId="9" hidden="1">{#N/A,#N/A,TRUE,"대 차 대 조 표"}</definedName>
    <definedName name="역삼계" localSheetId="0" hidden="1">{#N/A,#N/A,TRUE,"대 차 대 조 표"}</definedName>
    <definedName name="역삼계" hidden="1">{#N/A,#N/A,TRUE,"대 차 대 조 표"}</definedName>
    <definedName name="영업인건배부" localSheetId="10" hidden="1">{#N/A,#N/A,FALSE,"97년 투자계획 세부내역 "}</definedName>
    <definedName name="영업인건배부" localSheetId="9" hidden="1">{#N/A,#N/A,FALSE,"97년 투자계획 세부내역 "}</definedName>
    <definedName name="영업인건배부" localSheetId="0" hidden="1">{#N/A,#N/A,FALSE,"97년 투자계획 세부내역 "}</definedName>
    <definedName name="영업인건배부" hidden="1">{#N/A,#N/A,FALSE,"97년 투자계획 세부내역 "}</definedName>
    <definedName name="영업인건비배부" localSheetId="10" hidden="1">{#N/A,#N/A,FALSE,"97년 투자계획 세부내역 "}</definedName>
    <definedName name="영업인건비배부" localSheetId="9" hidden="1">{#N/A,#N/A,FALSE,"97년 투자계획 세부내역 "}</definedName>
    <definedName name="영업인건비배부" localSheetId="0" hidden="1">{#N/A,#N/A,FALSE,"97년 투자계획 세부내역 "}</definedName>
    <definedName name="영업인건비배부" hidden="1">{#N/A,#N/A,FALSE,"97년 투자계획 세부내역 "}</definedName>
    <definedName name="예상" localSheetId="10" hidden="1">{#N/A,#N/A,FALSE,"97년 투자계획 세부내역 "}</definedName>
    <definedName name="예상" localSheetId="9" hidden="1">{#N/A,#N/A,FALSE,"97년 투자계획 세부내역 "}</definedName>
    <definedName name="예상" localSheetId="0" hidden="1">{#N/A,#N/A,FALSE,"97년 투자계획 세부내역 "}</definedName>
    <definedName name="예상" hidden="1">{#N/A,#N/A,FALSE,"97년 투자계획 세부내역 "}</definedName>
    <definedName name="예상도급내역" localSheetId="1" hidden="1">{#N/A,#N/A,FALSE,"CCTV"}</definedName>
    <definedName name="예상도급내역" localSheetId="10" hidden="1">{#N/A,#N/A,FALSE,"CCTV"}</definedName>
    <definedName name="예상도급내역" localSheetId="2" hidden="1">{#N/A,#N/A,FALSE,"CCTV"}</definedName>
    <definedName name="예상도급내역" localSheetId="9" hidden="1">{#N/A,#N/A,FALSE,"CCTV"}</definedName>
    <definedName name="예상도급내역" localSheetId="0" hidden="1">{#N/A,#N/A,FALSE,"CCTV"}</definedName>
    <definedName name="예상도급내역" hidden="1">{#N/A,#N/A,FALSE,"CCTV"}</definedName>
    <definedName name="오서방" localSheetId="10" hidden="1">{#N/A,#N/A,FALSE,"97년 투자계획 세부내역 "}</definedName>
    <definedName name="오서방" localSheetId="9" hidden="1">{#N/A,#N/A,FALSE,"97년 투자계획 세부내역 "}</definedName>
    <definedName name="오서방" localSheetId="0" hidden="1">{#N/A,#N/A,FALSE,"97년 투자계획 세부내역 "}</definedName>
    <definedName name="오서방" hidden="1">{#N/A,#N/A,FALSE,"97년 투자계획 세부내역 "}</definedName>
    <definedName name="오세범" localSheetId="10" hidden="1">{#N/A,#N/A,FALSE,"97년 투자계획 세부내역 "}</definedName>
    <definedName name="오세범" localSheetId="9" hidden="1">{#N/A,#N/A,FALSE,"97년 투자계획 세부내역 "}</definedName>
    <definedName name="오세범" localSheetId="0" hidden="1">{#N/A,#N/A,FALSE,"97년 투자계획 세부내역 "}</definedName>
    <definedName name="오세범" hidden="1">{#N/A,#N/A,FALSE,"97년 투자계획 세부내역 "}</definedName>
    <definedName name="오세범1" localSheetId="10" hidden="1">{#N/A,#N/A,FALSE,"97년 투자계획 세부내역 "}</definedName>
    <definedName name="오세범1" localSheetId="9" hidden="1">{#N/A,#N/A,FALSE,"97년 투자계획 세부내역 "}</definedName>
    <definedName name="오세범1" localSheetId="0" hidden="1">{#N/A,#N/A,FALSE,"97년 투자계획 세부내역 "}</definedName>
    <definedName name="오세범1" hidden="1">{#N/A,#N/A,FALSE,"97년 투자계획 세부내역 "}</definedName>
    <definedName name="오세범2" localSheetId="10" hidden="1">{#N/A,#N/A,FALSE,"97년 투자계획 세부내역 "}</definedName>
    <definedName name="오세범2" localSheetId="9" hidden="1">{#N/A,#N/A,FALSE,"97년 투자계획 세부내역 "}</definedName>
    <definedName name="오세범2" localSheetId="0" hidden="1">{#N/A,#N/A,FALSE,"97년 투자계획 세부내역 "}</definedName>
    <definedName name="오세범2" hidden="1">{#N/A,#N/A,FALSE,"97년 투자계획 세부내역 "}</definedName>
    <definedName name="오세범3" localSheetId="10" hidden="1">{#N/A,#N/A,FALSE,"97년 투자계획 세부내역 "}</definedName>
    <definedName name="오세범3" localSheetId="9" hidden="1">{#N/A,#N/A,FALSE,"97년 투자계획 세부내역 "}</definedName>
    <definedName name="오세범3" localSheetId="0" hidden="1">{#N/A,#N/A,FALSE,"97년 투자계획 세부내역 "}</definedName>
    <definedName name="오세범3" hidden="1">{#N/A,#N/A,FALSE,"97년 투자계획 세부내역 "}</definedName>
    <definedName name="우인보고표지" localSheetId="1" hidden="1">{#N/A,#N/A,FALSE,"자재관리";#N/A,#N/A,FALSE,"자재관리";#N/A,#N/A,FALSE,"자재관리"}</definedName>
    <definedName name="우인보고표지" localSheetId="10" hidden="1">{#N/A,#N/A,FALSE,"자재관리";#N/A,#N/A,FALSE,"자재관리";#N/A,#N/A,FALSE,"자재관리"}</definedName>
    <definedName name="우인보고표지" localSheetId="2" hidden="1">{#N/A,#N/A,FALSE,"자재관리";#N/A,#N/A,FALSE,"자재관리";#N/A,#N/A,FALSE,"자재관리"}</definedName>
    <definedName name="우인보고표지" localSheetId="9" hidden="1">{#N/A,#N/A,FALSE,"자재관리";#N/A,#N/A,FALSE,"자재관리";#N/A,#N/A,FALSE,"자재관리"}</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1" hidden="1">{#N/A,#N/A,TRUE,"자재관리";#N/A,#N/A,TRUE,"품질"}</definedName>
    <definedName name="우인표지" localSheetId="10" hidden="1">{#N/A,#N/A,TRUE,"자재관리";#N/A,#N/A,TRUE,"품질"}</definedName>
    <definedName name="우인표지" localSheetId="2" hidden="1">{#N/A,#N/A,TRUE,"자재관리";#N/A,#N/A,TRUE,"품질"}</definedName>
    <definedName name="우인표지" localSheetId="9" hidden="1">{#N/A,#N/A,TRUE,"자재관리";#N/A,#N/A,TRUE,"품질"}</definedName>
    <definedName name="우인표지" localSheetId="0" hidden="1">{#N/A,#N/A,TRUE,"자재관리";#N/A,#N/A,TRUE,"품질"}</definedName>
    <definedName name="우인표지" hidden="1">{#N/A,#N/A,TRUE,"자재관리";#N/A,#N/A,TRUE,"품질"}</definedName>
    <definedName name="원가TABLE" localSheetId="1" hidden="1">{#N/A,#N/A,TRUE,"자재관리";#N/A,#N/A,TRUE,"품질"}</definedName>
    <definedName name="원가TABLE" localSheetId="10" hidden="1">{#N/A,#N/A,TRUE,"자재관리";#N/A,#N/A,TRUE,"품질"}</definedName>
    <definedName name="원가TABLE" localSheetId="2" hidden="1">{#N/A,#N/A,TRUE,"자재관리";#N/A,#N/A,TRUE,"품질"}</definedName>
    <definedName name="원가TABLE" localSheetId="9" hidden="1">{#N/A,#N/A,TRUE,"자재관리";#N/A,#N/A,TRUE,"품질"}</definedName>
    <definedName name="원가TABLE" localSheetId="0" hidden="1">{#N/A,#N/A,TRUE,"자재관리";#N/A,#N/A,TRUE,"품질"}</definedName>
    <definedName name="원가TABLE" hidden="1">{#N/A,#N/A,TRUE,"자재관리";#N/A,#N/A,TRUE,"품질"}</definedName>
    <definedName name="원가소계" localSheetId="13">#REF!</definedName>
    <definedName name="원본2" localSheetId="0" hidden="1">#REF!</definedName>
    <definedName name="원본2" hidden="1">#REF!</definedName>
    <definedName name="월별매출3" localSheetId="10" hidden="1">{#N/A,#N/A,FALSE,"97년 투자계획 세부내역 "}</definedName>
    <definedName name="월별매출3" localSheetId="9" hidden="1">{#N/A,#N/A,FALSE,"97년 투자계획 세부내역 "}</definedName>
    <definedName name="월별매출3" localSheetId="0" hidden="1">{#N/A,#N/A,FALSE,"97년 투자계획 세부내역 "}</definedName>
    <definedName name="월별매출3" hidden="1">{#N/A,#N/A,FALSE,"97년 투자계획 세부내역 "}</definedName>
    <definedName name="위생관리"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localSheetId="10" hidden="1">{#N/A,#N/A,FALSE,"97년 투자계획 세부내역 "}</definedName>
    <definedName name="유" localSheetId="9" hidden="1">{#N/A,#N/A,FALSE,"97년 투자계획 세부내역 "}</definedName>
    <definedName name="유" localSheetId="0" hidden="1">{#N/A,#N/A,FALSE,"97년 투자계획 세부내역 "}</definedName>
    <definedName name="유" hidden="1">{#N/A,#N/A,FALSE,"97년 투자계획 세부내역 "}</definedName>
    <definedName name="유지니" localSheetId="10" hidden="1">{#N/A,#N/A,FALSE,"97년 투자계획 세부내역 "}</definedName>
    <definedName name="유지니" localSheetId="9" hidden="1">{#N/A,#N/A,FALSE,"97년 투자계획 세부내역 "}</definedName>
    <definedName name="유지니" localSheetId="0" hidden="1">{#N/A,#N/A,FALSE,"97년 투자계획 세부내역 "}</definedName>
    <definedName name="유지니" hidden="1">{#N/A,#N/A,FALSE,"97년 투자계획 세부내역 "}</definedName>
    <definedName name="유지니네" localSheetId="10" hidden="1">{#N/A,#N/A,FALSE,"97년 투자계획 세부내역 "}</definedName>
    <definedName name="유지니네" localSheetId="9" hidden="1">{#N/A,#N/A,FALSE,"97년 투자계획 세부내역 "}</definedName>
    <definedName name="유지니네" localSheetId="0" hidden="1">{#N/A,#N/A,FALSE,"97년 투자계획 세부내역 "}</definedName>
    <definedName name="유지니네" hidden="1">{#N/A,#N/A,FALSE,"97년 투자계획 세부내역 "}</definedName>
    <definedName name="유지니다" localSheetId="10" hidden="1">{#N/A,#N/A,FALSE,"97년 투자계획 세부내역 "}</definedName>
    <definedName name="유지니다" localSheetId="9" hidden="1">{#N/A,#N/A,FALSE,"97년 투자계획 세부내역 "}</definedName>
    <definedName name="유지니다" localSheetId="0" hidden="1">{#N/A,#N/A,FALSE,"97년 투자계획 세부내역 "}</definedName>
    <definedName name="유지니다" hidden="1">{#N/A,#N/A,FALSE,"97년 투자계획 세부내역 "}</definedName>
    <definedName name="유진" localSheetId="10" hidden="1">{#N/A,#N/A,FALSE,"이력서&amp;자기소개서"}</definedName>
    <definedName name="유진" localSheetId="9" hidden="1">{#N/A,#N/A,FALSE,"이력서&amp;자기소개서"}</definedName>
    <definedName name="유진" localSheetId="0" hidden="1">{#N/A,#N/A,FALSE,"이력서&amp;자기소개서"}</definedName>
    <definedName name="유진" hidden="1">{#N/A,#N/A,FALSE,"이력서&amp;자기소개서"}</definedName>
    <definedName name="육삼시티" localSheetId="10" hidden="1">{#N/A,#N/A,FALSE,"97년 투자계획 세부내역 "}</definedName>
    <definedName name="육삼시티" localSheetId="9" hidden="1">{#N/A,#N/A,FALSE,"97년 투자계획 세부내역 "}</definedName>
    <definedName name="육삼시티" localSheetId="0" hidden="1">{#N/A,#N/A,FALSE,"97년 투자계획 세부내역 "}</definedName>
    <definedName name="육삼시티" hidden="1">{#N/A,#N/A,FALSE,"97년 투자계획 세부내역 "}</definedName>
    <definedName name="을" localSheetId="1" hidden="1">{#N/A,#N/A,FALSE,"도급대비시행율";#N/A,#N/A,FALSE,"결의서";#N/A,#N/A,FALSE,"내역서";#N/A,#N/A,FALSE,"도급예상"}</definedName>
    <definedName name="을" localSheetId="1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9" hidden="1">{#N/A,#N/A,FALSE,"도급대비시행율";#N/A,#N/A,FALSE,"결의서";#N/A,#N/A,FALSE,"내역서";#N/A,#N/A,FALSE,"도급예상"}</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1" hidden="1">{#N/A,#N/A,FALSE,"자재관리";#N/A,#N/A,FALSE,"자재관리";#N/A,#N/A,FALSE,"자재관리"}</definedName>
    <definedName name="이" localSheetId="10" hidden="1">{#N/A,#N/A,FALSE,"자재관리";#N/A,#N/A,FALSE,"자재관리";#N/A,#N/A,FALSE,"자재관리"}</definedName>
    <definedName name="이" localSheetId="2" hidden="1">{#N/A,#N/A,FALSE,"자재관리";#N/A,#N/A,FALSE,"자재관리";#N/A,#N/A,FALSE,"자재관리"}</definedName>
    <definedName name="이" localSheetId="9" hidden="1">{#N/A,#N/A,FALSE,"자재관리";#N/A,#N/A,FALSE,"자재관리";#N/A,#N/A,FALSE,"자재관리"}</definedName>
    <definedName name="이" localSheetId="0" hidden="1">{#N/A,#N/A,FALSE,"자재관리";#N/A,#N/A,FALSE,"자재관리";#N/A,#N/A,FALSE,"자재관리"}</definedName>
    <definedName name="이" hidden="1">{#N/A,#N/A,FALSE,"자재관리";#N/A,#N/A,FALSE,"자재관리";#N/A,#N/A,FALSE,"자재관리"}</definedName>
    <definedName name="이름" localSheetId="1" hidden="1">{#N/A,#N/A,FALSE,"전력간선"}</definedName>
    <definedName name="이름" localSheetId="10" hidden="1">{#N/A,#N/A,FALSE,"전력간선"}</definedName>
    <definedName name="이름" localSheetId="2" hidden="1">{#N/A,#N/A,FALSE,"전력간선"}</definedName>
    <definedName name="이름" localSheetId="9" hidden="1">{#N/A,#N/A,FALSE,"전력간선"}</definedName>
    <definedName name="이름" localSheetId="0" hidden="1">{#N/A,#N/A,FALSE,"전력간선"}</definedName>
    <definedName name="이름" hidden="1">{#N/A,#N/A,FALSE,"전력간선"}</definedName>
    <definedName name="이름충돌" localSheetId="13">#REF!</definedName>
    <definedName name="이봉해" localSheetId="1" hidden="1">{#N/A,#N/A,FALSE,"자재관리";#N/A,#N/A,FALSE,"자재관리";#N/A,#N/A,FALSE,"자재관리"}</definedName>
    <definedName name="이봉해" localSheetId="10" hidden="1">{#N/A,#N/A,FALSE,"자재관리";#N/A,#N/A,FALSE,"자재관리";#N/A,#N/A,FALSE,"자재관리"}</definedName>
    <definedName name="이봉해" localSheetId="2" hidden="1">{#N/A,#N/A,FALSE,"자재관리";#N/A,#N/A,FALSE,"자재관리";#N/A,#N/A,FALSE,"자재관리"}</definedName>
    <definedName name="이봉해" localSheetId="9" hidden="1">{#N/A,#N/A,FALSE,"자재관리";#N/A,#N/A,FALSE,"자재관리";#N/A,#N/A,FALSE,"자재관리"}</definedName>
    <definedName name="이봉해" localSheetId="0" hidden="1">{#N/A,#N/A,FALSE,"자재관리";#N/A,#N/A,FALSE,"자재관리";#N/A,#N/A,FALSE,"자재관리"}</definedName>
    <definedName name="이봉해" hidden="1">{#N/A,#N/A,FALSE,"자재관리";#N/A,#N/A,FALSE,"자재관리";#N/A,#N/A,FALSE,"자재관리"}</definedName>
    <definedName name="이읏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9"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호버" localSheetId="10" hidden="1">{#N/A,#N/A,FALSE,"97년 투자계획 세부내역 "}</definedName>
    <definedName name="이호버" localSheetId="9" hidden="1">{#N/A,#N/A,FALSE,"97년 투자계획 세부내역 "}</definedName>
    <definedName name="이호버" localSheetId="0" hidden="1">{#N/A,#N/A,FALSE,"97년 투자계획 세부내역 "}</definedName>
    <definedName name="이호버" hidden="1">{#N/A,#N/A,FALSE,"97년 투자계획 세부내역 "}</definedName>
    <definedName name="인건비" localSheetId="10" hidden="1">{"'2분기예산별'!$B$2:$O$38"}</definedName>
    <definedName name="인건비" localSheetId="9" hidden="1">{"'2분기예산별'!$B$2:$O$38"}</definedName>
    <definedName name="인건비" localSheetId="0" hidden="1">{"'2분기예산별'!$B$2:$O$38"}</definedName>
    <definedName name="인건비" hidden="1">{"'2분기예산별'!$B$2:$O$38"}</definedName>
    <definedName name="인건비1" localSheetId="10" hidden="1">{"'2분기예산별'!$B$2:$O$38"}</definedName>
    <definedName name="인건비1" localSheetId="9" hidden="1">{"'2분기예산별'!$B$2:$O$38"}</definedName>
    <definedName name="인건비1" localSheetId="0" hidden="1">{"'2분기예산별'!$B$2:$O$38"}</definedName>
    <definedName name="인건비1" hidden="1">{"'2분기예산별'!$B$2:$O$38"}</definedName>
    <definedName name="인건비내역" hidden="1">[10]내역서!#REF!</definedName>
    <definedName name="인쇄영역" localSheetId="13">#REF!</definedName>
    <definedName name="인쇄영역2" localSheetId="13">#REF!</definedName>
    <definedName name="일" localSheetId="1" hidden="1">{#N/A,#N/A,FALSE,"도급대비시행율";#N/A,#N/A,FALSE,"결의서";#N/A,#N/A,FALSE,"내역서";#N/A,#N/A,FALSE,"도급예상"}</definedName>
    <definedName name="일" localSheetId="1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9" hidden="1">{#N/A,#N/A,FALSE,"도급대비시행율";#N/A,#N/A,FALSE,"결의서";#N/A,#N/A,FALSE,"내역서";#N/A,#N/A,FALSE,"도급예상"}</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위호표" localSheetId="13">#REF!</definedName>
    <definedName name="임차풀" localSheetId="10" hidden="1">{#N/A,#N/A,FALSE,"동부"}</definedName>
    <definedName name="임차풀" localSheetId="9" hidden="1">{#N/A,#N/A,FALSE,"동부"}</definedName>
    <definedName name="임차풀" localSheetId="0" hidden="1">{#N/A,#N/A,FALSE,"동부"}</definedName>
    <definedName name="임차풀" hidden="1">{#N/A,#N/A,FALSE,"동부"}</definedName>
    <definedName name="ㅈ" localSheetId="1" hidden="1">{#N/A,#N/A,FALSE,"자재관리";#N/A,#N/A,FALSE,"자재관리";#N/A,#N/A,FALSE,"자재관리"}</definedName>
    <definedName name="ㅈ" localSheetId="10" hidden="1">{#N/A,#N/A,FALSE,"자재관리";#N/A,#N/A,FALSE,"자재관리";#N/A,#N/A,FALSE,"자재관리"}</definedName>
    <definedName name="ㅈ" localSheetId="2" hidden="1">{#N/A,#N/A,FALSE,"자재관리";#N/A,#N/A,FALSE,"자재관리";#N/A,#N/A,FALSE,"자재관리"}</definedName>
    <definedName name="ㅈ" localSheetId="9" hidden="1">{#N/A,#N/A,FALSE,"자재관리";#N/A,#N/A,FALSE,"자재관리";#N/A,#N/A,FALSE,"자재관리"}</definedName>
    <definedName name="ㅈ" localSheetId="0" hidden="1">{#N/A,#N/A,FALSE,"자재관리";#N/A,#N/A,FALSE,"자재관리";#N/A,#N/A,FALSE,"자재관리"}</definedName>
    <definedName name="ㅈ" hidden="1">{#N/A,#N/A,FALSE,"자재관리";#N/A,#N/A,FALSE,"자재관리";#N/A,#N/A,FALSE,"자재관리"}</definedName>
    <definedName name="ㅈ56ㅕ" localSheetId="10" hidden="1">{"'용역비'!$A$4:$C$8"}</definedName>
    <definedName name="ㅈ56ㅕ" localSheetId="9" hidden="1">{"'용역비'!$A$4:$C$8"}</definedName>
    <definedName name="ㅈ56ㅕ" localSheetId="0" hidden="1">{"'용역비'!$A$4:$C$8"}</definedName>
    <definedName name="ㅈ56ㅕ" hidden="1">{"'용역비'!$A$4:$C$8"}</definedName>
    <definedName name="ㅈㄷㄱㄷㄱㄷ" localSheetId="10" hidden="1">{"'용역비'!$A$4:$C$8"}</definedName>
    <definedName name="ㅈㄷㄱㄷㄱㄷ" localSheetId="9" hidden="1">{"'용역비'!$A$4:$C$8"}</definedName>
    <definedName name="ㅈㄷㄱㄷㄱㄷ" localSheetId="0" hidden="1">{"'용역비'!$A$4:$C$8"}</definedName>
    <definedName name="ㅈㄷㄱㄷㄱㄷ" hidden="1">{"'용역비'!$A$4:$C$8"}</definedName>
    <definedName name="ㅈㄷㅈㄷ" localSheetId="10" hidden="1">{"'통신지'!$A$1:$J$41"}</definedName>
    <definedName name="ㅈㄷㅈㄷ" localSheetId="9" hidden="1">{"'통신지'!$A$1:$J$41"}</definedName>
    <definedName name="ㅈㄷㅈㄷ" localSheetId="0" hidden="1">{"'통신지'!$A$1:$J$41"}</definedName>
    <definedName name="ㅈㄷㅈㄷ" hidden="1">{"'통신지'!$A$1:$J$41"}</definedName>
    <definedName name="ㅈㅇ" localSheetId="10" hidden="1">{"'용역비'!$A$4:$C$8"}</definedName>
    <definedName name="ㅈㅇ" localSheetId="9" hidden="1">{"'용역비'!$A$4:$C$8"}</definedName>
    <definedName name="ㅈㅇ" localSheetId="0" hidden="1">{"'용역비'!$A$4:$C$8"}</definedName>
    <definedName name="ㅈㅇ" hidden="1">{"'용역비'!$A$4:$C$8"}</definedName>
    <definedName name="ㅈㅈㅈ" localSheetId="10" hidden="1">{"'용역비'!$A$4:$C$8"}</definedName>
    <definedName name="ㅈㅈㅈ" localSheetId="9" hidden="1">{"'용역비'!$A$4:$C$8"}</definedName>
    <definedName name="ㅈㅈㅈ" localSheetId="0" hidden="1">{"'용역비'!$A$4:$C$8"}</definedName>
    <definedName name="ㅈㅈㅈ" hidden="1">{"'용역비'!$A$4:$C$8"}</definedName>
    <definedName name="ㅈㅈㅈㅈㅈㅈ" localSheetId="10" hidden="1">{"'용역비'!$A$4:$C$8"}</definedName>
    <definedName name="ㅈㅈㅈㅈㅈㅈ" localSheetId="9" hidden="1">{"'용역비'!$A$4:$C$8"}</definedName>
    <definedName name="ㅈㅈㅈㅈㅈㅈ" localSheetId="0" hidden="1">{"'용역비'!$A$4:$C$8"}</definedName>
    <definedName name="ㅈㅈㅈㅈㅈㅈ" hidden="1">{"'용역비'!$A$4:$C$8"}</definedName>
    <definedName name="자본건축총괄" localSheetId="10" hidden="1">{#N/A,#N/A,FALSE,"97년 투자계획 세부내역 "}</definedName>
    <definedName name="자본건축총괄" localSheetId="9" hidden="1">{#N/A,#N/A,FALSE,"97년 투자계획 세부내역 "}</definedName>
    <definedName name="자본건축총괄" localSheetId="0" hidden="1">{#N/A,#N/A,FALSE,"97년 투자계획 세부내역 "}</definedName>
    <definedName name="자본건축총괄" hidden="1">{#N/A,#N/A,FALSE,"97년 투자계획 세부내역 "}</definedName>
    <definedName name="자재비" localSheetId="10" hidden="1">{"'용역비'!$A$4:$C$8"}</definedName>
    <definedName name="자재비" localSheetId="9" hidden="1">{"'용역비'!$A$4:$C$8"}</definedName>
    <definedName name="자재비" localSheetId="0" hidden="1">{"'용역비'!$A$4:$C$8"}</definedName>
    <definedName name="자재비" hidden="1">{"'용역비'!$A$4:$C$8"}</definedName>
    <definedName name="재료" localSheetId="1" hidden="1">{#N/A,#N/A,FALSE,"자재관리";#N/A,#N/A,FALSE,"자재관리";#N/A,#N/A,FALSE,"자재관리"}</definedName>
    <definedName name="재료" localSheetId="10" hidden="1">{#N/A,#N/A,FALSE,"자재관리";#N/A,#N/A,FALSE,"자재관리";#N/A,#N/A,FALSE,"자재관리"}</definedName>
    <definedName name="재료" localSheetId="2" hidden="1">{#N/A,#N/A,FALSE,"자재관리";#N/A,#N/A,FALSE,"자재관리";#N/A,#N/A,FALSE,"자재관리"}</definedName>
    <definedName name="재료" localSheetId="9" hidden="1">{#N/A,#N/A,FALSE,"자재관리";#N/A,#N/A,FALSE,"자재관리";#N/A,#N/A,FALSE,"자재관리"}</definedName>
    <definedName name="재료" localSheetId="0" hidden="1">{#N/A,#N/A,FALSE,"자재관리";#N/A,#N/A,FALSE,"자재관리";#N/A,#N/A,FALSE,"자재관리"}</definedName>
    <definedName name="재료" hidden="1">{#N/A,#N/A,FALSE,"자재관리";#N/A,#N/A,FALSE,"자재관리";#N/A,#N/A,FALSE,"자재관리"}</definedName>
    <definedName name="재료비1" localSheetId="1" hidden="1">{#N/A,#N/A,FALSE,"자재관리";#N/A,#N/A,FALSE,"자재관리";#N/A,#N/A,FALSE,"자재관리"}</definedName>
    <definedName name="재료비1" localSheetId="10" hidden="1">{#N/A,#N/A,FALSE,"자재관리";#N/A,#N/A,FALSE,"자재관리";#N/A,#N/A,FALSE,"자재관리"}</definedName>
    <definedName name="재료비1" localSheetId="2" hidden="1">{#N/A,#N/A,FALSE,"자재관리";#N/A,#N/A,FALSE,"자재관리";#N/A,#N/A,FALSE,"자재관리"}</definedName>
    <definedName name="재료비1" localSheetId="9" hidden="1">{#N/A,#N/A,FALSE,"자재관리";#N/A,#N/A,FALSE,"자재관리";#N/A,#N/A,FALSE,"자재관리"}</definedName>
    <definedName name="재료비1" localSheetId="0" hidden="1">{#N/A,#N/A,FALSE,"자재관리";#N/A,#N/A,FALSE,"자재관리";#N/A,#N/A,FALSE,"자재관리"}</definedName>
    <definedName name="재료비1" hidden="1">{#N/A,#N/A,FALSE,"자재관리";#N/A,#N/A,FALSE,"자재관리";#N/A,#N/A,FALSE,"자재관리"}</definedName>
    <definedName name="전" localSheetId="10" hidden="1">{#N/A,#N/A,FALSE,"97년 투자계획 세부내역 "}</definedName>
    <definedName name="전" localSheetId="9" hidden="1">{#N/A,#N/A,FALSE,"97년 투자계획 세부내역 "}</definedName>
    <definedName name="전" localSheetId="0" hidden="1">{#N/A,#N/A,FALSE,"97년 투자계획 세부내역 "}</definedName>
    <definedName name="전" hidden="1">{#N/A,#N/A,FALSE,"97년 투자계획 세부내역 "}</definedName>
    <definedName name="전기" localSheetId="10" hidden="1">{#N/A,#N/A,FALSE,"97년 투자계획 세부내역 "}</definedName>
    <definedName name="전기" localSheetId="9" hidden="1">{#N/A,#N/A,FALSE,"97년 투자계획 세부내역 "}</definedName>
    <definedName name="전기" localSheetId="0" hidden="1">{#N/A,#N/A,FALSE,"97년 투자계획 세부내역 "}</definedName>
    <definedName name="전기" hidden="1">{#N/A,#N/A,FALSE,"97년 투자계획 세부내역 "}</definedName>
    <definedName name="전기내역" localSheetId="10" hidden="1">{#N/A,#N/A,FALSE,"CCTV"}</definedName>
    <definedName name="전기내역" localSheetId="9" hidden="1">{#N/A,#N/A,FALSE,"CCTV"}</definedName>
    <definedName name="전기내역" localSheetId="0" hidden="1">{#N/A,#N/A,FALSE,"CCTV"}</definedName>
    <definedName name="전기내역" hidden="1">{#N/A,#N/A,FALSE,"CCTV"}</definedName>
    <definedName name="전년" localSheetId="1" hidden="1">{#N/A,#N/A,FALSE,"자재관리";#N/A,#N/A,FALSE,"자재관리";#N/A,#N/A,FALSE,"자재관리"}</definedName>
    <definedName name="전년" localSheetId="10" hidden="1">{#N/A,#N/A,FALSE,"자재관리";#N/A,#N/A,FALSE,"자재관리";#N/A,#N/A,FALSE,"자재관리"}</definedName>
    <definedName name="전년" localSheetId="2" hidden="1">{#N/A,#N/A,FALSE,"자재관리";#N/A,#N/A,FALSE,"자재관리";#N/A,#N/A,FALSE,"자재관리"}</definedName>
    <definedName name="전년" localSheetId="9" hidden="1">{#N/A,#N/A,FALSE,"자재관리";#N/A,#N/A,FALSE,"자재관리";#N/A,#N/A,FALSE,"자재관리"}</definedName>
    <definedName name="전년" localSheetId="0" hidden="1">{#N/A,#N/A,FALSE,"자재관리";#N/A,#N/A,FALSE,"자재관리";#N/A,#N/A,FALSE,"자재관리"}</definedName>
    <definedName name="전년" hidden="1">{#N/A,#N/A,FALSE,"자재관리";#N/A,#N/A,FALSE,"자재관리";#N/A,#N/A,FALSE,"자재관리"}</definedName>
    <definedName name="전년월" localSheetId="1" hidden="1">{#N/A,#N/A,FALSE,"자재관리";#N/A,#N/A,FALSE,"자재관리";#N/A,#N/A,FALSE,"자재관리"}</definedName>
    <definedName name="전년월" localSheetId="10" hidden="1">{#N/A,#N/A,FALSE,"자재관리";#N/A,#N/A,FALSE,"자재관리";#N/A,#N/A,FALSE,"자재관리"}</definedName>
    <definedName name="전년월" localSheetId="2" hidden="1">{#N/A,#N/A,FALSE,"자재관리";#N/A,#N/A,FALSE,"자재관리";#N/A,#N/A,FALSE,"자재관리"}</definedName>
    <definedName name="전년월" localSheetId="9"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용원" localSheetId="10" hidden="1">{#N/A,#N/A,FALSE,"97년 투자계획 세부내역 "}</definedName>
    <definedName name="전용원" localSheetId="9" hidden="1">{#N/A,#N/A,FALSE,"97년 투자계획 세부내역 "}</definedName>
    <definedName name="전용원" localSheetId="0" hidden="1">{#N/A,#N/A,FALSE,"97년 투자계획 세부내역 "}</definedName>
    <definedName name="전용원" hidden="1">{#N/A,#N/A,FALSE,"97년 투자계획 세부내역 "}</definedName>
    <definedName name="정리" localSheetId="10" hidden="1">{#N/A,#N/A,TRUE,"대 차 대 조 표"}</definedName>
    <definedName name="정리" localSheetId="9" hidden="1">{#N/A,#N/A,TRUE,"대 차 대 조 표"}</definedName>
    <definedName name="정리" localSheetId="0" hidden="1">{#N/A,#N/A,TRUE,"대 차 대 조 표"}</definedName>
    <definedName name="정리" hidden="1">{#N/A,#N/A,TRUE,"대 차 대 조 표"}</definedName>
    <definedName name="제경비산출표" localSheetId="10" hidden="1">{"'용역비'!$A$4:$C$8"}</definedName>
    <definedName name="제경비산출표" localSheetId="9" hidden="1">{"'용역비'!$A$4:$C$8"}</definedName>
    <definedName name="제경비산출표" localSheetId="0" hidden="1">{"'용역비'!$A$4:$C$8"}</definedName>
    <definedName name="제경비산출표" hidden="1">{"'용역비'!$A$4:$C$8"}</definedName>
    <definedName name="제조" localSheetId="13">#REF!</definedName>
    <definedName name="조경" localSheetId="10" hidden="1">{#N/A,#N/A,FALSE,"이력서&amp;자기소개서"}</definedName>
    <definedName name="조경" localSheetId="9" hidden="1">{#N/A,#N/A,FALSE,"이력서&amp;자기소개서"}</definedName>
    <definedName name="조경" localSheetId="0" hidden="1">{#N/A,#N/A,FALSE,"이력서&amp;자기소개서"}</definedName>
    <definedName name="조경" hidden="1">{#N/A,#N/A,FALSE,"이력서&amp;자기소개서"}</definedName>
    <definedName name="증감분석96계획95실적" localSheetId="10" hidden="1">{#N/A,#N/A,FALSE,"97년 투자계획 세부내역 "}</definedName>
    <definedName name="증감분석96계획95실적" localSheetId="9" hidden="1">{#N/A,#N/A,FALSE,"97년 투자계획 세부내역 "}</definedName>
    <definedName name="증감분석96계획95실적" localSheetId="0" hidden="1">{#N/A,#N/A,FALSE,"97년 투자계획 세부내역 "}</definedName>
    <definedName name="증감분석96계획95실적" hidden="1">{#N/A,#N/A,FALSE,"97년 투자계획 세부내역 "}</definedName>
    <definedName name="지원동" localSheetId="10" hidden="1">{#N/A,#N/A,TRUE,"대 차 대 조 표"}</definedName>
    <definedName name="지원동" localSheetId="9" hidden="1">{#N/A,#N/A,TRUE,"대 차 대 조 표"}</definedName>
    <definedName name="지원동" localSheetId="0" hidden="1">{#N/A,#N/A,TRUE,"대 차 대 조 표"}</definedName>
    <definedName name="지원동" hidden="1">{#N/A,#N/A,TRUE,"대 차 대 조 표"}</definedName>
    <definedName name="직매54P" localSheetId="10" hidden="1">{#N/A,#N/A,TRUE,"토적및재료집계";#N/A,#N/A,TRUE,"토적및재료집계";#N/A,#N/A,TRUE,"단위량"}</definedName>
    <definedName name="직매54P" localSheetId="9" hidden="1">{#N/A,#N/A,TRUE,"토적및재료집계";#N/A,#N/A,TRUE,"토적및재료집계";#N/A,#N/A,TRUE,"단위량"}</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재" localSheetId="10" hidden="1">{"'용역비'!$A$4:$C$8"}</definedName>
    <definedName name="직재" localSheetId="9" hidden="1">{"'용역비'!$A$4:$C$8"}</definedName>
    <definedName name="직재" localSheetId="0" hidden="1">{"'용역비'!$A$4:$C$8"}</definedName>
    <definedName name="직재" hidden="1">{"'용역비'!$A$4:$C$8"}</definedName>
    <definedName name="직접경비1" localSheetId="10" hidden="1">{"'용역비'!$A$4:$C$8"}</definedName>
    <definedName name="직접경비1" localSheetId="9" hidden="1">{"'용역비'!$A$4:$C$8"}</definedName>
    <definedName name="직접경비1" localSheetId="0" hidden="1">{"'용역비'!$A$4:$C$8"}</definedName>
    <definedName name="직접경비1" hidden="1">{"'용역비'!$A$4:$C$8"}</definedName>
    <definedName name="직접인건비A" localSheetId="10" hidden="1">{"'2분기예산별'!$B$2:$O$38"}</definedName>
    <definedName name="직접인건비A" localSheetId="9" hidden="1">{"'2분기예산별'!$B$2:$O$38"}</definedName>
    <definedName name="직접인건비A" localSheetId="0" hidden="1">{"'2분기예산별'!$B$2:$O$38"}</definedName>
    <definedName name="직접인건비A" hidden="1">{"'2분기예산별'!$B$2:$O$38"}</definedName>
    <definedName name="직접인건비세부내역A" localSheetId="10" hidden="1">{"'2분기예산별'!$B$2:$O$38"}</definedName>
    <definedName name="직접인건비세부내역A" localSheetId="9" hidden="1">{"'2분기예산별'!$B$2:$O$38"}</definedName>
    <definedName name="직접인건비세부내역A" localSheetId="0" hidden="1">{"'2분기예산별'!$B$2:$O$38"}</definedName>
    <definedName name="직접인건비세부내역A" hidden="1">{"'2분기예산별'!$B$2:$O$38"}</definedName>
    <definedName name="진우1" localSheetId="1" hidden="1">{#N/A,#N/A,FALSE,"자재관리";#N/A,#N/A,FALSE,"자재관리";#N/A,#N/A,FALSE,"자재관리"}</definedName>
    <definedName name="진우1" localSheetId="10" hidden="1">{#N/A,#N/A,FALSE,"자재관리";#N/A,#N/A,FALSE,"자재관리";#N/A,#N/A,FALSE,"자재관리"}</definedName>
    <definedName name="진우1" localSheetId="2" hidden="1">{#N/A,#N/A,FALSE,"자재관리";#N/A,#N/A,FALSE,"자재관리";#N/A,#N/A,FALSE,"자재관리"}</definedName>
    <definedName name="진우1" localSheetId="9" hidden="1">{#N/A,#N/A,FALSE,"자재관리";#N/A,#N/A,FALSE,"자재관리";#N/A,#N/A,FALSE,"자재관리"}</definedName>
    <definedName name="진우1" localSheetId="0" hidden="1">{#N/A,#N/A,FALSE,"자재관리";#N/A,#N/A,FALSE,"자재관리";#N/A,#N/A,FALSE,"자재관리"}</definedName>
    <definedName name="진우1" hidden="1">{#N/A,#N/A,FALSE,"자재관리";#N/A,#N/A,FALSE,"자재관리";#N/A,#N/A,FALSE,"자재관리"}</definedName>
    <definedName name="진행사항보고.xls" localSheetId="10" hidden="1">{#N/A,#N/A,FALSE,"97년 투자계획 세부내역 "}</definedName>
    <definedName name="진행사항보고.xls" localSheetId="9" hidden="1">{#N/A,#N/A,FALSE,"97년 투자계획 세부내역 "}</definedName>
    <definedName name="진행사항보고.xls" localSheetId="0" hidden="1">{#N/A,#N/A,FALSE,"97년 투자계획 세부내역 "}</definedName>
    <definedName name="진행사항보고.xls" hidden="1">{#N/A,#N/A,FALSE,"97년 투자계획 세부내역 "}</definedName>
    <definedName name="차량SVC" localSheetId="10" hidden="1">{#N/A,#N/A,FALSE,"UNIT";#N/A,#N/A,FALSE,"UNIT";#N/A,#N/A,FALSE,"계정"}</definedName>
    <definedName name="차량SVC" localSheetId="9" hidden="1">{#N/A,#N/A,FALSE,"UNIT";#N/A,#N/A,FALSE,"UNIT";#N/A,#N/A,FALSE,"계정"}</definedName>
    <definedName name="차량SVC" localSheetId="0" hidden="1">{#N/A,#N/A,FALSE,"UNIT";#N/A,#N/A,FALSE,"UNIT";#N/A,#N/A,FALSE,"계정"}</definedName>
    <definedName name="차량SVC" hidden="1">{#N/A,#N/A,FALSE,"UNIT";#N/A,#N/A,FALSE,"UNIT";#N/A,#N/A,FALSE,"계정"}</definedName>
    <definedName name="체육관" localSheetId="10" hidden="1">{#N/A,#N/A,TRUE,"대 차 대 조 표"}</definedName>
    <definedName name="체육관" localSheetId="9" hidden="1">{#N/A,#N/A,TRUE,"대 차 대 조 표"}</definedName>
    <definedName name="체육관" localSheetId="0" hidden="1">{#N/A,#N/A,TRUE,"대 차 대 조 표"}</definedName>
    <definedName name="체육관" hidden="1">{#N/A,#N/A,TRUE,"대 차 대 조 표"}</definedName>
    <definedName name="총" localSheetId="10" hidden="1">{#N/A,#N/A,FALSE,"이력서&amp;자기소개서"}</definedName>
    <definedName name="총" localSheetId="9" hidden="1">{#N/A,#N/A,FALSE,"이력서&amp;자기소개서"}</definedName>
    <definedName name="총" localSheetId="0" hidden="1">{#N/A,#N/A,FALSE,"이력서&amp;자기소개서"}</definedName>
    <definedName name="총" hidden="1">{#N/A,#N/A,FALSE,"이력서&amp;자기소개서"}</definedName>
    <definedName name="총_원_가" localSheetId="13">[11]손익분석!#REF!</definedName>
    <definedName name="총괄표" localSheetId="10" hidden="1">{"'2분기예산별'!$B$2:$O$38"}</definedName>
    <definedName name="총괄표" localSheetId="9" hidden="1">{"'2분기예산별'!$B$2:$O$38"}</definedName>
    <definedName name="총괄표" localSheetId="0" hidden="1">{"'2분기예산별'!$B$2:$O$38"}</definedName>
    <definedName name="총괄표" hidden="1">{"'2분기예산별'!$B$2:$O$38"}</definedName>
    <definedName name="최종분" localSheetId="10" hidden="1">{#N/A,#N/A,TRUE,"대 차 대 조 표"}</definedName>
    <definedName name="최종분" localSheetId="9" hidden="1">{#N/A,#N/A,TRUE,"대 차 대 조 표"}</definedName>
    <definedName name="최종분" localSheetId="0" hidden="1">{#N/A,#N/A,TRUE,"대 차 대 조 표"}</definedName>
    <definedName name="최종분" hidden="1">{#N/A,#N/A,TRUE,"대 차 대 조 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치" localSheetId="10" hidden="1">{#N/A,#N/A,FALSE,"97년 투자계획 세부내역 "}</definedName>
    <definedName name="치" localSheetId="9" hidden="1">{#N/A,#N/A,FALSE,"97년 투자계획 세부내역 "}</definedName>
    <definedName name="치" localSheetId="0" hidden="1">{#N/A,#N/A,FALSE,"97년 투자계획 세부내역 "}</definedName>
    <definedName name="치" hidden="1">{#N/A,#N/A,FALSE,"97년 투자계획 세부내역 "}</definedName>
    <definedName name="ㅋㅋㅋ"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10" hidden="1">{#N/A,#N/A,TRUE,"대 차 대 조 표"}</definedName>
    <definedName name="ㅋㅋㅋㅋ" localSheetId="9" hidden="1">{#N/A,#N/A,TRUE,"대 차 대 조 표"}</definedName>
    <definedName name="ㅋㅋㅋㅋ" localSheetId="0" hidden="1">{#N/A,#N/A,TRUE,"대 차 대 조 표"}</definedName>
    <definedName name="ㅋㅋㅋㅋ" hidden="1">{#N/A,#N/A,TRUE,"대 차 대 조 표"}</definedName>
    <definedName name="ㅋㅌ" localSheetId="10" hidden="1">{"'용역비'!$A$4:$C$8"}</definedName>
    <definedName name="ㅋㅌ" localSheetId="9" hidden="1">{"'용역비'!$A$4:$C$8"}</definedName>
    <definedName name="ㅋㅌ" localSheetId="0" hidden="1">{"'용역비'!$A$4:$C$8"}</definedName>
    <definedName name="ㅋㅌ" hidden="1">{"'용역비'!$A$4:$C$8"}</definedName>
    <definedName name="케이블간지" localSheetId="10" hidden="1">{#N/A,#N/A,TRUE,"토적및재료집계";#N/A,#N/A,TRUE,"토적및재료집계";#N/A,#N/A,TRUE,"단위량"}</definedName>
    <definedName name="케이블간지" localSheetId="9" hidden="1">{#N/A,#N/A,TRUE,"토적및재료집계";#N/A,#N/A,TRUE,"토적및재료집계";#N/A,#N/A,TRUE,"단위량"}</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코크랩총괄예산" localSheetId="10" hidden="1">{#N/A,#N/A,FALSE,"이력서&amp;자기소개서"}</definedName>
    <definedName name="코크랩총괄예산" localSheetId="9" hidden="1">{#N/A,#N/A,FALSE,"이력서&amp;자기소개서"}</definedName>
    <definedName name="코크랩총괄예산" localSheetId="0" hidden="1">{#N/A,#N/A,FALSE,"이력서&amp;자기소개서"}</definedName>
    <definedName name="코크랩총괄예산" hidden="1">{#N/A,#N/A,FALSE,"이력서&amp;자기소개서"}</definedName>
    <definedName name="ㅌ" localSheetId="13">#REF!</definedName>
    <definedName name="ㅌㅍㅊㅇㅌㅎ" localSheetId="1" hidden="1">{#N/A,#N/A,FALSE,"도급대비시행율";#N/A,#N/A,FALSE,"결의서";#N/A,#N/A,FALSE,"내역서";#N/A,#N/A,FALSE,"도급예상"}</definedName>
    <definedName name="ㅌㅍㅊㅇㅌㅎ" localSheetId="1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9"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통합본관" hidden="1">#REF!</definedName>
    <definedName name="투자" localSheetId="10" hidden="1">{#N/A,#N/A,FALSE,"97년 투자계획 세부내역 "}</definedName>
    <definedName name="투자" localSheetId="9" hidden="1">{#N/A,#N/A,FALSE,"97년 투자계획 세부내역 "}</definedName>
    <definedName name="투자" localSheetId="0" hidden="1">{#N/A,#N/A,FALSE,"97년 투자계획 세부내역 "}</definedName>
    <definedName name="투자" hidden="1">{#N/A,#N/A,FALSE,"97년 투자계획 세부내역 "}</definedName>
    <definedName name="투자및자재" localSheetId="1" hidden="1">{#N/A,#N/A,FALSE,"자재관리";#N/A,#N/A,FALSE,"자재관리";#N/A,#N/A,FALSE,"자재관리"}</definedName>
    <definedName name="투자및자재" localSheetId="10" hidden="1">{#N/A,#N/A,FALSE,"자재관리";#N/A,#N/A,FALSE,"자재관리";#N/A,#N/A,FALSE,"자재관리"}</definedName>
    <definedName name="투자및자재" localSheetId="2" hidden="1">{#N/A,#N/A,FALSE,"자재관리";#N/A,#N/A,FALSE,"자재관리";#N/A,#N/A,FALSE,"자재관리"}</definedName>
    <definedName name="투자및자재" localSheetId="9" hidden="1">{#N/A,#N/A,FALSE,"자재관리";#N/A,#N/A,FALSE,"자재관리";#N/A,#N/A,FALSE,"자재관리"}</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1" hidden="1">{#N/A,#N/A,TRUE,"자재관리";#N/A,#N/A,TRUE,"품질"}</definedName>
    <definedName name="투자비내역" localSheetId="10" hidden="1">{#N/A,#N/A,TRUE,"자재관리";#N/A,#N/A,TRUE,"품질"}</definedName>
    <definedName name="투자비내역" localSheetId="2" hidden="1">{#N/A,#N/A,TRUE,"자재관리";#N/A,#N/A,TRUE,"품질"}</definedName>
    <definedName name="투자비내역" localSheetId="9" hidden="1">{#N/A,#N/A,TRUE,"자재관리";#N/A,#N/A,TRUE,"품질"}</definedName>
    <definedName name="투자비내역" localSheetId="0" hidden="1">{#N/A,#N/A,TRUE,"자재관리";#N/A,#N/A,TRUE,"품질"}</definedName>
    <definedName name="투자비내역" hidden="1">{#N/A,#N/A,TRUE,"자재관리";#N/A,#N/A,TRUE,"품질"}</definedName>
    <definedName name="팀별" localSheetId="1" hidden="1">{#N/A,#N/A,FALSE,"자재관리";#N/A,#N/A,FALSE,"자재관리";#N/A,#N/A,FALSE,"자재관리"}</definedName>
    <definedName name="팀별" localSheetId="10" hidden="1">{#N/A,#N/A,FALSE,"자재관리";#N/A,#N/A,FALSE,"자재관리";#N/A,#N/A,FALSE,"자재관리"}</definedName>
    <definedName name="팀별" localSheetId="2" hidden="1">{#N/A,#N/A,FALSE,"자재관리";#N/A,#N/A,FALSE,"자재관리";#N/A,#N/A,FALSE,"자재관리"}</definedName>
    <definedName name="팀별" localSheetId="9" hidden="1">{#N/A,#N/A,FALSE,"자재관리";#N/A,#N/A,FALSE,"자재관리";#N/A,#N/A,FALSE,"자재관리"}</definedName>
    <definedName name="팀별" localSheetId="0" hidden="1">{#N/A,#N/A,FALSE,"자재관리";#N/A,#N/A,FALSE,"자재관리";#N/A,#N/A,FALSE,"자재관리"}</definedName>
    <definedName name="팀별" hidden="1">{#N/A,#N/A,FALSE,"자재관리";#N/A,#N/A,FALSE,"자재관리";#N/A,#N/A,FALSE,"자재관리"}</definedName>
    <definedName name="평균이자율" hidden="1">[12]이자율!#REF!</definedName>
    <definedName name="포스코" localSheetId="10" hidden="1">{#N/A,#N/A,TRUE,"대 차 대 조 표"}</definedName>
    <definedName name="포스코" localSheetId="9" hidden="1">{#N/A,#N/A,TRUE,"대 차 대 조 표"}</definedName>
    <definedName name="포스코" localSheetId="0" hidden="1">{#N/A,#N/A,TRUE,"대 차 대 조 표"}</definedName>
    <definedName name="포스코" hidden="1">{#N/A,#N/A,TRUE,"대 차 대 조 표"}</definedName>
    <definedName name="표지" localSheetId="10" hidden="1">{#N/A,#N/A,FALSE,"동부"}</definedName>
    <definedName name="표지" localSheetId="9" hidden="1">{#N/A,#N/A,FALSE,"동부"}</definedName>
    <definedName name="표지" localSheetId="0" hidden="1">{#N/A,#N/A,FALSE,"동부"}</definedName>
    <definedName name="표지" hidden="1">{#N/A,#N/A,FALSE,"동부"}</definedName>
    <definedName name="표지1" localSheetId="1" hidden="1">{#N/A,#N/A,FALSE,"자재관리";#N/A,#N/A,FALSE,"자재관리";#N/A,#N/A,FALSE,"자재관리"}</definedName>
    <definedName name="표지1" localSheetId="10" hidden="1">{#N/A,#N/A,FALSE,"자재관리";#N/A,#N/A,FALSE,"자재관리";#N/A,#N/A,FALSE,"자재관리"}</definedName>
    <definedName name="표지1" localSheetId="2" hidden="1">{#N/A,#N/A,FALSE,"자재관리";#N/A,#N/A,FALSE,"자재관리";#N/A,#N/A,FALSE,"자재관리"}</definedName>
    <definedName name="표지1" localSheetId="9" hidden="1">{#N/A,#N/A,FALSE,"자재관리";#N/A,#N/A,FALSE,"자재관리";#N/A,#N/A,FALSE,"자재관리"}</definedName>
    <definedName name="표지1" localSheetId="0" hidden="1">{#N/A,#N/A,FALSE,"자재관리";#N/A,#N/A,FALSE,"자재관리";#N/A,#N/A,FALSE,"자재관리"}</definedName>
    <definedName name="표지1" hidden="1">{#N/A,#N/A,FALSE,"자재관리";#N/A,#N/A,FALSE,"자재관리";#N/A,#N/A,FALSE,"자재관리"}</definedName>
    <definedName name="풀" localSheetId="10" hidden="1">{#N/A,#N/A,FALSE,"동부"}</definedName>
    <definedName name="풀" localSheetId="9" hidden="1">{#N/A,#N/A,FALSE,"동부"}</definedName>
    <definedName name="풀" localSheetId="0" hidden="1">{#N/A,#N/A,FALSE,"동부"}</definedName>
    <definedName name="풀" hidden="1">{#N/A,#N/A,FALSE,"동부"}</definedName>
    <definedName name="ㅎ" localSheetId="1" hidden="1">{#N/A,#N/A,TRUE,"자재관리";#N/A,#N/A,TRUE,"품질"}</definedName>
    <definedName name="ㅎ" localSheetId="10" hidden="1">{#N/A,#N/A,TRUE,"자재관리";#N/A,#N/A,TRUE,"품질"}</definedName>
    <definedName name="ㅎ" localSheetId="2" hidden="1">{#N/A,#N/A,TRUE,"자재관리";#N/A,#N/A,TRUE,"품질"}</definedName>
    <definedName name="ㅎ" localSheetId="9" hidden="1">{#N/A,#N/A,TRUE,"자재관리";#N/A,#N/A,TRUE,"품질"}</definedName>
    <definedName name="ㅎ" localSheetId="0" hidden="1">{#N/A,#N/A,TRUE,"자재관리";#N/A,#N/A,TRUE,"품질"}</definedName>
    <definedName name="ㅎ" hidden="1">{#N/A,#N/A,TRUE,"자재관리";#N/A,#N/A,TRUE,"품질"}</definedName>
    <definedName name="ㅎㄱ" localSheetId="10" hidden="1">{"'용역비'!$A$4:$C$8"}</definedName>
    <definedName name="ㅎㄱ" localSheetId="9" hidden="1">{"'용역비'!$A$4:$C$8"}</definedName>
    <definedName name="ㅎㄱ" localSheetId="0" hidden="1">{"'용역비'!$A$4:$C$8"}</definedName>
    <definedName name="ㅎㄱ" hidden="1">{"'용역비'!$A$4:$C$8"}</definedName>
    <definedName name="ㅎㄱㅎ" localSheetId="10" hidden="1">{"'용역비'!$A$4:$C$8"}</definedName>
    <definedName name="ㅎㄱㅎ" localSheetId="9" hidden="1">{"'용역비'!$A$4:$C$8"}</definedName>
    <definedName name="ㅎㄱㅎ" localSheetId="0" hidden="1">{"'용역비'!$A$4:$C$8"}</definedName>
    <definedName name="ㅎㄱㅎ" hidden="1">{"'용역비'!$A$4:$C$8"}</definedName>
    <definedName name="ㅎㄱㅎㄱㅎㄱㅎ" localSheetId="10" hidden="1">{"'용역비'!$A$4:$C$8"}</definedName>
    <definedName name="ㅎㄱㅎㄱㅎㄱㅎ" localSheetId="9" hidden="1">{"'용역비'!$A$4:$C$8"}</definedName>
    <definedName name="ㅎㄱㅎㄱㅎㄱㅎ" localSheetId="0" hidden="1">{"'용역비'!$A$4:$C$8"}</definedName>
    <definedName name="ㅎㄱㅎㄱㅎㄱㅎ" hidden="1">{"'용역비'!$A$4:$C$8"}</definedName>
    <definedName name="ㅎㄹㄴ" localSheetId="10" hidden="1">{#N/A,#N/A,FALSE,"97년 투자계획 세부내역 "}</definedName>
    <definedName name="ㅎㄹㄴ" localSheetId="9" hidden="1">{#N/A,#N/A,FALSE,"97년 투자계획 세부내역 "}</definedName>
    <definedName name="ㅎㄹㄴ" localSheetId="0" hidden="1">{#N/A,#N/A,FALSE,"97년 투자계획 세부내역 "}</definedName>
    <definedName name="ㅎㄹㄴ" hidden="1">{#N/A,#N/A,FALSE,"97년 투자계획 세부내역 "}</definedName>
    <definedName name="ㅎㅀㅀㅀㅀㄹ" localSheetId="1" hidden="1">{#N/A,#N/A,FALSE,"CCTV"}</definedName>
    <definedName name="ㅎㅀㅀㅀㅀㄹ" localSheetId="10" hidden="1">{#N/A,#N/A,FALSE,"CCTV"}</definedName>
    <definedName name="ㅎㅀㅀㅀㅀㄹ" localSheetId="2" hidden="1">{#N/A,#N/A,FALSE,"CCTV"}</definedName>
    <definedName name="ㅎㅀㅀㅀㅀㄹ" localSheetId="9" hidden="1">{#N/A,#N/A,FALSE,"CCTV"}</definedName>
    <definedName name="ㅎㅀㅀㅀㅀㄹ" localSheetId="0" hidden="1">{#N/A,#N/A,FALSE,"CCTV"}</definedName>
    <definedName name="ㅎㅀㅀㅀㅀㄹ" hidden="1">{#N/A,#N/A,FALSE,"CCTV"}</definedName>
    <definedName name="ㅎㅇ" localSheetId="10" hidden="1">{"'용역비'!$A$4:$C$8"}</definedName>
    <definedName name="ㅎㅇ" localSheetId="9" hidden="1">{"'용역비'!$A$4:$C$8"}</definedName>
    <definedName name="ㅎㅇ" localSheetId="0" hidden="1">{"'용역비'!$A$4:$C$8"}</definedName>
    <definedName name="ㅎㅇ" hidden="1">{"'용역비'!$A$4:$C$8"}</definedName>
    <definedName name="ㅎ오" localSheetId="10" hidden="1">{"'용역비'!$A$4:$C$8"}</definedName>
    <definedName name="ㅎ오" localSheetId="9" hidden="1">{"'용역비'!$A$4:$C$8"}</definedName>
    <definedName name="ㅎ오" localSheetId="0" hidden="1">{"'용역비'!$A$4:$C$8"}</definedName>
    <definedName name="ㅎ오" hidden="1">{"'용역비'!$A$4:$C$8"}</definedName>
    <definedName name="하이" hidden="1">[13]내역서!#REF!</definedName>
    <definedName name="하하" localSheetId="13">#REF!</definedName>
    <definedName name="학교" localSheetId="13">#REF!</definedName>
    <definedName name="학교2" localSheetId="13">#REF!</definedName>
    <definedName name="함안"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현조" hidden="1">#REF!</definedName>
    <definedName name="호" localSheetId="13">#REF!</definedName>
    <definedName name="호ㅓ" localSheetId="10" hidden="1">{"'용역비'!$A$4:$C$8"}</definedName>
    <definedName name="호ㅓ" localSheetId="9" hidden="1">{"'용역비'!$A$4:$C$8"}</definedName>
    <definedName name="호ㅓ" localSheetId="0" hidden="1">{"'용역비'!$A$4:$C$8"}</definedName>
    <definedName name="호ㅓ" hidden="1">{"'용역비'!$A$4:$C$8"}</definedName>
    <definedName name="홈에버用"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홈에버用" localSheetId="9" hidden="1">{#N/A,#N/A,FALSE,"손익표지";#N/A,#N/A,FALSE,"손익계산";#N/A,#N/A,FALSE,"일반관리비";#N/A,#N/A,FALSE,"영업외수익";#N/A,#N/A,FALSE,"영업외비용";#N/A,#N/A,FALSE,"매출액";#N/A,#N/A,FALSE,"요약손익";#N/A,#N/A,FALSE,"요약대차";#N/A,#N/A,FALSE,"매출채권현황";#N/A,#N/A,FALSE,"매출채권명세"}</definedName>
    <definedName name="홈에버用" localSheetId="0" hidden="1">{#N/A,#N/A,FALSE,"손익표지";#N/A,#N/A,FALSE,"손익계산";#N/A,#N/A,FALSE,"일반관리비";#N/A,#N/A,FALSE,"영업외수익";#N/A,#N/A,FALSE,"영업외비용";#N/A,#N/A,FALSE,"매출액";#N/A,#N/A,FALSE,"요약손익";#N/A,#N/A,FALSE,"요약대차";#N/A,#N/A,FALSE,"매출채권현황";#N/A,#N/A,FALSE,"매출채권명세"}</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ㅇ호" localSheetId="10" hidden="1">{"'용역비'!$A$4:$C$8"}</definedName>
    <definedName name="홍ㅇ호" localSheetId="9" hidden="1">{"'용역비'!$A$4:$C$8"}</definedName>
    <definedName name="홍ㅇ호" localSheetId="0" hidden="1">{"'용역비'!$A$4:$C$8"}</definedName>
    <definedName name="홍ㅇ호" hidden="1">{"'용역비'!$A$4:$C$8"}</definedName>
    <definedName name="환경관리" localSheetId="1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localSheetId="9"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ㅏㅏ" localSheetId="10" hidden="1">{#N/A,#N/A,FALSE,"이력서&amp;자기소개서"}</definedName>
    <definedName name="ㅏㅏ" localSheetId="9" hidden="1">{#N/A,#N/A,FALSE,"이력서&amp;자기소개서"}</definedName>
    <definedName name="ㅏㅏ" localSheetId="0" hidden="1">{#N/A,#N/A,FALSE,"이력서&amp;자기소개서"}</definedName>
    <definedName name="ㅏㅏ" hidden="1">{#N/A,#N/A,FALSE,"이력서&amp;자기소개서"}</definedName>
    <definedName name="ㅏㅏㅏ" localSheetId="1" hidden="1">{"'Sheet1'!$E$23","'Sheet1'!$A$3:$H$19","'Sheet1'!$A$1:$H$19"}</definedName>
    <definedName name="ㅏㅏㅏ" localSheetId="10" hidden="1">{"'Sheet1'!$E$23","'Sheet1'!$A$3:$H$19","'Sheet1'!$A$1:$H$19"}</definedName>
    <definedName name="ㅏㅏㅏ" localSheetId="2" hidden="1">{"'Sheet1'!$E$23","'Sheet1'!$A$3:$H$19","'Sheet1'!$A$1:$H$19"}</definedName>
    <definedName name="ㅏㅏㅏ" localSheetId="9" hidden="1">{"'Sheet1'!$E$23","'Sheet1'!$A$3:$H$19","'Sheet1'!$A$1:$H$19"}</definedName>
    <definedName name="ㅏㅏㅏ" localSheetId="0" hidden="1">{"'Sheet1'!$E$23","'Sheet1'!$A$3:$H$19","'Sheet1'!$A$1:$H$19"}</definedName>
    <definedName name="ㅏㅏㅏ" hidden="1">{"'Sheet1'!$E$23","'Sheet1'!$A$3:$H$19","'Sheet1'!$A$1:$H$19"}</definedName>
    <definedName name="ㅏㅓㅏ" localSheetId="1" hidden="1">{#N/A,#N/A,FALSE,"물가변동 (2)";#N/A,#N/A,FALSE,"공사비";#N/A,#N/A,FALSE,"사급";#N/A,#N/A,FALSE,"도급집계";#N/A,#N/A,FALSE,"재료비";#N/A,#N/A,FALSE,"노무비";#N/A,#N/A,FALSE,"경비"}</definedName>
    <definedName name="ㅏㅓㅏ" localSheetId="1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9"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1" hidden="1">{#N/A,#N/A,FALSE,"전력간선"}</definedName>
    <definedName name="ㅏㅓㅗ" localSheetId="10" hidden="1">{#N/A,#N/A,FALSE,"전력간선"}</definedName>
    <definedName name="ㅏㅓㅗ" localSheetId="2" hidden="1">{#N/A,#N/A,FALSE,"전력간선"}</definedName>
    <definedName name="ㅏㅓㅗ" localSheetId="9" hidden="1">{#N/A,#N/A,FALSE,"전력간선"}</definedName>
    <definedName name="ㅏㅓㅗ" localSheetId="0" hidden="1">{#N/A,#N/A,FALSE,"전력간선"}</definedName>
    <definedName name="ㅏㅓㅗ" hidden="1">{#N/A,#N/A,FALSE,"전력간선"}</definedName>
    <definedName name="ㅑㅑ" localSheetId="10" hidden="1">{"'용역비'!$A$4:$C$8"}</definedName>
    <definedName name="ㅑㅑ" localSheetId="9" hidden="1">{"'용역비'!$A$4:$C$8"}</definedName>
    <definedName name="ㅑㅑ" localSheetId="0" hidden="1">{"'용역비'!$A$4:$C$8"}</definedName>
    <definedName name="ㅑㅑ" hidden="1">{"'용역비'!$A$4:$C$8"}</definedName>
    <definedName name="ㅑㅑㅑ" localSheetId="10" hidden="1">{"'용역비'!$A$4:$C$8"}</definedName>
    <definedName name="ㅑㅑㅑ" localSheetId="9" hidden="1">{"'용역비'!$A$4:$C$8"}</definedName>
    <definedName name="ㅑㅑㅑ" localSheetId="0" hidden="1">{"'용역비'!$A$4:$C$8"}</definedName>
    <definedName name="ㅑㅑㅑ" hidden="1">{"'용역비'!$A$4:$C$8"}</definedName>
    <definedName name="ㅑㅑㅑㅑㅑ" localSheetId="10" hidden="1">{"'용역비'!$A$4:$C$8"}</definedName>
    <definedName name="ㅑㅑㅑㅑㅑ" localSheetId="9" hidden="1">{"'용역비'!$A$4:$C$8"}</definedName>
    <definedName name="ㅑㅑㅑㅑㅑ" localSheetId="0" hidden="1">{"'용역비'!$A$4:$C$8"}</definedName>
    <definedName name="ㅑㅑㅑㅑㅑ" hidden="1">{"'용역비'!$A$4:$C$8"}</definedName>
    <definedName name="ㅑㅑㅑㅑㅑㅑ" localSheetId="10" hidden="1">{"'용역비'!$A$4:$C$8"}</definedName>
    <definedName name="ㅑㅑㅑㅑㅑㅑ" localSheetId="9" hidden="1">{"'용역비'!$A$4:$C$8"}</definedName>
    <definedName name="ㅑㅑㅑㅑㅑㅑ" localSheetId="0" hidden="1">{"'용역비'!$A$4:$C$8"}</definedName>
    <definedName name="ㅑㅑㅑㅑㅑㅑ" hidden="1">{"'용역비'!$A$4:$C$8"}</definedName>
    <definedName name="ㅑㅕㅕ" localSheetId="10" hidden="1">{"'용역비'!$A$4:$C$8"}</definedName>
    <definedName name="ㅑㅕㅕ" localSheetId="9" hidden="1">{"'용역비'!$A$4:$C$8"}</definedName>
    <definedName name="ㅑㅕㅕ" localSheetId="0" hidden="1">{"'용역비'!$A$4:$C$8"}</definedName>
    <definedName name="ㅑㅕㅕ" hidden="1">{"'용역비'!$A$4:$C$8"}</definedName>
    <definedName name="ㅓ" localSheetId="1" hidden="1">{#N/A,#N/A,TRUE,"자재관리";#N/A,#N/A,TRUE,"품질"}</definedName>
    <definedName name="ㅓ" localSheetId="13">[1]내역서!#REF!</definedName>
    <definedName name="ㅓㅓㅓ" localSheetId="10" hidden="1">{#N/A,#N/A,FALSE,"97년 투자계획 세부내역 "}</definedName>
    <definedName name="ㅓㅓㅓ" localSheetId="9" hidden="1">{#N/A,#N/A,FALSE,"97년 투자계획 세부내역 "}</definedName>
    <definedName name="ㅓㅓㅓ" localSheetId="0" hidden="1">{#N/A,#N/A,FALSE,"97년 투자계획 세부내역 "}</definedName>
    <definedName name="ㅓㅓㅓ" hidden="1">{#N/A,#N/A,FALSE,"97년 투자계획 세부내역 "}</definedName>
    <definedName name="ㅔㅣ" localSheetId="10" hidden="1">{"'용역비'!$A$4:$C$8"}</definedName>
    <definedName name="ㅔㅣ" localSheetId="9" hidden="1">{"'용역비'!$A$4:$C$8"}</definedName>
    <definedName name="ㅔㅣ" localSheetId="0" hidden="1">{"'용역비'!$A$4:$C$8"}</definedName>
    <definedName name="ㅔㅣ" hidden="1">{"'용역비'!$A$4:$C$8"}</definedName>
    <definedName name="ㅗ315" localSheetId="13">[14]신우!#REF!</definedName>
    <definedName name="ㅗ461" localSheetId="13">#REF!</definedName>
    <definedName name="ㅛ" localSheetId="1" hidden="1">{#N/A,#N/A,FALSE,"자재관리";#N/A,#N/A,FALSE,"자재관리";#N/A,#N/A,FALSE,"자재관리"}</definedName>
    <definedName name="ㅛ" localSheetId="10" hidden="1">{#N/A,#N/A,FALSE,"자재관리";#N/A,#N/A,FALSE,"자재관리";#N/A,#N/A,FALSE,"자재관리"}</definedName>
    <definedName name="ㅛ" localSheetId="2" hidden="1">{#N/A,#N/A,FALSE,"자재관리";#N/A,#N/A,FALSE,"자재관리";#N/A,#N/A,FALSE,"자재관리"}</definedName>
    <definedName name="ㅛ" localSheetId="9" hidden="1">{#N/A,#N/A,FALSE,"자재관리";#N/A,#N/A,FALSE,"자재관리";#N/A,#N/A,FALSE,"자재관리"}</definedName>
    <definedName name="ㅛ" localSheetId="0" hidden="1">{#N/A,#N/A,FALSE,"자재관리";#N/A,#N/A,FALSE,"자재관리";#N/A,#N/A,FALSE,"자재관리"}</definedName>
    <definedName name="ㅛ" hidden="1">{#N/A,#N/A,FALSE,"자재관리";#N/A,#N/A,FALSE,"자재관리";#N/A,#N/A,FALSE,"자재관리"}</definedName>
    <definedName name="ㅛㅛ" localSheetId="10" hidden="1">{"'용역비'!$A$4:$C$8"}</definedName>
    <definedName name="ㅛㅛ" localSheetId="9" hidden="1">{"'용역비'!$A$4:$C$8"}</definedName>
    <definedName name="ㅛㅛ" localSheetId="0" hidden="1">{"'용역비'!$A$4:$C$8"}</definedName>
    <definedName name="ㅛㅛ" hidden="1">{"'용역비'!$A$4:$C$8"}</definedName>
    <definedName name="ㅛㅛㅛ"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ㅜ" localSheetId="13">[1]내역서!#REF!</definedName>
    <definedName name="ㅜㅊ4263"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1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9"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ㄱ" localSheetId="10" hidden="1">{"'용역비'!$A$4:$C$8"}</definedName>
    <definedName name="ㅠㄱ" localSheetId="9" hidden="1">{"'용역비'!$A$4:$C$8"}</definedName>
    <definedName name="ㅠㄱ" localSheetId="0" hidden="1">{"'용역비'!$A$4:$C$8"}</definedName>
    <definedName name="ㅠㄱ" hidden="1">{"'용역비'!$A$4:$C$8"}</definedName>
    <definedName name="ㅠㅠㅠ" localSheetId="10" hidden="1">{#N/A,#N/A,FALSE,"동부"}</definedName>
    <definedName name="ㅠㅠㅠ" localSheetId="9" hidden="1">{#N/A,#N/A,FALSE,"동부"}</definedName>
    <definedName name="ㅠㅠㅠ" localSheetId="0" hidden="1">{#N/A,#N/A,FALSE,"동부"}</definedName>
    <definedName name="ㅠㅠㅠ" hidden="1">{#N/A,#N/A,FALSE,"동부"}</definedName>
    <definedName name="ㅡㅗ" localSheetId="1" hidden="1">{#N/A,#N/A,FALSE,"전력간선"}</definedName>
    <definedName name="ㅡㅗ" localSheetId="10" hidden="1">{#N/A,#N/A,FALSE,"전력간선"}</definedName>
    <definedName name="ㅡㅗ" localSheetId="2" hidden="1">{#N/A,#N/A,FALSE,"전력간선"}</definedName>
    <definedName name="ㅡㅗ" localSheetId="9" hidden="1">{#N/A,#N/A,FALSE,"전력간선"}</definedName>
    <definedName name="ㅡㅗ" localSheetId="0" hidden="1">{#N/A,#N/A,FALSE,"전력간선"}</definedName>
    <definedName name="ㅡㅗ" hidden="1">{#N/A,#N/A,FALSE,"전력간선"}</definedName>
    <definedName name="ㅡㅡ" localSheetId="10" hidden="1">{"'용역비'!$A$4:$C$8"}</definedName>
    <definedName name="ㅡㅡ" localSheetId="9" hidden="1">{"'용역비'!$A$4:$C$8"}</definedName>
    <definedName name="ㅡㅡ" localSheetId="0" hidden="1">{"'용역비'!$A$4:$C$8"}</definedName>
    <definedName name="ㅡㅡ" hidden="1">{"'용역비'!$A$4:$C$8"}</definedName>
    <definedName name="ㅣㅏㅏ" localSheetId="10" hidden="1">{#N/A,#N/A,FALSE,"97년 투자계획 세부내역 "}</definedName>
    <definedName name="ㅣㅏㅏ" localSheetId="9" hidden="1">{#N/A,#N/A,FALSE,"97년 투자계획 세부내역 "}</definedName>
    <definedName name="ㅣㅏㅏ" localSheetId="0" hidden="1">{#N/A,#N/A,FALSE,"97년 투자계획 세부내역 "}</definedName>
    <definedName name="ㅣㅏㅏ" hidden="1">{#N/A,#N/A,FALSE,"97년 투자계획 세부내역 "}</definedName>
    <definedName name="ㅣㅣㅣ" hidden="1">25</definedName>
  </definedNames>
  <calcPr calcId="191029"/>
</workbook>
</file>

<file path=xl/calcChain.xml><?xml version="1.0" encoding="utf-8"?>
<calcChain xmlns="http://schemas.openxmlformats.org/spreadsheetml/2006/main">
  <c r="A8" i="61" l="1"/>
  <c r="A9" i="61" s="1"/>
  <c r="A10" i="61" s="1"/>
  <c r="A11" i="61" s="1"/>
  <c r="A5" i="61"/>
  <c r="H20" i="7" l="1"/>
  <c r="L20" i="7" s="1"/>
  <c r="L10" i="56"/>
  <c r="C6" i="60" l="1"/>
  <c r="I6" i="59"/>
  <c r="E3" i="58" a="1"/>
  <c r="E3" i="58" s="1"/>
  <c r="Q9" i="56"/>
  <c r="Q8" i="56"/>
  <c r="I6" i="60"/>
  <c r="H6" i="60"/>
  <c r="G6" i="60"/>
  <c r="F6" i="60"/>
  <c r="C17" i="8"/>
  <c r="D17" i="8"/>
  <c r="E17" i="8"/>
  <c r="F17" i="8"/>
  <c r="C18" i="8"/>
  <c r="D18" i="8"/>
  <c r="E18" i="8"/>
  <c r="F18" i="8"/>
  <c r="C19" i="8"/>
  <c r="D19" i="8"/>
  <c r="E19" i="8"/>
  <c r="F19" i="8"/>
  <c r="C21" i="8"/>
  <c r="D21" i="8"/>
  <c r="E21" i="8"/>
  <c r="F21" i="8"/>
  <c r="C22" i="8"/>
  <c r="D22" i="8"/>
  <c r="E22" i="8"/>
  <c r="F22" i="8"/>
  <c r="C23" i="8"/>
  <c r="D23" i="8"/>
  <c r="E23" i="8"/>
  <c r="F23" i="8"/>
  <c r="C24" i="8"/>
  <c r="D24" i="8"/>
  <c r="E24" i="8"/>
  <c r="F24" i="8"/>
  <c r="C25" i="8"/>
  <c r="D25" i="8"/>
  <c r="E25" i="8"/>
  <c r="F25" i="8"/>
  <c r="C26" i="8"/>
  <c r="D26" i="8"/>
  <c r="E26" i="8"/>
  <c r="F26" i="8"/>
  <c r="C27" i="8"/>
  <c r="D27" i="8"/>
  <c r="E27" i="8"/>
  <c r="F27" i="8"/>
  <c r="C28" i="8"/>
  <c r="D28" i="8"/>
  <c r="E28" i="8"/>
  <c r="F28" i="8"/>
  <c r="C29" i="8"/>
  <c r="D29" i="8"/>
  <c r="E29" i="8"/>
  <c r="F29" i="8"/>
  <c r="C30" i="8"/>
  <c r="D30" i="8"/>
  <c r="E30" i="8"/>
  <c r="F30" i="8"/>
  <c r="C31" i="8"/>
  <c r="D31" i="8"/>
  <c r="E31" i="8"/>
  <c r="F31" i="8"/>
  <c r="C32" i="8"/>
  <c r="D32" i="8"/>
  <c r="E32" i="8"/>
  <c r="F32" i="8"/>
  <c r="J49" i="7"/>
  <c r="I49" i="7"/>
  <c r="C99" i="40"/>
  <c r="H41" i="7"/>
  <c r="L41" i="7" s="1"/>
  <c r="J6" i="60" l="1"/>
  <c r="C13" i="8"/>
  <c r="D13" i="8"/>
  <c r="E13" i="8"/>
  <c r="F13" i="8"/>
  <c r="C14" i="8"/>
  <c r="D14" i="8"/>
  <c r="E14" i="8"/>
  <c r="F14" i="8"/>
  <c r="H15" i="7"/>
  <c r="L15" i="7" s="1"/>
  <c r="H14" i="7"/>
  <c r="J28" i="7"/>
  <c r="J25" i="7"/>
  <c r="J24" i="7"/>
  <c r="I28" i="7"/>
  <c r="K28" i="7" s="1"/>
  <c r="I25" i="7"/>
  <c r="I24" i="7"/>
  <c r="K25" i="7" l="1"/>
  <c r="L25" i="7" s="1"/>
  <c r="K24" i="7"/>
  <c r="L24" i="7" s="1"/>
  <c r="L14" i="7"/>
  <c r="L28" i="7"/>
  <c r="H4" i="46" l="1"/>
  <c r="L3" i="60" s="1"/>
  <c r="B4" i="46"/>
  <c r="B2" i="55"/>
  <c r="I8" i="56" s="1"/>
  <c r="B2" i="56"/>
  <c r="C9" i="8"/>
  <c r="D9" i="8"/>
  <c r="E9" i="8"/>
  <c r="F9" i="8"/>
  <c r="C10" i="8"/>
  <c r="D10" i="8"/>
  <c r="E10" i="8"/>
  <c r="F10" i="8"/>
  <c r="C11" i="8"/>
  <c r="D11" i="8"/>
  <c r="E11" i="8"/>
  <c r="F11" i="8"/>
  <c r="C12" i="8"/>
  <c r="D12" i="8"/>
  <c r="E12" i="8"/>
  <c r="F12" i="8"/>
  <c r="C15" i="8"/>
  <c r="D15" i="8"/>
  <c r="E15" i="8"/>
  <c r="F15" i="8"/>
  <c r="C16" i="8"/>
  <c r="D16" i="8"/>
  <c r="E16" i="8"/>
  <c r="F16" i="8"/>
  <c r="H17" i="7"/>
  <c r="L17" i="7" s="1"/>
  <c r="H16" i="7"/>
  <c r="L16" i="7" s="1"/>
  <c r="H12" i="7" l="1"/>
  <c r="L12" i="7" s="1"/>
  <c r="H13" i="7"/>
  <c r="L13" i="7" s="1"/>
  <c r="H21" i="7" l="1"/>
  <c r="L21" i="7" s="1"/>
  <c r="H19" i="7"/>
  <c r="L19" i="7" s="1"/>
  <c r="H18" i="7"/>
  <c r="L18" i="7" s="1"/>
  <c r="H11" i="7"/>
  <c r="L11" i="7" s="1"/>
  <c r="I22" i="7"/>
  <c r="J22" i="7"/>
  <c r="L3" i="59"/>
  <c r="G6" i="59"/>
  <c r="H6" i="59"/>
  <c r="F6" i="59"/>
  <c r="K22" i="7" l="1"/>
  <c r="J6" i="59"/>
  <c r="K14" i="47" s="1"/>
  <c r="L14" i="47" s="1"/>
  <c r="L22" i="7" l="1"/>
  <c r="H39" i="7"/>
  <c r="L39" i="7" s="1"/>
  <c r="I10" i="56"/>
  <c r="I9" i="56"/>
  <c r="F3" i="58"/>
  <c r="G3" i="58" s="1"/>
  <c r="I3" i="58" s="1"/>
  <c r="L9" i="56" s="1"/>
  <c r="I3" i="57"/>
  <c r="J3" i="57" s="1"/>
  <c r="F18" i="57"/>
  <c r="G18" i="57" s="1"/>
  <c r="G17" i="57"/>
  <c r="H17" i="57" s="1"/>
  <c r="G16" i="57"/>
  <c r="H16" i="57" s="1"/>
  <c r="H15" i="57"/>
  <c r="G15" i="57"/>
  <c r="G13" i="57"/>
  <c r="H13" i="57" s="1"/>
  <c r="F13" i="57"/>
  <c r="F12" i="57"/>
  <c r="F14" i="57" s="1"/>
  <c r="G14" i="57" s="1"/>
  <c r="F10" i="57"/>
  <c r="F11" i="57" s="1"/>
  <c r="G11" i="57" s="1"/>
  <c r="O9" i="57"/>
  <c r="O10" i="57" s="1"/>
  <c r="O11" i="57" s="1"/>
  <c r="O12" i="57" s="1"/>
  <c r="O7" i="57"/>
  <c r="O6" i="57"/>
  <c r="G5" i="57"/>
  <c r="H5" i="57" s="1"/>
  <c r="F4" i="57"/>
  <c r="G4" i="57" s="1"/>
  <c r="H4" i="57" s="1"/>
  <c r="F3" i="57"/>
  <c r="G3" i="57" s="1"/>
  <c r="F5" i="57" l="1"/>
  <c r="F6" i="57" s="1"/>
  <c r="H10" i="57"/>
  <c r="H11" i="57" s="1"/>
  <c r="K17" i="57"/>
  <c r="M17" i="57" s="1"/>
  <c r="K5" i="57"/>
  <c r="M5" i="57" s="1"/>
  <c r="K4" i="57"/>
  <c r="M4" i="57" s="1"/>
  <c r="G6" i="57"/>
  <c r="H3" i="57"/>
  <c r="H18" i="57"/>
  <c r="G12" i="57"/>
  <c r="H12" i="57" s="1"/>
  <c r="G10" i="57"/>
  <c r="K10" i="57" l="1"/>
  <c r="K11" i="57" s="1"/>
  <c r="K16" i="57"/>
  <c r="M16" i="57" s="1"/>
  <c r="K15" i="57"/>
  <c r="M15" i="57" s="1"/>
  <c r="K13" i="57"/>
  <c r="M13" i="57" s="1"/>
  <c r="H6" i="57"/>
  <c r="K3" i="57"/>
  <c r="H14" i="57"/>
  <c r="K12" i="57"/>
  <c r="M10" i="57" l="1"/>
  <c r="M11" i="57" s="1"/>
  <c r="K18" i="57"/>
  <c r="M18" i="57" s="1"/>
  <c r="K14" i="57"/>
  <c r="M12" i="57"/>
  <c r="M14" i="57" s="1"/>
  <c r="K6" i="57"/>
  <c r="M3" i="57"/>
  <c r="M6" i="57" s="1"/>
  <c r="N10" i="57" l="1"/>
  <c r="M7" i="57"/>
  <c r="M8" i="57" s="1"/>
  <c r="N3" i="57"/>
  <c r="M19" i="57"/>
  <c r="M20" i="57" s="1"/>
  <c r="L10" i="57"/>
  <c r="K7" i="57"/>
  <c r="K8" i="57" s="1"/>
  <c r="H7" i="57"/>
  <c r="L3" i="57"/>
  <c r="H19" i="57"/>
  <c r="K19" i="57"/>
  <c r="N19" i="57" l="1"/>
  <c r="N21" i="57" s="1"/>
  <c r="L7" i="57"/>
  <c r="L9" i="57" s="1"/>
  <c r="K20" i="57"/>
  <c r="L19" i="57" s="1"/>
  <c r="L21" i="57" s="1"/>
  <c r="N7" i="57"/>
  <c r="L22" i="57" l="1"/>
  <c r="L8" i="56" s="1"/>
  <c r="N9" i="57"/>
  <c r="N22" i="57" s="1"/>
  <c r="E8" i="56" l="1"/>
  <c r="C55" i="40"/>
  <c r="C17" i="40"/>
  <c r="C78" i="40"/>
  <c r="C71" i="40"/>
  <c r="C63" i="40"/>
  <c r="C47" i="40"/>
  <c r="C37" i="40"/>
  <c r="C27" i="40"/>
  <c r="C9" i="40"/>
  <c r="H40" i="7"/>
  <c r="L40" i="7" s="1"/>
  <c r="J50" i="7" l="1"/>
  <c r="I50" i="7"/>
  <c r="E86" i="40"/>
  <c r="E87" i="40" s="1"/>
  <c r="E78" i="40"/>
  <c r="E79" i="40" s="1"/>
  <c r="E71" i="40"/>
  <c r="E72" i="40" s="1"/>
  <c r="E63" i="40"/>
  <c r="E64" i="40" s="1"/>
  <c r="H43" i="7"/>
  <c r="L43" i="7" s="1"/>
  <c r="H42" i="7"/>
  <c r="L42" i="7" s="1"/>
  <c r="K50" i="7" l="1"/>
  <c r="L50" i="7" s="1"/>
  <c r="E92" i="40"/>
  <c r="E93" i="40" s="1"/>
  <c r="E99" i="40"/>
  <c r="E100" i="40" s="1"/>
  <c r="H38" i="7"/>
  <c r="H37" i="7"/>
  <c r="L38" i="7" l="1"/>
  <c r="L37" i="7"/>
  <c r="I27" i="7"/>
  <c r="J27" i="7"/>
  <c r="I23" i="7"/>
  <c r="J23" i="7"/>
  <c r="H10" i="7"/>
  <c r="D20" i="8"/>
  <c r="E20" i="8"/>
  <c r="F20" i="8"/>
  <c r="C20" i="8"/>
  <c r="L10" i="7" l="1"/>
  <c r="H29" i="7"/>
  <c r="K27" i="7"/>
  <c r="L27" i="7" s="1"/>
  <c r="K23" i="7"/>
  <c r="L23" i="7" l="1"/>
  <c r="J48" i="7"/>
  <c r="I48" i="7"/>
  <c r="H36" i="7"/>
  <c r="L36" i="7" s="1"/>
  <c r="K48" i="7" l="1"/>
  <c r="L48" i="7" s="1"/>
  <c r="M8" i="56" l="1"/>
  <c r="M9" i="56"/>
  <c r="I4" i="8" l="1"/>
  <c r="Q4" i="29"/>
  <c r="M4" i="7"/>
  <c r="B4" i="8"/>
  <c r="B4" i="29"/>
  <c r="B4" i="7"/>
  <c r="N4" i="47"/>
  <c r="B4" i="47"/>
  <c r="D8" i="8" l="1"/>
  <c r="E8" i="8"/>
  <c r="F8" i="8"/>
  <c r="J56" i="7"/>
  <c r="J47" i="7"/>
  <c r="J46" i="7"/>
  <c r="J45" i="7"/>
  <c r="J44" i="7"/>
  <c r="J26" i="7"/>
  <c r="J31" i="29"/>
  <c r="H31" i="29"/>
  <c r="J27" i="29"/>
  <c r="H27" i="29"/>
  <c r="N27" i="29" s="1"/>
  <c r="O27" i="29" s="1"/>
  <c r="J25" i="29"/>
  <c r="H25" i="29"/>
  <c r="N25" i="29" s="1"/>
  <c r="O25" i="29" s="1"/>
  <c r="J23" i="29"/>
  <c r="H23" i="29"/>
  <c r="J21" i="29"/>
  <c r="H21" i="29"/>
  <c r="J17" i="29"/>
  <c r="H17" i="29"/>
  <c r="N17" i="29" s="1"/>
  <c r="O17" i="29" s="1"/>
  <c r="J15" i="29"/>
  <c r="H15" i="29"/>
  <c r="N15" i="29" s="1"/>
  <c r="O15" i="29" s="1"/>
  <c r="J13" i="29"/>
  <c r="H13" i="29"/>
  <c r="N13" i="29" s="1"/>
  <c r="O13" i="29" s="1"/>
  <c r="J11" i="29"/>
  <c r="H11" i="29"/>
  <c r="N11" i="29" s="1"/>
  <c r="O11" i="29" s="1"/>
  <c r="J9" i="29"/>
  <c r="H9" i="29"/>
  <c r="N9" i="29" s="1"/>
  <c r="O9" i="29" s="1"/>
  <c r="N31" i="29" l="1"/>
  <c r="O31" i="29" s="1"/>
  <c r="N21" i="29"/>
  <c r="O21" i="29" s="1"/>
  <c r="I26" i="7" s="1"/>
  <c r="K26" i="7" s="1"/>
  <c r="K29" i="7" s="1"/>
  <c r="O32" i="29"/>
  <c r="I56" i="7"/>
  <c r="K56" i="7" s="1" a="1"/>
  <c r="K56" i="7" s="1"/>
  <c r="K57" i="7" s="1"/>
  <c r="N23" i="29"/>
  <c r="O23" i="29" s="1"/>
  <c r="O19" i="29"/>
  <c r="O29" i="29" l="1"/>
  <c r="E9" i="56"/>
  <c r="D34" i="8" l="1"/>
  <c r="D35" i="8"/>
  <c r="D33" i="8"/>
  <c r="F34" i="8"/>
  <c r="F35" i="8"/>
  <c r="F33" i="8"/>
  <c r="M7" i="56" l="1"/>
  <c r="C34" i="8" l="1"/>
  <c r="C35" i="8"/>
  <c r="C33" i="8"/>
  <c r="C8" i="8"/>
  <c r="F10" i="46" l="1"/>
  <c r="M14" i="47" l="1"/>
  <c r="G10" i="46"/>
  <c r="I44" i="7" l="1"/>
  <c r="K44" i="7" s="1"/>
  <c r="I7" i="49"/>
  <c r="I8" i="49"/>
  <c r="I12" i="49"/>
  <c r="I13" i="49"/>
  <c r="I11" i="49"/>
  <c r="I10" i="49"/>
  <c r="I9" i="49"/>
  <c r="I6" i="49"/>
  <c r="E47" i="40" l="1"/>
  <c r="E48" i="40" s="1"/>
  <c r="E55" i="40"/>
  <c r="E56" i="40" s="1"/>
  <c r="O44" i="7"/>
  <c r="I47" i="7" l="1"/>
  <c r="I46" i="7"/>
  <c r="I45" i="7"/>
  <c r="K45" i="7" l="1"/>
  <c r="K46" i="7"/>
  <c r="K47" i="7"/>
  <c r="O45" i="7"/>
  <c r="O46" i="7"/>
  <c r="O47" i="7"/>
  <c r="L44" i="7"/>
  <c r="K51" i="7" l="1"/>
  <c r="L47" i="7"/>
  <c r="O56" i="7"/>
  <c r="L46" i="7"/>
  <c r="L26" i="7"/>
  <c r="L29" i="7" s="1"/>
  <c r="L45" i="7"/>
  <c r="O26" i="7"/>
  <c r="I10" i="47" l="1"/>
  <c r="J10" i="47" s="1"/>
  <c r="I9" i="47"/>
  <c r="J9" i="47" s="1"/>
  <c r="L56" i="7"/>
  <c r="H33" i="7"/>
  <c r="L33" i="7" s="1"/>
  <c r="H34" i="7"/>
  <c r="L34" i="7" s="1"/>
  <c r="H35" i="7"/>
  <c r="H53" i="7"/>
  <c r="H54" i="7"/>
  <c r="H55" i="7"/>
  <c r="L54" i="7" l="1"/>
  <c r="H57" i="7"/>
  <c r="G10" i="47" s="1"/>
  <c r="H10" i="47" s="1"/>
  <c r="M10" i="47" s="1"/>
  <c r="L35" i="7"/>
  <c r="K58" i="7"/>
  <c r="L53" i="7"/>
  <c r="L55" i="7"/>
  <c r="L57" i="7" l="1"/>
  <c r="O27" i="40"/>
  <c r="O28" i="40" s="1"/>
  <c r="K17" i="40"/>
  <c r="K18" i="40" s="1"/>
  <c r="G9" i="40"/>
  <c r="G10" i="40" s="1"/>
  <c r="I27" i="40" l="1"/>
  <c r="I28" i="40" s="1"/>
  <c r="K27" i="40"/>
  <c r="K28" i="40" s="1"/>
  <c r="E27" i="40"/>
  <c r="E28" i="40" s="1"/>
  <c r="G27" i="40"/>
  <c r="G28" i="40" s="1"/>
  <c r="M27" i="40"/>
  <c r="M28" i="40" s="1"/>
  <c r="G17" i="40"/>
  <c r="G18" i="40" s="1"/>
  <c r="I17" i="40"/>
  <c r="I18" i="40" s="1"/>
  <c r="E17" i="40"/>
  <c r="E18" i="40" s="1"/>
  <c r="E9" i="40"/>
  <c r="E10" i="40" s="1"/>
  <c r="O22" i="7" l="1"/>
  <c r="H9" i="7"/>
  <c r="L9" i="7" l="1"/>
  <c r="G8" i="47"/>
  <c r="H8" i="47" s="1"/>
  <c r="E37" i="40" l="1"/>
  <c r="E38" i="40" s="1"/>
  <c r="H32" i="7" l="1"/>
  <c r="L32" i="7" s="1"/>
  <c r="H31" i="7"/>
  <c r="H51" i="7" l="1"/>
  <c r="H58" i="7" s="1"/>
  <c r="L31" i="7"/>
  <c r="L51" i="7" s="1"/>
  <c r="L58" i="7" l="1"/>
  <c r="G9" i="47"/>
  <c r="H9" i="47" s="1"/>
  <c r="M9" i="47" s="1"/>
  <c r="D8" i="46" l="1"/>
  <c r="H11" i="47"/>
  <c r="H12" i="47" s="1"/>
  <c r="M12" i="47" l="1"/>
  <c r="H15" i="47"/>
  <c r="D9" i="46" s="1"/>
  <c r="D12" i="46" s="1"/>
  <c r="H16" i="47" l="1"/>
  <c r="D27" i="46" l="1"/>
  <c r="I8" i="47" l="1"/>
  <c r="J8" i="47" s="1"/>
  <c r="M8" i="47" s="1"/>
  <c r="M11" i="47" s="1"/>
  <c r="E8" i="46" l="1"/>
  <c r="J11" i="47"/>
  <c r="L13" i="47" s="1"/>
  <c r="L15" i="47" s="1"/>
  <c r="L16" i="47" s="1"/>
  <c r="G8" i="46" l="1"/>
  <c r="E12" i="46"/>
  <c r="M13" i="47"/>
  <c r="M15" i="47" s="1"/>
  <c r="M16" i="47" s="1"/>
  <c r="F9" i="46"/>
  <c r="F12" i="46" s="1"/>
  <c r="J15" i="47"/>
  <c r="G17" i="46" l="1"/>
  <c r="G19" i="46" s="1"/>
  <c r="G16" i="46"/>
  <c r="G15" i="46"/>
  <c r="F27" i="46"/>
  <c r="J16" i="47"/>
  <c r="G9" i="46"/>
  <c r="G12" i="46" l="1"/>
  <c r="G18" i="46" l="1"/>
  <c r="G14" i="46"/>
  <c r="E27" i="46"/>
  <c r="G21" i="46" l="1"/>
  <c r="G23" i="46" s="1"/>
  <c r="G24" i="46" l="1"/>
  <c r="G26" i="46" l="1"/>
  <c r="G27" i="46" l="1"/>
  <c r="D7" i="56" s="1"/>
  <c r="E7" i="56" s="1"/>
  <c r="E10" i="56" l="1"/>
  <c r="D20" i="56" s="1"/>
  <c r="M10" i="56"/>
  <c r="M11" i="56" s="1"/>
  <c r="D21" i="56" s="1"/>
  <c r="F21" i="56" s="1"/>
  <c r="D22" i="56" l="1"/>
  <c r="D23" i="56" s="1"/>
  <c r="F20" i="56"/>
  <c r="F22" i="56" l="1"/>
  <c r="D27" i="56"/>
  <c r="F23" i="5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<sst xmlns="http://schemas.openxmlformats.org/spreadsheetml/2006/main" count="924" uniqueCount="636">
  <si>
    <t>구  분</t>
    <phoneticPr fontId="13" type="noConversion"/>
  </si>
  <si>
    <t>공 사 항 목</t>
    <phoneticPr fontId="13" type="noConversion"/>
  </si>
  <si>
    <t>자 재 비</t>
    <phoneticPr fontId="13" type="noConversion"/>
  </si>
  <si>
    <t>인 건 비</t>
    <phoneticPr fontId="13" type="noConversion"/>
  </si>
  <si>
    <t>합   계</t>
    <phoneticPr fontId="13" type="noConversion"/>
  </si>
  <si>
    <t>비      고</t>
    <phoneticPr fontId="13" type="noConversion"/>
  </si>
  <si>
    <t>직접공사비</t>
    <phoneticPr fontId="14" type="noConversion"/>
  </si>
  <si>
    <t>소     계</t>
    <phoneticPr fontId="14" type="noConversion"/>
  </si>
  <si>
    <t>일반 관리비</t>
    <phoneticPr fontId="13" type="noConversion"/>
  </si>
  <si>
    <t>공 사 금 액</t>
    <phoneticPr fontId="13" type="noConversion"/>
  </si>
  <si>
    <t>규  격</t>
    <phoneticPr fontId="14" type="noConversion"/>
  </si>
  <si>
    <t>단위</t>
    <phoneticPr fontId="14" type="noConversion"/>
  </si>
  <si>
    <t>수량</t>
    <phoneticPr fontId="14" type="noConversion"/>
  </si>
  <si>
    <t>자 재 비</t>
  </si>
  <si>
    <t>인  건  비</t>
  </si>
  <si>
    <t>합  계</t>
    <phoneticPr fontId="14" type="noConversion"/>
  </si>
  <si>
    <t>비  고</t>
  </si>
  <si>
    <t>단가</t>
  </si>
  <si>
    <t>금액</t>
  </si>
  <si>
    <t>M/P</t>
  </si>
  <si>
    <t>항   목</t>
  </si>
  <si>
    <t>규  격</t>
  </si>
  <si>
    <t>단위</t>
  </si>
  <si>
    <t>수량</t>
  </si>
  <si>
    <t>합   계</t>
  </si>
  <si>
    <t>인원</t>
  </si>
  <si>
    <t>항 목</t>
  </si>
  <si>
    <t>규 격</t>
  </si>
  <si>
    <t>단 위</t>
  </si>
  <si>
    <t>수 량</t>
  </si>
  <si>
    <t>산출근거</t>
  </si>
  <si>
    <t>비 고</t>
  </si>
  <si>
    <t>NO</t>
    <phoneticPr fontId="14" type="noConversion"/>
  </si>
  <si>
    <t>항   목</t>
    <phoneticPr fontId="14" type="noConversion"/>
  </si>
  <si>
    <t>공구손료</t>
    <phoneticPr fontId="14" type="noConversion"/>
  </si>
  <si>
    <t>인건비 계의 3% 이내</t>
    <phoneticPr fontId="14" type="noConversion"/>
  </si>
  <si>
    <t>(단위:원, VAT별도)</t>
  </si>
  <si>
    <t>(단위 : 원,VAT별도)</t>
    <phoneticPr fontId="14" type="noConversion"/>
  </si>
  <si>
    <t>(단위 : 원,VAT별도)</t>
    <phoneticPr fontId="14" type="noConversion"/>
  </si>
  <si>
    <t>물량산출서</t>
    <phoneticPr fontId="11" type="noConversion"/>
  </si>
  <si>
    <t>공사예산내역서(을)</t>
    <phoneticPr fontId="16" type="noConversion"/>
  </si>
  <si>
    <t>인</t>
    <phoneticPr fontId="11" type="noConversion"/>
  </si>
  <si>
    <t>단 가</t>
    <phoneticPr fontId="12" type="noConversion"/>
  </si>
  <si>
    <t>소    계</t>
    <phoneticPr fontId="14" type="noConversion"/>
  </si>
  <si>
    <t>인 건 비</t>
    <phoneticPr fontId="11" type="noConversion"/>
  </si>
  <si>
    <t>자재비 계의 3% 이내</t>
    <phoneticPr fontId="14" type="noConversion"/>
  </si>
  <si>
    <t xml:space="preserve">                           </t>
    <phoneticPr fontId="13" type="noConversion"/>
  </si>
  <si>
    <t>이          윤</t>
    <phoneticPr fontId="13" type="noConversion"/>
  </si>
  <si>
    <t>합     계</t>
    <phoneticPr fontId="13" type="noConversion"/>
  </si>
  <si>
    <t>일위대가</t>
    <phoneticPr fontId="14" type="noConversion"/>
  </si>
  <si>
    <t>공사예산내역서(갑)</t>
    <phoneticPr fontId="13" type="noConversion"/>
  </si>
  <si>
    <t>합 계</t>
    <phoneticPr fontId="11" type="noConversion"/>
  </si>
  <si>
    <t>소 계</t>
    <phoneticPr fontId="11" type="noConversion"/>
  </si>
  <si>
    <t>%</t>
    <phoneticPr fontId="14" type="noConversion"/>
  </si>
  <si>
    <t>합      계</t>
    <phoneticPr fontId="11" type="noConversion"/>
  </si>
  <si>
    <t>▶일위대가 참조</t>
    <phoneticPr fontId="11" type="noConversion"/>
  </si>
  <si>
    <t>잡자재비</t>
    <phoneticPr fontId="14" type="noConversion"/>
  </si>
  <si>
    <t>(</t>
  </si>
  <si>
    <t>인 Ⅹ</t>
    <phoneticPr fontId="42" type="noConversion"/>
  </si>
  <si>
    <t>분/</t>
    <phoneticPr fontId="42" type="noConversion"/>
  </si>
  <si>
    <t>해설</t>
    <phoneticPr fontId="42" type="noConversion"/>
  </si>
  <si>
    <t>NO</t>
    <phoneticPr fontId="11" type="noConversion"/>
  </si>
  <si>
    <t>식</t>
    <phoneticPr fontId="11" type="noConversion"/>
  </si>
  <si>
    <t>합 계</t>
  </si>
  <si>
    <t>비고</t>
  </si>
  <si>
    <t>(M당)</t>
  </si>
  <si>
    <t>내선전공</t>
    <phoneticPr fontId="42" type="noConversion"/>
  </si>
  <si>
    <t>M</t>
  </si>
  <si>
    <t>일위대가 산출근거</t>
    <phoneticPr fontId="12" type="noConversion"/>
  </si>
  <si>
    <t>6㎟ 이하</t>
    <phoneticPr fontId="12" type="noConversion"/>
  </si>
  <si>
    <t>내선전공</t>
    <phoneticPr fontId="11" type="noConversion"/>
  </si>
  <si>
    <t>1) 옥내케이블 관내배선은 "전력케이블 구내설치" 준용</t>
    <phoneticPr fontId="11" type="noConversion"/>
  </si>
  <si>
    <t>4C 2.5㎟ 이하</t>
    <phoneticPr fontId="12" type="noConversion"/>
  </si>
  <si>
    <t>저압케이블전공</t>
    <phoneticPr fontId="11" type="noConversion"/>
  </si>
  <si>
    <t>1) 다음 작업 포함기준</t>
    <phoneticPr fontId="11" type="noConversion"/>
  </si>
  <si>
    <t>① 케이블 부설 정돈, 청소.</t>
    <phoneticPr fontId="11" type="noConversion"/>
  </si>
  <si>
    <t>② 단자처리, 도입선 넣기, 결선, Mark 취부 포함.</t>
    <phoneticPr fontId="11" type="noConversion"/>
  </si>
  <si>
    <t>식</t>
  </si>
  <si>
    <t>MP산출근거 1항 참조</t>
    <phoneticPr fontId="11" type="noConversion"/>
  </si>
  <si>
    <t>일위대가 산출근거 1항 참조</t>
    <phoneticPr fontId="11" type="noConversion"/>
  </si>
  <si>
    <t>일위대가 산출근거 2항 참조</t>
    <phoneticPr fontId="11" type="noConversion"/>
  </si>
  <si>
    <t>16㎟ 이하</t>
    <phoneticPr fontId="12" type="noConversion"/>
  </si>
  <si>
    <t>(M당)</t>
    <phoneticPr fontId="11" type="noConversion"/>
  </si>
  <si>
    <t>내선전공</t>
    <phoneticPr fontId="11" type="noConversion"/>
  </si>
  <si>
    <t>(개)</t>
    <phoneticPr fontId="42" type="noConversion"/>
  </si>
  <si>
    <t>2) 접속, 시험 품 포함</t>
    <phoneticPr fontId="42" type="noConversion"/>
  </si>
  <si>
    <t>3) 철거 50%, 재사용 철거 80%</t>
    <phoneticPr fontId="42" type="noConversion"/>
  </si>
  <si>
    <t>인건비의 3% 이내</t>
  </si>
  <si>
    <t>각1</t>
  </si>
  <si>
    <t>대</t>
    <phoneticPr fontId="11" type="noConversion"/>
  </si>
  <si>
    <t>인</t>
    <phoneticPr fontId="11" type="noConversion"/>
  </si>
  <si>
    <t>MP산출근거 7항 참조</t>
    <phoneticPr fontId="11" type="noConversion"/>
  </si>
  <si>
    <t>일위대가 산출근거 3항 참조</t>
    <phoneticPr fontId="11" type="noConversion"/>
  </si>
  <si>
    <t>잡자재비 / 공구손료</t>
    <phoneticPr fontId="11" type="noConversion"/>
  </si>
  <si>
    <t>내역서 (을) 1~3항</t>
    <phoneticPr fontId="11" type="noConversion"/>
  </si>
  <si>
    <t>6C 2.5㎟ 이하</t>
    <phoneticPr fontId="12" type="noConversion"/>
  </si>
  <si>
    <t>20C 2.5㎟ 이하</t>
    <phoneticPr fontId="12" type="noConversion"/>
  </si>
  <si>
    <t>10C 2.5㎟ 이하</t>
    <phoneticPr fontId="12" type="noConversion"/>
  </si>
  <si>
    <t>합성수지 16mm</t>
    <phoneticPr fontId="12" type="noConversion"/>
  </si>
  <si>
    <t>합성수지 22mm</t>
    <phoneticPr fontId="12" type="noConversion"/>
  </si>
  <si>
    <t>후강 16mm</t>
    <phoneticPr fontId="12" type="noConversion"/>
  </si>
  <si>
    <t>후강 22㎜</t>
    <phoneticPr fontId="12" type="noConversion"/>
  </si>
  <si>
    <t>금속가요 16mm</t>
    <phoneticPr fontId="12" type="noConversion"/>
  </si>
  <si>
    <t>금속가요 22㎜</t>
    <phoneticPr fontId="12" type="noConversion"/>
  </si>
  <si>
    <t>배선용차단기 30AF</t>
    <phoneticPr fontId="12" type="noConversion"/>
  </si>
  <si>
    <t>Smart Gateway</t>
    <phoneticPr fontId="11" type="noConversion"/>
  </si>
  <si>
    <t>Smart Gateway 설치</t>
    <phoneticPr fontId="11" type="noConversion"/>
  </si>
  <si>
    <t>S/W 시험사</t>
    <phoneticPr fontId="11" type="noConversion"/>
  </si>
  <si>
    <t>합성수지 전선관(CD)</t>
    <phoneticPr fontId="11" type="noConversion"/>
  </si>
  <si>
    <t>16mm</t>
    <phoneticPr fontId="11" type="noConversion"/>
  </si>
  <si>
    <t>합성수지 전선관 커넥터</t>
    <phoneticPr fontId="11" type="noConversion"/>
  </si>
  <si>
    <t>절연난연 PVC 시스케이블</t>
    <phoneticPr fontId="11" type="noConversion"/>
  </si>
  <si>
    <t>0.6/1kv F-CV 3Cx1.5mm</t>
    <phoneticPr fontId="11" type="noConversion"/>
  </si>
  <si>
    <t>15SQ x 3mm Y형</t>
    <phoneticPr fontId="11" type="noConversion"/>
  </si>
  <si>
    <t>15SQ x 3mm PIN형</t>
    <phoneticPr fontId="11" type="noConversion"/>
  </si>
  <si>
    <t>EA</t>
    <phoneticPr fontId="11" type="noConversion"/>
  </si>
  <si>
    <t>M</t>
    <phoneticPr fontId="11" type="noConversion"/>
  </si>
  <si>
    <t>넘버링튜브</t>
    <phoneticPr fontId="11" type="noConversion"/>
  </si>
  <si>
    <t>1.5SQ 백색</t>
    <phoneticPr fontId="11" type="noConversion"/>
  </si>
  <si>
    <t>(작성일자:`19년 01월 21일)</t>
    <phoneticPr fontId="42" type="noConversion"/>
  </si>
  <si>
    <t>Smart Gateway SET-UP</t>
    <phoneticPr fontId="11" type="noConversion"/>
  </si>
  <si>
    <t>옥내배선 작업</t>
    <phoneticPr fontId="11" type="noConversion"/>
  </si>
  <si>
    <t>전선관 배관 작업</t>
    <phoneticPr fontId="11" type="noConversion"/>
  </si>
  <si>
    <t>압착단자</t>
    <phoneticPr fontId="11" type="noConversion"/>
  </si>
  <si>
    <t>자동제어회로 연동작업</t>
    <phoneticPr fontId="11" type="noConversion"/>
  </si>
  <si>
    <t>H/W 시험사</t>
    <phoneticPr fontId="11" type="noConversion"/>
  </si>
  <si>
    <t>인</t>
    <phoneticPr fontId="11" type="noConversion"/>
  </si>
  <si>
    <t>제어용 케이블 작업</t>
    <phoneticPr fontId="11" type="noConversion"/>
  </si>
  <si>
    <t>1. 옥내배선</t>
    <phoneticPr fontId="12" type="noConversion"/>
  </si>
  <si>
    <t>2. 제어용 케이블 설치</t>
    <phoneticPr fontId="12" type="noConversion"/>
  </si>
  <si>
    <t>3. 전선관 배관</t>
    <phoneticPr fontId="12" type="noConversion"/>
  </si>
  <si>
    <t>4. 차단기 및 개폐기 설치</t>
    <phoneticPr fontId="12" type="noConversion"/>
  </si>
  <si>
    <t>60mm x 30mm 이하</t>
    <phoneticPr fontId="12" type="noConversion"/>
  </si>
  <si>
    <t>5. 금속덕트 설치</t>
    <phoneticPr fontId="12" type="noConversion"/>
  </si>
  <si>
    <t>2) 소모 재료비는 본품에 포함되어 있다.</t>
    <phoneticPr fontId="11" type="noConversion"/>
  </si>
  <si>
    <t>3) 계수, 보조재의 제작 및 설치품 포함한다.</t>
    <phoneticPr fontId="11" type="noConversion"/>
  </si>
  <si>
    <t>1) 폴리에틸렌 전선관 및 합성수지제 가요전선관(CD관)은 합성수지 전선관 품의 80% 다만, 지름이 100mm 이상의 직관은 100%</t>
    <phoneticPr fontId="11" type="noConversion"/>
  </si>
  <si>
    <t>신호용 케이블</t>
    <phoneticPr fontId="11" type="noConversion"/>
  </si>
  <si>
    <t>4C x 0.5mm</t>
    <phoneticPr fontId="11" type="noConversion"/>
  </si>
  <si>
    <t>6C x 0.5mm</t>
    <phoneticPr fontId="11" type="noConversion"/>
  </si>
  <si>
    <t>내역서 (을) 4~5항</t>
    <phoneticPr fontId="11" type="noConversion"/>
  </si>
  <si>
    <t>출장경비</t>
    <phoneticPr fontId="11" type="noConversion"/>
  </si>
  <si>
    <t>식</t>
    <phoneticPr fontId="11" type="noConversion"/>
  </si>
  <si>
    <t>경기도</t>
    <phoneticPr fontId="11" type="noConversion"/>
  </si>
  <si>
    <t>강원도</t>
    <phoneticPr fontId="11" type="noConversion"/>
  </si>
  <si>
    <t>충청남도</t>
    <phoneticPr fontId="11" type="noConversion"/>
  </si>
  <si>
    <t>충청북도</t>
    <phoneticPr fontId="11" type="noConversion"/>
  </si>
  <si>
    <t>경상북도</t>
    <phoneticPr fontId="11" type="noConversion"/>
  </si>
  <si>
    <t>경상남도</t>
    <phoneticPr fontId="11" type="noConversion"/>
  </si>
  <si>
    <t>전라북도</t>
    <phoneticPr fontId="11" type="noConversion"/>
  </si>
  <si>
    <t>전라남도</t>
    <phoneticPr fontId="11" type="noConversion"/>
  </si>
  <si>
    <t>권역</t>
    <phoneticPr fontId="11" type="noConversion"/>
  </si>
  <si>
    <t>비고</t>
    <phoneticPr fontId="11" type="noConversion"/>
  </si>
  <si>
    <t>완도군청</t>
    <phoneticPr fontId="11" type="noConversion"/>
  </si>
  <si>
    <t>순창군청</t>
    <phoneticPr fontId="11" type="noConversion"/>
  </si>
  <si>
    <t>거제시청</t>
    <phoneticPr fontId="11" type="noConversion"/>
  </si>
  <si>
    <t>경주시청</t>
    <phoneticPr fontId="11" type="noConversion"/>
  </si>
  <si>
    <t>장수군청</t>
    <phoneticPr fontId="11" type="noConversion"/>
  </si>
  <si>
    <t>도착
기준점</t>
    <phoneticPr fontId="11" type="noConversion"/>
  </si>
  <si>
    <t>서천군청</t>
    <phoneticPr fontId="11" type="noConversion"/>
  </si>
  <si>
    <t>삼척시청</t>
    <phoneticPr fontId="11" type="noConversion"/>
  </si>
  <si>
    <t>연천군청</t>
    <phoneticPr fontId="11" type="noConversion"/>
  </si>
  <si>
    <t>합계</t>
    <phoneticPr fontId="42" type="noConversion"/>
  </si>
  <si>
    <t>출발지</t>
    <phoneticPr fontId="42" type="noConversion"/>
  </si>
  <si>
    <t>성남시</t>
    <phoneticPr fontId="42" type="noConversion"/>
  </si>
  <si>
    <t>왕복
거리(Km)</t>
    <phoneticPr fontId="11" type="noConversion"/>
  </si>
  <si>
    <t>왕복
유류비</t>
    <phoneticPr fontId="11" type="noConversion"/>
  </si>
  <si>
    <t>출장경비 기준산출내역</t>
    <phoneticPr fontId="11" type="noConversion"/>
  </si>
  <si>
    <t>3)차종은 중형 경유 기준임.</t>
    <phoneticPr fontId="42" type="noConversion"/>
  </si>
  <si>
    <t>4)유류비는 작성일기준 단가적용</t>
    <phoneticPr fontId="42" type="noConversion"/>
  </si>
  <si>
    <t>2)도착기준점은 권역별 최장 거리지역 기준임.</t>
    <phoneticPr fontId="42" type="noConversion"/>
  </si>
  <si>
    <r>
      <t xml:space="preserve">※ 경기도 제외지역
공사업체 사업장주소 기준 
50Km 미만
소재지 : 경기도 성남시
</t>
    </r>
    <r>
      <rPr>
        <sz val="11"/>
        <rFont val="맑은 고딕"/>
        <family val="3"/>
        <charset val="129"/>
      </rPr>
      <t>※ 출장경비 산출기준
(왕복유류비+교통비) x 1.3</t>
    </r>
    <phoneticPr fontId="11" type="noConversion"/>
  </si>
  <si>
    <t>1)제주도 지역은 별도협의.</t>
    <phoneticPr fontId="42" type="noConversion"/>
  </si>
  <si>
    <t>왕복
교통비</t>
    <phoneticPr fontId="11" type="noConversion"/>
  </si>
  <si>
    <t>재료비의 3% 이내</t>
    <phoneticPr fontId="11" type="noConversion"/>
  </si>
  <si>
    <t>1) 철판두께 1.6~3.2mm 기준이며, AL닥트는 70% 적용</t>
    <phoneticPr fontId="42" type="noConversion"/>
  </si>
  <si>
    <t>No.</t>
  </si>
  <si>
    <t>SETUP_BOX</t>
    <phoneticPr fontId="67" type="noConversion"/>
  </si>
  <si>
    <t>인출장비명</t>
    <phoneticPr fontId="12" type="noConversion"/>
  </si>
  <si>
    <t>관제명</t>
  </si>
  <si>
    <t>기타</t>
    <phoneticPr fontId="12" type="noConversion"/>
  </si>
  <si>
    <t>간접비</t>
    <phoneticPr fontId="13" type="noConversion"/>
  </si>
  <si>
    <t>출장경비</t>
    <phoneticPr fontId="42" type="noConversion"/>
  </si>
  <si>
    <t>기계/기타경비</t>
    <phoneticPr fontId="42" type="noConversion"/>
  </si>
  <si>
    <t>기계/기타경비</t>
    <phoneticPr fontId="11" type="noConversion"/>
  </si>
  <si>
    <t>출장경비</t>
    <phoneticPr fontId="42" type="noConversion"/>
  </si>
  <si>
    <t>내역서 (을) 6항</t>
    <phoneticPr fontId="11" type="noConversion"/>
  </si>
  <si>
    <t>1.원격감시시시스템 구축공사</t>
  </si>
  <si>
    <t>▶ OOO 원격감시시스템 설치공사</t>
  </si>
  <si>
    <t>원격감시시스템 장비설치</t>
  </si>
  <si>
    <t>원격감시시스템 SET-UP</t>
  </si>
  <si>
    <t>6)상기 7항은 원격감시시스템 장비수량 별 기준작업임.</t>
  </si>
  <si>
    <t>1. 원격감시시스템 장비설치</t>
  </si>
  <si>
    <t>2. 원격감시시스템 배관/배선작업</t>
  </si>
  <si>
    <t>원격감시시스템 배관/배선작업</t>
  </si>
  <si>
    <t>원격감시시스템 연동작업</t>
  </si>
  <si>
    <t>원격감시시시스템 구축공사</t>
  </si>
  <si>
    <t>2) 통신장비 전원인입용 단순공사로 품셈의 30% 적용.</t>
    <phoneticPr fontId="42" type="noConversion"/>
  </si>
  <si>
    <t>2) 통신장비 전원인입용 단순공사로 품셈의 50% 적용.</t>
    <phoneticPr fontId="42" type="noConversion"/>
  </si>
  <si>
    <t>2) 통신장비 신호선 인입용 단순공사로 품셈의 50% 적용.</t>
    <phoneticPr fontId="42" type="noConversion"/>
  </si>
  <si>
    <t>6. 수위감지기 설치</t>
    <phoneticPr fontId="12" type="noConversion"/>
  </si>
  <si>
    <t>계장공</t>
    <phoneticPr fontId="11" type="noConversion"/>
  </si>
  <si>
    <t>수위 감지기 설치</t>
    <phoneticPr fontId="12" type="noConversion"/>
  </si>
  <si>
    <t>(EA당)</t>
    <phoneticPr fontId="11" type="noConversion"/>
  </si>
  <si>
    <t>① 1SET : 홀더 1EA, 무게추 1EA, 오뚜기볼 2~5EA</t>
    <phoneticPr fontId="11" type="noConversion"/>
  </si>
  <si>
    <t>원격감시 Monitoring service 시스템 구축 비용</t>
  </si>
  <si>
    <t>원격감시 Monitoring service 운영비용(월)</t>
  </si>
  <si>
    <t>구분</t>
    <phoneticPr fontId="67" type="noConversion"/>
  </si>
  <si>
    <t>수량</t>
    <phoneticPr fontId="67" type="noConversion"/>
  </si>
  <si>
    <t>단가</t>
    <phoneticPr fontId="67" type="noConversion"/>
  </si>
  <si>
    <t>합계</t>
    <phoneticPr fontId="67" type="noConversion"/>
  </si>
  <si>
    <t>통신비용</t>
    <phoneticPr fontId="67" type="noConversion"/>
  </si>
  <si>
    <t>이용/유지비용</t>
    <phoneticPr fontId="67" type="noConversion"/>
  </si>
  <si>
    <t>원격감시
구축공사</t>
  </si>
  <si>
    <t>통신비</t>
    <phoneticPr fontId="67" type="noConversion"/>
  </si>
  <si>
    <t>구축비 계</t>
    <phoneticPr fontId="67" type="noConversion"/>
  </si>
  <si>
    <t>유지보수비</t>
    <phoneticPr fontId="67" type="noConversion"/>
  </si>
  <si>
    <t>총합계</t>
    <phoneticPr fontId="67" type="noConversion"/>
  </si>
  <si>
    <t>단위: 부가세별도,원</t>
    <phoneticPr fontId="12" type="noConversion"/>
  </si>
  <si>
    <t>구분</t>
    <phoneticPr fontId="12" type="noConversion"/>
  </si>
  <si>
    <t>월비용</t>
    <phoneticPr fontId="12" type="noConversion"/>
  </si>
  <si>
    <t>년간비용</t>
    <phoneticPr fontId="12" type="noConversion"/>
  </si>
  <si>
    <t>비고</t>
    <phoneticPr fontId="12" type="noConversion"/>
  </si>
  <si>
    <t>운영유지비</t>
    <phoneticPr fontId="12" type="noConversion"/>
  </si>
  <si>
    <t>비용계</t>
    <phoneticPr fontId="12" type="noConversion"/>
  </si>
  <si>
    <r>
      <t xml:space="preserve">1) 3P 단투 기준, 1P 50%, 2P 70%, 4P는 </t>
    </r>
    <r>
      <rPr>
        <b/>
        <sz val="10"/>
        <rFont val="LG스마트체2.0 Regular"/>
        <family val="3"/>
        <charset val="129"/>
      </rPr>
      <t>130%</t>
    </r>
    <phoneticPr fontId="42" type="noConversion"/>
  </si>
  <si>
    <t>EA</t>
    <phoneticPr fontId="11" type="noConversion"/>
  </si>
  <si>
    <t>품 명/직 종</t>
    <phoneticPr fontId="42" type="noConversion"/>
  </si>
  <si>
    <t>기타잡자재</t>
    <phoneticPr fontId="11" type="noConversion"/>
  </si>
  <si>
    <t>공구손료</t>
    <phoneticPr fontId="11" type="noConversion"/>
  </si>
  <si>
    <t>공사보험료</t>
    <phoneticPr fontId="11" type="noConversion"/>
  </si>
  <si>
    <t>일반관리비/이윤</t>
    <phoneticPr fontId="11" type="noConversion"/>
  </si>
  <si>
    <t>Engineering</t>
    <phoneticPr fontId="67" type="noConversion"/>
  </si>
  <si>
    <t>안전 관리비 (자재비+인건비의 2.93%)</t>
  </si>
  <si>
    <t>국민연금 보험료 (인건비의 4.5%)</t>
  </si>
  <si>
    <t>식</t>
    <phoneticPr fontId="42" type="noConversion"/>
  </si>
  <si>
    <t>1) 품목 수위센서 홀더 기준 1SET 품샘 적용</t>
    <phoneticPr fontId="42" type="noConversion"/>
  </si>
  <si>
    <t>구축비용</t>
    <phoneticPr fontId="12" type="noConversion"/>
  </si>
  <si>
    <t>정기점검비</t>
    <phoneticPr fontId="42" type="noConversion"/>
  </si>
  <si>
    <t>원격감시 Monitoring service 비용</t>
    <phoneticPr fontId="42" type="noConversion"/>
  </si>
  <si>
    <t>M/P 산출근거</t>
    <phoneticPr fontId="14" type="noConversion"/>
  </si>
  <si>
    <t>공 정</t>
    <phoneticPr fontId="14" type="noConversion"/>
  </si>
  <si>
    <t>품 명(직 종)</t>
    <phoneticPr fontId="14" type="noConversion"/>
  </si>
  <si>
    <t>소요시간(분)</t>
    <phoneticPr fontId="14" type="noConversion"/>
  </si>
  <si>
    <t>산출식</t>
    <phoneticPr fontId="14" type="noConversion"/>
  </si>
  <si>
    <t>비  고</t>
    <phoneticPr fontId="14" type="noConversion"/>
  </si>
  <si>
    <t>Smart Gateway</t>
    <phoneticPr fontId="42" type="noConversion"/>
  </si>
  <si>
    <t>내선전공</t>
    <phoneticPr fontId="42" type="noConversion"/>
  </si>
  <si>
    <t>분/</t>
    <phoneticPr fontId="42" type="noConversion"/>
  </si>
  <si>
    <t>분 ) =</t>
    <phoneticPr fontId="42" type="noConversion"/>
  </si>
  <si>
    <t>(전원포설 작업포함)</t>
    <phoneticPr fontId="42" type="noConversion"/>
  </si>
  <si>
    <t>Smart End Device</t>
    <phoneticPr fontId="42" type="noConversion"/>
  </si>
  <si>
    <t>인 Ⅹ</t>
    <phoneticPr fontId="42" type="noConversion"/>
  </si>
  <si>
    <t>Smart Mesh Router</t>
    <phoneticPr fontId="42" type="noConversion"/>
  </si>
  <si>
    <t>Smart LED Detector Device</t>
    <phoneticPr fontId="42" type="noConversion"/>
  </si>
  <si>
    <t>Smart CDS Sensor Module</t>
    <phoneticPr fontId="42" type="noConversion"/>
  </si>
  <si>
    <t>H/W 시험사</t>
    <phoneticPr fontId="42" type="noConversion"/>
  </si>
  <si>
    <t>S/W 시험사</t>
    <phoneticPr fontId="42" type="noConversion"/>
  </si>
  <si>
    <t>(GUI 셋팅, SERVER 연동 작업포함)</t>
    <phoneticPr fontId="42" type="noConversion"/>
  </si>
  <si>
    <t>(GUI 셋팅, 로컬연동 작업포함)</t>
    <phoneticPr fontId="42" type="noConversion"/>
  </si>
  <si>
    <t>(Arduino 셋팅, 로컬연동 작업포함)</t>
    <phoneticPr fontId="42" type="noConversion"/>
  </si>
  <si>
    <t>빌딩자동제어 연동작업</t>
    <phoneticPr fontId="42" type="noConversion"/>
  </si>
  <si>
    <t>회로결선 및 연동 테스트</t>
    <phoneticPr fontId="42" type="noConversion"/>
  </si>
  <si>
    <t>▣대가 산출기준</t>
    <phoneticPr fontId="14" type="noConversion"/>
  </si>
  <si>
    <t>2)1일 8시간(480분) 기준함.</t>
    <phoneticPr fontId="14" type="noConversion"/>
  </si>
  <si>
    <t>3)자재비는 한국물가정보 및 MRO 단가 기준임.</t>
    <phoneticPr fontId="42" type="noConversion"/>
  </si>
  <si>
    <t>4)잡자재 및 공구손료는 별도 계산함.</t>
    <phoneticPr fontId="14" type="noConversion"/>
  </si>
  <si>
    <t>▣인건비 근거</t>
    <phoneticPr fontId="39" type="noConversion"/>
  </si>
  <si>
    <t>(단위:원,VAT별도)</t>
    <phoneticPr fontId="12" type="noConversion"/>
  </si>
  <si>
    <t>직 종</t>
    <phoneticPr fontId="12" type="noConversion"/>
  </si>
  <si>
    <t>옥내전선관, 배선 및 등기구류 설비의 시공 및 보수에 종사하는 사람</t>
    <phoneticPr fontId="42" type="noConversion"/>
  </si>
  <si>
    <t>저압케이블전공</t>
    <phoneticPr fontId="42" type="noConversion"/>
  </si>
  <si>
    <t>저압케이블 및 제어용 케이블 설비의 시공 및 보수에 종사하는 사람(교류 600V이하, 직류 750V이하)</t>
    <phoneticPr fontId="42" type="noConversion"/>
  </si>
  <si>
    <t>계장공</t>
    <phoneticPr fontId="42" type="noConversion"/>
  </si>
  <si>
    <t>기계, 급배수, 전기, 가스, 위생, 냉난방 및 기타공사에 있어서 계기(공업제어장치, 공업계측 
및 컴퓨터, 자동제어장치 등)를 전문으로 설치, 부착 및 점검하는 사람</t>
    <phoneticPr fontId="42" type="noConversion"/>
  </si>
  <si>
    <t>보통인부</t>
    <phoneticPr fontId="42" type="noConversion"/>
  </si>
  <si>
    <t>기능을 요하지 않는 경작업인 일반잡역에 종사하면서 단순육체노동을 하는 사람</t>
    <phoneticPr fontId="42" type="noConversion"/>
  </si>
  <si>
    <t>전자교환기, 기지국, 컴퓨터시스템의 기계설비(하드웨어 포함)의 설치, 시험, 분석, 운영 시공지도, 유지보수 등의 업무에 종사하는 사람</t>
    <phoneticPr fontId="42" type="noConversion"/>
  </si>
  <si>
    <t>전자교환기, 기지국, 컴퓨터시스템(CPU 등 포함)의 소프트웨어 및 프로그램 설계, 작성, 입력, 시험, 분석, 설치, 유지보수 등의 업무에 종사하는 사람</t>
    <phoneticPr fontId="42" type="noConversion"/>
  </si>
  <si>
    <t>인출위치</t>
    <phoneticPr fontId="42" type="noConversion"/>
  </si>
  <si>
    <t>WI-SUN/LECIM, S&amp;I RMS연동, DI 8CH</t>
    <phoneticPr fontId="11" type="noConversion"/>
  </si>
  <si>
    <t>(▶천단위 절삭)</t>
    <phoneticPr fontId="14" type="noConversion"/>
  </si>
  <si>
    <t>산재 보험료 (인건비의 3.70%)</t>
    <phoneticPr fontId="42" type="noConversion"/>
  </si>
  <si>
    <t>Smart End Device</t>
    <phoneticPr fontId="11" type="noConversion"/>
  </si>
  <si>
    <t>WI-SUN/LECIM, 4CH I/O</t>
    <phoneticPr fontId="11" type="noConversion"/>
  </si>
  <si>
    <t>Smart End Device 설치</t>
    <phoneticPr fontId="11" type="noConversion"/>
  </si>
  <si>
    <t>MP산출근거 2항 참조</t>
    <phoneticPr fontId="11" type="noConversion"/>
  </si>
  <si>
    <t>Smart End Device SET-UP</t>
    <phoneticPr fontId="11" type="noConversion"/>
  </si>
  <si>
    <t>MP산출근거 6항 참조</t>
    <phoneticPr fontId="11" type="noConversion"/>
  </si>
  <si>
    <t>10C x 0.5mm</t>
    <phoneticPr fontId="11" type="noConversion"/>
  </si>
  <si>
    <t>3. 원격감시시스템 연동작업</t>
    <phoneticPr fontId="11" type="noConversion"/>
  </si>
  <si>
    <t>개별자산관리 대상</t>
    <phoneticPr fontId="11" type="noConversion"/>
  </si>
  <si>
    <t>SGW1</t>
    <phoneticPr fontId="67" type="noConversion"/>
  </si>
  <si>
    <t>화재수신반</t>
    <phoneticPr fontId="67" type="noConversion"/>
  </si>
  <si>
    <t>소형계전기</t>
    <phoneticPr fontId="11" type="noConversion"/>
  </si>
  <si>
    <t>수위감지센서</t>
    <phoneticPr fontId="11" type="noConversion"/>
  </si>
  <si>
    <t>YQ-1 A/B접점</t>
    <phoneticPr fontId="11" type="noConversion"/>
  </si>
  <si>
    <t>수위감지센서 무게추</t>
    <phoneticPr fontId="11" type="noConversion"/>
  </si>
  <si>
    <t>DSF-014</t>
    <phoneticPr fontId="11" type="noConversion"/>
  </si>
  <si>
    <t>7. 스위치류 설치</t>
    <phoneticPr fontId="12" type="noConversion"/>
  </si>
  <si>
    <t>표 시 등</t>
    <phoneticPr fontId="12" type="noConversion"/>
  </si>
  <si>
    <t>1) 매입설치 기준 노출설치 시 120%</t>
    <phoneticPr fontId="42" type="noConversion"/>
  </si>
  <si>
    <t>8. 가전기구 설치</t>
    <phoneticPr fontId="12" type="noConversion"/>
  </si>
  <si>
    <t>부  저</t>
    <phoneticPr fontId="12" type="noConversion"/>
  </si>
  <si>
    <t>1) 통신장비 전원인입용 단순공사로 품셈의 50% 적용.</t>
    <phoneticPr fontId="42" type="noConversion"/>
  </si>
  <si>
    <t>9. CCTV System 설치</t>
    <phoneticPr fontId="12" type="noConversion"/>
  </si>
  <si>
    <t>카메라 설치(Dome형)</t>
    <phoneticPr fontId="12" type="noConversion"/>
  </si>
  <si>
    <r>
      <t>1) 돔(Dome)형 카메라(118</t>
    </r>
    <r>
      <rPr>
        <sz val="10"/>
        <rFont val="Calibri"/>
        <family val="3"/>
        <charset val="161"/>
      </rPr>
      <t>φ</t>
    </r>
    <r>
      <rPr>
        <sz val="10"/>
        <rFont val="LG스마트체2.0 Regular"/>
        <family val="3"/>
        <charset val="129"/>
      </rPr>
      <t xml:space="preserve"> 이하)는 건물내 설치기준임</t>
    </r>
    <phoneticPr fontId="42" type="noConversion"/>
  </si>
  <si>
    <t>10. 꼬임케이블 설치</t>
    <phoneticPr fontId="12" type="noConversion"/>
  </si>
  <si>
    <t>UTP 구내 4Pr</t>
    <phoneticPr fontId="12" type="noConversion"/>
  </si>
  <si>
    <t>통신케이블공</t>
    <phoneticPr fontId="11" type="noConversion"/>
  </si>
  <si>
    <t>11. 배전반 계기류 설치</t>
    <phoneticPr fontId="12" type="noConversion"/>
  </si>
  <si>
    <t>계기 및 계전기 소형</t>
    <phoneticPr fontId="12" type="noConversion"/>
  </si>
  <si>
    <t>변전전공</t>
    <phoneticPr fontId="11" type="noConversion"/>
  </si>
  <si>
    <t>수위감지기 작업</t>
    <phoneticPr fontId="11" type="noConversion"/>
  </si>
  <si>
    <t>자재납품(단순설치용)</t>
    <phoneticPr fontId="11" type="noConversion"/>
  </si>
  <si>
    <t>일위대가 산출근거 6항 참조</t>
    <phoneticPr fontId="11" type="noConversion"/>
  </si>
  <si>
    <t>(직접공사비+간접공사비)의 5%</t>
    <phoneticPr fontId="14" type="noConversion"/>
  </si>
  <si>
    <t>(인건비+간접공사비+일반관리비)의 10%</t>
    <phoneticPr fontId="14" type="noConversion"/>
  </si>
  <si>
    <t>HI-BOX (Relay SET-UP)</t>
    <phoneticPr fontId="11" type="noConversion"/>
  </si>
  <si>
    <t>190(W) X 280 (H) X 180(D)</t>
    <phoneticPr fontId="11" type="noConversion"/>
  </si>
  <si>
    <t>안전관리비/산재보험료/고용보험료/국민건강보험료/국민연금보험료/노인장기요양 보험료</t>
    <phoneticPr fontId="11" type="noConversion"/>
  </si>
  <si>
    <t>개소/Point</t>
    <phoneticPr fontId="67" type="noConversion"/>
  </si>
  <si>
    <t>고용 보험료 (인건비의 1.01%)</t>
    <phoneticPr fontId="42" type="noConversion"/>
  </si>
  <si>
    <t>국민건강 보험료 (인건비의 3.495%)</t>
    <phoneticPr fontId="42" type="noConversion"/>
  </si>
  <si>
    <t>노인장기요양 보험료 (건강보험료의 12.27%)</t>
    <phoneticPr fontId="42" type="noConversion"/>
  </si>
  <si>
    <t>▣ '21년 원격관제(RMS/EMS)SVC 단가 산출Sheet</t>
    <phoneticPr fontId="67" type="noConversion"/>
  </si>
  <si>
    <t>* '21년 관제SVC 비용(원)</t>
    <phoneticPr fontId="67" type="noConversion"/>
  </si>
  <si>
    <t>NO</t>
    <phoneticPr fontId="67" type="noConversion"/>
  </si>
  <si>
    <t>구  분</t>
    <phoneticPr fontId="67" type="noConversion"/>
  </si>
  <si>
    <t>비용내역</t>
    <phoneticPr fontId="67" type="noConversion"/>
  </si>
  <si>
    <t>총운영비(년)</t>
    <phoneticPr fontId="67" type="noConversion"/>
  </si>
  <si>
    <t>운영비(월)</t>
    <phoneticPr fontId="67" type="noConversion"/>
  </si>
  <si>
    <t>SVC단가/
발생건</t>
    <phoneticPr fontId="67" type="noConversion"/>
  </si>
  <si>
    <t>관제
Point</t>
    <phoneticPr fontId="67" type="noConversion"/>
  </si>
  <si>
    <t>가중치(%)</t>
    <phoneticPr fontId="67" type="noConversion"/>
  </si>
  <si>
    <t>관제SVC 비용(월)</t>
    <phoneticPr fontId="67" type="noConversion"/>
  </si>
  <si>
    <t>운영비(년)</t>
    <phoneticPr fontId="67" type="noConversion"/>
  </si>
  <si>
    <t>관제SVC 비용(년)</t>
    <phoneticPr fontId="67" type="noConversion"/>
  </si>
  <si>
    <t>'21년 관제SVC 단가 기준정보</t>
    <phoneticPr fontId="67" type="noConversion"/>
  </si>
  <si>
    <r>
      <rPr>
        <b/>
        <sz val="12"/>
        <color rgb="FFFF0000"/>
        <rFont val="LG스마트체 Regular"/>
        <family val="3"/>
        <charset val="129"/>
      </rPr>
      <t>클라우드</t>
    </r>
    <r>
      <rPr>
        <b/>
        <sz val="12"/>
        <color theme="1"/>
        <rFont val="LG스마트체 Regular"/>
        <family val="3"/>
        <charset val="129"/>
      </rPr>
      <t xml:space="preserve">(RMS/EMS) 
이용료
</t>
    </r>
    <phoneticPr fontId="67" type="noConversion"/>
  </si>
  <si>
    <t>RMS 클라우드 이용료</t>
    <phoneticPr fontId="67" type="noConversion"/>
  </si>
  <si>
    <t>관제 포인트/
알람발생건수</t>
    <phoneticPr fontId="67" type="noConversion"/>
  </si>
  <si>
    <t>비용 항목</t>
    <phoneticPr fontId="67" type="noConversion"/>
  </si>
  <si>
    <t>시스템 유지보수 인건비</t>
    <phoneticPr fontId="67" type="noConversion"/>
  </si>
  <si>
    <r>
      <t>원격관제 총Point(</t>
    </r>
    <r>
      <rPr>
        <sz val="8"/>
        <color theme="1" tint="0.14999847407452621"/>
        <rFont val="LG스마트체 Regular"/>
        <family val="3"/>
        <charset val="129"/>
      </rPr>
      <t>'20년12월말 기준</t>
    </r>
    <r>
      <rPr>
        <sz val="10"/>
        <color theme="1" tint="0.14999847407452621"/>
        <rFont val="LG스마트체 Regular"/>
        <family val="3"/>
        <charset val="129"/>
      </rPr>
      <t>)</t>
    </r>
    <phoneticPr fontId="67" type="noConversion"/>
  </si>
  <si>
    <t xml:space="preserve">관제Point이용료/정보보안/사용자관리 등 운영인건비 </t>
    <phoneticPr fontId="67" type="noConversion"/>
  </si>
  <si>
    <r>
      <t>년간 알람발생건('</t>
    </r>
    <r>
      <rPr>
        <sz val="8"/>
        <color theme="1" tint="0.14999847407452621"/>
        <rFont val="LG스마트체 Regular"/>
        <family val="3"/>
        <charset val="129"/>
      </rPr>
      <t>20년12월말 기준</t>
    </r>
    <r>
      <rPr>
        <sz val="10"/>
        <color theme="1" tint="0.14999847407452621"/>
        <rFont val="LG스마트체 Regular"/>
        <family val="3"/>
        <charset val="129"/>
      </rPr>
      <t>)</t>
    </r>
    <phoneticPr fontId="67" type="noConversion"/>
  </si>
  <si>
    <t>소 계</t>
    <phoneticPr fontId="67" type="noConversion"/>
  </si>
  <si>
    <r>
      <t>월평균 발생건&amp;발생률(</t>
    </r>
    <r>
      <rPr>
        <sz val="8"/>
        <color theme="1" tint="0.14999847407452621"/>
        <rFont val="LG스마트체 Regular"/>
        <family val="3"/>
        <charset val="129"/>
      </rPr>
      <t>월 발생알람/관제 총Point: 21.2%</t>
    </r>
    <r>
      <rPr>
        <sz val="10"/>
        <color theme="1" tint="0.14999847407452621"/>
        <rFont val="LG스마트체 Regular"/>
        <family val="3"/>
        <charset val="129"/>
      </rPr>
      <t>)</t>
    </r>
    <phoneticPr fontId="67" type="noConversion"/>
  </si>
  <si>
    <t>일반관리비</t>
    <phoneticPr fontId="67" type="noConversion"/>
  </si>
  <si>
    <r>
      <t>일평균 발생건&amp;발생률(</t>
    </r>
    <r>
      <rPr>
        <sz val="8"/>
        <color theme="1" tint="0.14999847407452621"/>
        <rFont val="LG스마트체 Regular"/>
        <family val="3"/>
        <charset val="129"/>
      </rPr>
      <t>일 발생알람/관제 총Point: 0.7%</t>
    </r>
    <r>
      <rPr>
        <sz val="10"/>
        <color theme="1" tint="0.14999847407452621"/>
        <rFont val="LG스마트체 Regular"/>
        <family val="3"/>
        <charset val="129"/>
      </rPr>
      <t>)</t>
    </r>
    <phoneticPr fontId="67" type="noConversion"/>
  </si>
  <si>
    <t>이 윤</t>
    <phoneticPr fontId="67" type="noConversion"/>
  </si>
  <si>
    <t>관제 알람(1건) 대응/처리 평균시간(분)</t>
    <phoneticPr fontId="67" type="noConversion"/>
  </si>
  <si>
    <t>원격관제(RMS/EMS) Cloud 이용료 합계</t>
    <phoneticPr fontId="67" type="noConversion"/>
  </si>
  <si>
    <t>관제 Monotoring 인건비/1일</t>
    <phoneticPr fontId="67" type="noConversion"/>
  </si>
  <si>
    <r>
      <rPr>
        <b/>
        <sz val="12"/>
        <color theme="9" tint="-0.499984740745262"/>
        <rFont val="LG스마트체 Regular"/>
        <family val="3"/>
        <charset val="129"/>
      </rPr>
      <t>관제서비스</t>
    </r>
    <r>
      <rPr>
        <b/>
        <sz val="12"/>
        <color theme="1"/>
        <rFont val="LG스마트체 Regular"/>
        <family val="3"/>
        <charset val="129"/>
      </rPr>
      <t xml:space="preserve"> 비용
</t>
    </r>
    <r>
      <rPr>
        <b/>
        <sz val="9"/>
        <color theme="1"/>
        <rFont val="LG스마트체 Regular"/>
        <family val="3"/>
        <charset val="129"/>
      </rPr>
      <t>(Monitoring/Reporting)</t>
    </r>
    <phoneticPr fontId="67" type="noConversion"/>
  </si>
  <si>
    <t>관제 모니터링/분석</t>
    <phoneticPr fontId="67" type="noConversion"/>
  </si>
  <si>
    <t>알람 대응/처리 인건비(1hr)</t>
    <phoneticPr fontId="67" type="noConversion"/>
  </si>
  <si>
    <t>알람 대응/처리 인건비(1분)</t>
    <phoneticPr fontId="67" type="noConversion"/>
  </si>
  <si>
    <t>임대비용/수광비</t>
    <phoneticPr fontId="67" type="noConversion"/>
  </si>
  <si>
    <t>관제센터 임대관리비</t>
    <phoneticPr fontId="67" type="noConversion"/>
  </si>
  <si>
    <t>알람 대응/처리 인건비(1건)</t>
    <phoneticPr fontId="67" type="noConversion"/>
  </si>
  <si>
    <t>에너지(전기) 비용</t>
    <phoneticPr fontId="67" type="noConversion"/>
  </si>
  <si>
    <t>관제대응 통신비 단가(1통화)</t>
    <phoneticPr fontId="67" type="noConversion"/>
  </si>
  <si>
    <t>AWS Cloud 이용료(년)</t>
    <phoneticPr fontId="67" type="noConversion"/>
  </si>
  <si>
    <t>기타비용</t>
    <phoneticPr fontId="67" type="noConversion"/>
  </si>
  <si>
    <t>RMS Platform 유지보수 인건비(년)</t>
    <phoneticPr fontId="67" type="noConversion"/>
  </si>
  <si>
    <t>감가상각(PC/SW 등)</t>
    <phoneticPr fontId="67" type="noConversion"/>
  </si>
  <si>
    <r>
      <t>관제(RMS) 인건비(</t>
    </r>
    <r>
      <rPr>
        <sz val="8"/>
        <color theme="1" tint="0.14999847407452621"/>
        <rFont val="LG스마트체 Regular"/>
        <family val="3"/>
        <charset val="129"/>
      </rPr>
      <t>월급여+상여+퇴직급여+복리후생비 포함</t>
    </r>
    <r>
      <rPr>
        <sz val="10"/>
        <color theme="1" tint="0.14999847407452621"/>
        <rFont val="LG스마트체 Regular"/>
        <family val="3"/>
        <charset val="129"/>
      </rPr>
      <t>)</t>
    </r>
    <phoneticPr fontId="67" type="noConversion"/>
  </si>
  <si>
    <t>소모품비</t>
    <phoneticPr fontId="67" type="noConversion"/>
  </si>
  <si>
    <t>관제센터(IOC) 임대비용(년)</t>
    <phoneticPr fontId="67" type="noConversion"/>
  </si>
  <si>
    <t>관제센터(IOC) 에너지 사용료(년)</t>
    <phoneticPr fontId="67" type="noConversion"/>
  </si>
  <si>
    <t>↑</t>
    <phoneticPr fontId="67" type="noConversion"/>
  </si>
  <si>
    <r>
      <t>관제 1Point 이용료(</t>
    </r>
    <r>
      <rPr>
        <sz val="8"/>
        <color theme="1" tint="0.14999847407452621"/>
        <rFont val="LG스마트체 Regular"/>
        <family val="3"/>
        <charset val="129"/>
      </rPr>
      <t>3년 감가상각</t>
    </r>
    <r>
      <rPr>
        <sz val="10"/>
        <color theme="1" tint="0.14999847407452621"/>
        <rFont val="LG스마트체 Regular"/>
        <family val="3"/>
        <charset val="129"/>
      </rPr>
      <t>)/년</t>
    </r>
    <phoneticPr fontId="67" type="noConversion"/>
  </si>
  <si>
    <t>관제Point 입력</t>
    <phoneticPr fontId="67" type="noConversion"/>
  </si>
  <si>
    <r>
      <rPr>
        <b/>
        <sz val="8"/>
        <color theme="1"/>
        <rFont val="LG스마트체 Regular"/>
        <family val="3"/>
        <charset val="129"/>
      </rPr>
      <t>* 관제 운영비 산출 기준정보</t>
    </r>
    <r>
      <rPr>
        <sz val="8"/>
        <color theme="1"/>
        <rFont val="LG스마트체 Regular"/>
        <family val="3"/>
        <charset val="129"/>
      </rPr>
      <t xml:space="preserve"> </t>
    </r>
    <r>
      <rPr>
        <sz val="7.5"/>
        <color theme="1"/>
        <rFont val="LG스마트체 Regular"/>
        <family val="3"/>
        <charset val="129"/>
      </rPr>
      <t xml:space="preserve">
1. RMS시스템 이용료는 클라우드 이용료,유지보수비,관리비를 포함(2.9억/년) 적용함.
2. 원격관제SVC 인건비(Monitoring(9명), Data분석&amp;Report(2명), 관리자(1명))
3. 원격관제 Monitoring 알람 발생율은 월 평균 8.3%임.
4. 원관제SVC 비용은 시스템 이용료, 유지보수 비용, Monitoring비용, 임대관리비, 수광비를 반영하여 산출한 비용임.</t>
    </r>
    <phoneticPr fontId="67" type="noConversion"/>
  </si>
  <si>
    <t>원격관제(RMS) Monitoring 비용 합계</t>
    <phoneticPr fontId="67" type="noConversion"/>
  </si>
  <si>
    <t>원격관제(시스템 이용료+관제비용) 합계</t>
    <phoneticPr fontId="67" type="noConversion"/>
  </si>
  <si>
    <t>■ 관제 Point별 서비스 기준 단가</t>
    <phoneticPr fontId="67" type="noConversion"/>
  </si>
  <si>
    <t>관제Point</t>
    <phoneticPr fontId="67" type="noConversion"/>
  </si>
  <si>
    <t>클라우드 이용료(월)</t>
    <phoneticPr fontId="67" type="noConversion"/>
  </si>
  <si>
    <t>RMS Monitoring 비용(월)</t>
    <phoneticPr fontId="67" type="noConversion"/>
  </si>
  <si>
    <t>원격관제 서비스 비용합계(월)</t>
    <phoneticPr fontId="67" type="noConversion"/>
  </si>
  <si>
    <t>비 고</t>
    <phoneticPr fontId="67" type="noConversion"/>
  </si>
  <si>
    <t>1 ~ 5</t>
    <phoneticPr fontId="67" type="noConversion"/>
  </si>
  <si>
    <t>3,060 ~ 13,090</t>
    <phoneticPr fontId="67" type="noConversion"/>
  </si>
  <si>
    <t>25,000 ~ 35,000</t>
    <phoneticPr fontId="67" type="noConversion"/>
  </si>
  <si>
    <t xml:space="preserve"> - 관제Svc 단가는 '20년 운영비용을 기준으로 '21년도 관제SVC 비용 산출에 적용한다.
 - 관제Svc 비용은 클라우드 시스템 이용료와 관제(Monitoring) 비용으로 구분 산출한다.
 - 관제Svc 비용은 관제Point 수량을 기준으로 서비스 단가가 산출되며, 
   : EMS(에너지 Data수집)는 클라우드 시스템 이용료를 적용, 
   : RMS(원격감시)는 클라우드 시스템 이용료와 원격관제 Monitoring 비용을 합산하여 산출한다.   
 - 관제Svc 단가는 관제Point 구간별 가중치를 적용하여 최대한 산출비용 오차를 줄이고자 함. 
 - 관제Svc 비용 기준은 Monitoring 서비스 기준 비용이며, 원격제어 서비스 제공시 관제비용은 별도 적용해야 한다.</t>
    <phoneticPr fontId="67" type="noConversion"/>
  </si>
  <si>
    <t>19,590</t>
    <phoneticPr fontId="67" type="noConversion"/>
  </si>
  <si>
    <t>36,000</t>
    <phoneticPr fontId="67" type="noConversion"/>
  </si>
  <si>
    <t>21,539</t>
    <phoneticPr fontId="67" type="noConversion"/>
  </si>
  <si>
    <t>38,000</t>
    <phoneticPr fontId="67" type="noConversion"/>
  </si>
  <si>
    <t>8 ~ 10</t>
    <phoneticPr fontId="67" type="noConversion"/>
  </si>
  <si>
    <t>17,250 ~ 21,570</t>
    <phoneticPr fontId="67" type="noConversion"/>
  </si>
  <si>
    <t>24,600 ~ 30,750</t>
    <phoneticPr fontId="67" type="noConversion"/>
  </si>
  <si>
    <t>41,000 ~ 52,000</t>
    <phoneticPr fontId="67" type="noConversion"/>
  </si>
  <si>
    <t>11 ~ 20</t>
    <phoneticPr fontId="67" type="noConversion"/>
  </si>
  <si>
    <t>21,350 ~ 38,830</t>
    <phoneticPr fontId="67" type="noConversion"/>
  </si>
  <si>
    <t>33,800 ~ 67,480</t>
    <phoneticPr fontId="67" type="noConversion"/>
  </si>
  <si>
    <t>55,000 ~ 100,000</t>
    <phoneticPr fontId="67" type="noConversion"/>
  </si>
  <si>
    <t>21 ~ 30</t>
    <phoneticPr fontId="67" type="noConversion"/>
  </si>
  <si>
    <t>37,750 ~ 49,600</t>
    <phoneticPr fontId="67" type="noConversion"/>
  </si>
  <si>
    <t>64,540 ~ 92,170</t>
    <phoneticPr fontId="67" type="noConversion"/>
  </si>
  <si>
    <t>102,000 ~ 141,000</t>
    <phoneticPr fontId="67" type="noConversion"/>
  </si>
  <si>
    <t>31 ~ 50</t>
    <phoneticPr fontId="67" type="noConversion"/>
  </si>
  <si>
    <t>47,700 ~ 71,900</t>
    <phoneticPr fontId="67" type="noConversion"/>
  </si>
  <si>
    <t>95,228 ~ 153,560</t>
    <phoneticPr fontId="67" type="noConversion"/>
  </si>
  <si>
    <t>142,000 ~ 225,000</t>
    <phoneticPr fontId="67" type="noConversion"/>
  </si>
  <si>
    <t>51 ~ 100</t>
    <phoneticPr fontId="67" type="noConversion"/>
  </si>
  <si>
    <t>71,500 ~ 160,000</t>
    <phoneticPr fontId="67" type="noConversion"/>
  </si>
  <si>
    <t>156,620 ~ 307,090</t>
    <phoneticPr fontId="67" type="noConversion"/>
  </si>
  <si>
    <t>228,000 ~ 467,000</t>
    <phoneticPr fontId="67" type="noConversion"/>
  </si>
  <si>
    <t>101 ~ 200</t>
    <phoneticPr fontId="67" type="noConversion"/>
  </si>
  <si>
    <t>160,000 ~ 250,000</t>
    <phoneticPr fontId="67" type="noConversion"/>
  </si>
  <si>
    <t>310,000 ~ 613,870</t>
    <phoneticPr fontId="67" type="noConversion"/>
  </si>
  <si>
    <t>470,000 ~ 863,000</t>
    <phoneticPr fontId="67" type="noConversion"/>
  </si>
  <si>
    <t>201 ~ 300</t>
    <phoneticPr fontId="67" type="noConversion"/>
  </si>
  <si>
    <t>615,730 ~ 919,000</t>
    <phoneticPr fontId="67" type="noConversion"/>
  </si>
  <si>
    <t>825,000 ~ 1,168,000</t>
    <phoneticPr fontId="67" type="noConversion"/>
  </si>
  <si>
    <t>301 ~ 400</t>
    <phoneticPr fontId="67" type="noConversion"/>
  </si>
  <si>
    <t>922,060 ~ 1,145,000</t>
    <phoneticPr fontId="67" type="noConversion"/>
  </si>
  <si>
    <t>1,112,000 ~ 1,475,000</t>
    <phoneticPr fontId="67" type="noConversion"/>
  </si>
  <si>
    <t>401 ~ 500</t>
    <phoneticPr fontId="67" type="noConversion"/>
  </si>
  <si>
    <t>1,228,400 ~ 1,531,000</t>
    <phoneticPr fontId="67" type="noConversion"/>
  </si>
  <si>
    <t>1,528,000 ~ 1,831,000</t>
    <phoneticPr fontId="67" type="noConversion"/>
  </si>
  <si>
    <t>501 ~ 600</t>
    <phoneticPr fontId="67" type="noConversion"/>
  </si>
  <si>
    <t>1,534,730 ~ 1,838,000</t>
    <phoneticPr fontId="67" type="noConversion"/>
  </si>
  <si>
    <t>1,834,000 ~ 2,137,000</t>
    <phoneticPr fontId="67" type="noConversion"/>
  </si>
  <si>
    <t xml:space="preserve">601 ~ </t>
    <phoneticPr fontId="67" type="noConversion"/>
  </si>
  <si>
    <t>별도협의</t>
    <phoneticPr fontId="67" type="noConversion"/>
  </si>
  <si>
    <t>원격관제
 SVC 비용</t>
    <phoneticPr fontId="67" type="noConversion"/>
  </si>
  <si>
    <t>Point</t>
    <phoneticPr fontId="67" type="noConversion"/>
  </si>
  <si>
    <t>대형(10,000㎡ 이상)</t>
    <phoneticPr fontId="67" type="noConversion"/>
  </si>
  <si>
    <t>중형(3,000 ~ 10,000㎡)</t>
    <phoneticPr fontId="67" type="noConversion"/>
  </si>
  <si>
    <t>소형(3,000㎡ 이하)</t>
    <phoneticPr fontId="67" type="noConversion"/>
  </si>
  <si>
    <t>건물기준</t>
    <phoneticPr fontId="42" type="noConversion"/>
  </si>
  <si>
    <t>1Point M/P</t>
    <phoneticPr fontId="67" type="noConversion"/>
  </si>
  <si>
    <t>Total M/P</t>
    <phoneticPr fontId="67" type="noConversion"/>
  </si>
  <si>
    <t>적용노임
(H/W시험사)</t>
    <phoneticPr fontId="67" type="noConversion"/>
  </si>
  <si>
    <t>산출금액</t>
    <phoneticPr fontId="67" type="noConversion"/>
  </si>
  <si>
    <t>관제 PC</t>
    <phoneticPr fontId="42" type="noConversion"/>
  </si>
  <si>
    <t>Relay AC24V 4a4c (SOCKET 포함)</t>
    <phoneticPr fontId="11" type="noConversion"/>
  </si>
  <si>
    <t>Relay AC220V 4a4c (SOCKET 포함)</t>
    <phoneticPr fontId="11" type="noConversion"/>
  </si>
  <si>
    <t>Relay DC24V 4a4c (SOCKET 포함)</t>
    <phoneticPr fontId="11" type="noConversion"/>
  </si>
  <si>
    <t>도착지</t>
    <phoneticPr fontId="11" type="noConversion"/>
  </si>
  <si>
    <t>작업일수</t>
    <phoneticPr fontId="42" type="noConversion"/>
  </si>
  <si>
    <t>작업인원</t>
    <phoneticPr fontId="42" type="noConversion"/>
  </si>
  <si>
    <t>숙박비</t>
    <phoneticPr fontId="42" type="noConversion"/>
  </si>
  <si>
    <t>업체소제지
(성남)</t>
    <phoneticPr fontId="42" type="noConversion"/>
  </si>
  <si>
    <t>3)유류비는 작성일기준 단가적용</t>
    <phoneticPr fontId="42" type="noConversion"/>
  </si>
  <si>
    <t>4)왕복 거리는 네이버 지도 추천 기준임.</t>
    <phoneticPr fontId="42" type="noConversion"/>
  </si>
  <si>
    <t>5)당일 공사기준으로 작업일수 1일 이상 시 숙박비/식대 적용 (1실 50,000원/식대 8,000원)</t>
    <phoneticPr fontId="42" type="noConversion"/>
  </si>
  <si>
    <t>6)출장경비는 차량 감가상각비/유지관리비 반영하여 합계금액에 1.3배 적용함.</t>
    <phoneticPr fontId="42" type="noConversion"/>
  </si>
  <si>
    <t>개소</t>
    <phoneticPr fontId="42" type="noConversion"/>
  </si>
  <si>
    <t>Point</t>
    <phoneticPr fontId="42" type="noConversion"/>
  </si>
  <si>
    <t>1)제주도 지역은 별도협의 산출.</t>
    <phoneticPr fontId="42" type="noConversion"/>
  </si>
  <si>
    <r>
      <t xml:space="preserve">2)차종은 중형 경유 기준임. </t>
    </r>
    <r>
      <rPr>
        <b/>
        <sz val="9"/>
        <rFont val="LG스마트체2.0 Regular"/>
        <family val="3"/>
        <charset val="129"/>
      </rPr>
      <t>(2020 그랜드 스타렉스, 2.5 디젤 어반 9인승 공인연비 자동 9.4 km/ℓ (4등급))</t>
    </r>
    <phoneticPr fontId="42" type="noConversion"/>
  </si>
  <si>
    <t>Smart AI Module</t>
    <phoneticPr fontId="11" type="noConversion"/>
  </si>
  <si>
    <t>단순설치 자재납품 건</t>
    <phoneticPr fontId="11" type="noConversion"/>
  </si>
  <si>
    <t>Modbus RTU DI Board</t>
    <phoneticPr fontId="11" type="noConversion"/>
  </si>
  <si>
    <t>KM6054[I/O 13ch] - Digital INPUT</t>
    <phoneticPr fontId="11" type="noConversion"/>
  </si>
  <si>
    <t>단순교체 자재납품 건</t>
    <phoneticPr fontId="11" type="noConversion"/>
  </si>
  <si>
    <t>Modbus RTU AI Board</t>
    <phoneticPr fontId="11" type="noConversion"/>
  </si>
  <si>
    <t>KM6412[I/O 8ch] - Analog INPUT</t>
    <phoneticPr fontId="11" type="noConversion"/>
  </si>
  <si>
    <t>NTC 저항식 온도센서</t>
    <phoneticPr fontId="11" type="noConversion"/>
  </si>
  <si>
    <t>FS-200N</t>
    <phoneticPr fontId="11" type="noConversion"/>
  </si>
  <si>
    <t>Smart DI Module</t>
    <phoneticPr fontId="11" type="noConversion"/>
  </si>
  <si>
    <t>Smart DO Module</t>
    <phoneticPr fontId="11" type="noConversion"/>
  </si>
  <si>
    <t>Relay OUTPUT [I/O 4ch]</t>
    <phoneticPr fontId="11" type="noConversion"/>
  </si>
  <si>
    <t>DI INPUT [I/O 4ch]</t>
    <phoneticPr fontId="11" type="noConversion"/>
  </si>
  <si>
    <t>VDC/ADC INPUT [I/O 4ch]</t>
    <phoneticPr fontId="11" type="noConversion"/>
  </si>
  <si>
    <t>Mini DC-UPS</t>
    <phoneticPr fontId="11" type="noConversion"/>
  </si>
  <si>
    <t>AC UPS</t>
    <phoneticPr fontId="11" type="noConversion"/>
  </si>
  <si>
    <t>APC BACK-UPS 650 (BX650LI-GR)</t>
    <phoneticPr fontId="11" type="noConversion"/>
  </si>
  <si>
    <t xml:space="preserve"> 원격감시시스템 구축견적</t>
    <phoneticPr fontId="42" type="noConversion"/>
  </si>
  <si>
    <t xml:space="preserve"> 설비관제점 List</t>
    <phoneticPr fontId="42" type="noConversion"/>
  </si>
  <si>
    <t xml:space="preserve"> 원격감시시스템 구축공사</t>
    <phoneticPr fontId="42" type="noConversion"/>
  </si>
  <si>
    <t xml:space="preserve">1. </t>
    <phoneticPr fontId="42" type="noConversion"/>
  </si>
  <si>
    <t xml:space="preserve">2. </t>
    <phoneticPr fontId="42" type="noConversion"/>
  </si>
  <si>
    <t xml:space="preserve">공사명 : </t>
    <phoneticPr fontId="42" type="noConversion"/>
  </si>
  <si>
    <t>일)</t>
    <phoneticPr fontId="42" type="noConversion"/>
  </si>
  <si>
    <t>01</t>
    <phoneticPr fontId="42" type="noConversion"/>
  </si>
  <si>
    <t xml:space="preserve">월 </t>
    <phoneticPr fontId="42" type="noConversion"/>
  </si>
  <si>
    <t xml:space="preserve">(작성일자:`22년 </t>
    <phoneticPr fontId="42" type="noConversion"/>
  </si>
  <si>
    <t>MPS-L24 / DC24V 3.0A Adapter 포함</t>
    <phoneticPr fontId="11" type="noConversion"/>
  </si>
  <si>
    <t>Smart LED Detector Device</t>
    <phoneticPr fontId="11" type="noConversion"/>
  </si>
  <si>
    <t>Arduino Nano 10CH Board</t>
    <phoneticPr fontId="11" type="noConversion"/>
  </si>
  <si>
    <t>Smart CDS Sensor Module</t>
    <phoneticPr fontId="11" type="noConversion"/>
  </si>
  <si>
    <t>High sensitivity CDS/3D Printing Cap</t>
    <phoneticPr fontId="11" type="noConversion"/>
  </si>
  <si>
    <t>Smart LED Detector Device 설치</t>
    <phoneticPr fontId="11" type="noConversion"/>
  </si>
  <si>
    <t>MP산출근거 4항 참조</t>
    <phoneticPr fontId="11" type="noConversion"/>
  </si>
  <si>
    <t>Smart CDS Sensor Module 설치</t>
    <phoneticPr fontId="11" type="noConversion"/>
  </si>
  <si>
    <t>MP산출근거 5항 참조</t>
    <phoneticPr fontId="11" type="noConversion"/>
  </si>
  <si>
    <t>Smart LED Detector Device SET-UP</t>
    <phoneticPr fontId="11" type="noConversion"/>
  </si>
  <si>
    <t>MP산출근거 9항 참조</t>
    <phoneticPr fontId="11" type="noConversion"/>
  </si>
  <si>
    <t>300(W) X 400 (H) X 180(D)</t>
    <phoneticPr fontId="11" type="noConversion"/>
  </si>
  <si>
    <t>12. 박스(Box) 설치</t>
    <phoneticPr fontId="12" type="noConversion"/>
  </si>
  <si>
    <t>1) 통신장비 보호 방수용 설치 단순공사로 품셈의 50% 적용.</t>
    <phoneticPr fontId="42" type="noConversion"/>
  </si>
  <si>
    <t>4) 통신장비 전원인입용 노출배관 단순공사로 품셈의 30% 적용.</t>
    <phoneticPr fontId="42" type="noConversion"/>
  </si>
  <si>
    <t>4) 통신장비 전원인입용 단순공사로 품셈의 50% 적용.</t>
    <phoneticPr fontId="42" type="noConversion"/>
  </si>
  <si>
    <t>Hi-BOX 설치 작업</t>
    <phoneticPr fontId="11" type="noConversion"/>
  </si>
  <si>
    <t>일위대가 산출근거 12항 참조</t>
    <phoneticPr fontId="11" type="noConversion"/>
  </si>
  <si>
    <t>HI-BOX (SGW 외부시공 방수용)</t>
    <phoneticPr fontId="11" type="noConversion"/>
  </si>
  <si>
    <t>공사업체 출장경비 기준산출내역</t>
    <phoneticPr fontId="11" type="noConversion"/>
  </si>
  <si>
    <t>편도기준입력</t>
    <phoneticPr fontId="42" type="noConversion"/>
  </si>
  <si>
    <t>정기점검 출장경비 기준산출내역</t>
    <phoneticPr fontId="11" type="noConversion"/>
  </si>
  <si>
    <r>
      <t xml:space="preserve">2)차종은 준중형 경유 기준임. </t>
    </r>
    <r>
      <rPr>
        <b/>
        <sz val="9"/>
        <rFont val="LG스마트체2.0 Regular"/>
        <family val="3"/>
        <charset val="129"/>
      </rPr>
      <t>(2020 스포티지 더볼트, 2.0 디젤 공인연비 자동 13.8 km/ℓ)</t>
    </r>
    <phoneticPr fontId="42" type="noConversion"/>
  </si>
  <si>
    <t>월</t>
    <phoneticPr fontId="42" type="noConversion"/>
  </si>
  <si>
    <t>일</t>
    <phoneticPr fontId="42" type="noConversion"/>
  </si>
  <si>
    <t>1Point 점검작업
M/P 기준 (2인 1조)</t>
    <phoneticPr fontId="42" type="noConversion"/>
  </si>
  <si>
    <t>※ 네이버 지도 추천거리 화면 캡처 후 그림형식&gt;그림압축&gt;전자메일 기준 적용</t>
    <phoneticPr fontId="42" type="noConversion"/>
  </si>
  <si>
    <t>현장명 입력</t>
    <phoneticPr fontId="42" type="noConversion"/>
  </si>
  <si>
    <t>건물 연면적 입력(㎡)</t>
    <phoneticPr fontId="42" type="noConversion"/>
  </si>
  <si>
    <t>20</t>
    <phoneticPr fontId="42" type="noConversion"/>
  </si>
  <si>
    <t>발전기 제어반</t>
    <phoneticPr fontId="42" type="noConversion"/>
  </si>
  <si>
    <t>기계실</t>
    <phoneticPr fontId="42" type="noConversion"/>
  </si>
  <si>
    <t>SGW2</t>
    <phoneticPr fontId="42" type="noConversion"/>
  </si>
  <si>
    <t>8)출장경비는 차량 감가상각비/유지관리비 반영하여 합계금액에 1.3배 적용함.</t>
    <phoneticPr fontId="42" type="noConversion"/>
  </si>
  <si>
    <t>7)출발지 기준 50Km 이상만 출장지역으로 인정</t>
    <phoneticPr fontId="42" type="noConversion"/>
  </si>
  <si>
    <t>5)작업공수 합계가 1일 초과할 경우 숙박비 적용 (1인 1실 50,000원)</t>
    <phoneticPr fontId="42" type="noConversion"/>
  </si>
  <si>
    <t>6)숙박비는 별도협의에 따라 제외가능</t>
    <phoneticPr fontId="42" type="noConversion"/>
  </si>
  <si>
    <t>고객제안 매출(월)</t>
    <phoneticPr fontId="12" type="noConversion"/>
  </si>
  <si>
    <t>이익율</t>
    <phoneticPr fontId="12" type="noConversion"/>
  </si>
  <si>
    <t>원격감시 구축공사 (감가상각 3년 기준)</t>
    <phoneticPr fontId="67" type="noConversion"/>
  </si>
  <si>
    <t>화재수신기 통합화재신호</t>
  </si>
  <si>
    <t>발전기 가동신호</t>
  </si>
  <si>
    <t>발전기 이상신호</t>
  </si>
  <si>
    <t>경기도</t>
    <phoneticPr fontId="67" type="noConversion"/>
  </si>
  <si>
    <t>충청북도</t>
    <phoneticPr fontId="67" type="noConversion"/>
  </si>
  <si>
    <t>충청남도</t>
    <phoneticPr fontId="67" type="noConversion"/>
  </si>
  <si>
    <t>강원도</t>
    <phoneticPr fontId="67" type="noConversion"/>
  </si>
  <si>
    <t>경상북도</t>
    <phoneticPr fontId="67" type="noConversion"/>
  </si>
  <si>
    <t>경상남도</t>
    <phoneticPr fontId="67" type="noConversion"/>
  </si>
  <si>
    <t>전라남도</t>
    <phoneticPr fontId="67" type="noConversion"/>
  </si>
  <si>
    <t>전라북도</t>
    <phoneticPr fontId="67" type="noConversion"/>
  </si>
  <si>
    <t>지역</t>
    <phoneticPr fontId="42" type="noConversion"/>
  </si>
  <si>
    <t>표준금액</t>
    <phoneticPr fontId="42" type="noConversion"/>
  </si>
  <si>
    <t>마포/부산/광주</t>
    <phoneticPr fontId="42" type="noConversion"/>
  </si>
  <si>
    <t>DDC</t>
    <phoneticPr fontId="42" type="noConversion"/>
  </si>
  <si>
    <t>발전기 UVR 정전신호</t>
    <phoneticPr fontId="42" type="noConversion"/>
  </si>
  <si>
    <t>지상/지하층</t>
    <phoneticPr fontId="42" type="noConversion"/>
  </si>
  <si>
    <t>방재실(경비실)</t>
    <phoneticPr fontId="67" type="noConversion"/>
  </si>
  <si>
    <t>발전기실(전기실)</t>
    <phoneticPr fontId="42" type="noConversion"/>
  </si>
  <si>
    <t>SGW3</t>
    <phoneticPr fontId="42" type="noConversion"/>
  </si>
  <si>
    <t>화재수신반 프로그램 수정작업</t>
    <phoneticPr fontId="11" type="noConversion"/>
  </si>
  <si>
    <t>구축비용 + 운영유지비 월비용 합계금액의 20% 적용</t>
    <phoneticPr fontId="42" type="noConversion"/>
  </si>
  <si>
    <t>화재수신반 연동정지 스위치 조작</t>
    <phoneticPr fontId="42" type="noConversion"/>
  </si>
  <si>
    <t>1F 화재신호</t>
    <phoneticPr fontId="42" type="noConversion"/>
  </si>
  <si>
    <t>2F 화재신호</t>
  </si>
  <si>
    <t>3F 화재신호</t>
  </si>
  <si>
    <t>4F 화재신호</t>
  </si>
  <si>
    <t>5F 화재신호</t>
  </si>
  <si>
    <t>6F 화재신호</t>
  </si>
  <si>
    <t>7F 화재신호</t>
  </si>
  <si>
    <t>8F 화재신호</t>
  </si>
  <si>
    <t>9F 화재신호</t>
  </si>
  <si>
    <t>10F 화재신호</t>
  </si>
  <si>
    <t>소방 주펌프 기동신호</t>
    <phoneticPr fontId="42" type="noConversion"/>
  </si>
  <si>
    <t>저수조 저수위</t>
    <phoneticPr fontId="42" type="noConversion"/>
  </si>
  <si>
    <t>저수조 고수위</t>
    <phoneticPr fontId="42" type="noConversion"/>
  </si>
  <si>
    <t>프로그램 수정, 중계기 모듈</t>
    <phoneticPr fontId="11" type="noConversion"/>
  </si>
  <si>
    <t>1)상기 인건비는 `22년 상반기 노임(공사부문)단가 기준함.</t>
    <phoneticPr fontId="14" type="noConversion"/>
  </si>
  <si>
    <t>지하 배수 집수정 고수위</t>
    <phoneticPr fontId="42" type="noConversion"/>
  </si>
  <si>
    <t xml:space="preserve">※ 원격감시 구축공사는 원격감시시스템 자재, 인건비 등 현장 구축 공사 비용임.
※ 관제 PC는 LG전자 24V50N-GR5SK 모델 선정함.
※ Engineering 비용은 S&amp;I 전문구축 고급인력 투입비용임 (프로그램 세팅, 시운전 등)
</t>
    <phoneticPr fontId="42" type="noConversion"/>
  </si>
  <si>
    <t>급수 부스터펌프 이상경보</t>
    <phoneticPr fontId="42" type="noConversion"/>
  </si>
  <si>
    <r>
      <t xml:space="preserve">※ 통신비는 Smart Gateway 1개소당 U+ LTE 무선 라우터 설치기준
※ 원격관제 SVC 비용은는 AWS solution 서버사용, 통합운영센터 24시간 이중감시 
    서비스 합계 금액임
※ 정기점검은 반기1회 원격감시시스템 장비 점검 및 연동 test 수행
※ 유지보수비는 원격감시시스템 부품 보수 및 고장 시 교체 비용임
    </t>
    </r>
    <r>
      <rPr>
        <sz val="9"/>
        <color rgb="FFFF0000"/>
        <rFont val="LG스마트체2.0 Regular"/>
        <family val="3"/>
        <charset val="129"/>
      </rPr>
      <t>비용은 '유지보수 비용산출 Tool' 기준 주장비 1대 교체 작업과 출장비용 합산금액.</t>
    </r>
    <phoneticPr fontId="12" type="noConversion"/>
  </si>
  <si>
    <t>기업이윤(20%)</t>
    <phoneticPr fontId="12" type="noConversion"/>
  </si>
  <si>
    <t>중소형빌딩 표준현장</t>
    <phoneticPr fontId="42" type="noConversion"/>
  </si>
  <si>
    <t>RMS 관제 List</t>
    <phoneticPr fontId="67" type="noConversion"/>
  </si>
  <si>
    <t>분류</t>
  </si>
  <si>
    <t>설비명</t>
  </si>
  <si>
    <t>관제점</t>
    <phoneticPr fontId="67" type="noConversion"/>
  </si>
  <si>
    <t>10층이하
권장관제점</t>
    <phoneticPr fontId="67" type="noConversion"/>
  </si>
  <si>
    <t>참고</t>
    <phoneticPr fontId="67" type="noConversion"/>
  </si>
  <si>
    <t>추정금액</t>
    <phoneticPr fontId="67" type="noConversion"/>
  </si>
  <si>
    <t>소방</t>
    <phoneticPr fontId="67" type="noConversion"/>
  </si>
  <si>
    <t>화재수신반</t>
  </si>
  <si>
    <t>화재수신기 통합화재신호</t>
    <phoneticPr fontId="67" type="noConversion"/>
  </si>
  <si>
    <t>지멘스 수신기 모델은 프로그램 수정이 필요함. (70~100만원 비용발생)</t>
  </si>
  <si>
    <t>연동정지 스위치 조작 (소방업체공사)</t>
    <phoneticPr fontId="67" type="noConversion"/>
  </si>
  <si>
    <t>소방전문업체 별도발주 공사 (수도권 65만원/지방권 90만원)</t>
  </si>
  <si>
    <t>1~10층 화재신호 (소방업체공사)</t>
    <phoneticPr fontId="67" type="noConversion"/>
  </si>
  <si>
    <t>수신기 제조사에 따라 인출(프로그램 수정)이 불가 할 수 있음</t>
  </si>
  <si>
    <t>월 73만원 / 년 876만원</t>
    <phoneticPr fontId="67" type="noConversion"/>
  </si>
  <si>
    <t>소방펌프</t>
    <phoneticPr fontId="67" type="noConversion"/>
  </si>
  <si>
    <t>소방 주펌프 기동신호</t>
    <phoneticPr fontId="67" type="noConversion"/>
  </si>
  <si>
    <t>층별대표신호와 동일하나 기계실 펌프 MCC반에서 인출은 가능함 (주장비 추가필요)</t>
  </si>
  <si>
    <t xml:space="preserve"> - LTE통신장비(G/W) 3대 제공 기준 (총 2,628만원, 3년 분할 약정)</t>
    <phoneticPr fontId="67" type="noConversion"/>
  </si>
  <si>
    <t>가스누설감지기</t>
  </si>
  <si>
    <t>가스누설감지기동작신호</t>
    <phoneticPr fontId="67" type="noConversion"/>
  </si>
  <si>
    <t>전기</t>
    <phoneticPr fontId="67" type="noConversion"/>
  </si>
  <si>
    <t>발전기</t>
    <phoneticPr fontId="67" type="noConversion"/>
  </si>
  <si>
    <t>발전기 UVR 정전신호</t>
    <phoneticPr fontId="67" type="noConversion"/>
  </si>
  <si>
    <t xml:space="preserve"> ※ 견적 참고</t>
    <phoneticPr fontId="67" type="noConversion"/>
  </si>
  <si>
    <t>발전기 이상경보</t>
    <phoneticPr fontId="67" type="noConversion"/>
  </si>
  <si>
    <t xml:space="preserve"> - 설비 자체에서 관제점 인출을 제공하는 모델에 한하여 서비스 제공 가능</t>
    <phoneticPr fontId="67" type="noConversion"/>
  </si>
  <si>
    <t>발전기 기동신호</t>
    <phoneticPr fontId="67" type="noConversion"/>
  </si>
  <si>
    <t xml:space="preserve"> - 현장의 구축환경(벽체, 철제문 등 통신거리 단축 또는 설비간 이격거리가 긴 경우)에</t>
    <phoneticPr fontId="67" type="noConversion"/>
  </si>
  <si>
    <t>누전경보기</t>
    <phoneticPr fontId="67" type="noConversion"/>
  </si>
  <si>
    <t>누전경보기 동작신호</t>
    <phoneticPr fontId="67" type="noConversion"/>
  </si>
  <si>
    <t xml:space="preserve">   따라서는 통신장비의 추가 설치로 인하여 상기 금액이 변경될 수 있음</t>
    <phoneticPr fontId="67" type="noConversion"/>
  </si>
  <si>
    <t>누수경보기</t>
    <phoneticPr fontId="67" type="noConversion"/>
  </si>
  <si>
    <t>누수경보기 동작신호</t>
    <phoneticPr fontId="67" type="noConversion"/>
  </si>
  <si>
    <t xml:space="preserve">   ▷ 일반적인 통신환경이 아니거나 통신장비가 5대 이상 소요되는 경우는 현장실사를</t>
    <phoneticPr fontId="67" type="noConversion"/>
  </si>
  <si>
    <t>위생</t>
    <phoneticPr fontId="67" type="noConversion"/>
  </si>
  <si>
    <t>저수조</t>
  </si>
  <si>
    <t>저수조 고수위신호</t>
    <phoneticPr fontId="67" type="noConversion"/>
  </si>
  <si>
    <t>오뚜기센서로 설치할 경우 배선공사 별도</t>
    <phoneticPr fontId="67" type="noConversion"/>
  </si>
  <si>
    <t xml:space="preserve">       통한 견적 필요</t>
    <phoneticPr fontId="67" type="noConversion"/>
  </si>
  <si>
    <t>저수조 저수위신호</t>
    <phoneticPr fontId="67" type="noConversion"/>
  </si>
  <si>
    <t>집수정</t>
    <phoneticPr fontId="67" type="noConversion"/>
  </si>
  <si>
    <t>집수정 고수위경보</t>
    <phoneticPr fontId="67" type="noConversion"/>
  </si>
  <si>
    <t>정화조</t>
  </si>
  <si>
    <t>정화조 고수위경보</t>
    <phoneticPr fontId="67" type="noConversion"/>
  </si>
  <si>
    <t>기계</t>
    <phoneticPr fontId="67" type="noConversion"/>
  </si>
  <si>
    <t>부스터펌프</t>
  </si>
  <si>
    <t>부스터펌프 이상경보</t>
    <phoneticPr fontId="67" type="noConversion"/>
  </si>
  <si>
    <t>졸라펌프</t>
    <phoneticPr fontId="67" type="noConversion"/>
  </si>
  <si>
    <t>졸라펌프 이상경보</t>
    <phoneticPr fontId="67" type="noConversion"/>
  </si>
  <si>
    <t>항온항습기</t>
    <phoneticPr fontId="67" type="noConversion"/>
  </si>
  <si>
    <t>항온항습기 이상경보</t>
    <phoneticPr fontId="67" type="noConversion"/>
  </si>
  <si>
    <t>스크류냉동기</t>
    <phoneticPr fontId="67" type="noConversion"/>
  </si>
  <si>
    <t>스크류냉동기 이상경보</t>
    <phoneticPr fontId="67" type="noConversion"/>
  </si>
  <si>
    <t>터보냉동기</t>
    <phoneticPr fontId="67" type="noConversion"/>
  </si>
  <si>
    <t>터보냉동기 이상경보</t>
    <phoneticPr fontId="67" type="noConversion"/>
  </si>
  <si>
    <t>빙축열냉동기</t>
    <phoneticPr fontId="67" type="noConversion"/>
  </si>
  <si>
    <t>빙축열냉동기 이상경보</t>
    <phoneticPr fontId="67" type="noConversion"/>
  </si>
  <si>
    <t>흡수식냉동기</t>
    <phoneticPr fontId="67" type="noConversion"/>
  </si>
  <si>
    <t>흡수식냉동기 이상경보</t>
    <phoneticPr fontId="67" type="noConversion"/>
  </si>
  <si>
    <t>냉온수기</t>
  </si>
  <si>
    <t>냉온수기 이상경보</t>
    <phoneticPr fontId="67" type="noConversion"/>
  </si>
  <si>
    <t>보일러</t>
  </si>
  <si>
    <t>보일러 이상경보</t>
    <phoneticPr fontId="67" type="noConversion"/>
  </si>
  <si>
    <t>지열시스템</t>
    <phoneticPr fontId="67" type="noConversion"/>
  </si>
  <si>
    <t>지열시스템 이상경보</t>
    <phoneticPr fontId="6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</si>
</sst>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3">
    <numFmt numFmtId="42" formatCode="_-&quot;₩&quot;* #,##0_-;\-&quot;₩&quot;* #,##0_-;_-&quot;₩&quot;* &quot;-&quot;_-;_-@_-"/>
    <numFmt numFmtId="41" formatCode="_-* #,##0_-;\-* #,##0_-;_-* &quot;-&quot;_-;_-@_-"/>
    <numFmt numFmtId="43" formatCode="_-* #,##0.00_-;\-* #,##0.00_-;_-* &quot;-&quot;??_-;_-@_-"/>
    <numFmt numFmtId="176" formatCode="#,##0_);[Red]\(#,##0\)"/>
    <numFmt numFmtId="177" formatCode="_ * #,##0_ ;_ * \-#,##0_ ;_ * &quot;-&quot;_ ;_ @_ "/>
    <numFmt numFmtId="178" formatCode="#,##0_ "/>
    <numFmt numFmtId="179" formatCode="#,##0;[Red]#,##0"/>
    <numFmt numFmtId="180" formatCode="#,##0_);\(#,##0\)"/>
    <numFmt numFmtId="181" formatCode="&quot;₩&quot;#,##0;&quot;₩&quot;&quot;₩&quot;&quot;₩&quot;&quot;₩&quot;\-#,##0"/>
    <numFmt numFmtId="182" formatCode="#,##0;[Red]&quot;-&quot;#,##0"/>
    <numFmt numFmtId="183" formatCode="&quot;₩&quot;#,##0;[Red]&quot;₩&quot;&quot;₩&quot;&quot;₩&quot;&quot;₩&quot;\-#,##0"/>
    <numFmt numFmtId="184" formatCode="_-* #,##0.00_-;&quot;₩&quot;&quot;₩&quot;\-* #,##0.00_-;_-* &quot;-&quot;??_-;_-@_-"/>
    <numFmt numFmtId="185" formatCode="_-&quot;₩&quot;* #,##0.00_-;&quot;₩&quot;&quot;₩&quot;\-&quot;₩&quot;* #,##0.00_-;_-&quot;₩&quot;* &quot;-&quot;??_-;_-@_-"/>
    <numFmt numFmtId="186" formatCode="&quot;₩&quot;#,##0.00;&quot;₩&quot;&quot;₩&quot;&quot;₩&quot;&quot;₩&quot;\-#,##0.00"/>
    <numFmt numFmtId="187" formatCode="_ * #,##0.00_ ;_ * \-#,##0.00_ ;_ * &quot;-&quot;??_ ;_ @_ "/>
    <numFmt numFmtId="188" formatCode="_(&quot;$&quot;* #,##0_);_(&quot;$&quot;* \(#,##0\);_(&quot;$&quot;* &quot;-&quot;_);_(@_)"/>
    <numFmt numFmtId="189" formatCode="_(&quot;$&quot;* #,##0.00_);_(&quot;$&quot;* \(#,##0.00\);_(&quot;$&quot;* &quot;-&quot;??_);_(@_)"/>
    <numFmt numFmtId="190" formatCode="_ &quot;₩&quot;* #,##0.00_ ;_ &quot;₩&quot;* &quot;₩&quot;&quot;₩&quot;&quot;₩&quot;&quot;₩&quot;&quot;₩&quot;&quot;₩&quot;&quot;₩&quot;&quot;₩&quot;\-#,##0.00_ ;_ &quot;₩&quot;* &quot;-&quot;??_ ;_ @_ "/>
    <numFmt numFmtId="191" formatCode="0.00_);[Red]\(0.00\)"/>
    <numFmt numFmtId="192" formatCode="#,##0.00;[Red]&quot;-&quot;#,##0.00"/>
    <numFmt numFmtId="193" formatCode="#,##0\ "/>
    <numFmt numFmtId="194" formatCode="&quot; '&quot;yy&quot;年&quot;\ m&quot;月&quot;\ d&quot;日&quot;"/>
    <numFmt numFmtId="195" formatCode="#,##0\ \ "/>
    <numFmt numFmtId="196" formatCode=";;&quot;－ &quot;"/>
    <numFmt numFmtId="197" formatCode=";;"/>
    <numFmt numFmtId="198" formatCode="#,##0.0"/>
    <numFmt numFmtId="199" formatCode="#,##0&quot;%&quot;"/>
    <numFmt numFmtId="200" formatCode="#,##0.0&quot;%&quot;"/>
    <numFmt numFmtId="201" formatCode="&quot;&quot;#&quot;月   &quot;#&quot;週&quot;"/>
    <numFmt numFmtId="202" formatCode="&quot;   &quot;#,##0"/>
    <numFmt numFmtId="203" formatCode="&quot;          &quot;#,##0"/>
    <numFmt numFmtId="204" formatCode="#,##0&quot;(億원)&quot;"/>
    <numFmt numFmtId="205" formatCode="#,##0&quot;(件)&quot;"/>
    <numFmt numFmtId="206" formatCode="yyyy&quot;年&quot;mm&quot;月&quot;dd&quot;日&quot;"/>
    <numFmt numFmtId="207" formatCode="&quot; &quot;#,##0"/>
    <numFmt numFmtId="208" formatCode="#,##0&quot; &quot;"/>
    <numFmt numFmtId="209" formatCode="#,##0.0&quot; &quot;"/>
    <numFmt numFmtId="210" formatCode="&quot; &quot;#,##0.0"/>
    <numFmt numFmtId="211" formatCode="0.0"/>
    <numFmt numFmtId="212" formatCode="\ #,##0&quot;%&quot;"/>
    <numFmt numFmtId="213" formatCode="\ #,##0"/>
    <numFmt numFmtId="214" formatCode="\ \ #,##0"/>
    <numFmt numFmtId="215" formatCode="\ #,##0.0"/>
    <numFmt numFmtId="216" formatCode="\ #,##0&quot; &quot;"/>
    <numFmt numFmtId="217" formatCode="#,##0&quot;  &quot;\ \ "/>
    <numFmt numFmtId="218" formatCode="&quot;RM&quot;#,##0_);[Red]\(&quot;RM&quot;#,##0\)"/>
    <numFmt numFmtId="219" formatCode="&quot;$&quot;#,##0.00;\(&quot;$&quot;#,##0.00\)"/>
    <numFmt numFmtId="220" formatCode="&quot;A$&quot;\ #,##0.0\ ;&quot;$&quot;\-#,##0.0"/>
    <numFmt numFmtId="221" formatCode="_-* #,##0.000_-;\-* #,##0.000_-;_-* &quot;-&quot;_-;_-@_-"/>
    <numFmt numFmtId="222" formatCode="0.000_);[Red]\(0.000\)"/>
    <numFmt numFmtId="223" formatCode="\U&quot;$&quot;#,##0;&quot;$&quot;\-#,##0"/>
    <numFmt numFmtId="224" formatCode="&quot;$&quot;#,##0;\-\(&quot;$&quot;#,##0\)"/>
    <numFmt numFmtId="225" formatCode="_-* #,##0.000_-;\-* #,##0.000_-;_-* &quot;-&quot;??_-;_-@_-"/>
    <numFmt numFmtId="226" formatCode="&quot;₩&quot;\ #,##0;[Red]\-&quot;₩&quot;\ #,##0"/>
    <numFmt numFmtId="227" formatCode="&quot;₩&quot;#,##0;&quot;₩&quot;\-#,##0"/>
    <numFmt numFmtId="228" formatCode="&quot;₩&quot;#,##0;&quot;₩&quot;&quot;₩&quot;&quot;₩&quot;&quot;₩&quot;&quot;₩&quot;&quot;₩&quot;&quot;₩&quot;&quot;₩&quot;&quot;₩&quot;&quot;₩&quot;&quot;₩&quot;&quot;₩&quot;&quot;₩&quot;\-&quot;₩&quot;#,##0"/>
    <numFmt numFmtId="229" formatCode="_-[$€-2]* #,##0.00_-;\-[$€-2]* #,##0.00_-;_-[$€-2]* &quot;-&quot;??_-"/>
    <numFmt numFmtId="230" formatCode="0.0000000000_);[Red]\(0.0000000000\)"/>
    <numFmt numFmtId="231" formatCode="_-* #,##0.00000000000_-;\-* #,##0.00000000000_-;_-* &quot;-&quot;_-;_-@_-"/>
    <numFmt numFmtId="232" formatCode="_-* #,##0_-;\-* #,##0_-;_-* &quot;-&quot;??_-;_-@_-"/>
    <numFmt numFmtId="233" formatCode="_-* #,##0.00_-;\-* #,##0.00_-;_-* &quot;-&quot;_-;_-@_-"/>
    <numFmt numFmtId="234" formatCode="#,##0_ ;[Red]\-#,##0\ "/>
    <numFmt numFmtId="235" formatCode="0.000"/>
  </numFmts>
  <fonts count="160">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3"/>
      <charset val="129"/>
    </font>
    <font>
      <sz val="8"/>
      <name val="돋움"/>
      <family val="3"/>
      <charset val="129"/>
    </font>
    <font>
      <sz val="12"/>
      <name val="굴림체"/>
      <family val="3"/>
      <charset val="129"/>
    </font>
    <font>
      <b/>
      <sz val="12"/>
      <name val="굴림체"/>
      <family val="3"/>
      <charset val="129"/>
    </font>
    <font>
      <sz val="12"/>
      <name val="바탕체"/>
      <family val="1"/>
      <charset val="129"/>
    </font>
    <font>
      <sz val="14"/>
      <name val="뼻뮝"/>
      <family val="1"/>
      <charset val="129"/>
    </font>
    <font>
      <sz val="10"/>
      <name val="Arial"/>
      <family val="2"/>
    </font>
    <font>
      <b/>
      <sz val="1"/>
      <color indexed="8"/>
      <name val="Courier"/>
      <family val="3"/>
    </font>
    <font>
      <sz val="1"/>
      <color indexed="8"/>
      <name val="Courier"/>
      <family val="3"/>
    </font>
    <font>
      <sz val="12"/>
      <name val="뼻뮝"/>
      <family val="1"/>
      <charset val="129"/>
    </font>
    <font>
      <b/>
      <sz val="12"/>
      <color indexed="16"/>
      <name val="굴림체"/>
      <family val="3"/>
      <charset val="129"/>
    </font>
    <font>
      <sz val="10"/>
      <name val="굴림체"/>
      <family val="3"/>
      <charset val="129"/>
    </font>
    <font>
      <sz val="10"/>
      <name val="MS Sans Serif"/>
      <family val="2"/>
    </font>
    <font>
      <sz val="8"/>
      <name val="Arial"/>
      <family val="2"/>
    </font>
    <font>
      <b/>
      <sz val="12"/>
      <name val="Arial"/>
      <family val="2"/>
    </font>
    <font>
      <u/>
      <sz val="10"/>
      <color indexed="12"/>
      <name val="MS Sans Serif"/>
      <family val="2"/>
    </font>
    <font>
      <sz val="7"/>
      <name val="Small Fonts"/>
      <family val="2"/>
    </font>
    <font>
      <sz val="11"/>
      <name val="바탕체"/>
      <family val="1"/>
      <charset val="129"/>
    </font>
    <font>
      <u/>
      <sz val="20"/>
      <name val="맑은 고딕"/>
      <family val="3"/>
      <charset val="129"/>
    </font>
    <font>
      <b/>
      <u/>
      <sz val="16"/>
      <name val="맑은 고딕"/>
      <family val="3"/>
      <charset val="129"/>
    </font>
    <font>
      <sz val="11"/>
      <name val="맑은 고딕"/>
      <family val="3"/>
      <charset val="129"/>
    </font>
    <font>
      <sz val="16"/>
      <name val="맑은 고딕"/>
      <family val="3"/>
      <charset val="129"/>
    </font>
    <font>
      <sz val="10"/>
      <name val="맑은 고딕"/>
      <family val="3"/>
      <charset val="129"/>
    </font>
    <font>
      <b/>
      <sz val="10"/>
      <name val="맑은 고딕"/>
      <family val="3"/>
      <charset val="129"/>
    </font>
    <font>
      <sz val="9"/>
      <name val="맑은 고딕"/>
      <family val="3"/>
      <charset val="129"/>
    </font>
    <font>
      <sz val="20"/>
      <name val="맑은 고딕"/>
      <family val="3"/>
      <charset val="129"/>
    </font>
    <font>
      <sz val="12"/>
      <name val="¹ÙÅÁÃ¼"/>
      <family val="1"/>
      <charset val="129"/>
    </font>
    <font>
      <b/>
      <sz val="14"/>
      <name val="굴림체"/>
      <family val="3"/>
      <charset val="129"/>
    </font>
    <font>
      <sz val="8"/>
      <name val="굴림체"/>
      <family val="3"/>
      <charset val="129"/>
    </font>
    <font>
      <sz val="11"/>
      <color theme="1"/>
      <name val="맑은 고딕"/>
      <family val="3"/>
      <charset val="129"/>
      <scheme val="minor"/>
    </font>
    <font>
      <b/>
      <sz val="10"/>
      <color rgb="FF0000FF"/>
      <name val="맑은 고딕"/>
      <family val="3"/>
      <charset val="129"/>
    </font>
    <font>
      <sz val="8"/>
      <name val="맑은 고딕"/>
      <family val="3"/>
      <charset val="129"/>
      <scheme val="minor"/>
    </font>
    <font>
      <sz val="10"/>
      <color theme="1"/>
      <name val="맑은 고딕"/>
      <family val="3"/>
      <charset val="129"/>
      <scheme val="minor"/>
    </font>
    <font>
      <sz val="14"/>
      <name val="굴림체"/>
      <family val="3"/>
      <charset val="129"/>
    </font>
    <font>
      <sz val="12"/>
      <name val="Times New Roman"/>
      <family val="1"/>
    </font>
    <font>
      <sz val="9"/>
      <name val="바탕체"/>
      <family val="1"/>
      <charset val="129"/>
    </font>
    <font>
      <u/>
      <sz val="8.25"/>
      <color indexed="36"/>
      <name val="돋움"/>
      <family val="3"/>
      <charset val="129"/>
    </font>
    <font>
      <sz val="11"/>
      <name val="굴림체"/>
      <family val="3"/>
      <charset val="129"/>
    </font>
    <font>
      <u/>
      <sz val="8.25"/>
      <color indexed="12"/>
      <name val="돋움"/>
      <family val="3"/>
      <charset val="129"/>
    </font>
    <font>
      <sz val="12"/>
      <name val="¹UAAA¼"/>
      <family val="3"/>
      <charset val="129"/>
    </font>
    <font>
      <sz val="12"/>
      <name val="¹ÙÅÁÃ¼"/>
      <family val="3"/>
    </font>
    <font>
      <sz val="12"/>
      <name val="¹UAAA¼"/>
      <family val="3"/>
    </font>
    <font>
      <sz val="11"/>
      <name val="µ¸¿ò"/>
      <family val="3"/>
    </font>
    <font>
      <b/>
      <sz val="10"/>
      <name val="Helv"/>
      <family val="2"/>
    </font>
    <font>
      <b/>
      <sz val="12"/>
      <name val="Helv"/>
      <family val="2"/>
    </font>
    <font>
      <b/>
      <sz val="11"/>
      <name val="Helv"/>
      <family val="2"/>
    </font>
    <font>
      <b/>
      <u/>
      <sz val="13"/>
      <name val="굴림체"/>
      <family val="3"/>
      <charset val="129"/>
    </font>
    <font>
      <sz val="11"/>
      <color theme="1"/>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8"/>
      <name val="맑은 고딕"/>
      <family val="3"/>
      <charset val="129"/>
    </font>
    <font>
      <u/>
      <sz val="11"/>
      <color indexed="12"/>
      <name val="돋움"/>
      <family val="3"/>
      <charset val="129"/>
    </font>
    <font>
      <sz val="9"/>
      <name val="돋움체"/>
      <family val="3"/>
      <charset val="129"/>
    </font>
    <font>
      <sz val="12"/>
      <name val="돋움체"/>
      <family val="3"/>
      <charset val="129"/>
    </font>
    <font>
      <sz val="11"/>
      <color rgb="FFFF0000"/>
      <name val="맑은 고딕"/>
      <family val="3"/>
      <charset val="129"/>
    </font>
    <font>
      <sz val="8"/>
      <name val="맑은 고딕"/>
      <family val="2"/>
      <charset val="129"/>
      <scheme val="minor"/>
    </font>
    <font>
      <b/>
      <sz val="10"/>
      <color indexed="64"/>
      <name val="Arial"/>
      <family val="2"/>
    </font>
    <font>
      <b/>
      <sz val="18"/>
      <color theme="1"/>
      <name val="LG스마트체2.0 Regular"/>
      <family val="3"/>
      <charset val="129"/>
    </font>
    <font>
      <sz val="11"/>
      <color theme="1"/>
      <name val="LG스마트체2.0 Regular"/>
      <family val="3"/>
      <charset val="129"/>
    </font>
    <font>
      <sz val="10"/>
      <color theme="1"/>
      <name val="LG스마트체2.0 Regular"/>
      <family val="3"/>
      <charset val="129"/>
    </font>
    <font>
      <b/>
      <sz val="10"/>
      <color theme="1"/>
      <name val="LG스마트체2.0 Regular"/>
      <family val="3"/>
      <charset val="129"/>
    </font>
    <font>
      <sz val="18"/>
      <color theme="1"/>
      <name val="LG스마트체2.0 Regular"/>
      <family val="3"/>
      <charset val="129"/>
    </font>
    <font>
      <sz val="11"/>
      <color indexed="8"/>
      <name val="맑은 고딕"/>
      <family val="2"/>
      <scheme val="minor"/>
    </font>
    <font>
      <b/>
      <sz val="11"/>
      <color theme="1"/>
      <name val="LG스마트체2.0 Regular"/>
      <family val="3"/>
      <charset val="129"/>
    </font>
    <font>
      <b/>
      <sz val="12"/>
      <color theme="1"/>
      <name val="LG스마트체2.0 Regular"/>
      <family val="3"/>
      <charset val="129"/>
    </font>
    <font>
      <b/>
      <sz val="10"/>
      <color theme="0"/>
      <name val="LG스마트체2.0 Regular"/>
      <family val="3"/>
      <charset val="129"/>
    </font>
    <font>
      <sz val="9"/>
      <color theme="1"/>
      <name val="LG스마트체2.0 Regular"/>
      <family val="3"/>
      <charset val="129"/>
    </font>
    <font>
      <b/>
      <sz val="9"/>
      <color theme="1"/>
      <name val="LG스마트체2.0 Regular"/>
      <family val="3"/>
      <charset val="129"/>
    </font>
    <font>
      <sz val="11"/>
      <color theme="0"/>
      <name val="LG스마트체2.0 Regular"/>
      <family val="3"/>
      <charset val="129"/>
    </font>
    <font>
      <sz val="11"/>
      <color theme="1"/>
      <name val="LG스마트체 Regular"/>
      <family val="3"/>
      <charset val="129"/>
    </font>
    <font>
      <sz val="11"/>
      <name val="LG스마트체2.0 Regular"/>
      <family val="3"/>
      <charset val="129"/>
    </font>
    <font>
      <u/>
      <sz val="20"/>
      <name val="LG스마트체2.0 Regular"/>
      <family val="3"/>
      <charset val="129"/>
    </font>
    <font>
      <u/>
      <sz val="18"/>
      <name val="LG스마트체2.0 Regular"/>
      <family val="3"/>
      <charset val="129"/>
    </font>
    <font>
      <sz val="12"/>
      <name val="LG스마트체2.0 Regular"/>
      <family val="3"/>
      <charset val="129"/>
    </font>
    <font>
      <sz val="10"/>
      <name val="LG스마트체2.0 Regular"/>
      <family val="3"/>
      <charset val="129"/>
    </font>
    <font>
      <b/>
      <sz val="11"/>
      <name val="LG스마트체2.0 Regular"/>
      <family val="3"/>
      <charset val="129"/>
    </font>
    <font>
      <sz val="10"/>
      <color rgb="FF0000FF"/>
      <name val="LG스마트체2.0 Regular"/>
      <family val="3"/>
      <charset val="129"/>
    </font>
    <font>
      <sz val="8"/>
      <name val="LG스마트체2.0 Regular"/>
      <family val="3"/>
      <charset val="129"/>
    </font>
    <font>
      <b/>
      <sz val="10"/>
      <color rgb="FF0000CC"/>
      <name val="LG스마트체2.0 Regular"/>
      <family val="3"/>
      <charset val="129"/>
    </font>
    <font>
      <b/>
      <u/>
      <sz val="18"/>
      <name val="LG스마트체2.0 Regular"/>
      <family val="3"/>
      <charset val="129"/>
    </font>
    <font>
      <b/>
      <sz val="10"/>
      <name val="LG스마트체2.0 Regular"/>
      <family val="3"/>
      <charset val="129"/>
    </font>
    <font>
      <sz val="9"/>
      <name val="LG스마트체2.0 Regular"/>
      <family val="3"/>
      <charset val="129"/>
    </font>
    <font>
      <sz val="9"/>
      <color rgb="FF0000FF"/>
      <name val="LG스마트체2.0 Regular"/>
      <family val="3"/>
      <charset val="129"/>
    </font>
    <font>
      <b/>
      <sz val="9"/>
      <name val="LG스마트체2.0 Regular"/>
      <family val="3"/>
      <charset val="129"/>
    </font>
    <font>
      <b/>
      <sz val="9"/>
      <color rgb="FF0000FF"/>
      <name val="LG스마트체2.0 Regular"/>
      <family val="3"/>
      <charset val="129"/>
    </font>
    <font>
      <sz val="9"/>
      <color indexed="10"/>
      <name val="LG스마트체2.0 Regular"/>
      <family val="3"/>
      <charset val="129"/>
    </font>
    <font>
      <b/>
      <u/>
      <sz val="20"/>
      <name val="LG스마트체2.0 Regular"/>
      <family val="3"/>
      <charset val="129"/>
    </font>
    <font>
      <b/>
      <sz val="8.5"/>
      <color indexed="10"/>
      <name val="LG스마트체2.0 Regular"/>
      <family val="3"/>
      <charset val="129"/>
    </font>
    <font>
      <sz val="8.5"/>
      <color indexed="10"/>
      <name val="LG스마트체2.0 Regular"/>
      <family val="3"/>
      <charset val="129"/>
    </font>
    <font>
      <sz val="20"/>
      <name val="LG스마트체2.0 Regular"/>
      <family val="3"/>
      <charset val="129"/>
    </font>
    <font>
      <b/>
      <sz val="10"/>
      <color indexed="12"/>
      <name val="LG스마트체2.0 Regular"/>
      <family val="3"/>
      <charset val="129"/>
    </font>
    <font>
      <sz val="10"/>
      <color rgb="FFFF0000"/>
      <name val="LG스마트체2.0 Regular"/>
      <family val="3"/>
      <charset val="129"/>
    </font>
    <font>
      <sz val="10"/>
      <color theme="0"/>
      <name val="LG스마트체2.0 Regular"/>
      <family val="3"/>
      <charset val="129"/>
    </font>
    <font>
      <sz val="18"/>
      <name val="LG스마트체2.0 Regular"/>
      <family val="3"/>
      <charset val="129"/>
    </font>
    <font>
      <sz val="10"/>
      <color rgb="FF0070C0"/>
      <name val="LG스마트체2.0 Regular"/>
      <family val="3"/>
      <charset val="129"/>
    </font>
    <font>
      <b/>
      <sz val="8"/>
      <name val="LG스마트체2.0 Regular"/>
      <family val="3"/>
      <charset val="129"/>
    </font>
    <font>
      <sz val="16"/>
      <name val="LG스마트체2.0 Regular"/>
      <family val="3"/>
      <charset val="129"/>
    </font>
    <font>
      <b/>
      <u/>
      <sz val="16"/>
      <name val="LG스마트체2.0 Regular"/>
      <family val="3"/>
      <charset val="129"/>
    </font>
    <font>
      <b/>
      <sz val="10"/>
      <color rgb="FF0000FF"/>
      <name val="LG스마트체2.0 Regular"/>
      <family val="3"/>
      <charset val="129"/>
    </font>
    <font>
      <sz val="9"/>
      <color rgb="FFFF0000"/>
      <name val="LG스마트체2.0 Regular"/>
      <family val="3"/>
      <charset val="129"/>
    </font>
    <font>
      <sz val="10"/>
      <name val="Calibri"/>
      <family val="3"/>
      <charset val="161"/>
    </font>
    <font>
      <b/>
      <sz val="22"/>
      <color theme="1"/>
      <name val="LG스마트체2.0 Bold"/>
      <family val="3"/>
      <charset val="129"/>
    </font>
    <font>
      <sz val="11"/>
      <color theme="1"/>
      <name val="LG스마트체 Light"/>
      <family val="3"/>
      <charset val="129"/>
    </font>
    <font>
      <sz val="11"/>
      <name val="LG스마트체 Regular"/>
      <family val="3"/>
      <charset val="129"/>
    </font>
    <font>
      <sz val="10"/>
      <color theme="0"/>
      <name val="LG스마트체2.0 SemiBold"/>
      <family val="3"/>
      <charset val="129"/>
    </font>
    <font>
      <sz val="9"/>
      <color theme="1"/>
      <name val="LG스마트체 Regular"/>
      <family val="3"/>
      <charset val="129"/>
    </font>
    <font>
      <sz val="11"/>
      <color theme="0"/>
      <name val="LG스마트체 Regular"/>
      <family val="3"/>
      <charset val="129"/>
    </font>
    <font>
      <b/>
      <sz val="11"/>
      <color theme="0"/>
      <name val="LG스마트체 Regular"/>
      <family val="3"/>
      <charset val="129"/>
    </font>
    <font>
      <b/>
      <sz val="12"/>
      <name val="LG스마트체 Regular"/>
      <family val="3"/>
      <charset val="129"/>
    </font>
    <font>
      <b/>
      <sz val="11"/>
      <color theme="1"/>
      <name val="LG스마트체 Regular"/>
      <family val="3"/>
      <charset val="129"/>
    </font>
    <font>
      <b/>
      <sz val="12"/>
      <color theme="1"/>
      <name val="LG스마트체 Regular"/>
      <family val="3"/>
      <charset val="129"/>
    </font>
    <font>
      <b/>
      <sz val="12"/>
      <color rgb="FFFF0000"/>
      <name val="LG스마트체 Regular"/>
      <family val="3"/>
      <charset val="129"/>
    </font>
    <font>
      <b/>
      <sz val="16"/>
      <color theme="9" tint="-0.499984740745262"/>
      <name val="HY견고딕"/>
      <family val="1"/>
      <charset val="129"/>
    </font>
    <font>
      <b/>
      <sz val="12"/>
      <color rgb="FF002060"/>
      <name val="LG스마트체 Regular"/>
      <family val="3"/>
      <charset val="129"/>
    </font>
    <font>
      <sz val="9"/>
      <color theme="0"/>
      <name val="LG스마트체 Regular"/>
      <family val="3"/>
      <charset val="129"/>
    </font>
    <font>
      <b/>
      <sz val="10"/>
      <color theme="0"/>
      <name val="LG스마트체2.0 Bold"/>
      <family val="3"/>
      <charset val="129"/>
    </font>
    <font>
      <sz val="10"/>
      <color theme="1" tint="0.14999847407452621"/>
      <name val="LG스마트체 Regular"/>
      <family val="3"/>
      <charset val="129"/>
    </font>
    <font>
      <sz val="8"/>
      <color theme="1" tint="0.14999847407452621"/>
      <name val="LG스마트체 Regular"/>
      <family val="3"/>
      <charset val="129"/>
    </font>
    <font>
      <b/>
      <sz val="11"/>
      <name val="LG스마트체 Regular"/>
      <family val="3"/>
      <charset val="129"/>
    </font>
    <font>
      <b/>
      <sz val="11"/>
      <color theme="2" tint="-0.499984740745262"/>
      <name val="LG스마트체 Regular"/>
      <family val="3"/>
      <charset val="129"/>
    </font>
    <font>
      <b/>
      <sz val="12"/>
      <color theme="9" tint="-0.499984740745262"/>
      <name val="LG스마트체 Regular"/>
      <family val="3"/>
      <charset val="129"/>
    </font>
    <font>
      <b/>
      <sz val="9"/>
      <color theme="1"/>
      <name val="LG스마트체 Regular"/>
      <family val="3"/>
      <charset val="129"/>
    </font>
    <font>
      <sz val="9"/>
      <color theme="0"/>
      <name val="LG스마트체2.0 SemiBold"/>
      <family val="3"/>
      <charset val="129"/>
    </font>
    <font>
      <sz val="10.5"/>
      <color theme="1"/>
      <name val="LG스마트체 Regular"/>
      <family val="3"/>
      <charset val="129"/>
    </font>
    <font>
      <b/>
      <sz val="20"/>
      <color rgb="FFFF0000"/>
      <name val="LG스마트체 Regular"/>
      <family val="3"/>
      <charset val="129"/>
    </font>
    <font>
      <sz val="11"/>
      <color rgb="FFFF0000"/>
      <name val="LG스마트체 Regular"/>
      <family val="3"/>
      <charset val="129"/>
    </font>
    <font>
      <sz val="7.5"/>
      <color theme="1"/>
      <name val="LG스마트체 Regular"/>
      <family val="3"/>
      <charset val="129"/>
    </font>
    <font>
      <b/>
      <sz val="8"/>
      <color theme="1"/>
      <name val="LG스마트체 Regular"/>
      <family val="3"/>
      <charset val="129"/>
    </font>
    <font>
      <sz val="8"/>
      <color theme="1"/>
      <name val="LG스마트체 Regular"/>
      <family val="3"/>
      <charset val="129"/>
    </font>
    <font>
      <b/>
      <sz val="14"/>
      <color theme="0"/>
      <name val="LG스마트체 Regular"/>
      <family val="3"/>
      <charset val="129"/>
    </font>
    <font>
      <b/>
      <sz val="10.5"/>
      <color theme="0"/>
      <name val="LG스마트체 Regular"/>
      <family val="3"/>
      <charset val="129"/>
    </font>
    <font>
      <sz val="11"/>
      <name val="LG스마트체 Light"/>
      <family val="3"/>
      <charset val="129"/>
    </font>
    <font>
      <b/>
      <sz val="16"/>
      <color theme="1"/>
      <name val="LG스마트체 Bold"/>
      <family val="3"/>
      <charset val="129"/>
    </font>
    <font>
      <b/>
      <sz val="11"/>
      <color theme="0"/>
      <name val="LG스마트체 Light"/>
      <family val="3"/>
      <charset val="129"/>
    </font>
    <font>
      <sz val="11"/>
      <color theme="0"/>
      <name val="LG스마트체 Light"/>
      <family val="3"/>
      <charset val="129"/>
    </font>
    <font>
      <b/>
      <sz val="12"/>
      <color theme="0"/>
      <name val="LG스마트체 Light"/>
      <family val="3"/>
      <charset val="129"/>
    </font>
    <font>
      <sz val="10"/>
      <color theme="1"/>
      <name val="LG스마트체2.0 SemiBold"/>
      <family val="3"/>
      <charset val="129"/>
    </font>
    <font>
      <b/>
      <sz val="10"/>
      <color theme="1"/>
      <name val="LG스마트체2.0 SemiBold"/>
      <family val="3"/>
      <charset val="129"/>
    </font>
    <font>
      <b/>
      <sz val="9"/>
      <color rgb="FFFFFF00"/>
      <name val="LG스마트체2.0 Regular"/>
      <family val="3"/>
      <charset val="129"/>
    </font>
    <font>
      <b/>
      <sz val="11"/>
      <color rgb="FFFF0000"/>
      <name val="맑은 고딕"/>
      <family val="3"/>
      <charset val="129"/>
      <scheme val="minor"/>
    </font>
    <font>
      <b/>
      <sz val="12"/>
      <color rgb="FFFF0000"/>
      <name val="맑은 고딕"/>
      <family val="3"/>
      <charset val="129"/>
      <scheme val="minor"/>
    </font>
    <font>
      <b/>
      <sz val="8"/>
      <color rgb="FFFF0000"/>
      <name val="LG스마트체2.0 Regular"/>
      <family val="3"/>
      <charset val="129"/>
    </font>
    <font>
      <sz val="10"/>
      <color theme="0" tint="-0.34998626667073579"/>
      <name val="LG스마트체2.0 Regular"/>
      <family val="3"/>
      <charset val="129"/>
    </font>
    <font>
      <sz val="18"/>
      <color theme="1"/>
      <name val="맑은 고딕"/>
      <family val="3"/>
      <charset val="129"/>
      <scheme val="minor"/>
    </font>
    <font>
      <b/>
      <sz val="18"/>
      <color theme="1"/>
      <name val="맑은 고딕"/>
      <family val="3"/>
      <charset val="129"/>
      <scheme val="minor"/>
    </font>
    <font>
      <b/>
      <sz val="10"/>
      <color theme="1"/>
      <name val="맑은 고딕"/>
      <family val="3"/>
      <charset val="129"/>
      <scheme val="minor"/>
    </font>
    <font>
      <sz val="10"/>
      <color theme="0"/>
      <name val="맑은 고딕"/>
      <family val="3"/>
      <charset val="129"/>
      <scheme val="minor"/>
    </font>
    <font>
      <b/>
      <sz val="11"/>
      <color theme="1"/>
      <name val="맑은 고딕"/>
      <family val="3"/>
      <charset val="129"/>
      <scheme val="minor"/>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rgb="FFCCFFCC"/>
        <bgColor indexed="64"/>
      </patternFill>
    </fill>
    <fill>
      <patternFill patternType="solid">
        <fgColor rgb="FFFFFFCC"/>
        <bgColor indexed="64"/>
      </patternFill>
    </fill>
    <fill>
      <patternFill patternType="solid">
        <fgColor rgb="FFFFFF99"/>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FFFF00"/>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3" tint="-0.499984740745262"/>
        <bgColor indexed="64"/>
      </patternFill>
    </fill>
    <fill>
      <patternFill patternType="solid">
        <fgColor theme="1" tint="0.249977111117893"/>
        <bgColor indexed="64"/>
      </patternFill>
    </fill>
    <fill>
      <patternFill patternType="solid">
        <fgColor theme="2"/>
        <bgColor indexed="64"/>
      </patternFill>
    </fill>
    <fill>
      <patternFill patternType="solid">
        <fgColor theme="5" tint="0.79998168889431442"/>
        <bgColor indexed="64"/>
      </patternFill>
    </fill>
    <fill>
      <patternFill patternType="solid">
        <fgColor rgb="FFFF0000"/>
        <bgColor indexed="64"/>
      </patternFill>
    </fill>
  </fills>
  <borders count="92">
    <border>
      <left/>
      <right/>
      <top/>
      <bottom/>
      <diagonal/>
    </border>
    <border>
      <left/>
      <right/>
      <top style="double">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hair">
        <color auto="1"/>
      </left>
      <right style="hair">
        <color auto="1"/>
      </right>
      <top style="hair">
        <color auto="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medium">
        <color auto="1"/>
      </bottom>
      <diagonal/>
    </border>
    <border>
      <left style="hair">
        <color indexed="64"/>
      </left>
      <right style="hair">
        <color auto="1"/>
      </right>
      <top/>
      <bottom style="medium">
        <color auto="1"/>
      </bottom>
      <diagonal/>
    </border>
    <border>
      <left style="hair">
        <color auto="1"/>
      </left>
      <right style="medium">
        <color auto="1"/>
      </right>
      <top/>
      <bottom style="medium">
        <color auto="1"/>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auto="1"/>
      </top>
      <bottom/>
      <diagonal/>
    </border>
    <border>
      <left style="medium">
        <color indexed="64"/>
      </left>
      <right/>
      <top style="thin">
        <color indexed="64"/>
      </top>
      <bottom style="thin">
        <color indexed="64"/>
      </bottom>
      <diagonal/>
    </border>
    <border>
      <left/>
      <right style="medium">
        <color auto="1"/>
      </right>
      <top style="thin">
        <color auto="1"/>
      </top>
      <bottom/>
      <diagonal/>
    </border>
    <border>
      <left style="medium">
        <color indexed="64"/>
      </left>
      <right/>
      <top style="medium">
        <color indexed="64"/>
      </top>
      <bottom style="double">
        <color indexed="64"/>
      </bottom>
      <diagonal/>
    </border>
    <border>
      <left style="thin">
        <color indexed="64"/>
      </left>
      <right/>
      <top style="medium">
        <color indexed="64"/>
      </top>
      <bottom style="double">
        <color indexed="64"/>
      </bottom>
      <diagonal/>
    </border>
    <border>
      <left style="hair">
        <color auto="1"/>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top style="hair">
        <color auto="1"/>
      </top>
      <bottom style="medium">
        <color auto="1"/>
      </bottom>
      <diagonal/>
    </border>
    <border>
      <left/>
      <right style="hair">
        <color auto="1"/>
      </right>
      <top/>
      <bottom style="medium">
        <color auto="1"/>
      </bottom>
      <diagonal/>
    </border>
    <border>
      <left style="thin">
        <color indexed="64"/>
      </left>
      <right style="thin">
        <color indexed="64"/>
      </right>
      <top style="double">
        <color indexed="64"/>
      </top>
      <bottom/>
      <diagonal/>
    </border>
  </borders>
  <cellStyleXfs count="1009">
    <xf numFmtId="0" fontId="0" fillId="0" borderId="0">
      <alignment vertical="center"/>
    </xf>
    <xf numFmtId="0" fontId="15" fillId="0" borderId="0"/>
    <xf numFmtId="0" fontId="17" fillId="0" borderId="0"/>
    <xf numFmtId="0" fontId="17" fillId="0" borderId="0" applyFont="0" applyFill="0" applyBorder="0" applyAlignment="0" applyProtection="0"/>
    <xf numFmtId="0" fontId="17" fillId="0" borderId="0" applyFont="0" applyFill="0" applyBorder="0" applyAlignment="0" applyProtection="0"/>
    <xf numFmtId="181" fontId="15" fillId="0" borderId="0">
      <protection locked="0"/>
    </xf>
    <xf numFmtId="0" fontId="18" fillId="0" borderId="0">
      <protection locked="0"/>
    </xf>
    <xf numFmtId="0" fontId="18" fillId="0" borderId="0">
      <protection locked="0"/>
    </xf>
    <xf numFmtId="0" fontId="19" fillId="0" borderId="0">
      <protection locked="0"/>
    </xf>
    <xf numFmtId="0" fontId="19" fillId="0" borderId="0">
      <protection locked="0"/>
    </xf>
    <xf numFmtId="0" fontId="20" fillId="0" borderId="0"/>
    <xf numFmtId="182" fontId="21" fillId="0" borderId="0">
      <alignment vertical="center"/>
    </xf>
    <xf numFmtId="41" fontId="40" fillId="0" borderId="0" applyFont="0" applyFill="0" applyBorder="0" applyAlignment="0" applyProtection="0">
      <alignment vertical="center"/>
    </xf>
    <xf numFmtId="177" fontId="15"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0" fontId="17" fillId="0" borderId="0"/>
    <xf numFmtId="4" fontId="19" fillId="0" borderId="0">
      <protection locked="0"/>
    </xf>
    <xf numFmtId="183" fontId="15" fillId="0" borderId="0">
      <protection locked="0"/>
    </xf>
    <xf numFmtId="184" fontId="15" fillId="0" borderId="0">
      <protection locked="0"/>
    </xf>
    <xf numFmtId="0" fontId="1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1">
      <protection locked="0"/>
    </xf>
    <xf numFmtId="185" fontId="15" fillId="0" borderId="0">
      <protection locked="0"/>
    </xf>
    <xf numFmtId="186" fontId="15" fillId="0" borderId="0">
      <protection locked="0"/>
    </xf>
    <xf numFmtId="0" fontId="23" fillId="0" borderId="0"/>
    <xf numFmtId="177" fontId="37" fillId="0" borderId="0" applyFont="0" applyFill="0" applyBorder="0" applyAlignment="0" applyProtection="0"/>
    <xf numFmtId="0" fontId="17" fillId="0" borderId="0"/>
    <xf numFmtId="177" fontId="17" fillId="0" borderId="0" applyFont="0" applyFill="0" applyBorder="0" applyAlignment="0" applyProtection="0"/>
    <xf numFmtId="187" fontId="17" fillId="0" borderId="0" applyFont="0" applyFill="0" applyBorder="0" applyAlignment="0" applyProtection="0"/>
    <xf numFmtId="188" fontId="17" fillId="0" borderId="0" applyFont="0" applyFill="0" applyBorder="0" applyAlignment="0" applyProtection="0"/>
    <xf numFmtId="189" fontId="17" fillId="0" borderId="0" applyFont="0" applyFill="0" applyBorder="0" applyAlignment="0" applyProtection="0"/>
    <xf numFmtId="0" fontId="15" fillId="0" borderId="0"/>
    <xf numFmtId="38" fontId="24" fillId="2" borderId="0" applyNumberFormat="0" applyBorder="0" applyAlignment="0" applyProtection="0"/>
    <xf numFmtId="0" fontId="25" fillId="0" borderId="2" applyNumberFormat="0" applyAlignment="0" applyProtection="0">
      <alignment horizontal="left" vertical="center"/>
    </xf>
    <xf numFmtId="0" fontId="25" fillId="0" borderId="3">
      <alignment horizontal="left" vertical="center"/>
    </xf>
    <xf numFmtId="0" fontId="26" fillId="0" borderId="0" applyNumberFormat="0" applyFill="0" applyBorder="0" applyAlignment="0" applyProtection="0"/>
    <xf numFmtId="10" fontId="24" fillId="3" borderId="4" applyNumberFormat="0" applyBorder="0" applyAlignment="0" applyProtection="0"/>
    <xf numFmtId="0" fontId="38" fillId="0" borderId="5">
      <alignment horizontal="left"/>
    </xf>
    <xf numFmtId="37" fontId="27" fillId="0" borderId="0"/>
    <xf numFmtId="190" fontId="28" fillId="0" borderId="0"/>
    <xf numFmtId="0" fontId="17" fillId="0" borderId="0"/>
    <xf numFmtId="0" fontId="17" fillId="0" borderId="0" applyFont="0" applyFill="0" applyBorder="0" applyAlignment="0" applyProtection="0"/>
    <xf numFmtId="0" fontId="17" fillId="0" borderId="0" applyFont="0" applyFill="0" applyBorder="0" applyAlignment="0" applyProtection="0"/>
    <xf numFmtId="10" fontId="17" fillId="0" borderId="0" applyFont="0" applyFill="0" applyBorder="0" applyAlignment="0" applyProtection="0"/>
    <xf numFmtId="9" fontId="40" fillId="0" borderId="0" applyFont="0" applyFill="0" applyBorder="0" applyAlignment="0" applyProtection="0">
      <alignment vertical="center"/>
    </xf>
    <xf numFmtId="176" fontId="15" fillId="0" borderId="0" applyFont="0" applyFill="0" applyBorder="0" applyAlignment="0" applyProtection="0"/>
    <xf numFmtId="0" fontId="10" fillId="0" borderId="0"/>
    <xf numFmtId="0" fontId="10" fillId="0" borderId="0"/>
    <xf numFmtId="0" fontId="10" fillId="0" borderId="0"/>
    <xf numFmtId="41" fontId="10" fillId="0" borderId="0" applyFont="0" applyFill="0" applyBorder="0" applyAlignment="0" applyProtection="0"/>
    <xf numFmtId="0" fontId="31" fillId="0" borderId="0">
      <alignment vertical="center"/>
    </xf>
    <xf numFmtId="0" fontId="10" fillId="0" borderId="0"/>
    <xf numFmtId="0" fontId="15" fillId="0" borderId="0"/>
    <xf numFmtId="3" fontId="44" fillId="0" borderId="0" applyFont="0" applyFill="0" applyBorder="0" applyAlignment="0" applyProtection="0">
      <alignment vertical="center"/>
    </xf>
    <xf numFmtId="192" fontId="10" fillId="0" borderId="0" applyFont="0" applyFill="0" applyBorder="0" applyAlignment="0" applyProtection="0"/>
    <xf numFmtId="193" fontId="15" fillId="0" borderId="0" applyFont="0" applyFill="0" applyBorder="0" applyAlignment="0" applyProtection="0"/>
    <xf numFmtId="194" fontId="10" fillId="0" borderId="4" applyFont="0" applyFill="0" applyBorder="0" applyAlignment="0" applyProtection="0">
      <alignment vertical="center"/>
    </xf>
    <xf numFmtId="195" fontId="15" fillId="0" borderId="0" applyFont="0" applyFill="0" applyBorder="0" applyAlignment="0" applyProtection="0"/>
    <xf numFmtId="196" fontId="10" fillId="0" borderId="0" applyFont="0" applyFill="0" applyBorder="0" applyAlignment="0" applyProtection="0"/>
    <xf numFmtId="197" fontId="10" fillId="0" borderId="0" applyFont="0" applyFill="0" applyBorder="0" applyAlignment="0" applyProtection="0"/>
    <xf numFmtId="196"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200" fontId="10" fillId="0" borderId="0" applyFont="0" applyFill="0" applyBorder="0" applyAlignment="0" applyProtection="0"/>
    <xf numFmtId="201" fontId="10" fillId="0" borderId="0" applyFont="0" applyFill="0" applyBorder="0" applyAlignment="0" applyProtection="0"/>
    <xf numFmtId="202" fontId="10" fillId="0" borderId="0" applyFont="0" applyFill="0" applyBorder="0" applyAlignment="0" applyProtection="0"/>
    <xf numFmtId="203" fontId="10" fillId="0" borderId="0" applyFont="0" applyFill="0" applyBorder="0" applyAlignment="0" applyProtection="0"/>
    <xf numFmtId="204" fontId="10" fillId="0" borderId="0" applyFont="0" applyFill="0" applyBorder="0" applyAlignment="0" applyProtection="0"/>
    <xf numFmtId="205" fontId="10" fillId="0" borderId="0" applyFont="0" applyFill="0" applyBorder="0" applyAlignment="0" applyProtection="0"/>
    <xf numFmtId="206" fontId="10" fillId="0" borderId="0" applyFont="0" applyFill="0" applyBorder="0" applyAlignment="0" applyProtection="0"/>
    <xf numFmtId="207" fontId="10" fillId="0" borderId="0" applyFont="0" applyFill="0" applyBorder="0" applyAlignment="0" applyProtection="0"/>
    <xf numFmtId="208" fontId="10" fillId="0" borderId="4" applyFont="0" applyFill="0" applyBorder="0" applyAlignment="0" applyProtection="0">
      <alignment vertical="center"/>
    </xf>
    <xf numFmtId="209" fontId="10" fillId="0" borderId="0" applyFont="0" applyFill="0" applyBorder="0" applyAlignment="0" applyProtection="0"/>
    <xf numFmtId="210" fontId="10" fillId="0" borderId="0" applyFont="0" applyFill="0" applyBorder="0" applyAlignment="0" applyProtection="0"/>
    <xf numFmtId="211" fontId="10" fillId="0" borderId="0" applyFont="0" applyFill="0" applyBorder="0" applyAlignment="0" applyProtection="0"/>
    <xf numFmtId="212" fontId="10" fillId="0" borderId="0" applyFont="0" applyFill="0" applyBorder="0" applyAlignment="0" applyProtection="0"/>
    <xf numFmtId="213" fontId="10" fillId="0" borderId="0" applyFont="0" applyFill="0" applyBorder="0" applyAlignment="0" applyProtection="0"/>
    <xf numFmtId="214" fontId="10" fillId="0" borderId="0" applyFont="0" applyFill="0" applyBorder="0" applyAlignment="0" applyProtection="0"/>
    <xf numFmtId="215" fontId="10" fillId="0" borderId="0" applyFont="0" applyFill="0" applyBorder="0" applyAlignment="0" applyProtection="0"/>
    <xf numFmtId="216" fontId="10" fillId="0" borderId="0" applyFont="0" applyFill="0" applyBorder="0" applyAlignment="0" applyProtection="0"/>
    <xf numFmtId="195" fontId="10" fillId="0" borderId="0" applyFont="0" applyFill="0" applyBorder="0" applyAlignment="0" applyProtection="0"/>
    <xf numFmtId="217" fontId="10" fillId="0" borderId="0" applyFont="0" applyFill="0" applyBorder="0" applyAlignment="0" applyProtection="0"/>
    <xf numFmtId="0" fontId="22" fillId="0" borderId="0" applyFont="0" applyFill="0" applyBorder="0" applyAlignment="0" applyProtection="0"/>
    <xf numFmtId="0" fontId="17" fillId="0" borderId="0"/>
    <xf numFmtId="0" fontId="45" fillId="0" borderId="0"/>
    <xf numFmtId="0" fontId="46" fillId="0" borderId="59">
      <alignment horizontal="center" vertical="center"/>
    </xf>
    <xf numFmtId="3" fontId="23" fillId="0" borderId="60">
      <alignment horizontal="center"/>
    </xf>
    <xf numFmtId="0" fontId="47" fillId="0" borderId="0" applyNumberFormat="0" applyFill="0" applyBorder="0" applyAlignment="0" applyProtection="0">
      <alignment vertical="top"/>
      <protection locked="0"/>
    </xf>
    <xf numFmtId="9" fontId="48" fillId="5" borderId="0" applyFill="0" applyBorder="0" applyProtection="0">
      <alignment horizontal="right"/>
    </xf>
    <xf numFmtId="10" fontId="48" fillId="0" borderId="0" applyFill="0" applyBorder="0" applyProtection="0">
      <alignment horizontal="right"/>
    </xf>
    <xf numFmtId="9" fontId="15" fillId="0" borderId="0" applyFont="0" applyFill="0" applyBorder="0" applyAlignment="0" applyProtection="0"/>
    <xf numFmtId="41" fontId="10" fillId="0" borderId="0" applyFont="0" applyFill="0" applyBorder="0" applyAlignment="0" applyProtection="0">
      <alignment vertical="center"/>
    </xf>
    <xf numFmtId="4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applyNumberFormat="0" applyFont="0" applyFill="0" applyBorder="0" applyProtection="0">
      <alignment vertical="center"/>
    </xf>
    <xf numFmtId="0" fontId="15" fillId="0" borderId="0"/>
    <xf numFmtId="0" fontId="15" fillId="0" borderId="0" applyFont="0" applyFill="0" applyBorder="0" applyAlignment="0" applyProtection="0"/>
    <xf numFmtId="218" fontId="15" fillId="5" borderId="0" applyFill="0" applyBorder="0" applyProtection="0">
      <alignment horizontal="right"/>
    </xf>
    <xf numFmtId="0" fontId="15" fillId="0" borderId="0" applyFont="0" applyFill="0" applyBorder="0" applyAlignment="0" applyProtection="0"/>
    <xf numFmtId="42" fontId="10" fillId="0" borderId="0" applyFont="0" applyFill="0" applyBorder="0" applyAlignment="0" applyProtection="0"/>
    <xf numFmtId="0" fontId="10" fillId="0" borderId="0"/>
    <xf numFmtId="0" fontId="10" fillId="0" borderId="0">
      <alignment vertical="center"/>
    </xf>
    <xf numFmtId="0" fontId="9" fillId="0" borderId="0">
      <alignment vertical="center"/>
    </xf>
    <xf numFmtId="0" fontId="13" fillId="0" borderId="0" applyNumberFormat="0" applyFont="0" applyFill="0" applyBorder="0" applyProtection="0">
      <alignment vertical="center"/>
    </xf>
    <xf numFmtId="0" fontId="10" fillId="0" borderId="0"/>
    <xf numFmtId="0" fontId="46" fillId="0" borderId="59">
      <alignment horizontal="center" vertical="center"/>
    </xf>
    <xf numFmtId="0" fontId="49" fillId="0" borderId="0" applyNumberFormat="0" applyFill="0" applyBorder="0" applyAlignment="0" applyProtection="0">
      <alignment vertical="top"/>
      <protection locked="0"/>
    </xf>
    <xf numFmtId="0" fontId="50"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0" fillId="0" borderId="0" applyFont="0" applyFill="0" applyBorder="0" applyAlignment="0" applyProtection="0"/>
    <xf numFmtId="0" fontId="51" fillId="0" borderId="0" applyFont="0" applyFill="0" applyBorder="0" applyAlignment="0" applyProtection="0"/>
    <xf numFmtId="0" fontId="10" fillId="0" borderId="0" applyFont="0" applyFill="0" applyBorder="0" applyAlignment="0" applyProtection="0"/>
    <xf numFmtId="0" fontId="50" fillId="0" borderId="0" applyFont="0" applyFill="0" applyBorder="0" applyAlignment="0" applyProtection="0"/>
    <xf numFmtId="0" fontId="53" fillId="0" borderId="0" applyFont="0" applyFill="0" applyBorder="0" applyAlignment="0" applyProtection="0"/>
    <xf numFmtId="0" fontId="22" fillId="0" borderId="0" applyFont="0" applyFill="0" applyBorder="0" applyAlignment="0" applyProtection="0"/>
    <xf numFmtId="0" fontId="51" fillId="0" borderId="0"/>
    <xf numFmtId="0" fontId="52" fillId="0" borderId="0"/>
    <xf numFmtId="0" fontId="37" fillId="0" borderId="0"/>
    <xf numFmtId="49" fontId="50" fillId="0" borderId="0" applyBorder="0"/>
    <xf numFmtId="0" fontId="51" fillId="0" borderId="0"/>
    <xf numFmtId="0" fontId="52" fillId="0" borderId="0"/>
    <xf numFmtId="0" fontId="51" fillId="0" borderId="0"/>
    <xf numFmtId="0" fontId="54" fillId="0" borderId="0"/>
    <xf numFmtId="219" fontId="46" fillId="0" borderId="0"/>
    <xf numFmtId="0" fontId="22" fillId="0" borderId="0" applyFont="0" applyFill="0" applyBorder="0" applyAlignment="0" applyProtection="0"/>
    <xf numFmtId="0" fontId="15" fillId="0" borderId="4" applyFill="0" applyBorder="0" applyAlignment="0"/>
    <xf numFmtId="220" fontId="46" fillId="0" borderId="0"/>
    <xf numFmtId="0" fontId="55" fillId="0" borderId="0">
      <alignment horizontal="left"/>
    </xf>
    <xf numFmtId="41" fontId="17" fillId="0" borderId="0" applyFont="0" applyFill="0" applyBorder="0" applyAlignment="0" applyProtection="0"/>
    <xf numFmtId="43" fontId="17" fillId="0" borderId="0" applyFont="0" applyFill="0" applyBorder="0" applyAlignment="0" applyProtection="0"/>
    <xf numFmtId="0" fontId="56" fillId="0" borderId="14"/>
    <xf numFmtId="0" fontId="17" fillId="0" borderId="0" applyFont="0" applyFill="0" applyBorder="0" applyAlignment="0" applyProtection="0"/>
    <xf numFmtId="0" fontId="17" fillId="0" borderId="0" applyFont="0" applyFill="0" applyBorder="0" applyAlignment="0" applyProtection="0"/>
    <xf numFmtId="190" fontId="28" fillId="0" borderId="0"/>
    <xf numFmtId="0" fontId="56" fillId="0" borderId="0"/>
    <xf numFmtId="0" fontId="57" fillId="0" borderId="0" applyFill="0" applyBorder="0" applyProtection="0">
      <alignment horizontal="centerContinuous" vertical="center"/>
    </xf>
    <xf numFmtId="0" fontId="13" fillId="5" borderId="0" applyFill="0" applyBorder="0" applyProtection="0">
      <alignment horizontal="center" vertical="center"/>
    </xf>
    <xf numFmtId="41" fontId="10" fillId="0" borderId="0" applyFont="0" applyFill="0" applyBorder="0" applyAlignment="0" applyProtection="0"/>
    <xf numFmtId="0" fontId="58" fillId="0" borderId="0">
      <alignment vertical="center"/>
    </xf>
    <xf numFmtId="9" fontId="40" fillId="0" borderId="0" applyFont="0" applyFill="0" applyBorder="0" applyAlignment="0" applyProtection="0">
      <alignment vertical="center"/>
    </xf>
    <xf numFmtId="0" fontId="31" fillId="0" borderId="0">
      <alignment vertical="center"/>
    </xf>
    <xf numFmtId="0" fontId="31" fillId="0" borderId="0">
      <alignment vertical="center"/>
    </xf>
    <xf numFmtId="9" fontId="15" fillId="0" borderId="0" applyFont="0" applyFill="0" applyBorder="0" applyAlignment="0" applyProtection="0"/>
    <xf numFmtId="0" fontId="13" fillId="0" borderId="0"/>
    <xf numFmtId="41" fontId="13" fillId="0" borderId="0" applyFont="0" applyFill="0" applyBorder="0" applyAlignment="0" applyProtection="0"/>
    <xf numFmtId="223" fontId="46" fillId="0" borderId="0"/>
    <xf numFmtId="224" fontId="46" fillId="0" borderId="0"/>
    <xf numFmtId="225" fontId="10" fillId="0" borderId="0"/>
    <xf numFmtId="181" fontId="15" fillId="0" borderId="0">
      <protection locked="0"/>
    </xf>
    <xf numFmtId="2" fontId="59" fillId="0" borderId="0" applyFont="0" applyFill="0" applyBorder="0" applyAlignment="0" applyProtection="0"/>
    <xf numFmtId="0" fontId="18" fillId="0" borderId="0">
      <protection locked="0"/>
    </xf>
    <xf numFmtId="0" fontId="60" fillId="0" borderId="0" applyNumberFormat="0" applyFill="0" applyBorder="0" applyAlignment="0" applyProtection="0"/>
    <xf numFmtId="0" fontId="18" fillId="0" borderId="0">
      <protection locked="0"/>
    </xf>
    <xf numFmtId="0" fontId="61" fillId="0" borderId="0" applyNumberFormat="0" applyFill="0" applyBorder="0" applyAlignment="0" applyProtection="0"/>
    <xf numFmtId="0" fontId="19" fillId="0" borderId="0">
      <protection locked="0"/>
    </xf>
    <xf numFmtId="0" fontId="59" fillId="0" borderId="0" applyFont="0" applyFill="0" applyBorder="0" applyAlignment="0" applyProtection="0"/>
    <xf numFmtId="0" fontId="19" fillId="0" borderId="0">
      <protection locked="0"/>
    </xf>
    <xf numFmtId="0" fontId="59" fillId="0" borderId="0" applyFont="0" applyFill="0" applyBorder="0" applyAlignment="0" applyProtection="0"/>
    <xf numFmtId="9" fontId="15" fillId="0" borderId="0" applyFont="0" applyFill="0" applyBorder="0" applyAlignment="0" applyProtection="0"/>
    <xf numFmtId="9" fontId="10" fillId="0" borderId="0" applyFont="0" applyFill="0" applyBorder="0" applyAlignment="0" applyProtection="0"/>
    <xf numFmtId="9" fontId="62" fillId="0" borderId="0" applyFont="0" applyFill="0" applyBorder="0" applyAlignment="0" applyProtection="0">
      <alignment vertical="center"/>
    </xf>
    <xf numFmtId="9" fontId="62" fillId="0" borderId="0" applyFont="0" applyFill="0" applyBorder="0" applyAlignment="0" applyProtection="0">
      <alignment vertical="center"/>
    </xf>
    <xf numFmtId="9" fontId="10" fillId="0" borderId="0" applyFont="0" applyFill="0" applyBorder="0" applyAlignment="0" applyProtection="0"/>
    <xf numFmtId="9" fontId="10" fillId="0" borderId="0" applyFont="0" applyFill="0" applyBorder="0" applyAlignment="0" applyProtection="0"/>
    <xf numFmtId="41" fontId="31" fillId="0" borderId="0" applyFont="0" applyFill="0" applyBorder="0" applyAlignment="0" applyProtection="0">
      <alignment vertical="center"/>
    </xf>
    <xf numFmtId="41" fontId="10" fillId="0" borderId="0" applyFont="0" applyFill="0" applyBorder="0" applyAlignment="0" applyProtection="0">
      <alignment vertical="center"/>
    </xf>
    <xf numFmtId="177" fontId="15" fillId="0" borderId="0" applyFont="0" applyFill="0" applyBorder="0" applyAlignment="0" applyProtection="0"/>
    <xf numFmtId="41" fontId="10" fillId="0" borderId="0" applyFont="0" applyFill="0" applyBorder="0" applyAlignment="0" applyProtection="0">
      <alignment vertical="center"/>
    </xf>
    <xf numFmtId="41" fontId="62" fillId="0" borderId="0" applyFont="0" applyFill="0" applyBorder="0" applyAlignment="0" applyProtection="0">
      <alignment vertical="center"/>
    </xf>
    <xf numFmtId="41" fontId="10" fillId="0" borderId="0" applyFont="0" applyFill="0" applyBorder="0" applyAlignment="0" applyProtection="0"/>
    <xf numFmtId="177" fontId="15" fillId="0" borderId="0" applyFont="0" applyFill="0" applyBorder="0" applyAlignment="0" applyProtection="0"/>
    <xf numFmtId="41" fontId="62" fillId="0" borderId="0" applyFont="0" applyFill="0" applyBorder="0" applyAlignment="0" applyProtection="0">
      <alignment vertical="center"/>
    </xf>
    <xf numFmtId="0" fontId="17" fillId="0" borderId="0"/>
    <xf numFmtId="0" fontId="22" fillId="0" borderId="0" applyFont="0" applyFill="0" applyBorder="0" applyAlignment="0" applyProtection="0"/>
    <xf numFmtId="4" fontId="19" fillId="0" borderId="0">
      <protection locked="0"/>
    </xf>
    <xf numFmtId="4" fontId="59" fillId="0" borderId="0" applyFont="0" applyFill="0" applyBorder="0" applyAlignment="0" applyProtection="0"/>
    <xf numFmtId="183" fontId="15" fillId="0" borderId="0">
      <protection locked="0"/>
    </xf>
    <xf numFmtId="3" fontId="59" fillId="0" borderId="0" applyFont="0" applyFill="0" applyBorder="0" applyAlignment="0" applyProtection="0"/>
    <xf numFmtId="184" fontId="15" fillId="0" borderId="0">
      <protection locked="0"/>
    </xf>
    <xf numFmtId="10" fontId="59" fillId="0" borderId="0" applyFont="0" applyFill="0" applyBorder="0" applyAlignment="0" applyProtection="0"/>
    <xf numFmtId="0" fontId="15" fillId="0" borderId="0"/>
    <xf numFmtId="0" fontId="10" fillId="0" borderId="0">
      <alignment vertical="center"/>
    </xf>
    <xf numFmtId="0" fontId="40" fillId="0" borderId="0">
      <alignment vertical="center"/>
    </xf>
    <xf numFmtId="0" fontId="10" fillId="0" borderId="0">
      <alignment vertical="center"/>
    </xf>
    <xf numFmtId="0" fontId="19" fillId="0" borderId="1">
      <protection locked="0"/>
    </xf>
    <xf numFmtId="0" fontId="59" fillId="0" borderId="1" applyNumberFormat="0" applyFont="0" applyFill="0" applyAlignment="0" applyProtection="0"/>
    <xf numFmtId="185" fontId="15" fillId="0" borderId="0">
      <protection locked="0"/>
    </xf>
    <xf numFmtId="226" fontId="15" fillId="0" borderId="0" applyFont="0" applyFill="0" applyBorder="0" applyAlignment="0" applyProtection="0"/>
    <xf numFmtId="186" fontId="15" fillId="0" borderId="0">
      <protection locked="0"/>
    </xf>
    <xf numFmtId="227" fontId="59" fillId="0" borderId="0" applyFont="0" applyFill="0" applyBorder="0" applyAlignment="0" applyProtection="0"/>
    <xf numFmtId="0" fontId="8" fillId="0" borderId="0">
      <alignment vertical="center"/>
    </xf>
    <xf numFmtId="0" fontId="10" fillId="0" borderId="0"/>
    <xf numFmtId="228" fontId="65" fillId="0" borderId="0"/>
    <xf numFmtId="9" fontId="10" fillId="0" borderId="0" applyFont="0" applyFill="0" applyBorder="0" applyAlignment="0" applyProtection="0"/>
    <xf numFmtId="181" fontId="64" fillId="0" borderId="4" applyNumberFormat="0">
      <alignment horizontal="center" vertical="center"/>
      <protection locked="0"/>
    </xf>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1" fontId="10" fillId="0" borderId="0" applyFont="0" applyFill="0" applyBorder="0" applyAlignment="0" applyProtection="0"/>
    <xf numFmtId="41" fontId="40" fillId="0" borderId="0" applyFont="0" applyFill="0" applyBorder="0" applyAlignment="0" applyProtection="0">
      <alignment vertical="center"/>
    </xf>
    <xf numFmtId="0" fontId="22" fillId="0" borderId="0" applyFont="0" applyFill="0" applyBorder="0" applyAlignment="0" applyProtection="0"/>
    <xf numFmtId="41" fontId="10" fillId="0" borderId="0" applyFont="0" applyFill="0" applyBorder="0" applyAlignment="0" applyProtection="0"/>
    <xf numFmtId="0" fontId="40" fillId="0" borderId="0">
      <alignment vertical="center"/>
    </xf>
    <xf numFmtId="41" fontId="10" fillId="0" borderId="0" applyFont="0" applyFill="0" applyAlignment="0" applyProtection="0"/>
    <xf numFmtId="0" fontId="40" fillId="0" borderId="0">
      <alignment vertical="center"/>
    </xf>
    <xf numFmtId="0" fontId="15" fillId="0" borderId="0"/>
    <xf numFmtId="0" fontId="10" fillId="0" borderId="0"/>
    <xf numFmtId="0" fontId="40" fillId="0" borderId="0">
      <alignment vertical="center"/>
    </xf>
    <xf numFmtId="0" fontId="40" fillId="0" borderId="0">
      <alignment vertical="center"/>
    </xf>
    <xf numFmtId="0" fontId="63" fillId="0" borderId="0" applyNumberFormat="0" applyFill="0" applyBorder="0" applyAlignment="0" applyProtection="0">
      <alignment vertical="top"/>
      <protection locked="0"/>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xf numFmtId="41" fontId="10" fillId="0" borderId="0" applyFont="0" applyFill="0" applyBorder="0" applyAlignment="0" applyProtection="0"/>
    <xf numFmtId="41" fontId="40" fillId="0" borderId="0" applyFont="0" applyFill="0" applyBorder="0" applyAlignment="0" applyProtection="0">
      <alignment vertical="center"/>
    </xf>
    <xf numFmtId="41" fontId="62" fillId="0" borderId="0" applyFont="0" applyFill="0" applyBorder="0" applyAlignment="0" applyProtection="0">
      <alignment vertical="center"/>
    </xf>
    <xf numFmtId="41" fontId="10" fillId="0" borderId="0" applyFont="0" applyFill="0" applyBorder="0" applyAlignment="0" applyProtection="0"/>
    <xf numFmtId="41" fontId="62" fillId="0" borderId="0" applyFont="0" applyFill="0" applyBorder="0" applyAlignment="0" applyProtection="0">
      <alignment vertical="center"/>
    </xf>
    <xf numFmtId="41" fontId="10" fillId="0" borderId="0" applyFont="0" applyFill="0" applyBorder="0" applyAlignment="0" applyProtection="0"/>
    <xf numFmtId="41" fontId="10" fillId="0" borderId="0" applyFont="0" applyFill="0" applyBorder="0" applyAlignment="0" applyProtection="0"/>
    <xf numFmtId="41" fontId="13" fillId="0" borderId="0" applyFont="0" applyFill="0" applyBorder="0" applyAlignment="0" applyProtection="0"/>
    <xf numFmtId="42" fontId="10" fillId="0" borderId="0" applyFont="0" applyFill="0" applyBorder="0" applyAlignment="0" applyProtection="0"/>
    <xf numFmtId="0" fontId="7" fillId="0" borderId="0">
      <alignment vertical="center"/>
    </xf>
    <xf numFmtId="41" fontId="7" fillId="0" borderId="0" applyFont="0" applyFill="0" applyBorder="0" applyAlignment="0" applyProtection="0">
      <alignment vertical="center"/>
    </xf>
    <xf numFmtId="0" fontId="10" fillId="0" borderId="0"/>
    <xf numFmtId="177" fontId="68" fillId="0" borderId="0" applyFont="0" applyFill="0" applyBorder="0" applyAlignment="0" applyProtection="0"/>
    <xf numFmtId="41" fontId="10"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229" fontId="7" fillId="0" borderId="0">
      <alignment vertical="center"/>
    </xf>
    <xf numFmtId="0" fontId="74" fillId="0" borderId="0">
      <alignment vertical="center"/>
    </xf>
    <xf numFmtId="229"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229" fontId="1" fillId="0" borderId="0">
      <alignment vertical="center"/>
    </xf>
  </cellStyleXfs>
  <cellXfs count="797">
    <xf numFmtId="0" fontId="0" fillId="0" borderId="0" xfId="0">
      <alignment vertical="center"/>
    </xf>
    <xf numFmtId="0" fontId="32" fillId="0" borderId="0" xfId="27" applyFont="1" applyAlignment="1">
      <alignment horizontal="center" vertical="center"/>
    </xf>
    <xf numFmtId="0" fontId="31" fillId="0" borderId="0" xfId="25" applyFont="1" applyAlignment="1">
      <alignment vertical="center"/>
    </xf>
    <xf numFmtId="0" fontId="31" fillId="0" borderId="0" xfId="27" applyFont="1" applyAlignment="1">
      <alignment horizontal="center" vertical="center"/>
    </xf>
    <xf numFmtId="176" fontId="31" fillId="0" borderId="0" xfId="27" applyNumberFormat="1" applyFont="1" applyAlignment="1">
      <alignment horizontal="center" vertical="center"/>
    </xf>
    <xf numFmtId="0" fontId="30" fillId="0" borderId="0" xfId="27" applyFont="1" applyAlignment="1">
      <alignment horizontal="center" vertical="center"/>
    </xf>
    <xf numFmtId="0" fontId="33" fillId="0" borderId="14" xfId="0" applyFont="1" applyBorder="1" applyAlignment="1">
      <alignment horizontal="right"/>
    </xf>
    <xf numFmtId="0" fontId="36" fillId="0" borderId="0" xfId="27" applyFont="1" applyAlignment="1">
      <alignment horizontal="center" vertical="center"/>
    </xf>
    <xf numFmtId="0" fontId="43" fillId="0" borderId="0" xfId="0" applyFont="1" applyAlignment="1">
      <alignment horizontal="right"/>
    </xf>
    <xf numFmtId="0" fontId="29" fillId="0" borderId="0" xfId="27" applyFont="1" applyAlignment="1">
      <alignment horizontal="center" vertical="center"/>
    </xf>
    <xf numFmtId="3" fontId="31" fillId="0" borderId="4" xfId="27" applyNumberFormat="1" applyFont="1" applyBorder="1" applyAlignment="1">
      <alignment horizontal="center" vertical="center"/>
    </xf>
    <xf numFmtId="0" fontId="31" fillId="8" borderId="6" xfId="27" applyFont="1" applyFill="1" applyBorder="1" applyAlignment="1">
      <alignment horizontal="center" vertical="center"/>
    </xf>
    <xf numFmtId="0" fontId="31" fillId="8" borderId="7" xfId="27" applyFont="1" applyFill="1" applyBorder="1" applyAlignment="1">
      <alignment horizontal="center" vertical="center"/>
    </xf>
    <xf numFmtId="0" fontId="31" fillId="8" borderId="8" xfId="27" applyFont="1" applyFill="1" applyBorder="1" applyAlignment="1">
      <alignment horizontal="center" vertical="center"/>
    </xf>
    <xf numFmtId="0" fontId="31" fillId="0" borderId="63" xfId="27" applyFont="1" applyBorder="1" applyAlignment="1">
      <alignment horizontal="left" vertical="center"/>
    </xf>
    <xf numFmtId="0" fontId="31" fillId="0" borderId="32" xfId="27" applyFont="1" applyBorder="1" applyAlignment="1">
      <alignment horizontal="left" vertical="center"/>
    </xf>
    <xf numFmtId="3" fontId="31" fillId="0" borderId="33" xfId="27" applyNumberFormat="1" applyFont="1" applyBorder="1" applyAlignment="1">
      <alignment horizontal="center" vertical="center"/>
    </xf>
    <xf numFmtId="0" fontId="31" fillId="8" borderId="24" xfId="27" applyFont="1" applyFill="1" applyBorder="1" applyAlignment="1">
      <alignment horizontal="center" vertical="center"/>
    </xf>
    <xf numFmtId="3" fontId="31" fillId="0" borderId="39" xfId="27" applyNumberFormat="1" applyFont="1" applyBorder="1" applyAlignment="1">
      <alignment horizontal="center" vertical="center"/>
    </xf>
    <xf numFmtId="3" fontId="31" fillId="0" borderId="64" xfId="27" applyNumberFormat="1" applyFont="1" applyBorder="1" applyAlignment="1">
      <alignment horizontal="center" vertical="center"/>
    </xf>
    <xf numFmtId="0" fontId="31" fillId="8" borderId="24" xfId="27" applyFont="1" applyFill="1" applyBorder="1" applyAlignment="1">
      <alignment horizontal="center" vertical="center" wrapText="1"/>
    </xf>
    <xf numFmtId="0" fontId="31" fillId="10" borderId="0" xfId="27" applyFont="1" applyFill="1" applyAlignment="1">
      <alignment horizontal="center" vertical="center"/>
    </xf>
    <xf numFmtId="0" fontId="33" fillId="10" borderId="0" xfId="27" applyFont="1" applyFill="1" applyAlignment="1">
      <alignment horizontal="center" vertical="center"/>
    </xf>
    <xf numFmtId="0" fontId="33" fillId="10" borderId="0" xfId="23" applyFont="1" applyFill="1" applyAlignment="1">
      <alignment horizontal="left" vertical="center" indent="1"/>
    </xf>
    <xf numFmtId="0" fontId="33" fillId="10" borderId="0" xfId="23" applyFont="1" applyFill="1" applyAlignment="1">
      <alignment horizontal="center" vertical="center"/>
    </xf>
    <xf numFmtId="179" fontId="33" fillId="10" borderId="0" xfId="23" applyNumberFormat="1" applyFont="1" applyFill="1" applyAlignment="1">
      <alignment horizontal="center" vertical="center"/>
    </xf>
    <xf numFmtId="0" fontId="34" fillId="10" borderId="0" xfId="27" applyFont="1" applyFill="1" applyAlignment="1">
      <alignment vertical="center"/>
    </xf>
    <xf numFmtId="0" fontId="41" fillId="10" borderId="0" xfId="27" applyFont="1" applyFill="1" applyAlignment="1">
      <alignment vertical="center"/>
    </xf>
    <xf numFmtId="0" fontId="33" fillId="10" borderId="0" xfId="23" applyFont="1" applyFill="1" applyAlignment="1">
      <alignment horizontal="left" vertical="center"/>
    </xf>
    <xf numFmtId="0" fontId="31" fillId="8" borderId="42" xfId="27" applyFont="1" applyFill="1" applyBorder="1" applyAlignment="1">
      <alignment horizontal="center" vertical="center"/>
    </xf>
    <xf numFmtId="0" fontId="35" fillId="10" borderId="0" xfId="23" applyFont="1" applyFill="1" applyAlignment="1">
      <alignment horizontal="left" vertical="center"/>
    </xf>
    <xf numFmtId="0" fontId="71" fillId="10" borderId="0" xfId="993" applyNumberFormat="1" applyFont="1" applyFill="1" applyAlignment="1">
      <alignment horizontal="center" vertical="center"/>
    </xf>
    <xf numFmtId="229" fontId="71" fillId="10" borderId="0" xfId="993" applyFont="1" applyFill="1" applyAlignment="1">
      <alignment horizontal="center" vertical="center"/>
    </xf>
    <xf numFmtId="229" fontId="71" fillId="10" borderId="0" xfId="993" applyFont="1" applyFill="1">
      <alignment vertical="center"/>
    </xf>
    <xf numFmtId="0" fontId="69" fillId="10" borderId="0" xfId="993" applyNumberFormat="1" applyFont="1" applyFill="1" applyAlignment="1">
      <alignment horizontal="left" vertical="center"/>
    </xf>
    <xf numFmtId="229" fontId="73" fillId="10" borderId="0" xfId="993" applyFont="1" applyFill="1" applyAlignment="1">
      <alignment horizontal="center" vertical="center"/>
    </xf>
    <xf numFmtId="229" fontId="73" fillId="10" borderId="0" xfId="993" applyFont="1" applyFill="1">
      <alignment vertical="center"/>
    </xf>
    <xf numFmtId="0" fontId="70" fillId="10" borderId="0" xfId="993" applyNumberFormat="1" applyFont="1" applyFill="1" applyAlignment="1">
      <alignment horizontal="center" vertical="center"/>
    </xf>
    <xf numFmtId="229" fontId="70" fillId="10" borderId="0" xfId="993" applyFont="1" applyFill="1" applyAlignment="1">
      <alignment horizontal="center" vertical="center"/>
    </xf>
    <xf numFmtId="0" fontId="69" fillId="10" borderId="0" xfId="994" applyFont="1" applyFill="1" applyAlignment="1">
      <alignment horizontal="left" vertical="center"/>
    </xf>
    <xf numFmtId="0" fontId="75" fillId="10" borderId="0" xfId="994" applyFont="1" applyFill="1">
      <alignment vertical="center"/>
    </xf>
    <xf numFmtId="0" fontId="70" fillId="10" borderId="0" xfId="994" applyFont="1" applyFill="1">
      <alignment vertical="center"/>
    </xf>
    <xf numFmtId="0" fontId="76" fillId="10" borderId="0" xfId="994" applyFont="1" applyFill="1">
      <alignment vertical="center"/>
    </xf>
    <xf numFmtId="0" fontId="77" fillId="16" borderId="66" xfId="994" applyFont="1" applyFill="1" applyBorder="1" applyAlignment="1">
      <alignment horizontal="center" vertical="center"/>
    </xf>
    <xf numFmtId="0" fontId="77" fillId="16" borderId="67" xfId="994" applyFont="1" applyFill="1" applyBorder="1" applyAlignment="1">
      <alignment horizontal="center" vertical="center"/>
    </xf>
    <xf numFmtId="0" fontId="77" fillId="16" borderId="68" xfId="994" applyFont="1" applyFill="1" applyBorder="1" applyAlignment="1">
      <alignment horizontal="center" vertical="center"/>
    </xf>
    <xf numFmtId="0" fontId="71" fillId="10" borderId="69" xfId="994" applyFont="1" applyFill="1" applyBorder="1" applyAlignment="1">
      <alignment horizontal="center" vertical="center" wrapText="1"/>
    </xf>
    <xf numFmtId="0" fontId="71" fillId="10" borderId="65" xfId="994" applyFont="1" applyFill="1" applyBorder="1" applyAlignment="1">
      <alignment horizontal="center" vertical="center"/>
    </xf>
    <xf numFmtId="41" fontId="71" fillId="10" borderId="65" xfId="995" applyFont="1" applyFill="1" applyBorder="1">
      <alignment vertical="center"/>
    </xf>
    <xf numFmtId="41" fontId="71" fillId="10" borderId="70" xfId="994" applyNumberFormat="1" applyFont="1" applyFill="1" applyBorder="1">
      <alignment vertical="center"/>
    </xf>
    <xf numFmtId="0" fontId="78" fillId="10" borderId="69" xfId="996" applyFont="1" applyFill="1" applyBorder="1" applyAlignment="1">
      <alignment horizontal="center" vertical="center"/>
    </xf>
    <xf numFmtId="41" fontId="78" fillId="10" borderId="65" xfId="997" applyFont="1" applyFill="1" applyBorder="1">
      <alignment vertical="center"/>
    </xf>
    <xf numFmtId="41" fontId="78" fillId="10" borderId="70" xfId="997" applyFont="1" applyFill="1" applyBorder="1">
      <alignment vertical="center"/>
    </xf>
    <xf numFmtId="0" fontId="78" fillId="10" borderId="69" xfId="996" applyFont="1" applyFill="1" applyBorder="1" applyAlignment="1">
      <alignment horizontal="center" vertical="center" wrapText="1"/>
    </xf>
    <xf numFmtId="0" fontId="71" fillId="8" borderId="71" xfId="994" applyFont="1" applyFill="1" applyBorder="1" applyAlignment="1">
      <alignment horizontal="center" vertical="center"/>
    </xf>
    <xf numFmtId="0" fontId="71" fillId="8" borderId="72" xfId="994" applyFont="1" applyFill="1" applyBorder="1">
      <alignment vertical="center"/>
    </xf>
    <xf numFmtId="41" fontId="72" fillId="8" borderId="73" xfId="994" applyNumberFormat="1" applyFont="1" applyFill="1" applyBorder="1">
      <alignment vertical="center"/>
    </xf>
    <xf numFmtId="41" fontId="78" fillId="0" borderId="65" xfId="997" applyFont="1" applyBorder="1">
      <alignment vertical="center"/>
    </xf>
    <xf numFmtId="0" fontId="78" fillId="10" borderId="0" xfId="996" applyFont="1" applyFill="1">
      <alignment vertical="center"/>
    </xf>
    <xf numFmtId="0" fontId="70" fillId="10" borderId="0" xfId="996" applyFont="1" applyFill="1">
      <alignment vertical="center"/>
    </xf>
    <xf numFmtId="0" fontId="78" fillId="8" borderId="74" xfId="996" applyFont="1" applyFill="1" applyBorder="1" applyAlignment="1">
      <alignment horizontal="center" vertical="center"/>
    </xf>
    <xf numFmtId="41" fontId="78" fillId="8" borderId="75" xfId="997" applyFont="1" applyFill="1" applyBorder="1">
      <alignment vertical="center"/>
    </xf>
    <xf numFmtId="41" fontId="79" fillId="8" borderId="76" xfId="997" applyFont="1" applyFill="1" applyBorder="1">
      <alignment vertical="center"/>
    </xf>
    <xf numFmtId="0" fontId="70" fillId="10" borderId="0" xfId="996" applyFont="1" applyFill="1" applyAlignment="1">
      <alignment horizontal="right" vertical="center"/>
    </xf>
    <xf numFmtId="0" fontId="82" fillId="0" borderId="0" xfId="30" applyFont="1" applyAlignment="1">
      <alignment vertical="center"/>
    </xf>
    <xf numFmtId="0" fontId="84" fillId="0" borderId="0" xfId="30" applyFont="1" applyAlignment="1">
      <alignment vertical="center"/>
    </xf>
    <xf numFmtId="0" fontId="82" fillId="0" borderId="0" xfId="25" applyFont="1" applyAlignment="1">
      <alignment vertical="center"/>
    </xf>
    <xf numFmtId="0" fontId="85" fillId="0" borderId="0" xfId="30" applyFont="1" applyAlignment="1">
      <alignment vertical="center"/>
    </xf>
    <xf numFmtId="0" fontId="71" fillId="0" borderId="0" xfId="0" applyFont="1" applyAlignment="1">
      <alignment horizontal="right"/>
    </xf>
    <xf numFmtId="0" fontId="82" fillId="0" borderId="0" xfId="30" applyFont="1"/>
    <xf numFmtId="0" fontId="86" fillId="0" borderId="14" xfId="0" applyFont="1" applyBorder="1" applyAlignment="1">
      <alignment horizontal="right"/>
    </xf>
    <xf numFmtId="0" fontId="87" fillId="4" borderId="6" xfId="30" applyFont="1" applyFill="1" applyBorder="1" applyAlignment="1">
      <alignment horizontal="center" vertical="center"/>
    </xf>
    <xf numFmtId="0" fontId="87" fillId="4" borderId="7" xfId="30" applyFont="1" applyFill="1" applyBorder="1" applyAlignment="1">
      <alignment horizontal="center" vertical="center"/>
    </xf>
    <xf numFmtId="0" fontId="87" fillId="4" borderId="8" xfId="30" applyFont="1" applyFill="1" applyBorder="1" applyAlignment="1">
      <alignment horizontal="center" vertical="center"/>
    </xf>
    <xf numFmtId="0" fontId="82" fillId="0" borderId="0" xfId="30" applyFont="1" applyAlignment="1">
      <alignment horizontal="center" vertical="center"/>
    </xf>
    <xf numFmtId="0" fontId="82" fillId="0" borderId="36" xfId="30" applyFont="1" applyBorder="1" applyAlignment="1">
      <alignment horizontal="left" vertical="center" indent="1"/>
    </xf>
    <xf numFmtId="177" fontId="82" fillId="0" borderId="36" xfId="13" quotePrefix="1" applyFont="1" applyBorder="1" applyAlignment="1">
      <alignment vertical="center"/>
    </xf>
    <xf numFmtId="177" fontId="82" fillId="0" borderId="36" xfId="13" applyFont="1" applyBorder="1" applyAlignment="1">
      <alignment vertical="center"/>
    </xf>
    <xf numFmtId="0" fontId="87" fillId="0" borderId="9" xfId="30" applyFont="1" applyBorder="1" applyAlignment="1">
      <alignment horizontal="center" vertical="center"/>
    </xf>
    <xf numFmtId="0" fontId="86" fillId="0" borderId="11" xfId="30" applyFont="1" applyBorder="1" applyAlignment="1">
      <alignment horizontal="left" vertical="center" indent="1"/>
    </xf>
    <xf numFmtId="177" fontId="82" fillId="0" borderId="11" xfId="13" quotePrefix="1" applyFont="1" applyBorder="1" applyAlignment="1">
      <alignment vertical="center"/>
    </xf>
    <xf numFmtId="177" fontId="82" fillId="0" borderId="11" xfId="13" applyFont="1" applyBorder="1" applyAlignment="1">
      <alignment vertical="center"/>
    </xf>
    <xf numFmtId="0" fontId="88" fillId="0" borderId="9" xfId="30" applyFont="1" applyBorder="1" applyAlignment="1">
      <alignment horizontal="center" vertical="center"/>
    </xf>
    <xf numFmtId="176" fontId="82" fillId="0" borderId="0" xfId="30" applyNumberFormat="1" applyFont="1" applyAlignment="1">
      <alignment horizontal="center" vertical="center"/>
    </xf>
    <xf numFmtId="2" fontId="82" fillId="0" borderId="0" xfId="30" applyNumberFormat="1" applyFont="1" applyAlignment="1">
      <alignment vertical="center"/>
    </xf>
    <xf numFmtId="178" fontId="82" fillId="0" borderId="0" xfId="30" applyNumberFormat="1" applyFont="1" applyAlignment="1">
      <alignment vertical="center"/>
    </xf>
    <xf numFmtId="177" fontId="82" fillId="0" borderId="0" xfId="13" applyFont="1" applyAlignment="1">
      <alignment vertical="center"/>
    </xf>
    <xf numFmtId="0" fontId="82" fillId="0" borderId="19" xfId="30" applyFont="1" applyBorder="1" applyAlignment="1">
      <alignment horizontal="left" vertical="center" indent="1"/>
    </xf>
    <xf numFmtId="177" fontId="82" fillId="0" borderId="19" xfId="13" quotePrefix="1" applyFont="1" applyBorder="1" applyAlignment="1">
      <alignment vertical="center"/>
    </xf>
    <xf numFmtId="177" fontId="82" fillId="0" borderId="19" xfId="13" applyFont="1" applyBorder="1" applyAlignment="1">
      <alignment vertical="center"/>
    </xf>
    <xf numFmtId="176" fontId="82" fillId="0" borderId="9" xfId="30" applyNumberFormat="1" applyFont="1" applyBorder="1" applyAlignment="1">
      <alignment vertical="center"/>
    </xf>
    <xf numFmtId="176" fontId="87" fillId="0" borderId="0" xfId="30" applyNumberFormat="1" applyFont="1" applyAlignment="1">
      <alignment vertical="center"/>
    </xf>
    <xf numFmtId="0" fontId="82" fillId="0" borderId="35" xfId="30" applyFont="1" applyBorder="1" applyAlignment="1">
      <alignment horizontal="center" vertical="center"/>
    </xf>
    <xf numFmtId="0" fontId="82" fillId="6" borderId="20" xfId="30" applyFont="1" applyFill="1" applyBorder="1" applyAlignment="1">
      <alignment horizontal="center" vertical="center"/>
    </xf>
    <xf numFmtId="177" fontId="82" fillId="6" borderId="4" xfId="13" applyFont="1" applyFill="1" applyBorder="1" applyAlignment="1">
      <alignment horizontal="right" vertical="center"/>
    </xf>
    <xf numFmtId="176" fontId="82" fillId="0" borderId="30" xfId="30" applyNumberFormat="1" applyFont="1" applyBorder="1" applyAlignment="1">
      <alignment vertical="center"/>
    </xf>
    <xf numFmtId="176" fontId="82" fillId="0" borderId="0" xfId="30" applyNumberFormat="1" applyFont="1" applyAlignment="1">
      <alignment vertical="center"/>
    </xf>
    <xf numFmtId="0" fontId="82" fillId="0" borderId="11" xfId="30" applyFont="1" applyBorder="1" applyAlignment="1">
      <alignment vertical="center"/>
    </xf>
    <xf numFmtId="177" fontId="82" fillId="0" borderId="11" xfId="13" applyFont="1" applyBorder="1" applyAlignment="1">
      <alignment horizontal="right" vertical="center"/>
    </xf>
    <xf numFmtId="0" fontId="86" fillId="5" borderId="11" xfId="28" applyFont="1" applyFill="1" applyBorder="1" applyAlignment="1">
      <alignment horizontal="left" vertical="center" indent="1"/>
    </xf>
    <xf numFmtId="177" fontId="82" fillId="0" borderId="11" xfId="55" quotePrefix="1" applyNumberFormat="1" applyFont="1" applyBorder="1" applyAlignment="1">
      <alignment horizontal="right" vertical="center"/>
    </xf>
    <xf numFmtId="177" fontId="82" fillId="0" borderId="11" xfId="55" applyNumberFormat="1" applyFont="1" applyBorder="1" applyAlignment="1">
      <alignment horizontal="right" vertical="center"/>
    </xf>
    <xf numFmtId="176" fontId="82" fillId="0" borderId="9" xfId="30" quotePrefix="1" applyNumberFormat="1" applyFont="1" applyBorder="1" applyAlignment="1">
      <alignment vertical="center"/>
    </xf>
    <xf numFmtId="177" fontId="82" fillId="0" borderId="0" xfId="30" applyNumberFormat="1" applyFont="1" applyAlignment="1">
      <alignment vertical="center"/>
    </xf>
    <xf numFmtId="0" fontId="86" fillId="0" borderId="11" xfId="30" applyFont="1" applyBorder="1" applyAlignment="1">
      <alignment horizontal="right" vertical="center"/>
    </xf>
    <xf numFmtId="176" fontId="89" fillId="0" borderId="9" xfId="30" applyNumberFormat="1" applyFont="1" applyBorder="1" applyAlignment="1">
      <alignment vertical="center"/>
    </xf>
    <xf numFmtId="0" fontId="82" fillId="0" borderId="10" xfId="30" applyFont="1" applyBorder="1" applyAlignment="1">
      <alignment vertical="center"/>
    </xf>
    <xf numFmtId="0" fontId="82" fillId="0" borderId="11" xfId="30" applyFont="1" applyBorder="1" applyAlignment="1">
      <alignment horizontal="center" vertical="center"/>
    </xf>
    <xf numFmtId="0" fontId="86" fillId="0" borderId="11" xfId="26" applyFont="1" applyBorder="1" applyAlignment="1">
      <alignment horizontal="left" vertical="center" indent="1"/>
    </xf>
    <xf numFmtId="41" fontId="82" fillId="0" borderId="11" xfId="102" applyFont="1" applyBorder="1" applyAlignment="1">
      <alignment horizontal="center" vertical="center"/>
    </xf>
    <xf numFmtId="176" fontId="90" fillId="0" borderId="9" xfId="30" applyNumberFormat="1" applyFont="1" applyBorder="1" applyAlignment="1">
      <alignment horizontal="left" vertical="center"/>
    </xf>
    <xf numFmtId="177" fontId="82" fillId="0" borderId="21" xfId="55" applyNumberFormat="1" applyFont="1" applyBorder="1" applyAlignment="1">
      <alignment horizontal="right" vertical="center"/>
    </xf>
    <xf numFmtId="177" fontId="82" fillId="0" borderId="22" xfId="55" applyNumberFormat="1" applyFont="1" applyBorder="1" applyAlignment="1">
      <alignment horizontal="right" vertical="center"/>
    </xf>
    <xf numFmtId="0" fontId="87" fillId="0" borderId="10" xfId="30" applyFont="1" applyBorder="1" applyAlignment="1">
      <alignment horizontal="center" vertical="center"/>
    </xf>
    <xf numFmtId="0" fontId="82" fillId="0" borderId="31" xfId="30" applyFont="1" applyBorder="1" applyAlignment="1">
      <alignment horizontal="center" vertical="center"/>
    </xf>
    <xf numFmtId="177" fontId="82" fillId="6" borderId="36" xfId="13" applyFont="1" applyFill="1" applyBorder="1" applyAlignment="1">
      <alignment horizontal="right" vertical="center"/>
    </xf>
    <xf numFmtId="0" fontId="87" fillId="4" borderId="32" xfId="30" applyFont="1" applyFill="1" applyBorder="1" applyAlignment="1">
      <alignment horizontal="center" vertical="center"/>
    </xf>
    <xf numFmtId="0" fontId="87" fillId="4" borderId="33" xfId="30" applyFont="1" applyFill="1" applyBorder="1" applyAlignment="1">
      <alignment horizontal="center" vertical="center"/>
    </xf>
    <xf numFmtId="177" fontId="87" fillId="4" borderId="33" xfId="13" applyFont="1" applyFill="1" applyBorder="1" applyAlignment="1">
      <alignment horizontal="right" vertical="center"/>
    </xf>
    <xf numFmtId="176" fontId="90" fillId="4" borderId="34" xfId="30" applyNumberFormat="1" applyFont="1" applyFill="1" applyBorder="1" applyAlignment="1">
      <alignment horizontal="left" vertical="center"/>
    </xf>
    <xf numFmtId="43" fontId="82" fillId="0" borderId="0" xfId="30" applyNumberFormat="1" applyFont="1" applyAlignment="1">
      <alignment vertical="center"/>
    </xf>
    <xf numFmtId="0" fontId="82" fillId="0" borderId="0" xfId="23" applyFont="1"/>
    <xf numFmtId="0" fontId="82" fillId="0" borderId="0" xfId="23" applyFont="1" applyAlignment="1">
      <alignment horizontal="center"/>
    </xf>
    <xf numFmtId="0" fontId="82" fillId="0" borderId="0" xfId="23" applyFont="1" applyAlignment="1">
      <alignment vertical="center"/>
    </xf>
    <xf numFmtId="0" fontId="91" fillId="0" borderId="0" xfId="23" applyFont="1" applyAlignment="1">
      <alignment horizontal="center" vertical="center"/>
    </xf>
    <xf numFmtId="0" fontId="82" fillId="0" borderId="0" xfId="23" applyFont="1" applyAlignment="1">
      <alignment horizontal="center" vertical="center"/>
    </xf>
    <xf numFmtId="3" fontId="82" fillId="0" borderId="0" xfId="23" applyNumberFormat="1" applyFont="1" applyAlignment="1">
      <alignment vertical="center"/>
    </xf>
    <xf numFmtId="0" fontId="86" fillId="0" borderId="0" xfId="23" applyFont="1" applyAlignment="1">
      <alignment horizontal="right"/>
    </xf>
    <xf numFmtId="0" fontId="86" fillId="0" borderId="0" xfId="23" applyFont="1" applyAlignment="1">
      <alignment vertical="center"/>
    </xf>
    <xf numFmtId="3" fontId="92" fillId="4" borderId="19" xfId="23" applyNumberFormat="1" applyFont="1" applyFill="1" applyBorder="1" applyAlignment="1">
      <alignment horizontal="center" vertical="center"/>
    </xf>
    <xf numFmtId="0" fontId="92" fillId="4" borderId="4" xfId="23" applyFont="1" applyFill="1" applyBorder="1" applyAlignment="1">
      <alignment horizontal="center" vertical="center"/>
    </xf>
    <xf numFmtId="0" fontId="86" fillId="0" borderId="0" xfId="23" applyFont="1" applyAlignment="1">
      <alignment horizontal="center" vertical="center"/>
    </xf>
    <xf numFmtId="0" fontId="93" fillId="0" borderId="10" xfId="23" applyFont="1" applyBorder="1" applyAlignment="1">
      <alignment horizontal="center" vertical="center"/>
    </xf>
    <xf numFmtId="0" fontId="93" fillId="0" borderId="22" xfId="23" applyFont="1" applyBorder="1" applyAlignment="1">
      <alignment horizontal="left" vertical="center" indent="1"/>
    </xf>
    <xf numFmtId="0" fontId="93" fillId="0" borderId="21" xfId="23" applyFont="1" applyBorder="1" applyAlignment="1">
      <alignment horizontal="center" vertical="center"/>
    </xf>
    <xf numFmtId="179" fontId="93" fillId="0" borderId="11" xfId="23" applyNumberFormat="1" applyFont="1" applyBorder="1" applyAlignment="1">
      <alignment horizontal="center" vertical="center"/>
    </xf>
    <xf numFmtId="177" fontId="93" fillId="0" borderId="11" xfId="13" applyFont="1" applyBorder="1" applyAlignment="1">
      <alignment horizontal="right" vertical="center"/>
    </xf>
    <xf numFmtId="0" fontId="94" fillId="0" borderId="9" xfId="23" applyFont="1" applyBorder="1" applyAlignment="1">
      <alignment horizontal="left" vertical="center"/>
    </xf>
    <xf numFmtId="0" fontId="95" fillId="0" borderId="35" xfId="23" applyFont="1" applyBorder="1" applyAlignment="1">
      <alignment horizontal="center" vertical="center"/>
    </xf>
    <xf numFmtId="0" fontId="95" fillId="6" borderId="20" xfId="23" applyFont="1" applyFill="1" applyBorder="1" applyAlignment="1">
      <alignment horizontal="left" vertical="center" indent="1"/>
    </xf>
    <xf numFmtId="0" fontId="95" fillId="6" borderId="4" xfId="23" applyFont="1" applyFill="1" applyBorder="1" applyAlignment="1">
      <alignment horizontal="center" vertical="center"/>
    </xf>
    <xf numFmtId="179" fontId="95" fillId="6" borderId="4" xfId="23" applyNumberFormat="1" applyFont="1" applyFill="1" applyBorder="1" applyAlignment="1">
      <alignment horizontal="center" vertical="center"/>
    </xf>
    <xf numFmtId="177" fontId="95" fillId="6" borderId="4" xfId="13" applyFont="1" applyFill="1" applyBorder="1" applyAlignment="1">
      <alignment horizontal="right" vertical="center"/>
    </xf>
    <xf numFmtId="0" fontId="96" fillId="6" borderId="30" xfId="23" applyFont="1" applyFill="1" applyBorder="1" applyAlignment="1">
      <alignment horizontal="left" vertical="center"/>
    </xf>
    <xf numFmtId="0" fontId="92" fillId="0" borderId="0" xfId="23" applyFont="1" applyAlignment="1">
      <alignment vertical="center"/>
    </xf>
    <xf numFmtId="0" fontId="93" fillId="0" borderId="11" xfId="23" applyFont="1" applyBorder="1" applyAlignment="1">
      <alignment horizontal="left" vertical="center" indent="1"/>
    </xf>
    <xf numFmtId="0" fontId="93" fillId="0" borderId="11" xfId="22" applyFont="1" applyBorder="1" applyAlignment="1">
      <alignment horizontal="center" vertical="center"/>
    </xf>
    <xf numFmtId="9" fontId="93" fillId="0" borderId="11" xfId="22" applyNumberFormat="1" applyFont="1" applyBorder="1" applyAlignment="1">
      <alignment horizontal="center" vertical="center"/>
    </xf>
    <xf numFmtId="41" fontId="93" fillId="0" borderId="11" xfId="12" applyFont="1" applyBorder="1" applyAlignment="1">
      <alignment horizontal="right" vertical="center"/>
    </xf>
    <xf numFmtId="0" fontId="93" fillId="0" borderId="9" xfId="23" applyFont="1" applyBorder="1" applyAlignment="1">
      <alignment horizontal="left" vertical="center"/>
    </xf>
    <xf numFmtId="0" fontId="97" fillId="0" borderId="9" xfId="23" applyFont="1" applyBorder="1" applyAlignment="1">
      <alignment horizontal="left" vertical="center"/>
    </xf>
    <xf numFmtId="0" fontId="93" fillId="0" borderId="21" xfId="23" applyFont="1" applyBorder="1" applyAlignment="1">
      <alignment horizontal="left" vertical="center" indent="1"/>
    </xf>
    <xf numFmtId="0" fontId="95" fillId="4" borderId="61" xfId="23" applyFont="1" applyFill="1" applyBorder="1" applyAlignment="1">
      <alignment horizontal="center" vertical="center"/>
    </xf>
    <xf numFmtId="0" fontId="95" fillId="4" borderId="62" xfId="23" applyFont="1" applyFill="1" applyBorder="1" applyAlignment="1">
      <alignment horizontal="center" vertical="center"/>
    </xf>
    <xf numFmtId="0" fontId="95" fillId="4" borderId="28" xfId="23" applyFont="1" applyFill="1" applyBorder="1" applyAlignment="1">
      <alignment horizontal="center" vertical="center"/>
    </xf>
    <xf numFmtId="0" fontId="95" fillId="4" borderId="28" xfId="23" applyFont="1" applyFill="1" applyBorder="1" applyAlignment="1">
      <alignment vertical="center"/>
    </xf>
    <xf numFmtId="180" fontId="95" fillId="4" borderId="28" xfId="23" applyNumberFormat="1" applyFont="1" applyFill="1" applyBorder="1" applyAlignment="1">
      <alignment horizontal="right" vertical="center"/>
    </xf>
    <xf numFmtId="0" fontId="95" fillId="4" borderId="29" xfId="23" applyFont="1" applyFill="1" applyBorder="1" applyAlignment="1">
      <alignment vertical="center"/>
    </xf>
    <xf numFmtId="0" fontId="87" fillId="0" borderId="0" xfId="23" applyFont="1" applyAlignment="1">
      <alignment vertical="center"/>
    </xf>
    <xf numFmtId="222" fontId="82" fillId="0" borderId="0" xfId="23" applyNumberFormat="1" applyFont="1" applyAlignment="1">
      <alignment horizontal="right"/>
    </xf>
    <xf numFmtId="230" fontId="82" fillId="0" borderId="0" xfId="23" applyNumberFormat="1" applyFont="1"/>
    <xf numFmtId="230" fontId="82" fillId="0" borderId="0" xfId="23" applyNumberFormat="1" applyFont="1" applyAlignment="1">
      <alignment vertical="center"/>
    </xf>
    <xf numFmtId="222" fontId="91" fillId="0" borderId="0" xfId="23" applyNumberFormat="1" applyFont="1" applyAlignment="1">
      <alignment horizontal="center" vertical="center"/>
    </xf>
    <xf numFmtId="222" fontId="82" fillId="0" borderId="0" xfId="23" applyNumberFormat="1" applyFont="1" applyAlignment="1">
      <alignment horizontal="right" vertical="center"/>
    </xf>
    <xf numFmtId="230" fontId="86" fillId="0" borderId="0" xfId="23" applyNumberFormat="1" applyFont="1" applyAlignment="1">
      <alignment vertical="center"/>
    </xf>
    <xf numFmtId="3" fontId="92" fillId="4" borderId="17" xfId="23" applyNumberFormat="1" applyFont="1" applyFill="1" applyBorder="1" applyAlignment="1">
      <alignment horizontal="center" vertical="center"/>
    </xf>
    <xf numFmtId="0" fontId="92" fillId="4" borderId="18" xfId="23" applyFont="1" applyFill="1" applyBorder="1" applyAlignment="1">
      <alignment horizontal="center" vertical="center"/>
    </xf>
    <xf numFmtId="222" fontId="92" fillId="4" borderId="19" xfId="23" applyNumberFormat="1" applyFont="1" applyFill="1" applyBorder="1" applyAlignment="1">
      <alignment horizontal="center" vertical="center"/>
    </xf>
    <xf numFmtId="0" fontId="92" fillId="4" borderId="17" xfId="23" applyFont="1" applyFill="1" applyBorder="1" applyAlignment="1">
      <alignment horizontal="center" vertical="center"/>
    </xf>
    <xf numFmtId="0" fontId="92" fillId="4" borderId="20" xfId="23" applyFont="1" applyFill="1" applyBorder="1" applyAlignment="1">
      <alignment horizontal="center" vertical="center"/>
    </xf>
    <xf numFmtId="230" fontId="86" fillId="0" borderId="0" xfId="23" applyNumberFormat="1" applyFont="1" applyAlignment="1">
      <alignment horizontal="center" vertical="center"/>
    </xf>
    <xf numFmtId="0" fontId="95" fillId="0" borderId="37" xfId="23" applyFont="1" applyBorder="1" applyAlignment="1">
      <alignment horizontal="left" vertical="center"/>
    </xf>
    <xf numFmtId="0" fontId="93" fillId="0" borderId="0" xfId="23" applyFont="1" applyAlignment="1">
      <alignment horizontal="left" vertical="center"/>
    </xf>
    <xf numFmtId="179" fontId="93" fillId="0" borderId="21" xfId="23" applyNumberFormat="1" applyFont="1" applyBorder="1" applyAlignment="1">
      <alignment horizontal="center" vertical="center"/>
    </xf>
    <xf numFmtId="180" fontId="93" fillId="0" borderId="22" xfId="23" applyNumberFormat="1" applyFont="1" applyBorder="1" applyAlignment="1">
      <alignment horizontal="right" vertical="center"/>
    </xf>
    <xf numFmtId="41" fontId="93" fillId="0" borderId="22" xfId="23" applyNumberFormat="1" applyFont="1" applyBorder="1" applyAlignment="1">
      <alignment horizontal="right" vertical="center"/>
    </xf>
    <xf numFmtId="222" fontId="93" fillId="0" borderId="11" xfId="23" applyNumberFormat="1" applyFont="1" applyBorder="1" applyAlignment="1">
      <alignment horizontal="center" vertical="center"/>
    </xf>
    <xf numFmtId="180" fontId="93" fillId="0" borderId="21" xfId="23" applyNumberFormat="1" applyFont="1" applyBorder="1" applyAlignment="1">
      <alignment horizontal="right" vertical="center"/>
    </xf>
    <xf numFmtId="41" fontId="93" fillId="0" borderId="11" xfId="23" applyNumberFormat="1" applyFont="1" applyBorder="1" applyAlignment="1">
      <alignment horizontal="right" vertical="center"/>
    </xf>
    <xf numFmtId="176" fontId="94" fillId="0" borderId="9" xfId="29" applyNumberFormat="1" applyFont="1" applyBorder="1" applyAlignment="1">
      <alignment horizontal="left" vertical="center"/>
    </xf>
    <xf numFmtId="0" fontId="95" fillId="0" borderId="10" xfId="23" applyFont="1" applyBorder="1" applyAlignment="1">
      <alignment horizontal="left" vertical="center"/>
    </xf>
    <xf numFmtId="0" fontId="93" fillId="0" borderId="11" xfId="23" applyFont="1" applyBorder="1" applyAlignment="1">
      <alignment horizontal="left" vertical="center"/>
    </xf>
    <xf numFmtId="0" fontId="93" fillId="0" borderId="21" xfId="23" applyFont="1" applyBorder="1" applyAlignment="1">
      <alignment horizontal="left" vertical="center"/>
    </xf>
    <xf numFmtId="180" fontId="93" fillId="0" borderId="0" xfId="23" applyNumberFormat="1" applyFont="1" applyAlignment="1">
      <alignment horizontal="right" vertical="center"/>
    </xf>
    <xf numFmtId="230" fontId="86" fillId="12" borderId="0" xfId="23" applyNumberFormat="1" applyFont="1" applyFill="1" applyAlignment="1">
      <alignment vertical="center"/>
    </xf>
    <xf numFmtId="41" fontId="86" fillId="0" borderId="0" xfId="23" applyNumberFormat="1" applyFont="1" applyAlignment="1">
      <alignment vertical="center"/>
    </xf>
    <xf numFmtId="230" fontId="86" fillId="14" borderId="0" xfId="23" applyNumberFormat="1" applyFont="1" applyFill="1" applyAlignment="1">
      <alignment vertical="center"/>
    </xf>
    <xf numFmtId="0" fontId="95" fillId="0" borderId="50" xfId="23" applyFont="1" applyBorder="1" applyAlignment="1">
      <alignment horizontal="center" vertical="center"/>
    </xf>
    <xf numFmtId="0" fontId="95" fillId="0" borderId="38" xfId="23" applyFont="1" applyBorder="1" applyAlignment="1">
      <alignment horizontal="left" vertical="center" indent="1"/>
    </xf>
    <xf numFmtId="0" fontId="95" fillId="6" borderId="20" xfId="23" applyFont="1" applyFill="1" applyBorder="1" applyAlignment="1">
      <alignment horizontal="center" vertical="center"/>
    </xf>
    <xf numFmtId="179" fontId="95" fillId="6" borderId="20" xfId="23" applyNumberFormat="1" applyFont="1" applyFill="1" applyBorder="1" applyAlignment="1">
      <alignment horizontal="center" vertical="center"/>
    </xf>
    <xf numFmtId="180" fontId="95" fillId="6" borderId="3" xfId="23" applyNumberFormat="1" applyFont="1" applyFill="1" applyBorder="1" applyAlignment="1">
      <alignment horizontal="right" vertical="center"/>
    </xf>
    <xf numFmtId="41" fontId="95" fillId="6" borderId="39" xfId="23" applyNumberFormat="1" applyFont="1" applyFill="1" applyBorder="1" applyAlignment="1">
      <alignment horizontal="right" vertical="center"/>
    </xf>
    <xf numFmtId="222" fontId="95" fillId="6" borderId="4" xfId="23" applyNumberFormat="1" applyFont="1" applyFill="1" applyBorder="1" applyAlignment="1">
      <alignment horizontal="center" vertical="center"/>
    </xf>
    <xf numFmtId="180" fontId="95" fillId="6" borderId="20" xfId="23" applyNumberFormat="1" applyFont="1" applyFill="1" applyBorder="1" applyAlignment="1">
      <alignment horizontal="right" vertical="center"/>
    </xf>
    <xf numFmtId="41" fontId="95" fillId="6" borderId="4" xfId="23" applyNumberFormat="1" applyFont="1" applyFill="1" applyBorder="1" applyAlignment="1">
      <alignment horizontal="right" vertical="center"/>
    </xf>
    <xf numFmtId="176" fontId="95" fillId="0" borderId="30" xfId="29" applyNumberFormat="1" applyFont="1" applyBorder="1" applyAlignment="1">
      <alignment horizontal="left" vertical="center"/>
    </xf>
    <xf numFmtId="230" fontId="92" fillId="0" borderId="0" xfId="23" applyNumberFormat="1" applyFont="1" applyAlignment="1">
      <alignment vertical="center"/>
    </xf>
    <xf numFmtId="0" fontId="95" fillId="10" borderId="21" xfId="23" applyFont="1" applyFill="1" applyBorder="1" applyAlignment="1">
      <alignment horizontal="center" vertical="center"/>
    </xf>
    <xf numFmtId="0" fontId="93" fillId="10" borderId="21" xfId="23" applyFont="1" applyFill="1" applyBorder="1" applyAlignment="1">
      <alignment horizontal="center" vertical="center"/>
    </xf>
    <xf numFmtId="179" fontId="93" fillId="10" borderId="21" xfId="23" applyNumberFormat="1" applyFont="1" applyFill="1" applyBorder="1" applyAlignment="1">
      <alignment horizontal="center" vertical="center"/>
    </xf>
    <xf numFmtId="180" fontId="95" fillId="10" borderId="0" xfId="23" applyNumberFormat="1" applyFont="1" applyFill="1" applyAlignment="1">
      <alignment horizontal="right" vertical="center"/>
    </xf>
    <xf numFmtId="41" fontId="95" fillId="10" borderId="22" xfId="23" applyNumberFormat="1" applyFont="1" applyFill="1" applyBorder="1" applyAlignment="1">
      <alignment horizontal="right" vertical="center"/>
    </xf>
    <xf numFmtId="222" fontId="95" fillId="10" borderId="11" xfId="23" applyNumberFormat="1" applyFont="1" applyFill="1" applyBorder="1" applyAlignment="1">
      <alignment horizontal="center" vertical="center"/>
    </xf>
    <xf numFmtId="180" fontId="95" fillId="10" borderId="21" xfId="23" applyNumberFormat="1" applyFont="1" applyFill="1" applyBorder="1" applyAlignment="1">
      <alignment horizontal="right" vertical="center"/>
    </xf>
    <xf numFmtId="41" fontId="95" fillId="10" borderId="11" xfId="23" applyNumberFormat="1" applyFont="1" applyFill="1" applyBorder="1" applyAlignment="1">
      <alignment horizontal="right" vertical="center"/>
    </xf>
    <xf numFmtId="176" fontId="95" fillId="0" borderId="9" xfId="29" applyNumberFormat="1" applyFont="1" applyBorder="1" applyAlignment="1">
      <alignment horizontal="left" vertical="center"/>
    </xf>
    <xf numFmtId="49" fontId="86" fillId="0" borderId="11" xfId="21" applyNumberFormat="1" applyFont="1" applyBorder="1" applyAlignment="1">
      <alignment horizontal="left" vertical="center"/>
    </xf>
    <xf numFmtId="0" fontId="86" fillId="0" borderId="11" xfId="21" applyFont="1" applyBorder="1" applyAlignment="1">
      <alignment horizontal="center" vertical="center"/>
    </xf>
    <xf numFmtId="49" fontId="86" fillId="0" borderId="0" xfId="23" applyNumberFormat="1" applyFont="1" applyAlignment="1">
      <alignment vertical="center"/>
    </xf>
    <xf numFmtId="0" fontId="86" fillId="0" borderId="21" xfId="21" applyFont="1" applyBorder="1" applyAlignment="1">
      <alignment horizontal="center" vertical="center"/>
    </xf>
    <xf numFmtId="230" fontId="86" fillId="13" borderId="0" xfId="23" applyNumberFormat="1" applyFont="1" applyFill="1" applyAlignment="1">
      <alignment vertical="center"/>
    </xf>
    <xf numFmtId="230" fontId="86" fillId="15" borderId="0" xfId="23" applyNumberFormat="1" applyFont="1" applyFill="1" applyAlignment="1">
      <alignment vertical="center"/>
    </xf>
    <xf numFmtId="41" fontId="95" fillId="7" borderId="33" xfId="12" applyFont="1" applyFill="1" applyBorder="1" applyAlignment="1">
      <alignment horizontal="center" vertical="center"/>
    </xf>
    <xf numFmtId="41" fontId="95" fillId="7" borderId="33" xfId="12" quotePrefix="1" applyFont="1" applyFill="1" applyBorder="1" applyAlignment="1">
      <alignment horizontal="right" vertical="center"/>
    </xf>
    <xf numFmtId="41" fontId="95" fillId="7" borderId="33" xfId="12" applyFont="1" applyFill="1" applyBorder="1" applyAlignment="1">
      <alignment horizontal="right" vertical="center"/>
    </xf>
    <xf numFmtId="222" fontId="95" fillId="7" borderId="33" xfId="12" quotePrefix="1" applyNumberFormat="1" applyFont="1" applyFill="1" applyBorder="1" applyAlignment="1">
      <alignment horizontal="center" vertical="center"/>
    </xf>
    <xf numFmtId="41" fontId="95" fillId="7" borderId="33" xfId="12" quotePrefix="1" applyFont="1" applyFill="1" applyBorder="1" applyAlignment="1">
      <alignment horizontal="center" vertical="center"/>
    </xf>
    <xf numFmtId="41" fontId="99" fillId="7" borderId="34" xfId="12" applyFont="1" applyFill="1" applyBorder="1" applyAlignment="1">
      <alignment horizontal="left" vertical="center"/>
    </xf>
    <xf numFmtId="41" fontId="92" fillId="0" borderId="0" xfId="12" applyFont="1">
      <alignment vertical="center"/>
    </xf>
    <xf numFmtId="230" fontId="92" fillId="0" borderId="0" xfId="12" applyNumberFormat="1" applyFont="1">
      <alignment vertical="center"/>
    </xf>
    <xf numFmtId="0" fontId="93" fillId="0" borderId="0" xfId="23" applyFont="1" applyAlignment="1">
      <alignment horizontal="center" vertical="center"/>
    </xf>
    <xf numFmtId="0" fontId="95" fillId="0" borderId="0" xfId="23" applyFont="1" applyAlignment="1">
      <alignment horizontal="center" vertical="center"/>
    </xf>
    <xf numFmtId="3" fontId="93" fillId="0" borderId="0" xfId="23" quotePrefix="1" applyNumberFormat="1" applyFont="1" applyAlignment="1">
      <alignment horizontal="right" vertical="center"/>
    </xf>
    <xf numFmtId="3" fontId="93" fillId="0" borderId="0" xfId="23" applyNumberFormat="1" applyFont="1" applyAlignment="1">
      <alignment horizontal="right" vertical="center"/>
    </xf>
    <xf numFmtId="222" fontId="93" fillId="0" borderId="0" xfId="23" quotePrefix="1" applyNumberFormat="1" applyFont="1" applyAlignment="1">
      <alignment horizontal="center" vertical="center"/>
    </xf>
    <xf numFmtId="0" fontId="93" fillId="0" borderId="0" xfId="23" quotePrefix="1" applyFont="1" applyAlignment="1">
      <alignment horizontal="center" vertical="center"/>
    </xf>
    <xf numFmtId="0" fontId="100" fillId="0" borderId="0" xfId="23" applyFont="1" applyAlignment="1">
      <alignment horizontal="left" vertical="center"/>
    </xf>
    <xf numFmtId="0" fontId="86" fillId="0" borderId="0" xfId="58" applyFont="1" applyAlignment="1">
      <alignment vertical="center"/>
    </xf>
    <xf numFmtId="0" fontId="92" fillId="10" borderId="0" xfId="58" applyFont="1" applyFill="1" applyAlignment="1">
      <alignment horizontal="center" vertical="center" wrapText="1"/>
    </xf>
    <xf numFmtId="41" fontId="92" fillId="10" borderId="0" xfId="885" applyFont="1" applyFill="1" applyAlignment="1">
      <alignment horizontal="right" vertical="center" wrapText="1"/>
    </xf>
    <xf numFmtId="0" fontId="86" fillId="10" borderId="0" xfId="58" applyFont="1" applyFill="1" applyAlignment="1">
      <alignment vertical="center"/>
    </xf>
    <xf numFmtId="0" fontId="102" fillId="0" borderId="0" xfId="58" applyFont="1" applyAlignment="1">
      <alignment vertical="center"/>
    </xf>
    <xf numFmtId="0" fontId="82" fillId="0" borderId="0" xfId="964" applyFont="1" applyAlignment="1">
      <alignment vertical="center"/>
    </xf>
    <xf numFmtId="41" fontId="86" fillId="0" borderId="0" xfId="885" applyFont="1" applyAlignment="1">
      <alignment vertical="center"/>
    </xf>
    <xf numFmtId="0" fontId="92" fillId="0" borderId="0" xfId="58" applyFont="1" applyAlignment="1">
      <alignment horizontal="right"/>
    </xf>
    <xf numFmtId="41" fontId="86" fillId="4" borderId="4" xfId="885" applyFont="1" applyFill="1" applyBorder="1" applyAlignment="1">
      <alignment horizontal="center" vertical="center" wrapText="1"/>
    </xf>
    <xf numFmtId="0" fontId="86" fillId="0" borderId="39" xfId="58" applyFont="1" applyBorder="1" applyAlignment="1">
      <alignment horizontal="center" vertical="center" wrapText="1"/>
    </xf>
    <xf numFmtId="41" fontId="86" fillId="0" borderId="4" xfId="58" applyNumberFormat="1" applyFont="1" applyBorder="1" applyAlignment="1">
      <alignment horizontal="center" vertical="center" wrapText="1"/>
    </xf>
    <xf numFmtId="221" fontId="86" fillId="0" borderId="4" xfId="885" applyNumberFormat="1" applyFont="1" applyBorder="1" applyAlignment="1">
      <alignment horizontal="right" vertical="center" wrapText="1"/>
    </xf>
    <xf numFmtId="41" fontId="86" fillId="0" borderId="4" xfId="885" applyFont="1" applyBorder="1" applyAlignment="1">
      <alignment horizontal="right" vertical="center" wrapText="1"/>
    </xf>
    <xf numFmtId="0" fontId="86" fillId="0" borderId="4" xfId="58" applyFont="1" applyBorder="1" applyAlignment="1">
      <alignment vertical="center"/>
    </xf>
    <xf numFmtId="0" fontId="92" fillId="9" borderId="39" xfId="58" applyFont="1" applyFill="1" applyBorder="1" applyAlignment="1">
      <alignment horizontal="center" vertical="center" wrapText="1"/>
    </xf>
    <xf numFmtId="0" fontId="92" fillId="9" borderId="4" xfId="58" applyFont="1" applyFill="1" applyBorder="1" applyAlignment="1">
      <alignment horizontal="center" vertical="center" wrapText="1"/>
    </xf>
    <xf numFmtId="41" fontId="92" fillId="9" borderId="4" xfId="885" applyFont="1" applyFill="1" applyBorder="1" applyAlignment="1">
      <alignment horizontal="right" vertical="center" wrapText="1"/>
    </xf>
    <xf numFmtId="0" fontId="92" fillId="0" borderId="4" xfId="58" applyFont="1" applyBorder="1" applyAlignment="1">
      <alignment vertical="center"/>
    </xf>
    <xf numFmtId="0" fontId="103" fillId="0" borderId="0" xfId="58" applyFont="1" applyAlignment="1">
      <alignment vertical="center"/>
    </xf>
    <xf numFmtId="0" fontId="86" fillId="0" borderId="0" xfId="58" applyFont="1" applyAlignment="1">
      <alignment horizontal="left" vertical="center" indent="1"/>
    </xf>
    <xf numFmtId="0" fontId="70" fillId="0" borderId="0" xfId="886" applyFont="1">
      <alignment vertical="center"/>
    </xf>
    <xf numFmtId="0" fontId="70" fillId="0" borderId="0" xfId="0" applyFont="1">
      <alignment vertical="center"/>
    </xf>
    <xf numFmtId="0" fontId="104" fillId="0" borderId="0" xfId="24" applyFont="1" applyAlignment="1">
      <alignment vertical="center"/>
    </xf>
    <xf numFmtId="0" fontId="72" fillId="0" borderId="0" xfId="0" applyFont="1">
      <alignment vertical="center"/>
    </xf>
    <xf numFmtId="0" fontId="87" fillId="4" borderId="7" xfId="23" applyFont="1" applyFill="1" applyBorder="1" applyAlignment="1">
      <alignment horizontal="center" vertical="center"/>
    </xf>
    <xf numFmtId="0" fontId="87" fillId="4" borderId="24" xfId="23" applyFont="1" applyFill="1" applyBorder="1" applyAlignment="1">
      <alignment horizontal="center" vertical="center" wrapText="1"/>
    </xf>
    <xf numFmtId="0" fontId="92" fillId="0" borderId="31" xfId="23" applyFont="1" applyBorder="1" applyAlignment="1">
      <alignment horizontal="left" vertical="center"/>
    </xf>
    <xf numFmtId="0" fontId="86" fillId="0" borderId="43" xfId="24" applyFont="1" applyBorder="1" applyAlignment="1">
      <alignment horizontal="left" vertical="center" indent="1"/>
    </xf>
    <xf numFmtId="0" fontId="86" fillId="0" borderId="21" xfId="24" applyFont="1" applyBorder="1" applyAlignment="1">
      <alignment horizontal="center" vertical="center"/>
    </xf>
    <xf numFmtId="0" fontId="86" fillId="0" borderId="22" xfId="24" applyFont="1" applyBorder="1" applyAlignment="1">
      <alignment horizontal="center" vertical="center"/>
    </xf>
    <xf numFmtId="3" fontId="86" fillId="0" borderId="45" xfId="24" applyNumberFormat="1" applyFont="1" applyBorder="1" applyAlignment="1">
      <alignment horizontal="center" vertical="center"/>
    </xf>
    <xf numFmtId="3" fontId="86" fillId="0" borderId="44" xfId="24" applyNumberFormat="1" applyFont="1" applyBorder="1" applyAlignment="1">
      <alignment horizontal="center" vertical="center"/>
    </xf>
    <xf numFmtId="3" fontId="86" fillId="0" borderId="43" xfId="24" applyNumberFormat="1" applyFont="1" applyBorder="1" applyAlignment="1">
      <alignment horizontal="center" vertical="center"/>
    </xf>
    <xf numFmtId="191" fontId="86" fillId="0" borderId="22" xfId="55" applyNumberFormat="1" applyFont="1" applyBorder="1" applyAlignment="1">
      <alignment horizontal="center" vertical="center"/>
    </xf>
    <xf numFmtId="3" fontId="86" fillId="0" borderId="22" xfId="24" applyNumberFormat="1" applyFont="1" applyBorder="1" applyAlignment="1">
      <alignment horizontal="center" vertical="center"/>
    </xf>
    <xf numFmtId="0" fontId="86" fillId="0" borderId="27" xfId="24" applyFont="1" applyBorder="1" applyAlignment="1">
      <alignment vertical="center"/>
    </xf>
    <xf numFmtId="0" fontId="86" fillId="0" borderId="0" xfId="24" applyFont="1" applyAlignment="1">
      <alignment vertical="center"/>
    </xf>
    <xf numFmtId="0" fontId="92" fillId="0" borderId="10" xfId="23" applyFont="1" applyBorder="1" applyAlignment="1">
      <alignment horizontal="center" vertical="center"/>
    </xf>
    <xf numFmtId="0" fontId="92" fillId="0" borderId="21" xfId="24" applyFont="1" applyBorder="1" applyAlignment="1">
      <alignment horizontal="left" vertical="center" indent="1"/>
    </xf>
    <xf numFmtId="3" fontId="86" fillId="0" borderId="0" xfId="24" applyNumberFormat="1" applyFont="1" applyAlignment="1">
      <alignment horizontal="center" vertical="center"/>
    </xf>
    <xf numFmtId="3" fontId="86" fillId="0" borderId="21" xfId="24" applyNumberFormat="1" applyFont="1" applyBorder="1" applyAlignment="1">
      <alignment horizontal="center" vertical="center"/>
    </xf>
    <xf numFmtId="0" fontId="86" fillId="0" borderId="10" xfId="24" applyFont="1" applyBorder="1" applyAlignment="1">
      <alignment horizontal="center" vertical="center"/>
    </xf>
    <xf numFmtId="0" fontId="86" fillId="0" borderId="0" xfId="24" applyFont="1" applyAlignment="1">
      <alignment horizontal="left" vertical="center" indent="1"/>
    </xf>
    <xf numFmtId="0" fontId="86" fillId="0" borderId="11" xfId="24" applyFont="1" applyBorder="1" applyAlignment="1">
      <alignment horizontal="center" vertical="center"/>
    </xf>
    <xf numFmtId="3" fontId="86" fillId="0" borderId="22" xfId="24" applyNumberFormat="1" applyFont="1" applyBorder="1" applyAlignment="1">
      <alignment horizontal="right" vertical="center"/>
    </xf>
    <xf numFmtId="3" fontId="86" fillId="0" borderId="0" xfId="24" applyNumberFormat="1" applyFont="1" applyAlignment="1">
      <alignment horizontal="right" vertical="center"/>
    </xf>
    <xf numFmtId="4" fontId="86" fillId="0" borderId="21" xfId="24" applyNumberFormat="1" applyFont="1" applyBorder="1" applyAlignment="1">
      <alignment horizontal="center" vertical="center"/>
    </xf>
    <xf numFmtId="3" fontId="106" fillId="0" borderId="22" xfId="24" applyNumberFormat="1" applyFont="1" applyBorder="1" applyAlignment="1">
      <alignment horizontal="left" vertical="center"/>
    </xf>
    <xf numFmtId="0" fontId="93" fillId="0" borderId="0" xfId="24" applyFont="1" applyAlignment="1">
      <alignment horizontal="left" vertical="center" indent="1"/>
    </xf>
    <xf numFmtId="0" fontId="86" fillId="8" borderId="18" xfId="24" applyFont="1" applyFill="1" applyBorder="1" applyAlignment="1">
      <alignment horizontal="left" vertical="center" indent="1"/>
    </xf>
    <xf numFmtId="0" fontId="86" fillId="8" borderId="19" xfId="24" applyFont="1" applyFill="1" applyBorder="1" applyAlignment="1">
      <alignment horizontal="center" vertical="center"/>
    </xf>
    <xf numFmtId="0" fontId="86" fillId="8" borderId="17" xfId="24" applyFont="1" applyFill="1" applyBorder="1" applyAlignment="1">
      <alignment horizontal="center" vertical="center"/>
    </xf>
    <xf numFmtId="0" fontId="86" fillId="8" borderId="38" xfId="24" applyFont="1" applyFill="1" applyBorder="1" applyAlignment="1">
      <alignment horizontal="center" vertical="center"/>
    </xf>
    <xf numFmtId="3" fontId="86" fillId="8" borderId="38" xfId="24" applyNumberFormat="1" applyFont="1" applyFill="1" applyBorder="1" applyAlignment="1">
      <alignment horizontal="right" vertical="center"/>
    </xf>
    <xf numFmtId="3" fontId="86" fillId="8" borderId="18" xfId="24" applyNumberFormat="1" applyFont="1" applyFill="1" applyBorder="1" applyAlignment="1">
      <alignment horizontal="right" vertical="center"/>
    </xf>
    <xf numFmtId="3" fontId="86" fillId="8" borderId="18" xfId="24" applyNumberFormat="1" applyFont="1" applyFill="1" applyBorder="1" applyAlignment="1">
      <alignment horizontal="center" vertical="center"/>
    </xf>
    <xf numFmtId="4" fontId="86" fillId="8" borderId="17" xfId="24" applyNumberFormat="1" applyFont="1" applyFill="1" applyBorder="1" applyAlignment="1">
      <alignment horizontal="center" vertical="center"/>
    </xf>
    <xf numFmtId="191" fontId="87" fillId="8" borderId="38" xfId="55" applyNumberFormat="1" applyFont="1" applyFill="1" applyBorder="1" applyAlignment="1">
      <alignment horizontal="center" vertical="center"/>
    </xf>
    <xf numFmtId="0" fontId="86" fillId="0" borderId="50" xfId="24" applyFont="1" applyBorder="1" applyAlignment="1">
      <alignment horizontal="center" vertical="center"/>
    </xf>
    <xf numFmtId="0" fontId="86" fillId="0" borderId="53" xfId="24" applyFont="1" applyBorder="1" applyAlignment="1">
      <alignment vertical="center"/>
    </xf>
    <xf numFmtId="0" fontId="92" fillId="0" borderId="10" xfId="23" applyFont="1" applyBorder="1" applyAlignment="1">
      <alignment horizontal="left" vertical="center"/>
    </xf>
    <xf numFmtId="0" fontId="92" fillId="0" borderId="0" xfId="23" applyFont="1" applyAlignment="1">
      <alignment horizontal="center" vertical="center"/>
    </xf>
    <xf numFmtId="0" fontId="92" fillId="0" borderId="0" xfId="23" applyFont="1" applyAlignment="1">
      <alignment horizontal="left" vertical="center"/>
    </xf>
    <xf numFmtId="3" fontId="92" fillId="0" borderId="0" xfId="23" quotePrefix="1" applyNumberFormat="1" applyFont="1" applyAlignment="1">
      <alignment horizontal="right" vertical="center"/>
    </xf>
    <xf numFmtId="3" fontId="92" fillId="0" borderId="0" xfId="23" applyNumberFormat="1" applyFont="1" applyAlignment="1">
      <alignment horizontal="right" vertical="center"/>
    </xf>
    <xf numFmtId="0" fontId="92" fillId="0" borderId="0" xfId="23" quotePrefix="1" applyFont="1" applyAlignment="1">
      <alignment horizontal="center" vertical="center"/>
    </xf>
    <xf numFmtId="0" fontId="92" fillId="0" borderId="27" xfId="23" applyFont="1" applyBorder="1"/>
    <xf numFmtId="0" fontId="87" fillId="0" borderId="0" xfId="23" applyFont="1"/>
    <xf numFmtId="0" fontId="92" fillId="0" borderId="10" xfId="23" applyFont="1" applyBorder="1" applyAlignment="1">
      <alignment horizontal="left" vertical="center" indent="1"/>
    </xf>
    <xf numFmtId="0" fontId="92" fillId="0" borderId="22" xfId="23" applyFont="1" applyBorder="1" applyAlignment="1">
      <alignment horizontal="left" vertical="center"/>
    </xf>
    <xf numFmtId="0" fontId="92" fillId="0" borderId="31" xfId="23" applyFont="1" applyBorder="1" applyAlignment="1">
      <alignment horizontal="left" vertical="center" indent="1"/>
    </xf>
    <xf numFmtId="0" fontId="87" fillId="0" borderId="31" xfId="23" applyFont="1" applyBorder="1"/>
    <xf numFmtId="176" fontId="92" fillId="0" borderId="0" xfId="56" applyNumberFormat="1" applyFont="1" applyAlignment="1">
      <alignment horizontal="left" vertical="center"/>
    </xf>
    <xf numFmtId="176" fontId="86" fillId="0" borderId="0" xfId="57" applyNumberFormat="1" applyFont="1" applyAlignment="1">
      <alignment horizontal="center" vertical="center"/>
    </xf>
    <xf numFmtId="0" fontId="86" fillId="0" borderId="0" xfId="57" applyFont="1" applyAlignment="1">
      <alignment horizontal="left" vertical="center"/>
    </xf>
    <xf numFmtId="0" fontId="95" fillId="0" borderId="0" xfId="56" applyFont="1" applyAlignment="1">
      <alignment horizontal="right"/>
    </xf>
    <xf numFmtId="176" fontId="86" fillId="0" borderId="27" xfId="57" applyNumberFormat="1" applyFont="1" applyBorder="1" applyAlignment="1">
      <alignment horizontal="center" vertical="center"/>
    </xf>
    <xf numFmtId="0" fontId="107" fillId="0" borderId="0" xfId="56" applyFont="1" applyAlignment="1">
      <alignment horizontal="right"/>
    </xf>
    <xf numFmtId="176" fontId="86" fillId="0" borderId="0" xfId="57" applyNumberFormat="1" applyFont="1" applyAlignment="1">
      <alignment horizontal="left" vertical="center"/>
    </xf>
    <xf numFmtId="176" fontId="82" fillId="0" borderId="31" xfId="57" applyNumberFormat="1" applyFont="1" applyBorder="1" applyAlignment="1">
      <alignment horizontal="left" vertical="center"/>
    </xf>
    <xf numFmtId="0" fontId="92" fillId="4" borderId="4" xfId="56" applyFont="1" applyFill="1" applyBorder="1" applyAlignment="1">
      <alignment horizontal="center" vertical="center"/>
    </xf>
    <xf numFmtId="0" fontId="92" fillId="0" borderId="0" xfId="56" applyFont="1" applyAlignment="1">
      <alignment horizontal="center" vertical="center"/>
    </xf>
    <xf numFmtId="0" fontId="86" fillId="0" borderId="4" xfId="56" applyFont="1" applyBorder="1" applyAlignment="1">
      <alignment horizontal="left" vertical="center" indent="1"/>
    </xf>
    <xf numFmtId="41" fontId="86" fillId="0" borderId="4" xfId="12" applyFont="1" applyBorder="1" applyAlignment="1">
      <alignment horizontal="center" vertical="center"/>
    </xf>
    <xf numFmtId="0" fontId="86" fillId="0" borderId="46" xfId="23" applyFont="1" applyBorder="1" applyAlignment="1">
      <alignment horizontal="center" vertical="center"/>
    </xf>
    <xf numFmtId="0" fontId="86" fillId="0" borderId="14" xfId="23" applyFont="1" applyBorder="1" applyAlignment="1">
      <alignment horizontal="left" vertical="center"/>
    </xf>
    <xf numFmtId="0" fontId="86" fillId="0" borderId="14" xfId="23" applyFont="1" applyBorder="1" applyAlignment="1">
      <alignment horizontal="center" vertical="center"/>
    </xf>
    <xf numFmtId="3" fontId="86" fillId="0" borderId="14" xfId="23" quotePrefix="1" applyNumberFormat="1" applyFont="1" applyBorder="1" applyAlignment="1">
      <alignment horizontal="right" vertical="center"/>
    </xf>
    <xf numFmtId="3" fontId="86" fillId="0" borderId="14" xfId="23" applyNumberFormat="1" applyFont="1" applyBorder="1" applyAlignment="1">
      <alignment horizontal="right" vertical="center"/>
    </xf>
    <xf numFmtId="43" fontId="86" fillId="0" borderId="14" xfId="23" quotePrefix="1" applyNumberFormat="1" applyFont="1" applyBorder="1" applyAlignment="1">
      <alignment horizontal="center" vertical="center"/>
    </xf>
    <xf numFmtId="0" fontId="86" fillId="0" borderId="47" xfId="23" applyFont="1" applyBorder="1"/>
    <xf numFmtId="10" fontId="82" fillId="0" borderId="0" xfId="54" applyNumberFormat="1" applyFont="1" applyAlignment="1"/>
    <xf numFmtId="0" fontId="82" fillId="0" borderId="0" xfId="27" applyFont="1" applyAlignment="1">
      <alignment horizontal="center" vertical="center"/>
    </xf>
    <xf numFmtId="176" fontId="82" fillId="0" borderId="0" xfId="27" applyNumberFormat="1" applyFont="1" applyAlignment="1">
      <alignment horizontal="center" vertical="center"/>
    </xf>
    <xf numFmtId="0" fontId="101" fillId="0" borderId="0" xfId="27" applyFont="1" applyAlignment="1">
      <alignment horizontal="center" vertical="center"/>
    </xf>
    <xf numFmtId="0" fontId="108" fillId="0" borderId="0" xfId="27" applyFont="1" applyAlignment="1">
      <alignment horizontal="center" vertical="center"/>
    </xf>
    <xf numFmtId="0" fontId="109" fillId="0" borderId="0" xfId="27" applyFont="1" applyAlignment="1">
      <alignment horizontal="center" vertical="center"/>
    </xf>
    <xf numFmtId="176" fontId="86" fillId="0" borderId="0" xfId="0" applyNumberFormat="1" applyFont="1" applyAlignment="1">
      <alignment horizontal="right" vertical="center"/>
    </xf>
    <xf numFmtId="0" fontId="82" fillId="4" borderId="6" xfId="27" applyFont="1" applyFill="1" applyBorder="1" applyAlignment="1">
      <alignment horizontal="center" vertical="center"/>
    </xf>
    <xf numFmtId="0" fontId="82" fillId="4" borderId="23" xfId="27" applyFont="1" applyFill="1" applyBorder="1" applyAlignment="1">
      <alignment horizontal="center" vertical="center"/>
    </xf>
    <xf numFmtId="0" fontId="82" fillId="4" borderId="7" xfId="27" applyFont="1" applyFill="1" applyBorder="1" applyAlignment="1">
      <alignment horizontal="center" vertical="center"/>
    </xf>
    <xf numFmtId="176" fontId="82" fillId="4" borderId="7" xfId="27" applyNumberFormat="1" applyFont="1" applyFill="1" applyBorder="1" applyAlignment="1">
      <alignment horizontal="center" vertical="center"/>
    </xf>
    <xf numFmtId="0" fontId="82" fillId="4" borderId="8" xfId="27" applyFont="1" applyFill="1" applyBorder="1" applyAlignment="1">
      <alignment horizontal="center" vertical="center"/>
    </xf>
    <xf numFmtId="0" fontId="86" fillId="0" borderId="10" xfId="27" applyFont="1" applyBorder="1" applyAlignment="1">
      <alignment horizontal="center" vertical="center"/>
    </xf>
    <xf numFmtId="0" fontId="92" fillId="0" borderId="43" xfId="23" applyFont="1" applyBorder="1" applyAlignment="1">
      <alignment horizontal="left" vertical="center" indent="1"/>
    </xf>
    <xf numFmtId="0" fontId="86" fillId="0" borderId="36" xfId="23" applyFont="1" applyBorder="1" applyAlignment="1">
      <alignment horizontal="left" vertical="center" indent="1"/>
    </xf>
    <xf numFmtId="0" fontId="86" fillId="0" borderId="36" xfId="23" applyFont="1" applyBorder="1" applyAlignment="1">
      <alignment horizontal="center" vertical="center"/>
    </xf>
    <xf numFmtId="179" fontId="86" fillId="0" borderId="36" xfId="23" applyNumberFormat="1" applyFont="1" applyBorder="1" applyAlignment="1">
      <alignment horizontal="center" vertical="center"/>
    </xf>
    <xf numFmtId="0" fontId="110" fillId="0" borderId="41" xfId="27" applyFont="1" applyBorder="1" applyAlignment="1">
      <alignment vertical="center"/>
    </xf>
    <xf numFmtId="0" fontId="86" fillId="0" borderId="21" xfId="23" applyFont="1" applyBorder="1" applyAlignment="1">
      <alignment horizontal="left" vertical="center" indent="1"/>
    </xf>
    <xf numFmtId="0" fontId="86" fillId="0" borderId="11" xfId="23" applyFont="1" applyBorder="1" applyAlignment="1">
      <alignment horizontal="left" vertical="center" indent="1"/>
    </xf>
    <xf numFmtId="0" fontId="86" fillId="0" borderId="11" xfId="23" applyFont="1" applyBorder="1" applyAlignment="1">
      <alignment horizontal="center" vertical="center"/>
    </xf>
    <xf numFmtId="179" fontId="86" fillId="0" borderId="11" xfId="23" applyNumberFormat="1" applyFont="1" applyBorder="1" applyAlignment="1">
      <alignment horizontal="center" vertical="center"/>
    </xf>
    <xf numFmtId="0" fontId="110" fillId="0" borderId="9" xfId="27" applyFont="1" applyBorder="1" applyAlignment="1">
      <alignment vertical="center"/>
    </xf>
    <xf numFmtId="0" fontId="89" fillId="0" borderId="11" xfId="23" applyFont="1" applyBorder="1" applyAlignment="1">
      <alignment horizontal="left" vertical="center" wrapText="1" indent="1"/>
    </xf>
    <xf numFmtId="0" fontId="86" fillId="0" borderId="49" xfId="27" applyFont="1" applyBorder="1" applyAlignment="1">
      <alignment horizontal="center" vertical="center"/>
    </xf>
    <xf numFmtId="0" fontId="86" fillId="0" borderId="15" xfId="23" applyFont="1" applyBorder="1" applyAlignment="1">
      <alignment horizontal="left" vertical="center" indent="1"/>
    </xf>
    <xf numFmtId="0" fontId="86" fillId="0" borderId="12" xfId="23" applyFont="1" applyBorder="1" applyAlignment="1">
      <alignment horizontal="left" vertical="center" indent="1"/>
    </xf>
    <xf numFmtId="0" fontId="86" fillId="0" borderId="12" xfId="23" applyFont="1" applyBorder="1" applyAlignment="1">
      <alignment horizontal="center" vertical="center"/>
    </xf>
    <xf numFmtId="179" fontId="86" fillId="0" borderId="12" xfId="23" applyNumberFormat="1" applyFont="1" applyBorder="1" applyAlignment="1">
      <alignment horizontal="center" vertical="center"/>
    </xf>
    <xf numFmtId="0" fontId="110" fillId="0" borderId="16" xfId="27" applyFont="1" applyBorder="1" applyAlignment="1">
      <alignment vertical="center"/>
    </xf>
    <xf numFmtId="3" fontId="103" fillId="0" borderId="22" xfId="24" applyNumberFormat="1" applyFont="1" applyBorder="1" applyAlignment="1">
      <alignment horizontal="left" vertical="center"/>
    </xf>
    <xf numFmtId="3" fontId="103" fillId="0" borderId="38" xfId="24" applyNumberFormat="1" applyFont="1" applyBorder="1" applyAlignment="1">
      <alignment horizontal="left" vertical="center"/>
    </xf>
    <xf numFmtId="49" fontId="86" fillId="0" borderId="11" xfId="23" applyNumberFormat="1" applyFont="1" applyBorder="1" applyAlignment="1">
      <alignment horizontal="left" vertical="center" indent="1"/>
    </xf>
    <xf numFmtId="0" fontId="71" fillId="10" borderId="30" xfId="993" applyNumberFormat="1" applyFont="1" applyFill="1" applyBorder="1" applyAlignment="1">
      <alignment horizontal="center" vertical="center"/>
    </xf>
    <xf numFmtId="0" fontId="72" fillId="11" borderId="77" xfId="993" applyNumberFormat="1" applyFont="1" applyFill="1" applyBorder="1" applyAlignment="1">
      <alignment horizontal="center" vertical="center"/>
    </xf>
    <xf numFmtId="229" fontId="72" fillId="11" borderId="79" xfId="993" applyFont="1" applyFill="1" applyBorder="1" applyAlignment="1">
      <alignment horizontal="center" vertical="center"/>
    </xf>
    <xf numFmtId="0" fontId="86" fillId="10" borderId="4" xfId="993" applyNumberFormat="1" applyFont="1" applyFill="1" applyBorder="1" applyAlignment="1">
      <alignment horizontal="left" vertical="center" indent="1"/>
    </xf>
    <xf numFmtId="0" fontId="103" fillId="10" borderId="0" xfId="994" applyFont="1" applyFill="1">
      <alignment vertical="center"/>
    </xf>
    <xf numFmtId="0" fontId="71" fillId="10" borderId="69" xfId="1001" applyFont="1" applyFill="1" applyBorder="1" applyAlignment="1">
      <alignment horizontal="center" vertical="center"/>
    </xf>
    <xf numFmtId="0" fontId="71" fillId="10" borderId="65" xfId="1001" applyFont="1" applyFill="1" applyBorder="1" applyAlignment="1">
      <alignment horizontal="center" vertical="center"/>
    </xf>
    <xf numFmtId="41" fontId="71" fillId="10" borderId="70" xfId="1001" applyNumberFormat="1" applyFont="1" applyFill="1" applyBorder="1">
      <alignment vertical="center"/>
    </xf>
    <xf numFmtId="0" fontId="87" fillId="4" borderId="23" xfId="23" applyFont="1" applyFill="1" applyBorder="1" applyAlignment="1">
      <alignment horizontal="center" vertical="center"/>
    </xf>
    <xf numFmtId="41" fontId="87" fillId="4" borderId="42" xfId="23" applyNumberFormat="1" applyFont="1" applyFill="1" applyBorder="1" applyAlignment="1">
      <alignment horizontal="center" vertical="center"/>
    </xf>
    <xf numFmtId="0" fontId="86" fillId="0" borderId="21" xfId="23" applyFont="1" applyBorder="1" applyAlignment="1">
      <alignment horizontal="center" vertical="center"/>
    </xf>
    <xf numFmtId="0" fontId="86" fillId="10" borderId="0" xfId="24" applyFont="1" applyFill="1" applyAlignment="1">
      <alignment horizontal="left" vertical="center" indent="1"/>
    </xf>
    <xf numFmtId="0" fontId="86" fillId="10" borderId="11" xfId="24" applyFont="1" applyFill="1" applyBorder="1" applyAlignment="1">
      <alignment horizontal="center" vertical="center"/>
    </xf>
    <xf numFmtId="0" fontId="86" fillId="10" borderId="21" xfId="24" applyFont="1" applyFill="1" applyBorder="1" applyAlignment="1">
      <alignment horizontal="center" vertical="center"/>
    </xf>
    <xf numFmtId="0" fontId="86" fillId="10" borderId="22" xfId="24" applyFont="1" applyFill="1" applyBorder="1" applyAlignment="1">
      <alignment horizontal="center" vertical="center"/>
    </xf>
    <xf numFmtId="3" fontId="86" fillId="10" borderId="22" xfId="24" applyNumberFormat="1" applyFont="1" applyFill="1" applyBorder="1" applyAlignment="1">
      <alignment horizontal="right" vertical="center"/>
    </xf>
    <xf numFmtId="3" fontId="86" fillId="10" borderId="0" xfId="24" applyNumberFormat="1" applyFont="1" applyFill="1" applyAlignment="1">
      <alignment horizontal="right" vertical="center"/>
    </xf>
    <xf numFmtId="3" fontId="86" fillId="10" borderId="0" xfId="24" applyNumberFormat="1" applyFont="1" applyFill="1" applyAlignment="1">
      <alignment horizontal="center" vertical="center"/>
    </xf>
    <xf numFmtId="4" fontId="86" fillId="10" borderId="21" xfId="24" applyNumberFormat="1" applyFont="1" applyFill="1" applyBorder="1" applyAlignment="1">
      <alignment horizontal="center" vertical="center"/>
    </xf>
    <xf numFmtId="191" fontId="86" fillId="10" borderId="22" xfId="55" applyNumberFormat="1" applyFont="1" applyFill="1" applyBorder="1" applyAlignment="1">
      <alignment horizontal="center" vertical="center"/>
    </xf>
    <xf numFmtId="0" fontId="93" fillId="10" borderId="0" xfId="24" applyFont="1" applyFill="1" applyAlignment="1">
      <alignment horizontal="left" vertical="center" indent="1"/>
    </xf>
    <xf numFmtId="3" fontId="106" fillId="10" borderId="22" xfId="24" applyNumberFormat="1" applyFont="1" applyFill="1" applyBorder="1" applyAlignment="1">
      <alignment horizontal="left" vertical="center"/>
    </xf>
    <xf numFmtId="0" fontId="86" fillId="10" borderId="27" xfId="24" applyFont="1" applyFill="1" applyBorder="1" applyAlignment="1">
      <alignment vertical="center"/>
    </xf>
    <xf numFmtId="0" fontId="71" fillId="10" borderId="50" xfId="993" applyNumberFormat="1" applyFont="1" applyFill="1" applyBorder="1" applyAlignment="1">
      <alignment horizontal="center" vertical="center"/>
    </xf>
    <xf numFmtId="0" fontId="86" fillId="10" borderId="19" xfId="993" applyNumberFormat="1" applyFont="1" applyFill="1" applyBorder="1" applyAlignment="1">
      <alignment horizontal="left" vertical="center" indent="1"/>
    </xf>
    <xf numFmtId="0" fontId="78" fillId="0" borderId="69" xfId="994" applyFont="1" applyBorder="1" applyAlignment="1">
      <alignment horizontal="center" vertical="center"/>
    </xf>
    <xf numFmtId="0" fontId="78" fillId="10" borderId="0" xfId="994" applyFont="1" applyFill="1">
      <alignment vertical="center"/>
    </xf>
    <xf numFmtId="0" fontId="86" fillId="0" borderId="4" xfId="993" applyNumberFormat="1" applyFont="1" applyFill="1" applyBorder="1" applyAlignment="1">
      <alignment horizontal="left" vertical="center" indent="1"/>
    </xf>
    <xf numFmtId="222" fontId="93" fillId="0" borderId="11" xfId="23" applyNumberFormat="1" applyFont="1" applyBorder="1" applyAlignment="1">
      <alignment horizontal="right" vertical="center"/>
    </xf>
    <xf numFmtId="0" fontId="93" fillId="10" borderId="0" xfId="23" applyFont="1" applyFill="1" applyAlignment="1">
      <alignment horizontal="left" vertical="center"/>
    </xf>
    <xf numFmtId="176" fontId="111" fillId="0" borderId="9" xfId="29" applyNumberFormat="1" applyFont="1" applyBorder="1" applyAlignment="1">
      <alignment horizontal="left" vertical="center"/>
    </xf>
    <xf numFmtId="41" fontId="86" fillId="4" borderId="4" xfId="885" applyFont="1" applyFill="1" applyBorder="1" applyAlignment="1">
      <alignment horizontal="center" vertical="center" wrapText="1"/>
    </xf>
    <xf numFmtId="0" fontId="71" fillId="10" borderId="40" xfId="993" applyNumberFormat="1" applyFont="1" applyFill="1" applyBorder="1" applyAlignment="1">
      <alignment horizontal="center" vertical="center"/>
    </xf>
    <xf numFmtId="222" fontId="86" fillId="0" borderId="0" xfId="23" applyNumberFormat="1" applyFont="1" applyAlignment="1">
      <alignment vertical="center"/>
    </xf>
    <xf numFmtId="0" fontId="83" fillId="0" borderId="0" xfId="27" applyFont="1" applyAlignment="1">
      <alignment horizontal="center" vertical="center"/>
    </xf>
    <xf numFmtId="176" fontId="82" fillId="0" borderId="9" xfId="30" quotePrefix="1" applyNumberFormat="1" applyFont="1" applyBorder="1" applyAlignment="1">
      <alignment horizontal="center" vertical="center"/>
    </xf>
    <xf numFmtId="0" fontId="113" fillId="0" borderId="0" xfId="1006" applyFont="1" applyAlignment="1">
      <alignment horizontal="left" vertical="center"/>
    </xf>
    <xf numFmtId="0" fontId="114" fillId="0" borderId="0" xfId="1006" applyFont="1" applyAlignment="1">
      <alignment horizontal="center" vertical="center"/>
    </xf>
    <xf numFmtId="0" fontId="81" fillId="0" borderId="0" xfId="1006" applyFont="1" applyAlignment="1">
      <alignment horizontal="center" vertical="center"/>
    </xf>
    <xf numFmtId="41" fontId="115" fillId="0" borderId="0" xfId="1007" applyFont="1" applyAlignment="1">
      <alignment horizontal="center" vertical="center"/>
    </xf>
    <xf numFmtId="176" fontId="116" fillId="0" borderId="14" xfId="1006" applyNumberFormat="1" applyFont="1" applyBorder="1" applyAlignment="1">
      <alignment horizontal="right" vertical="center"/>
    </xf>
    <xf numFmtId="176" fontId="116" fillId="0" borderId="20" xfId="1006" applyNumberFormat="1" applyFont="1" applyBorder="1" applyAlignment="1">
      <alignment horizontal="right" vertical="center"/>
    </xf>
    <xf numFmtId="41" fontId="81" fillId="0" borderId="0" xfId="1007" applyFont="1" applyAlignment="1">
      <alignment horizontal="center" vertical="center"/>
    </xf>
    <xf numFmtId="41" fontId="117" fillId="0" borderId="0" xfId="1007" applyFont="1" applyAlignment="1">
      <alignment horizontal="right"/>
    </xf>
    <xf numFmtId="0" fontId="114" fillId="0" borderId="0" xfId="1006" applyFont="1">
      <alignment vertical="center"/>
    </xf>
    <xf numFmtId="231" fontId="114" fillId="0" borderId="0" xfId="1007" applyNumberFormat="1" applyFont="1" applyFill="1" applyAlignment="1">
      <alignment horizontal="center" vertical="center"/>
    </xf>
    <xf numFmtId="41" fontId="114" fillId="0" borderId="0" xfId="1007" applyFont="1" applyFill="1" applyAlignment="1">
      <alignment horizontal="center" vertical="center"/>
    </xf>
    <xf numFmtId="0" fontId="118" fillId="18" borderId="48" xfId="1006" applyFont="1" applyFill="1" applyBorder="1" applyAlignment="1">
      <alignment horizontal="center" vertical="center"/>
    </xf>
    <xf numFmtId="0" fontId="118" fillId="18" borderId="51" xfId="1006" applyFont="1" applyFill="1" applyBorder="1" applyAlignment="1">
      <alignment horizontal="center" vertical="center"/>
    </xf>
    <xf numFmtId="0" fontId="118" fillId="18" borderId="51" xfId="1006" applyFont="1" applyFill="1" applyBorder="1" applyAlignment="1">
      <alignment horizontal="center" vertical="center" wrapText="1"/>
    </xf>
    <xf numFmtId="41" fontId="118" fillId="18" borderId="51" xfId="1007" applyFont="1" applyFill="1" applyBorder="1" applyAlignment="1">
      <alignment horizontal="center" vertical="center" wrapText="1"/>
    </xf>
    <xf numFmtId="41" fontId="119" fillId="18" borderId="51" xfId="1007" applyFont="1" applyFill="1" applyBorder="1" applyAlignment="1">
      <alignment horizontal="center" vertical="center" wrapText="1"/>
    </xf>
    <xf numFmtId="0" fontId="114" fillId="10" borderId="0" xfId="1006" applyFont="1" applyFill="1" applyAlignment="1">
      <alignment horizontal="center" vertical="center"/>
    </xf>
    <xf numFmtId="0" fontId="81" fillId="10" borderId="4" xfId="1006" applyFont="1" applyFill="1" applyBorder="1" applyAlignment="1">
      <alignment horizontal="left" vertical="center"/>
    </xf>
    <xf numFmtId="41" fontId="81" fillId="10" borderId="4" xfId="1007" applyFont="1" applyFill="1" applyBorder="1" applyAlignment="1">
      <alignment horizontal="right" vertical="center"/>
    </xf>
    <xf numFmtId="232" fontId="81" fillId="10" borderId="4" xfId="1006" applyNumberFormat="1" applyFont="1" applyFill="1" applyBorder="1" applyAlignment="1">
      <alignment horizontal="center" vertical="center" wrapText="1"/>
    </xf>
    <xf numFmtId="41" fontId="115" fillId="10" borderId="4" xfId="1007" applyFont="1" applyFill="1" applyBorder="1" applyAlignment="1">
      <alignment horizontal="center" vertical="center" wrapText="1"/>
    </xf>
    <xf numFmtId="232" fontId="81" fillId="10" borderId="4" xfId="1007" applyNumberFormat="1" applyFont="1" applyFill="1" applyBorder="1" applyAlignment="1">
      <alignment vertical="center" wrapText="1"/>
    </xf>
    <xf numFmtId="41" fontId="126" fillId="22" borderId="63" xfId="1007" applyFont="1" applyFill="1" applyBorder="1" applyAlignment="1">
      <alignment horizontal="center" vertical="center" wrapText="1"/>
    </xf>
    <xf numFmtId="0" fontId="117" fillId="11" borderId="30" xfId="1006" applyFont="1" applyFill="1" applyBorder="1" applyAlignment="1">
      <alignment horizontal="center" vertical="center"/>
    </xf>
    <xf numFmtId="232" fontId="81" fillId="10" borderId="19" xfId="1007" applyNumberFormat="1" applyFont="1" applyFill="1" applyBorder="1" applyAlignment="1">
      <alignment vertical="center" wrapText="1"/>
    </xf>
    <xf numFmtId="176" fontId="127" fillId="22" borderId="37" xfId="1006" applyNumberFormat="1" applyFont="1" applyFill="1" applyBorder="1">
      <alignment vertical="center"/>
    </xf>
    <xf numFmtId="0" fontId="128" fillId="0" borderId="41" xfId="1006" applyFont="1" applyBorder="1">
      <alignment vertical="center"/>
    </xf>
    <xf numFmtId="0" fontId="117" fillId="10" borderId="4" xfId="1006" applyFont="1" applyFill="1" applyBorder="1" applyAlignment="1">
      <alignment horizontal="left" vertical="center" wrapText="1"/>
    </xf>
    <xf numFmtId="176" fontId="116" fillId="22" borderId="63" xfId="1006" applyNumberFormat="1" applyFont="1" applyFill="1" applyBorder="1" applyAlignment="1">
      <alignment horizontal="right" vertical="center"/>
    </xf>
    <xf numFmtId="176" fontId="128" fillId="0" borderId="30" xfId="1006" applyNumberFormat="1" applyFont="1" applyBorder="1">
      <alignment vertical="center"/>
    </xf>
    <xf numFmtId="0" fontId="121" fillId="20" borderId="4" xfId="1006" applyFont="1" applyFill="1" applyBorder="1" applyAlignment="1">
      <alignment horizontal="center" vertical="center"/>
    </xf>
    <xf numFmtId="41" fontId="121" fillId="20" borderId="4" xfId="1006" applyNumberFormat="1" applyFont="1" applyFill="1" applyBorder="1" applyAlignment="1">
      <alignment horizontal="center" vertical="center"/>
    </xf>
    <xf numFmtId="232" fontId="121" fillId="20" borderId="4" xfId="1006" applyNumberFormat="1" applyFont="1" applyFill="1" applyBorder="1" applyAlignment="1">
      <alignment horizontal="center" vertical="center" wrapText="1"/>
    </xf>
    <xf numFmtId="41" fontId="130" fillId="20" borderId="4" xfId="1007" applyFont="1" applyFill="1" applyBorder="1" applyAlignment="1">
      <alignment horizontal="center" vertical="center" wrapText="1"/>
    </xf>
    <xf numFmtId="234" fontId="116" fillId="22" borderId="63" xfId="1006" applyNumberFormat="1" applyFont="1" applyFill="1" applyBorder="1" applyAlignment="1">
      <alignment horizontal="right" vertical="center"/>
    </xf>
    <xf numFmtId="234" fontId="128" fillId="0" borderId="30" xfId="1006" applyNumberFormat="1" applyFont="1" applyBorder="1">
      <alignment vertical="center"/>
    </xf>
    <xf numFmtId="9" fontId="81" fillId="23" borderId="4" xfId="1006" applyNumberFormat="1" applyFont="1" applyFill="1" applyBorder="1" applyAlignment="1">
      <alignment horizontal="center" vertical="center"/>
    </xf>
    <xf numFmtId="41" fontId="121" fillId="23" borderId="4" xfId="1006" applyNumberFormat="1" applyFont="1" applyFill="1" applyBorder="1" applyAlignment="1">
      <alignment horizontal="center" vertical="center"/>
    </xf>
    <xf numFmtId="232" fontId="121" fillId="23" borderId="4" xfId="1006" applyNumberFormat="1" applyFont="1" applyFill="1" applyBorder="1" applyAlignment="1">
      <alignment horizontal="center" vertical="center" wrapText="1"/>
    </xf>
    <xf numFmtId="41" fontId="131" fillId="23" borderId="4" xfId="1007" applyFont="1" applyFill="1" applyBorder="1" applyAlignment="1">
      <alignment horizontal="center" vertical="center" wrapText="1"/>
    </xf>
    <xf numFmtId="233" fontId="125" fillId="20" borderId="4" xfId="1007" applyNumberFormat="1" applyFont="1" applyFill="1" applyBorder="1" applyAlignment="1" applyProtection="1">
      <alignment horizontal="center" vertical="center" wrapText="1"/>
    </xf>
    <xf numFmtId="232" fontId="115" fillId="0" borderId="4" xfId="1007" applyNumberFormat="1" applyFont="1" applyFill="1" applyBorder="1" applyAlignment="1">
      <alignment horizontal="center" vertical="center" wrapText="1"/>
    </xf>
    <xf numFmtId="41" fontId="115" fillId="0" borderId="4" xfId="1007" applyFont="1" applyFill="1" applyBorder="1" applyAlignment="1">
      <alignment horizontal="center" vertical="center" wrapText="1"/>
    </xf>
    <xf numFmtId="41" fontId="130" fillId="23" borderId="4" xfId="1007" applyFont="1" applyFill="1" applyBorder="1" applyAlignment="1">
      <alignment horizontal="center" vertical="center" wrapText="1"/>
    </xf>
    <xf numFmtId="233" fontId="125" fillId="20" borderId="11" xfId="1007" applyNumberFormat="1" applyFont="1" applyFill="1" applyBorder="1" applyAlignment="1" applyProtection="1">
      <alignment horizontal="center" vertical="center" wrapText="1"/>
    </xf>
    <xf numFmtId="41" fontId="121" fillId="22" borderId="4" xfId="1006" applyNumberFormat="1" applyFont="1" applyFill="1" applyBorder="1" applyAlignment="1">
      <alignment horizontal="center" vertical="center"/>
    </xf>
    <xf numFmtId="232" fontId="121" fillId="22" borderId="4" xfId="1006" applyNumberFormat="1" applyFont="1" applyFill="1" applyBorder="1" applyAlignment="1">
      <alignment horizontal="center" vertical="center" wrapText="1"/>
    </xf>
    <xf numFmtId="41" fontId="130" fillId="22" borderId="4" xfId="1007" applyFont="1" applyFill="1" applyBorder="1" applyAlignment="1">
      <alignment horizontal="center" vertical="center" wrapText="1"/>
    </xf>
    <xf numFmtId="233" fontId="125" fillId="22" borderId="4" xfId="1007" applyNumberFormat="1" applyFont="1" applyFill="1" applyBorder="1" applyAlignment="1" applyProtection="1">
      <alignment horizontal="center" vertical="center" wrapText="1"/>
    </xf>
    <xf numFmtId="232" fontId="130" fillId="22" borderId="4" xfId="1007" applyNumberFormat="1" applyFont="1" applyFill="1" applyBorder="1" applyAlignment="1">
      <alignment horizontal="center" vertical="center" wrapText="1"/>
    </xf>
    <xf numFmtId="232" fontId="122" fillId="22" borderId="11" xfId="1007" applyNumberFormat="1" applyFont="1" applyFill="1" applyBorder="1" applyAlignment="1">
      <alignment horizontal="center" vertical="center" wrapText="1"/>
    </xf>
    <xf numFmtId="41" fontId="120" fillId="22" borderId="4" xfId="1007" applyFont="1" applyFill="1" applyBorder="1" applyAlignment="1">
      <alignment horizontal="center" vertical="center" wrapText="1"/>
    </xf>
    <xf numFmtId="0" fontId="81" fillId="10" borderId="4" xfId="1006" applyFont="1" applyFill="1" applyBorder="1" applyAlignment="1">
      <alignment horizontal="center" vertical="center"/>
    </xf>
    <xf numFmtId="233" fontId="125" fillId="20" borderId="11" xfId="1007" applyNumberFormat="1" applyFont="1" applyFill="1" applyBorder="1" applyAlignment="1" applyProtection="1">
      <alignment vertical="center" wrapText="1"/>
    </xf>
    <xf numFmtId="232" fontId="81" fillId="10" borderId="4" xfId="1007" applyNumberFormat="1" applyFont="1" applyFill="1" applyBorder="1" applyAlignment="1">
      <alignment horizontal="center" vertical="center" wrapText="1"/>
    </xf>
    <xf numFmtId="234" fontId="116" fillId="22" borderId="20" xfId="1006" applyNumberFormat="1" applyFont="1" applyFill="1" applyBorder="1" applyAlignment="1">
      <alignment horizontal="right" vertical="center"/>
    </xf>
    <xf numFmtId="0" fontId="81" fillId="0" borderId="4" xfId="1006" applyFont="1" applyBorder="1" applyAlignment="1">
      <alignment horizontal="center" vertical="center"/>
    </xf>
    <xf numFmtId="41" fontId="81" fillId="0" borderId="4" xfId="1006" applyNumberFormat="1" applyFont="1" applyBorder="1" applyAlignment="1">
      <alignment horizontal="center" vertical="center"/>
    </xf>
    <xf numFmtId="234" fontId="128" fillId="0" borderId="30" xfId="1006" applyNumberFormat="1" applyFont="1" applyBorder="1" applyAlignment="1">
      <alignment vertical="center" wrapText="1"/>
    </xf>
    <xf numFmtId="3" fontId="134" fillId="22" borderId="20" xfId="1006" applyNumberFormat="1" applyFont="1" applyFill="1" applyBorder="1" applyAlignment="1">
      <alignment horizontal="right" vertical="center"/>
    </xf>
    <xf numFmtId="232" fontId="115" fillId="0" borderId="39" xfId="1007" applyNumberFormat="1" applyFont="1" applyFill="1" applyBorder="1" applyAlignment="1">
      <alignment horizontal="center" vertical="center" wrapText="1"/>
    </xf>
    <xf numFmtId="233" fontId="125" fillId="20" borderId="19" xfId="1007" applyNumberFormat="1" applyFont="1" applyFill="1" applyBorder="1" applyAlignment="1" applyProtection="1">
      <alignment vertical="center" wrapText="1"/>
    </xf>
    <xf numFmtId="41" fontId="130" fillId="20" borderId="39" xfId="1007" applyFont="1" applyFill="1" applyBorder="1" applyAlignment="1">
      <alignment horizontal="center" vertical="center" wrapText="1"/>
    </xf>
    <xf numFmtId="232" fontId="130" fillId="20" borderId="39" xfId="1007" applyNumberFormat="1" applyFont="1" applyFill="1" applyBorder="1" applyAlignment="1">
      <alignment horizontal="center" vertical="center" wrapText="1"/>
    </xf>
    <xf numFmtId="9" fontId="135" fillId="23" borderId="4" xfId="1006" applyNumberFormat="1" applyFont="1" applyFill="1" applyBorder="1" applyAlignment="1">
      <alignment horizontal="center" vertical="center"/>
    </xf>
    <xf numFmtId="0" fontId="135" fillId="23" borderId="4" xfId="1006" applyFont="1" applyFill="1" applyBorder="1" applyAlignment="1">
      <alignment horizontal="center" vertical="center"/>
    </xf>
    <xf numFmtId="0" fontId="81" fillId="23" borderId="4" xfId="1006" applyFont="1" applyFill="1" applyBorder="1" applyAlignment="1">
      <alignment horizontal="center" vertical="center"/>
    </xf>
    <xf numFmtId="49" fontId="136" fillId="0" borderId="4" xfId="1007" applyNumberFormat="1" applyFont="1" applyBorder="1" applyAlignment="1">
      <alignment horizontal="center" vertical="center"/>
    </xf>
    <xf numFmtId="41" fontId="115" fillId="0" borderId="4" xfId="1007" applyFont="1" applyBorder="1" applyAlignment="1">
      <alignment horizontal="center" vertical="center"/>
    </xf>
    <xf numFmtId="232" fontId="81" fillId="0" borderId="39" xfId="1007" applyNumberFormat="1" applyFont="1" applyBorder="1" applyAlignment="1">
      <alignment horizontal="center" vertical="center"/>
    </xf>
    <xf numFmtId="232" fontId="115" fillId="23" borderId="4" xfId="1007" applyNumberFormat="1" applyFont="1" applyFill="1" applyBorder="1" applyAlignment="1">
      <alignment horizontal="center" vertical="center"/>
    </xf>
    <xf numFmtId="41" fontId="137" fillId="0" borderId="4" xfId="1007" applyFont="1" applyBorder="1" applyAlignment="1">
      <alignment horizontal="center" vertical="center"/>
    </xf>
    <xf numFmtId="232" fontId="81" fillId="0" borderId="4" xfId="1007" applyNumberFormat="1" applyFont="1" applyBorder="1" applyAlignment="1">
      <alignment horizontal="center" vertical="center"/>
    </xf>
    <xf numFmtId="0" fontId="121" fillId="22" borderId="4" xfId="1006" applyFont="1" applyFill="1" applyBorder="1" applyAlignment="1">
      <alignment horizontal="center" vertical="center"/>
    </xf>
    <xf numFmtId="41" fontId="130" fillId="22" borderId="4" xfId="1007" applyFont="1" applyFill="1" applyBorder="1" applyAlignment="1">
      <alignment horizontal="center" vertical="center"/>
    </xf>
    <xf numFmtId="41" fontId="120" fillId="22" borderId="4" xfId="1007" applyFont="1" applyFill="1" applyBorder="1" applyAlignment="1">
      <alignment horizontal="center" vertical="center"/>
    </xf>
    <xf numFmtId="0" fontId="142" fillId="25" borderId="33" xfId="1006" applyFont="1" applyFill="1" applyBorder="1" applyAlignment="1">
      <alignment horizontal="center" vertical="center"/>
    </xf>
    <xf numFmtId="0" fontId="119" fillId="25" borderId="33" xfId="1006" applyFont="1" applyFill="1" applyBorder="1" applyAlignment="1">
      <alignment horizontal="center" vertical="center"/>
    </xf>
    <xf numFmtId="41" fontId="119" fillId="25" borderId="33" xfId="1007" applyFont="1" applyFill="1" applyBorder="1" applyAlignment="1">
      <alignment horizontal="center" vertical="center"/>
    </xf>
    <xf numFmtId="41" fontId="141" fillId="25" borderId="33" xfId="1007" applyFont="1" applyFill="1" applyBorder="1" applyAlignment="1">
      <alignment horizontal="center" vertical="center"/>
    </xf>
    <xf numFmtId="41" fontId="141" fillId="25" borderId="33" xfId="1007" applyFont="1" applyFill="1" applyBorder="1" applyAlignment="1">
      <alignment horizontal="right" vertical="center"/>
    </xf>
    <xf numFmtId="41" fontId="143" fillId="0" borderId="0" xfId="1007" applyFont="1" applyAlignment="1">
      <alignment horizontal="center" vertical="center"/>
    </xf>
    <xf numFmtId="41" fontId="114" fillId="0" borderId="0" xfId="1007" applyFont="1" applyAlignment="1">
      <alignment horizontal="center" vertical="center"/>
    </xf>
    <xf numFmtId="0" fontId="144" fillId="0" borderId="0" xfId="1006" applyFont="1" applyAlignment="1">
      <alignment horizontal="left" vertical="center"/>
    </xf>
    <xf numFmtId="0" fontId="146" fillId="26" borderId="4" xfId="1006" applyFont="1" applyFill="1" applyBorder="1" applyAlignment="1">
      <alignment horizontal="center" vertical="center"/>
    </xf>
    <xf numFmtId="2" fontId="148" fillId="0" borderId="4" xfId="1006" quotePrefix="1" applyNumberFormat="1" applyFont="1" applyBorder="1" applyAlignment="1">
      <alignment horizontal="center" vertical="center"/>
    </xf>
    <xf numFmtId="3" fontId="148" fillId="0" borderId="4" xfId="1006" applyNumberFormat="1" applyFont="1" applyBorder="1" applyAlignment="1">
      <alignment horizontal="center" vertical="center"/>
    </xf>
    <xf numFmtId="41" fontId="148" fillId="0" borderId="4" xfId="1007" quotePrefix="1" applyFont="1" applyBorder="1" applyAlignment="1">
      <alignment horizontal="center" vertical="center"/>
    </xf>
    <xf numFmtId="2" fontId="148" fillId="0" borderId="4" xfId="1006" applyNumberFormat="1" applyFont="1" applyBorder="1" applyAlignment="1">
      <alignment horizontal="center" vertical="center"/>
    </xf>
    <xf numFmtId="41" fontId="148" fillId="0" borderId="4" xfId="1007" applyFont="1" applyBorder="1" applyAlignment="1">
      <alignment horizontal="center" vertical="center"/>
    </xf>
    <xf numFmtId="41" fontId="148" fillId="0" borderId="4" xfId="1007" applyFont="1" applyFill="1" applyBorder="1" applyAlignment="1">
      <alignment horizontal="center" vertical="center"/>
    </xf>
    <xf numFmtId="0" fontId="29" fillId="0" borderId="0" xfId="27" applyFont="1" applyAlignment="1">
      <alignment vertical="center"/>
    </xf>
    <xf numFmtId="0" fontId="78" fillId="10" borderId="88" xfId="996" applyFont="1" applyFill="1" applyBorder="1" applyAlignment="1">
      <alignment horizontal="center" vertical="center"/>
    </xf>
    <xf numFmtId="0" fontId="78" fillId="10" borderId="88" xfId="996" applyFont="1" applyFill="1" applyBorder="1" applyAlignment="1">
      <alignment horizontal="center" vertical="center" wrapText="1"/>
    </xf>
    <xf numFmtId="0" fontId="78" fillId="10" borderId="87" xfId="996" applyFont="1" applyFill="1" applyBorder="1" applyAlignment="1">
      <alignment horizontal="center" vertical="center"/>
    </xf>
    <xf numFmtId="0" fontId="78" fillId="10" borderId="87" xfId="996" applyFont="1" applyFill="1" applyBorder="1" applyAlignment="1">
      <alignment horizontal="center" vertical="center" wrapText="1"/>
    </xf>
    <xf numFmtId="0" fontId="78" fillId="0" borderId="87" xfId="1001" applyFont="1" applyBorder="1" applyAlignment="1">
      <alignment horizontal="center" vertical="center"/>
    </xf>
    <xf numFmtId="0" fontId="78" fillId="8" borderId="90" xfId="996" applyFont="1" applyFill="1" applyBorder="1">
      <alignment vertical="center"/>
    </xf>
    <xf numFmtId="0" fontId="78" fillId="8" borderId="89" xfId="996" applyFont="1" applyFill="1" applyBorder="1">
      <alignment vertical="center"/>
    </xf>
    <xf numFmtId="0" fontId="92" fillId="8" borderId="83" xfId="27" applyFont="1" applyFill="1" applyBorder="1" applyAlignment="1">
      <alignment horizontal="center" vertical="center"/>
    </xf>
    <xf numFmtId="0" fontId="92" fillId="8" borderId="84" xfId="27" applyFont="1" applyFill="1" applyBorder="1" applyAlignment="1">
      <alignment horizontal="center" vertical="center" wrapText="1"/>
    </xf>
    <xf numFmtId="0" fontId="92" fillId="8" borderId="84" xfId="27" applyFont="1" applyFill="1" applyBorder="1" applyAlignment="1">
      <alignment horizontal="center" vertical="center"/>
    </xf>
    <xf numFmtId="0" fontId="92" fillId="8" borderId="78" xfId="27" applyFont="1" applyFill="1" applyBorder="1" applyAlignment="1">
      <alignment horizontal="center" vertical="center"/>
    </xf>
    <xf numFmtId="0" fontId="92" fillId="8" borderId="79" xfId="27" applyFont="1" applyFill="1" applyBorder="1" applyAlignment="1">
      <alignment horizontal="center" vertical="center"/>
    </xf>
    <xf numFmtId="0" fontId="93" fillId="0" borderId="49" xfId="27" applyFont="1" applyBorder="1" applyAlignment="1">
      <alignment horizontal="center" vertical="center" wrapText="1"/>
    </xf>
    <xf numFmtId="3" fontId="93" fillId="0" borderId="13" xfId="27" applyNumberFormat="1" applyFont="1" applyBorder="1" applyAlignment="1">
      <alignment horizontal="center" vertical="center"/>
    </xf>
    <xf numFmtId="3" fontId="93" fillId="28" borderId="13" xfId="27" applyNumberFormat="1" applyFont="1" applyFill="1" applyBorder="1" applyAlignment="1">
      <alignment horizontal="center" vertical="center"/>
    </xf>
    <xf numFmtId="3" fontId="150" fillId="29" borderId="12" xfId="27" applyNumberFormat="1" applyFont="1" applyFill="1" applyBorder="1" applyAlignment="1">
      <alignment horizontal="center" vertical="center"/>
    </xf>
    <xf numFmtId="0" fontId="93" fillId="0" borderId="16" xfId="27" applyFont="1" applyBorder="1" applyAlignment="1">
      <alignment horizontal="left" vertical="top" wrapText="1"/>
    </xf>
    <xf numFmtId="0" fontId="86" fillId="10" borderId="0" xfId="23" applyFont="1" applyFill="1" applyAlignment="1">
      <alignment horizontal="center" vertical="center"/>
    </xf>
    <xf numFmtId="0" fontId="92" fillId="10" borderId="0" xfId="27" applyFont="1" applyFill="1" applyAlignment="1">
      <alignment vertical="center"/>
    </xf>
    <xf numFmtId="0" fontId="110" fillId="10" borderId="0" xfId="27" applyFont="1" applyFill="1" applyAlignment="1">
      <alignment vertical="center"/>
    </xf>
    <xf numFmtId="179" fontId="86" fillId="10" borderId="0" xfId="23" applyNumberFormat="1" applyFont="1" applyFill="1" applyAlignment="1">
      <alignment horizontal="center" vertical="center"/>
    </xf>
    <xf numFmtId="0" fontId="150" fillId="29" borderId="0" xfId="23" applyFont="1" applyFill="1" applyAlignment="1">
      <alignment horizontal="left" vertical="center"/>
    </xf>
    <xf numFmtId="0" fontId="86" fillId="29" borderId="0" xfId="23" applyFont="1" applyFill="1" applyAlignment="1">
      <alignment horizontal="center" vertical="center"/>
    </xf>
    <xf numFmtId="0" fontId="70" fillId="11" borderId="7" xfId="0" applyFont="1" applyFill="1" applyBorder="1" applyAlignment="1">
      <alignment horizontal="center" vertical="center"/>
    </xf>
    <xf numFmtId="0" fontId="70" fillId="11" borderId="7" xfId="0" applyFont="1" applyFill="1" applyBorder="1" applyAlignment="1">
      <alignment horizontal="center" vertical="center" wrapText="1"/>
    </xf>
    <xf numFmtId="0" fontId="70" fillId="11" borderId="8" xfId="0" applyFont="1" applyFill="1" applyBorder="1" applyAlignment="1">
      <alignment horizontal="center" vertical="center"/>
    </xf>
    <xf numFmtId="41" fontId="78" fillId="10" borderId="65" xfId="997" applyFont="1" applyFill="1" applyBorder="1" applyAlignment="1">
      <alignment horizontal="center" vertical="center"/>
    </xf>
    <xf numFmtId="49" fontId="78" fillId="10" borderId="0" xfId="994" applyNumberFormat="1" applyFont="1" applyFill="1">
      <alignment vertical="center"/>
    </xf>
    <xf numFmtId="0" fontId="82" fillId="10" borderId="0" xfId="994" applyFont="1" applyFill="1">
      <alignment vertical="center"/>
    </xf>
    <xf numFmtId="49" fontId="93" fillId="10" borderId="0" xfId="994" applyNumberFormat="1" applyFont="1" applyFill="1" applyBorder="1" applyAlignment="1">
      <alignment horizontal="left" vertical="center"/>
    </xf>
    <xf numFmtId="49" fontId="93" fillId="10" borderId="0" xfId="994" applyNumberFormat="1" applyFont="1" applyFill="1" applyBorder="1">
      <alignment vertical="center"/>
    </xf>
    <xf numFmtId="49" fontId="93" fillId="10" borderId="0" xfId="993" applyNumberFormat="1" applyFont="1" applyFill="1" applyBorder="1" applyAlignment="1">
      <alignment horizontal="left" vertical="center"/>
    </xf>
    <xf numFmtId="49" fontId="93" fillId="10" borderId="0" xfId="25" applyNumberFormat="1" applyFont="1" applyFill="1" applyBorder="1" applyAlignment="1">
      <alignment vertical="center"/>
    </xf>
    <xf numFmtId="49" fontId="78" fillId="20" borderId="0" xfId="994" applyNumberFormat="1" applyFont="1" applyFill="1">
      <alignment vertical="center"/>
    </xf>
    <xf numFmtId="0" fontId="93" fillId="10" borderId="11" xfId="23" applyFont="1" applyFill="1" applyBorder="1" applyAlignment="1">
      <alignment horizontal="left" vertical="center"/>
    </xf>
    <xf numFmtId="180" fontId="93" fillId="10" borderId="22" xfId="23" applyNumberFormat="1" applyFont="1" applyFill="1" applyBorder="1" applyAlignment="1">
      <alignment horizontal="right" vertical="center"/>
    </xf>
    <xf numFmtId="222" fontId="93" fillId="10" borderId="11" xfId="23" applyNumberFormat="1" applyFont="1" applyFill="1" applyBorder="1" applyAlignment="1">
      <alignment horizontal="center" vertical="center"/>
    </xf>
    <xf numFmtId="180" fontId="93" fillId="10" borderId="21" xfId="23" applyNumberFormat="1" applyFont="1" applyFill="1" applyBorder="1" applyAlignment="1">
      <alignment horizontal="right" vertical="center"/>
    </xf>
    <xf numFmtId="41" fontId="93" fillId="10" borderId="11" xfId="23" applyNumberFormat="1" applyFont="1" applyFill="1" applyBorder="1" applyAlignment="1">
      <alignment horizontal="right" vertical="center"/>
    </xf>
    <xf numFmtId="180" fontId="93" fillId="10" borderId="0" xfId="23" applyNumberFormat="1" applyFont="1" applyFill="1" applyAlignment="1">
      <alignment horizontal="right" vertical="center"/>
    </xf>
    <xf numFmtId="41" fontId="93" fillId="10" borderId="22" xfId="23" applyNumberFormat="1" applyFont="1" applyFill="1" applyBorder="1" applyAlignment="1">
      <alignment horizontal="right" vertical="center"/>
    </xf>
    <xf numFmtId="41" fontId="86" fillId="4" borderId="4" xfId="885" applyFont="1" applyFill="1" applyBorder="1" applyAlignment="1">
      <alignment horizontal="center" vertical="center" wrapText="1"/>
    </xf>
    <xf numFmtId="0" fontId="86" fillId="0" borderId="30" xfId="993" applyNumberFormat="1" applyFont="1" applyFill="1" applyBorder="1" applyAlignment="1">
      <alignment horizontal="center" vertical="center"/>
    </xf>
    <xf numFmtId="0" fontId="70" fillId="15" borderId="6" xfId="0" applyFont="1" applyFill="1" applyBorder="1" applyAlignment="1">
      <alignment horizontal="center" vertical="center"/>
    </xf>
    <xf numFmtId="0" fontId="70" fillId="15" borderId="8" xfId="0" applyFont="1" applyFill="1" applyBorder="1" applyAlignment="1">
      <alignment horizontal="center" vertical="center" wrapText="1"/>
    </xf>
    <xf numFmtId="0" fontId="70" fillId="15" borderId="63" xfId="0" applyFont="1" applyFill="1" applyBorder="1">
      <alignment vertical="center"/>
    </xf>
    <xf numFmtId="0" fontId="70" fillId="15" borderId="30" xfId="0" applyFont="1" applyFill="1" applyBorder="1" applyAlignment="1">
      <alignment horizontal="center" vertical="center"/>
    </xf>
    <xf numFmtId="0" fontId="70" fillId="15" borderId="32" xfId="0" applyFont="1" applyFill="1" applyBorder="1">
      <alignment vertical="center"/>
    </xf>
    <xf numFmtId="0" fontId="70" fillId="15" borderId="34" xfId="0" applyFont="1" applyFill="1" applyBorder="1" applyAlignment="1">
      <alignment horizontal="center" vertical="center"/>
    </xf>
    <xf numFmtId="0" fontId="83" fillId="0" borderId="0" xfId="27" applyFont="1" applyAlignment="1">
      <alignment horizontal="center" vertical="center"/>
    </xf>
    <xf numFmtId="0" fontId="151" fillId="0" borderId="0" xfId="0" applyFont="1" applyFill="1" applyAlignment="1">
      <alignment horizontal="center" vertical="center"/>
    </xf>
    <xf numFmtId="0" fontId="152" fillId="0" borderId="0" xfId="0" applyFont="1" applyFill="1" applyAlignment="1">
      <alignment horizontal="center" vertical="center"/>
    </xf>
    <xf numFmtId="0" fontId="70" fillId="11" borderId="6" xfId="0" applyFont="1" applyFill="1" applyBorder="1" applyAlignment="1">
      <alignment horizontal="center" vertical="center"/>
    </xf>
    <xf numFmtId="0" fontId="70" fillId="0" borderId="0" xfId="0" applyFont="1" applyFill="1" applyBorder="1" applyAlignment="1">
      <alignment horizontal="center" vertical="center" wrapText="1"/>
    </xf>
    <xf numFmtId="0" fontId="70" fillId="0" borderId="0" xfId="0" applyFont="1" applyFill="1" applyBorder="1" applyAlignment="1">
      <alignment horizontal="center" vertical="center"/>
    </xf>
    <xf numFmtId="0" fontId="107" fillId="17" borderId="0" xfId="23" applyFont="1" applyFill="1" applyAlignment="1">
      <alignment horizontal="center" vertical="center"/>
    </xf>
    <xf numFmtId="179" fontId="153" fillId="17" borderId="0" xfId="23" applyNumberFormat="1" applyFont="1" applyFill="1" applyAlignment="1">
      <alignment horizontal="center" vertical="center"/>
    </xf>
    <xf numFmtId="0" fontId="153" fillId="17" borderId="0" xfId="27" applyFont="1" applyFill="1" applyAlignment="1">
      <alignment horizontal="center" vertical="center"/>
    </xf>
    <xf numFmtId="0" fontId="82" fillId="10" borderId="0" xfId="994" applyFont="1" applyFill="1" applyBorder="1" applyAlignment="1">
      <alignment vertical="center"/>
    </xf>
    <xf numFmtId="0" fontId="70" fillId="10" borderId="0" xfId="994" applyFont="1" applyFill="1" applyBorder="1" applyAlignment="1">
      <alignment vertical="center"/>
    </xf>
    <xf numFmtId="0" fontId="70" fillId="10" borderId="0" xfId="994" applyFont="1" applyFill="1" applyBorder="1" applyAlignment="1">
      <alignment horizontal="center" vertical="center"/>
    </xf>
    <xf numFmtId="0" fontId="86" fillId="10" borderId="0" xfId="0" applyFont="1" applyFill="1" applyBorder="1" applyAlignment="1">
      <alignment vertical="center"/>
    </xf>
    <xf numFmtId="0" fontId="86" fillId="10" borderId="4" xfId="0" applyFont="1" applyFill="1" applyBorder="1" applyAlignment="1">
      <alignment horizontal="center" vertical="center"/>
    </xf>
    <xf numFmtId="49" fontId="86" fillId="10" borderId="4" xfId="994" applyNumberFormat="1" applyFont="1" applyFill="1" applyBorder="1" applyAlignment="1">
      <alignment horizontal="center" vertical="center"/>
    </xf>
    <xf numFmtId="0" fontId="86" fillId="10" borderId="4" xfId="994" applyFont="1" applyFill="1" applyBorder="1" applyAlignment="1">
      <alignment horizontal="center" vertical="center"/>
    </xf>
    <xf numFmtId="0" fontId="71" fillId="10" borderId="4" xfId="994" applyFont="1" applyFill="1" applyBorder="1" applyAlignment="1">
      <alignment horizontal="center" vertical="center"/>
    </xf>
    <xf numFmtId="49" fontId="86" fillId="17" borderId="4" xfId="994" applyNumberFormat="1" applyFont="1" applyFill="1" applyBorder="1" applyAlignment="1">
      <alignment horizontal="center" vertical="center"/>
    </xf>
    <xf numFmtId="49" fontId="86" fillId="10" borderId="4" xfId="994" applyNumberFormat="1" applyFont="1" applyFill="1" applyBorder="1">
      <alignment vertical="center"/>
    </xf>
    <xf numFmtId="49" fontId="71" fillId="10" borderId="4" xfId="994" applyNumberFormat="1" applyFont="1" applyFill="1" applyBorder="1" applyAlignment="1">
      <alignment horizontal="center" vertical="center"/>
    </xf>
    <xf numFmtId="49" fontId="71" fillId="17" borderId="4" xfId="994" applyNumberFormat="1" applyFont="1" applyFill="1" applyBorder="1" applyAlignment="1">
      <alignment horizontal="center" vertical="center"/>
    </xf>
    <xf numFmtId="49" fontId="154" fillId="0" borderId="0" xfId="993" applyNumberFormat="1" applyFont="1" applyFill="1" applyBorder="1" applyAlignment="1">
      <alignment horizontal="left" vertical="center"/>
    </xf>
    <xf numFmtId="49" fontId="86" fillId="10" borderId="0" xfId="994" applyNumberFormat="1" applyFont="1" applyFill="1" applyBorder="1">
      <alignment vertical="center"/>
    </xf>
    <xf numFmtId="0" fontId="71" fillId="10" borderId="0" xfId="994" applyFont="1" applyFill="1">
      <alignment vertical="center"/>
    </xf>
    <xf numFmtId="49" fontId="154" fillId="0" borderId="0" xfId="25" applyNumberFormat="1" applyFont="1" applyFill="1" applyBorder="1" applyAlignment="1">
      <alignment vertical="center"/>
    </xf>
    <xf numFmtId="49" fontId="71" fillId="10" borderId="0" xfId="994" applyNumberFormat="1" applyFont="1" applyFill="1">
      <alignment vertical="center"/>
    </xf>
    <xf numFmtId="0" fontId="86" fillId="10" borderId="0" xfId="994" applyFont="1" applyFill="1">
      <alignment vertical="center"/>
    </xf>
    <xf numFmtId="0" fontId="82" fillId="0" borderId="10" xfId="30" applyFont="1" applyBorder="1" applyAlignment="1">
      <alignment horizontal="center" vertical="center"/>
    </xf>
    <xf numFmtId="0" fontId="93" fillId="0" borderId="11" xfId="23" applyFont="1" applyBorder="1" applyAlignment="1">
      <alignment horizontal="center" vertical="center"/>
    </xf>
    <xf numFmtId="0" fontId="92" fillId="4" borderId="19" xfId="23" applyFont="1" applyFill="1" applyBorder="1" applyAlignment="1">
      <alignment horizontal="center" vertical="center"/>
    </xf>
    <xf numFmtId="3" fontId="31" fillId="0" borderId="0" xfId="27" applyNumberFormat="1" applyFont="1" applyAlignment="1">
      <alignment horizontal="center" vertical="center"/>
    </xf>
    <xf numFmtId="0" fontId="0" fillId="0" borderId="4" xfId="0" applyBorder="1">
      <alignment vertical="center"/>
    </xf>
    <xf numFmtId="0" fontId="31" fillId="0" borderId="4" xfId="27" applyFont="1" applyBorder="1" applyAlignment="1">
      <alignment horizontal="center" vertical="center"/>
    </xf>
    <xf numFmtId="0" fontId="31" fillId="0" borderId="20" xfId="27" applyFont="1" applyBorder="1" applyAlignment="1">
      <alignment horizontal="center" vertical="center"/>
    </xf>
    <xf numFmtId="0" fontId="0" fillId="0" borderId="20" xfId="0" applyBorder="1">
      <alignment vertical="center"/>
    </xf>
    <xf numFmtId="0" fontId="31" fillId="0" borderId="0" xfId="27" applyFont="1" applyBorder="1" applyAlignment="1">
      <alignment horizontal="center" vertical="center"/>
    </xf>
    <xf numFmtId="0" fontId="0" fillId="0" borderId="0" xfId="0" applyBorder="1">
      <alignment vertical="center"/>
    </xf>
    <xf numFmtId="0" fontId="82" fillId="10" borderId="0" xfId="994" applyFont="1" applyFill="1" applyBorder="1">
      <alignment vertical="center"/>
    </xf>
    <xf numFmtId="229" fontId="72" fillId="11" borderId="78" xfId="993" applyFont="1" applyFill="1" applyBorder="1" applyAlignment="1">
      <alignment horizontal="center" vertical="center"/>
    </xf>
    <xf numFmtId="0" fontId="71" fillId="10" borderId="49" xfId="993" applyNumberFormat="1" applyFont="1" applyFill="1" applyBorder="1" applyAlignment="1">
      <alignment horizontal="center" vertical="center"/>
    </xf>
    <xf numFmtId="0" fontId="86" fillId="10" borderId="33" xfId="993" applyNumberFormat="1" applyFont="1" applyFill="1" applyBorder="1" applyAlignment="1">
      <alignment horizontal="left" vertical="center" indent="1"/>
    </xf>
    <xf numFmtId="0" fontId="71" fillId="10" borderId="34" xfId="993" applyNumberFormat="1" applyFont="1" applyFill="1" applyBorder="1" applyAlignment="1">
      <alignment horizontal="center" vertical="center"/>
    </xf>
    <xf numFmtId="0" fontId="93" fillId="24" borderId="0" xfId="23" applyFont="1" applyFill="1" applyAlignment="1">
      <alignment horizontal="left" vertical="center"/>
    </xf>
    <xf numFmtId="0" fontId="93" fillId="24" borderId="11" xfId="23" applyFont="1" applyFill="1" applyBorder="1" applyAlignment="1">
      <alignment horizontal="left" vertical="center"/>
    </xf>
    <xf numFmtId="0" fontId="93" fillId="24" borderId="21" xfId="23" applyFont="1" applyFill="1" applyBorder="1" applyAlignment="1">
      <alignment horizontal="center" vertical="center"/>
    </xf>
    <xf numFmtId="179" fontId="93" fillId="24" borderId="21" xfId="23" applyNumberFormat="1" applyFont="1" applyFill="1" applyBorder="1" applyAlignment="1">
      <alignment horizontal="center" vertical="center"/>
    </xf>
    <xf numFmtId="180" fontId="93" fillId="24" borderId="22" xfId="23" applyNumberFormat="1" applyFont="1" applyFill="1" applyBorder="1" applyAlignment="1">
      <alignment horizontal="right" vertical="center"/>
    </xf>
    <xf numFmtId="41" fontId="93" fillId="24" borderId="22" xfId="23" applyNumberFormat="1" applyFont="1" applyFill="1" applyBorder="1" applyAlignment="1">
      <alignment horizontal="right" vertical="center"/>
    </xf>
    <xf numFmtId="222" fontId="93" fillId="24" borderId="11" xfId="23" applyNumberFormat="1" applyFont="1" applyFill="1" applyBorder="1" applyAlignment="1">
      <alignment horizontal="center" vertical="center"/>
    </xf>
    <xf numFmtId="180" fontId="93" fillId="24" borderId="21" xfId="23" applyNumberFormat="1" applyFont="1" applyFill="1" applyBorder="1" applyAlignment="1">
      <alignment horizontal="right" vertical="center"/>
    </xf>
    <xf numFmtId="41" fontId="93" fillId="24" borderId="11" xfId="23" applyNumberFormat="1" applyFont="1" applyFill="1" applyBorder="1" applyAlignment="1">
      <alignment horizontal="right" vertical="center"/>
    </xf>
    <xf numFmtId="176" fontId="94" fillId="24" borderId="9" xfId="29" applyNumberFormat="1" applyFont="1" applyFill="1" applyBorder="1" applyAlignment="1">
      <alignment horizontal="left" vertical="center"/>
    </xf>
    <xf numFmtId="0" fontId="71" fillId="0" borderId="4" xfId="0" applyFont="1" applyBorder="1" applyAlignment="1">
      <alignment vertical="center"/>
    </xf>
    <xf numFmtId="0" fontId="71" fillId="0" borderId="33" xfId="0" applyFont="1" applyBorder="1" applyAlignment="1">
      <alignment vertical="center"/>
    </xf>
    <xf numFmtId="0" fontId="86" fillId="17" borderId="19" xfId="993" applyNumberFormat="1" applyFont="1" applyFill="1" applyBorder="1" applyAlignment="1">
      <alignment horizontal="left" vertical="center" indent="1"/>
    </xf>
    <xf numFmtId="0" fontId="70" fillId="8" borderId="39" xfId="1002" applyFont="1" applyFill="1" applyBorder="1" applyAlignment="1">
      <alignment horizontal="center" vertical="center"/>
    </xf>
    <xf numFmtId="0" fontId="70" fillId="8" borderId="20" xfId="1002" applyFont="1" applyFill="1" applyBorder="1" applyAlignment="1">
      <alignment horizontal="center" vertical="center"/>
    </xf>
    <xf numFmtId="41" fontId="81" fillId="8" borderId="4" xfId="1003" applyFont="1" applyFill="1" applyBorder="1" applyAlignment="1">
      <alignment horizontal="center" vertical="center"/>
    </xf>
    <xf numFmtId="9" fontId="81" fillId="8" borderId="4" xfId="1003" applyNumberFormat="1" applyFont="1" applyFill="1" applyBorder="1" applyAlignment="1">
      <alignment horizontal="center" vertical="center"/>
    </xf>
    <xf numFmtId="0" fontId="78" fillId="10" borderId="80" xfId="996" applyFont="1" applyFill="1" applyBorder="1" applyAlignment="1">
      <alignment horizontal="left" vertical="top" wrapText="1"/>
    </xf>
    <xf numFmtId="0" fontId="78" fillId="10" borderId="0" xfId="996" applyFont="1" applyFill="1" applyAlignment="1">
      <alignment horizontal="left" vertical="top" wrapText="1"/>
    </xf>
    <xf numFmtId="0" fontId="80" fillId="16" borderId="39" xfId="996" applyFont="1" applyFill="1" applyBorder="1" applyAlignment="1">
      <alignment horizontal="center" vertical="center"/>
    </xf>
    <xf numFmtId="0" fontId="80" fillId="16" borderId="20" xfId="996" applyFont="1" applyFill="1" applyBorder="1" applyAlignment="1">
      <alignment horizontal="center" vertical="center"/>
    </xf>
    <xf numFmtId="0" fontId="80" fillId="16" borderId="4" xfId="996" applyFont="1" applyFill="1" applyBorder="1" applyAlignment="1">
      <alignment horizontal="center" vertical="center"/>
    </xf>
    <xf numFmtId="0" fontId="80" fillId="16" borderId="3" xfId="996" applyFont="1" applyFill="1" applyBorder="1" applyAlignment="1">
      <alignment horizontal="center" vertical="center"/>
    </xf>
    <xf numFmtId="0" fontId="76" fillId="10" borderId="0" xfId="996" applyFont="1" applyFill="1" applyAlignment="1">
      <alignment horizontal="center" vertical="center"/>
    </xf>
    <xf numFmtId="0" fontId="70" fillId="24" borderId="39" xfId="996" applyFont="1" applyFill="1" applyBorder="1" applyAlignment="1">
      <alignment horizontal="center" vertical="center"/>
    </xf>
    <xf numFmtId="0" fontId="70" fillId="24" borderId="20" xfId="996" applyFont="1" applyFill="1" applyBorder="1" applyAlignment="1">
      <alignment horizontal="center" vertical="center"/>
    </xf>
    <xf numFmtId="41" fontId="70" fillId="24" borderId="39" xfId="995" applyFont="1" applyFill="1" applyBorder="1" applyAlignment="1">
      <alignment horizontal="center" vertical="center"/>
    </xf>
    <xf numFmtId="41" fontId="70" fillId="24" borderId="20" xfId="995" applyFont="1" applyFill="1" applyBorder="1" applyAlignment="1">
      <alignment horizontal="center" vertical="center"/>
    </xf>
    <xf numFmtId="41" fontId="70" fillId="24" borderId="3" xfId="995" applyFont="1" applyFill="1" applyBorder="1" applyAlignment="1">
      <alignment horizontal="center" vertical="center"/>
    </xf>
    <xf numFmtId="0" fontId="70" fillId="24" borderId="39" xfId="996" applyFont="1" applyFill="1" applyBorder="1" applyAlignment="1">
      <alignment horizontal="left" vertical="center" indent="1"/>
    </xf>
    <xf numFmtId="0" fontId="70" fillId="24" borderId="3" xfId="996" applyFont="1" applyFill="1" applyBorder="1" applyAlignment="1">
      <alignment horizontal="left" vertical="center" indent="1"/>
    </xf>
    <xf numFmtId="0" fontId="70" fillId="24" borderId="20" xfId="996" applyFont="1" applyFill="1" applyBorder="1" applyAlignment="1">
      <alignment horizontal="left" vertical="center" indent="1"/>
    </xf>
    <xf numFmtId="0" fontId="77" fillId="16" borderId="85" xfId="994" applyFont="1" applyFill="1" applyBorder="1" applyAlignment="1">
      <alignment horizontal="center" vertical="center"/>
    </xf>
    <xf numFmtId="0" fontId="77" fillId="16" borderId="86" xfId="994" applyFont="1" applyFill="1" applyBorder="1" applyAlignment="1">
      <alignment horizontal="center" vertical="center"/>
    </xf>
    <xf numFmtId="0" fontId="70" fillId="10" borderId="39" xfId="996" applyFont="1" applyFill="1" applyBorder="1" applyAlignment="1">
      <alignment horizontal="left" vertical="center" indent="1"/>
    </xf>
    <xf numFmtId="0" fontId="70" fillId="10" borderId="3" xfId="996" applyFont="1" applyFill="1" applyBorder="1" applyAlignment="1">
      <alignment horizontal="left" vertical="center" indent="1"/>
    </xf>
    <xf numFmtId="0" fontId="70" fillId="10" borderId="20" xfId="996" applyFont="1" applyFill="1" applyBorder="1" applyAlignment="1">
      <alignment horizontal="left" vertical="center" indent="1"/>
    </xf>
    <xf numFmtId="0" fontId="70" fillId="8" borderId="39" xfId="996" applyFont="1" applyFill="1" applyBorder="1" applyAlignment="1">
      <alignment horizontal="center" vertical="center"/>
    </xf>
    <xf numFmtId="0" fontId="70" fillId="8" borderId="20" xfId="996" applyFont="1" applyFill="1" applyBorder="1" applyAlignment="1">
      <alignment horizontal="center" vertical="center"/>
    </xf>
    <xf numFmtId="41" fontId="81" fillId="8" borderId="4" xfId="995" applyFont="1" applyFill="1" applyBorder="1" applyAlignment="1">
      <alignment horizontal="center" vertical="center"/>
    </xf>
    <xf numFmtId="41" fontId="81" fillId="8" borderId="39" xfId="995" applyFont="1" applyFill="1" applyBorder="1" applyAlignment="1">
      <alignment horizontal="center" vertical="center"/>
    </xf>
    <xf numFmtId="41" fontId="81" fillId="8" borderId="3" xfId="995" applyFont="1" applyFill="1" applyBorder="1" applyAlignment="1">
      <alignment horizontal="center" vertical="center"/>
    </xf>
    <xf numFmtId="41" fontId="81" fillId="8" borderId="20" xfId="995" applyFont="1" applyFill="1" applyBorder="1" applyAlignment="1">
      <alignment horizontal="center" vertical="center"/>
    </xf>
    <xf numFmtId="0" fontId="70" fillId="8" borderId="3" xfId="996" applyFont="1" applyFill="1" applyBorder="1" applyAlignment="1">
      <alignment horizontal="center" vertical="center"/>
    </xf>
    <xf numFmtId="41" fontId="70" fillId="10" borderId="39" xfId="995" applyFont="1" applyFill="1" applyBorder="1" applyAlignment="1">
      <alignment horizontal="center" vertical="center"/>
    </xf>
    <xf numFmtId="41" fontId="70" fillId="10" borderId="3" xfId="995" applyFont="1" applyFill="1" applyBorder="1" applyAlignment="1">
      <alignment horizontal="center" vertical="center"/>
    </xf>
    <xf numFmtId="41" fontId="70" fillId="10" borderId="20" xfId="995" applyFont="1" applyFill="1" applyBorder="1" applyAlignment="1">
      <alignment horizontal="center" vertical="center"/>
    </xf>
    <xf numFmtId="0" fontId="70" fillId="10" borderId="45" xfId="996" applyFont="1" applyFill="1" applyBorder="1" applyAlignment="1">
      <alignment horizontal="center" vertical="center"/>
    </xf>
    <xf numFmtId="0" fontId="70" fillId="10" borderId="43" xfId="996" applyFont="1" applyFill="1" applyBorder="1" applyAlignment="1">
      <alignment horizontal="center" vertical="center"/>
    </xf>
    <xf numFmtId="0" fontId="70" fillId="10" borderId="39" xfId="996" applyFont="1" applyFill="1" applyBorder="1" applyAlignment="1">
      <alignment horizontal="center" vertical="center"/>
    </xf>
    <xf numFmtId="0" fontId="70" fillId="10" borderId="20" xfId="996" applyFont="1" applyFill="1" applyBorder="1" applyAlignment="1">
      <alignment horizontal="center" vertical="center"/>
    </xf>
    <xf numFmtId="0" fontId="71" fillId="0" borderId="4" xfId="0" applyFont="1" applyBorder="1" applyAlignment="1">
      <alignment horizontal="center" vertical="center"/>
    </xf>
    <xf numFmtId="0" fontId="71" fillId="0" borderId="36" xfId="0" applyFont="1" applyBorder="1" applyAlignment="1">
      <alignment horizontal="center" vertical="center"/>
    </xf>
    <xf numFmtId="0" fontId="71" fillId="0" borderId="11" xfId="0" applyFont="1" applyBorder="1" applyAlignment="1">
      <alignment horizontal="center" vertical="center"/>
    </xf>
    <xf numFmtId="0" fontId="71" fillId="0" borderId="12" xfId="0" applyFont="1" applyBorder="1" applyAlignment="1">
      <alignment horizontal="center" vertical="center"/>
    </xf>
    <xf numFmtId="229" fontId="72" fillId="11" borderId="78" xfId="993" applyFont="1" applyFill="1" applyBorder="1" applyAlignment="1">
      <alignment horizontal="center" vertical="center"/>
    </xf>
    <xf numFmtId="0" fontId="71" fillId="0" borderId="19" xfId="0" applyFont="1" applyBorder="1" applyAlignment="1">
      <alignment horizontal="center" vertical="center"/>
    </xf>
    <xf numFmtId="0" fontId="71" fillId="0" borderId="91" xfId="0" applyFont="1" applyBorder="1" applyAlignment="1">
      <alignment horizontal="center" vertical="center"/>
    </xf>
    <xf numFmtId="0" fontId="83" fillId="0" borderId="0" xfId="30" applyFont="1" applyAlignment="1">
      <alignment horizontal="center" vertical="center"/>
    </xf>
    <xf numFmtId="0" fontId="82" fillId="0" borderId="37" xfId="30" applyFont="1" applyBorder="1" applyAlignment="1">
      <alignment horizontal="center" vertical="center"/>
    </xf>
    <xf numFmtId="0" fontId="82" fillId="0" borderId="10" xfId="30" applyFont="1" applyBorder="1" applyAlignment="1">
      <alignment horizontal="center" vertical="center"/>
    </xf>
    <xf numFmtId="0" fontId="93" fillId="0" borderId="36" xfId="23" applyFont="1" applyBorder="1" applyAlignment="1">
      <alignment horizontal="center" vertical="center" wrapText="1"/>
    </xf>
    <xf numFmtId="0" fontId="93" fillId="0" borderId="11" xfId="23" applyFont="1" applyBorder="1" applyAlignment="1">
      <alignment horizontal="center" vertical="center"/>
    </xf>
    <xf numFmtId="0" fontId="83" fillId="0" borderId="0" xfId="23" applyFont="1" applyAlignment="1">
      <alignment horizontal="center" vertical="center"/>
    </xf>
    <xf numFmtId="0" fontId="92" fillId="4" borderId="48" xfId="23" applyFont="1" applyFill="1" applyBorder="1" applyAlignment="1">
      <alignment horizontal="center" vertical="center"/>
    </xf>
    <xf numFmtId="0" fontId="92" fillId="4" borderId="50" xfId="23" applyFont="1" applyFill="1" applyBorder="1" applyAlignment="1">
      <alignment horizontal="center" vertical="center"/>
    </xf>
    <xf numFmtId="0" fontId="92" fillId="4" borderId="51" xfId="23" applyFont="1" applyFill="1" applyBorder="1" applyAlignment="1">
      <alignment horizontal="center" vertical="center"/>
    </xf>
    <xf numFmtId="0" fontId="92" fillId="4" borderId="19" xfId="23" applyFont="1" applyFill="1" applyBorder="1" applyAlignment="1">
      <alignment horizontal="center" vertical="center"/>
    </xf>
    <xf numFmtId="0" fontId="86" fillId="4" borderId="11" xfId="23" applyFont="1" applyFill="1" applyBorder="1" applyAlignment="1">
      <alignment horizontal="center" vertical="center"/>
    </xf>
    <xf numFmtId="0" fontId="86" fillId="4" borderId="19" xfId="23" applyFont="1" applyFill="1" applyBorder="1" applyAlignment="1">
      <alignment horizontal="center" vertical="center"/>
    </xf>
    <xf numFmtId="3" fontId="92" fillId="4" borderId="7" xfId="23" applyNumberFormat="1" applyFont="1" applyFill="1" applyBorder="1" applyAlignment="1">
      <alignment horizontal="center" vertical="center"/>
    </xf>
    <xf numFmtId="0" fontId="92" fillId="4" borderId="7" xfId="23" applyFont="1" applyFill="1" applyBorder="1" applyAlignment="1">
      <alignment horizontal="center" vertical="center"/>
    </xf>
    <xf numFmtId="0" fontId="92" fillId="4" borderId="52" xfId="23" applyFont="1" applyFill="1" applyBorder="1" applyAlignment="1">
      <alignment horizontal="center" vertical="center"/>
    </xf>
    <xf numFmtId="0" fontId="92" fillId="4" borderId="40" xfId="23" applyFont="1" applyFill="1" applyBorder="1" applyAlignment="1">
      <alignment horizontal="center" vertical="center"/>
    </xf>
    <xf numFmtId="0" fontId="92" fillId="4" borderId="26" xfId="23" applyFont="1" applyFill="1" applyBorder="1" applyAlignment="1">
      <alignment horizontal="center" vertical="center"/>
    </xf>
    <xf numFmtId="0" fontId="92" fillId="4" borderId="53" xfId="23" applyFont="1" applyFill="1" applyBorder="1" applyAlignment="1">
      <alignment horizontal="center" vertical="center"/>
    </xf>
    <xf numFmtId="41" fontId="95" fillId="7" borderId="54" xfId="12" applyFont="1" applyFill="1" applyBorder="1" applyAlignment="1">
      <alignment horizontal="center" vertical="center"/>
    </xf>
    <xf numFmtId="41" fontId="95" fillId="7" borderId="55" xfId="12" applyFont="1" applyFill="1" applyBorder="1" applyAlignment="1">
      <alignment horizontal="center" vertical="center"/>
    </xf>
    <xf numFmtId="41" fontId="95" fillId="7" borderId="56" xfId="12" applyFont="1" applyFill="1" applyBorder="1" applyAlignment="1">
      <alignment horizontal="center" vertical="center"/>
    </xf>
    <xf numFmtId="0" fontId="98" fillId="0" borderId="0" xfId="23" applyFont="1" applyAlignment="1">
      <alignment horizontal="center" vertical="center"/>
    </xf>
    <xf numFmtId="0" fontId="92" fillId="4" borderId="25" xfId="23" applyFont="1" applyFill="1" applyBorder="1" applyAlignment="1">
      <alignment horizontal="center" vertical="center"/>
    </xf>
    <xf numFmtId="0" fontId="92" fillId="4" borderId="38" xfId="23" applyFont="1" applyFill="1" applyBorder="1" applyAlignment="1">
      <alignment horizontal="center" vertical="center"/>
    </xf>
    <xf numFmtId="3" fontId="92" fillId="4" borderId="24" xfId="23" applyNumberFormat="1" applyFont="1" applyFill="1" applyBorder="1" applyAlignment="1">
      <alignment horizontal="center" vertical="center"/>
    </xf>
    <xf numFmtId="3" fontId="92" fillId="4" borderId="42" xfId="23" applyNumberFormat="1" applyFont="1" applyFill="1" applyBorder="1" applyAlignment="1">
      <alignment horizontal="center" vertical="center"/>
    </xf>
    <xf numFmtId="0" fontId="92" fillId="4" borderId="24" xfId="23" applyFont="1" applyFill="1" applyBorder="1" applyAlignment="1">
      <alignment horizontal="center" vertical="center"/>
    </xf>
    <xf numFmtId="0" fontId="92" fillId="4" borderId="42" xfId="23" applyFont="1" applyFill="1" applyBorder="1" applyAlignment="1">
      <alignment horizontal="center" vertical="center"/>
    </xf>
    <xf numFmtId="0" fontId="92" fillId="4" borderId="23" xfId="23" applyFont="1" applyFill="1" applyBorder="1" applyAlignment="1">
      <alignment horizontal="center" vertical="center"/>
    </xf>
    <xf numFmtId="0" fontId="95" fillId="0" borderId="31" xfId="23" applyFont="1" applyBorder="1" applyAlignment="1">
      <alignment horizontal="left" vertical="center" wrapText="1"/>
    </xf>
    <xf numFmtId="0" fontId="95" fillId="0" borderId="21" xfId="23" applyFont="1" applyBorder="1" applyAlignment="1">
      <alignment horizontal="left" vertical="center" wrapText="1"/>
    </xf>
    <xf numFmtId="0" fontId="86" fillId="8" borderId="36" xfId="58" applyFont="1" applyFill="1" applyBorder="1" applyAlignment="1">
      <alignment horizontal="center" vertical="center" wrapText="1"/>
    </xf>
    <xf numFmtId="0" fontId="86" fillId="8" borderId="19" xfId="58" applyFont="1" applyFill="1" applyBorder="1" applyAlignment="1">
      <alignment horizontal="center" vertical="center" wrapText="1"/>
    </xf>
    <xf numFmtId="41" fontId="86" fillId="4" borderId="4" xfId="885" applyFont="1" applyFill="1" applyBorder="1" applyAlignment="1">
      <alignment horizontal="center" vertical="center" wrapText="1"/>
    </xf>
    <xf numFmtId="0" fontId="86" fillId="8" borderId="4" xfId="58" applyFont="1" applyFill="1" applyBorder="1" applyAlignment="1">
      <alignment horizontal="center" vertical="center" wrapText="1"/>
    </xf>
    <xf numFmtId="0" fontId="101" fillId="0" borderId="0" xfId="58" applyFont="1" applyAlignment="1">
      <alignment horizontal="center" vertical="center"/>
    </xf>
    <xf numFmtId="0" fontId="86" fillId="0" borderId="39" xfId="56" applyFont="1" applyBorder="1" applyAlignment="1">
      <alignment horizontal="left" vertical="center" wrapText="1" indent="1"/>
    </xf>
    <xf numFmtId="0" fontId="86" fillId="0" borderId="3" xfId="56" applyFont="1" applyBorder="1" applyAlignment="1">
      <alignment horizontal="left" vertical="center" wrapText="1" indent="1"/>
    </xf>
    <xf numFmtId="0" fontId="86" fillId="0" borderId="20" xfId="56" applyFont="1" applyBorder="1" applyAlignment="1">
      <alignment horizontal="left" vertical="center" wrapText="1" indent="1"/>
    </xf>
    <xf numFmtId="0" fontId="93" fillId="0" borderId="39" xfId="58" applyFont="1" applyBorder="1" applyAlignment="1">
      <alignment horizontal="left" vertical="center" indent="1"/>
    </xf>
    <xf numFmtId="0" fontId="93" fillId="0" borderId="3" xfId="58" applyFont="1" applyBorder="1" applyAlignment="1">
      <alignment horizontal="left" vertical="center" indent="1"/>
    </xf>
    <xf numFmtId="0" fontId="93" fillId="0" borderId="20" xfId="58" applyFont="1" applyBorder="1" applyAlignment="1">
      <alignment horizontal="left" vertical="center" indent="1"/>
    </xf>
    <xf numFmtId="0" fontId="86" fillId="0" borderId="3" xfId="56" applyFont="1" applyBorder="1" applyAlignment="1">
      <alignment horizontal="left" vertical="center" indent="1"/>
    </xf>
    <xf numFmtId="0" fontId="86" fillId="0" borderId="20" xfId="56" applyFont="1" applyBorder="1" applyAlignment="1">
      <alignment horizontal="left" vertical="center" indent="1"/>
    </xf>
    <xf numFmtId="0" fontId="86" fillId="0" borderId="39" xfId="56" applyFont="1" applyBorder="1" applyAlignment="1">
      <alignment horizontal="left" vertical="center" indent="1"/>
    </xf>
    <xf numFmtId="0" fontId="92" fillId="8" borderId="39" xfId="56" applyFont="1" applyFill="1" applyBorder="1" applyAlignment="1">
      <alignment horizontal="center" vertical="center"/>
    </xf>
    <xf numFmtId="0" fontId="92" fillId="8" borderId="3" xfId="56" applyFont="1" applyFill="1" applyBorder="1" applyAlignment="1">
      <alignment horizontal="center" vertical="center"/>
    </xf>
    <xf numFmtId="0" fontId="92" fillId="8" borderId="20" xfId="56" applyFont="1" applyFill="1" applyBorder="1" applyAlignment="1">
      <alignment horizontal="center" vertical="center"/>
    </xf>
    <xf numFmtId="0" fontId="105" fillId="0" borderId="0" xfId="23" applyFont="1" applyAlignment="1">
      <alignment horizontal="center" vertical="center"/>
    </xf>
    <xf numFmtId="0" fontId="87" fillId="4" borderId="57" xfId="23" applyFont="1" applyFill="1" applyBorder="1" applyAlignment="1">
      <alignment horizontal="center" vertical="center"/>
    </xf>
    <xf numFmtId="0" fontId="87" fillId="4" borderId="23" xfId="23" applyFont="1" applyFill="1" applyBorder="1" applyAlignment="1">
      <alignment horizontal="center" vertical="center"/>
    </xf>
    <xf numFmtId="41" fontId="87" fillId="4" borderId="24" xfId="23" applyNumberFormat="1" applyFont="1" applyFill="1" applyBorder="1" applyAlignment="1">
      <alignment horizontal="center" vertical="center"/>
    </xf>
    <xf numFmtId="41" fontId="87" fillId="4" borderId="42" xfId="23" applyNumberFormat="1" applyFont="1" applyFill="1" applyBorder="1" applyAlignment="1">
      <alignment horizontal="center" vertical="center"/>
    </xf>
    <xf numFmtId="41" fontId="87" fillId="4" borderId="23" xfId="23" applyNumberFormat="1" applyFont="1" applyFill="1" applyBorder="1" applyAlignment="1">
      <alignment horizontal="center" vertical="center"/>
    </xf>
    <xf numFmtId="3" fontId="87" fillId="4" borderId="24" xfId="23" applyNumberFormat="1" applyFont="1" applyFill="1" applyBorder="1" applyAlignment="1">
      <alignment horizontal="center" vertical="center"/>
    </xf>
    <xf numFmtId="3" fontId="87" fillId="4" borderId="58" xfId="23" applyNumberFormat="1" applyFont="1" applyFill="1" applyBorder="1" applyAlignment="1">
      <alignment horizontal="center" vertical="center"/>
    </xf>
    <xf numFmtId="3" fontId="89" fillId="10" borderId="22" xfId="24" applyNumberFormat="1" applyFont="1" applyFill="1" applyBorder="1" applyAlignment="1">
      <alignment horizontal="left" vertical="center"/>
    </xf>
    <xf numFmtId="3" fontId="89" fillId="10" borderId="27" xfId="24" applyNumberFormat="1" applyFont="1" applyFill="1" applyBorder="1" applyAlignment="1">
      <alignment horizontal="left" vertical="center"/>
    </xf>
    <xf numFmtId="0" fontId="83" fillId="0" borderId="0" xfId="27" applyFont="1" applyAlignment="1">
      <alignment horizontal="center" vertical="center"/>
    </xf>
    <xf numFmtId="0" fontId="82" fillId="4" borderId="7" xfId="27" applyFont="1" applyFill="1" applyBorder="1" applyAlignment="1">
      <alignment horizontal="center" vertical="center"/>
    </xf>
    <xf numFmtId="0" fontId="92" fillId="0" borderId="45" xfId="27" applyFont="1" applyBorder="1" applyAlignment="1">
      <alignment horizontal="center" vertical="center" wrapText="1"/>
    </xf>
    <xf numFmtId="0" fontId="92" fillId="0" borderId="43" xfId="27" applyFont="1" applyBorder="1" applyAlignment="1">
      <alignment horizontal="center" vertical="center" wrapText="1"/>
    </xf>
    <xf numFmtId="0" fontId="92" fillId="0" borderId="22" xfId="27" applyFont="1" applyBorder="1" applyAlignment="1">
      <alignment horizontal="center" vertical="center" wrapText="1"/>
    </xf>
    <xf numFmtId="0" fontId="92" fillId="0" borderId="21" xfId="27" applyFont="1" applyBorder="1" applyAlignment="1">
      <alignment horizontal="center" vertical="center" wrapText="1"/>
    </xf>
    <xf numFmtId="0" fontId="92" fillId="0" borderId="13" xfId="27" applyFont="1" applyBorder="1" applyAlignment="1">
      <alignment horizontal="center" vertical="center" wrapText="1"/>
    </xf>
    <xf numFmtId="0" fontId="92" fillId="0" borderId="15" xfId="27" applyFont="1" applyBorder="1" applyAlignment="1">
      <alignment horizontal="center" vertical="center" wrapText="1"/>
    </xf>
    <xf numFmtId="0" fontId="147" fillId="26" borderId="4" xfId="1006" applyFont="1" applyFill="1" applyBorder="1" applyAlignment="1">
      <alignment horizontal="center" vertical="center"/>
    </xf>
    <xf numFmtId="0" fontId="148" fillId="27" borderId="39" xfId="1006" applyFont="1" applyFill="1" applyBorder="1" applyAlignment="1">
      <alignment horizontal="center" vertical="center"/>
    </xf>
    <xf numFmtId="0" fontId="148" fillId="27" borderId="3" xfId="1006" applyFont="1" applyFill="1" applyBorder="1" applyAlignment="1">
      <alignment horizontal="center" vertical="center"/>
    </xf>
    <xf numFmtId="0" fontId="148" fillId="27" borderId="20" xfId="1006" applyFont="1" applyFill="1" applyBorder="1" applyAlignment="1">
      <alignment horizontal="center" vertical="center"/>
    </xf>
    <xf numFmtId="41" fontId="149" fillId="13" borderId="45" xfId="1007" applyFont="1" applyFill="1" applyBorder="1" applyAlignment="1">
      <alignment horizontal="center" vertical="center"/>
    </xf>
    <xf numFmtId="41" fontId="149" fillId="13" borderId="44" xfId="1007" applyFont="1" applyFill="1" applyBorder="1" applyAlignment="1">
      <alignment horizontal="center" vertical="center"/>
    </xf>
    <xf numFmtId="41" fontId="149" fillId="13" borderId="43" xfId="1007" applyFont="1" applyFill="1" applyBorder="1" applyAlignment="1">
      <alignment horizontal="center" vertical="center"/>
    </xf>
    <xf numFmtId="41" fontId="149" fillId="13" borderId="39" xfId="1007" applyFont="1" applyFill="1" applyBorder="1" applyAlignment="1">
      <alignment horizontal="center" vertical="center"/>
    </xf>
    <xf numFmtId="41" fontId="149" fillId="13" borderId="3" xfId="1007" applyFont="1" applyFill="1" applyBorder="1" applyAlignment="1">
      <alignment horizontal="center" vertical="center"/>
    </xf>
    <xf numFmtId="41" fontId="149" fillId="13" borderId="20" xfId="1007" applyFont="1" applyFill="1" applyBorder="1" applyAlignment="1">
      <alignment horizontal="center" vertical="center"/>
    </xf>
    <xf numFmtId="41" fontId="149" fillId="13" borderId="45" xfId="1007" quotePrefix="1" applyFont="1" applyFill="1" applyBorder="1" applyAlignment="1">
      <alignment horizontal="center" vertical="center"/>
    </xf>
    <xf numFmtId="49" fontId="143" fillId="0" borderId="45" xfId="1007" quotePrefix="1" applyNumberFormat="1" applyFont="1" applyBorder="1" applyAlignment="1">
      <alignment horizontal="left" vertical="top" wrapText="1"/>
    </xf>
    <xf numFmtId="49" fontId="143" fillId="0" borderId="44" xfId="1007" quotePrefix="1" applyNumberFormat="1" applyFont="1" applyBorder="1" applyAlignment="1">
      <alignment horizontal="left" vertical="top" wrapText="1"/>
    </xf>
    <xf numFmtId="49" fontId="143" fillId="0" borderId="43" xfId="1007" quotePrefix="1" applyNumberFormat="1" applyFont="1" applyBorder="1" applyAlignment="1">
      <alignment horizontal="left" vertical="top" wrapText="1"/>
    </xf>
    <xf numFmtId="49" fontId="143" fillId="0" borderId="22" xfId="1007" quotePrefix="1" applyNumberFormat="1" applyFont="1" applyBorder="1" applyAlignment="1">
      <alignment horizontal="left" vertical="top" wrapText="1"/>
    </xf>
    <xf numFmtId="49" fontId="143" fillId="0" borderId="0" xfId="1007" quotePrefix="1" applyNumberFormat="1" applyFont="1" applyBorder="1" applyAlignment="1">
      <alignment horizontal="left" vertical="top" wrapText="1"/>
    </xf>
    <xf numFmtId="49" fontId="143" fillId="0" borderId="21" xfId="1007" quotePrefix="1" applyNumberFormat="1" applyFont="1" applyBorder="1" applyAlignment="1">
      <alignment horizontal="left" vertical="top" wrapText="1"/>
    </xf>
    <xf numFmtId="49" fontId="143" fillId="0" borderId="38" xfId="1007" quotePrefix="1" applyNumberFormat="1" applyFont="1" applyBorder="1" applyAlignment="1">
      <alignment horizontal="left" vertical="top" wrapText="1"/>
    </xf>
    <xf numFmtId="49" fontId="143" fillId="0" borderId="18" xfId="1007" quotePrefix="1" applyNumberFormat="1" applyFont="1" applyBorder="1" applyAlignment="1">
      <alignment horizontal="left" vertical="top" wrapText="1"/>
    </xf>
    <xf numFmtId="49" fontId="143" fillId="0" borderId="17" xfId="1007" quotePrefix="1" applyNumberFormat="1" applyFont="1" applyBorder="1" applyAlignment="1">
      <alignment horizontal="left" vertical="top" wrapText="1"/>
    </xf>
    <xf numFmtId="234" fontId="138" fillId="0" borderId="45" xfId="1006" applyNumberFormat="1" applyFont="1" applyBorder="1" applyAlignment="1">
      <alignment horizontal="left" vertical="top" wrapText="1"/>
    </xf>
    <xf numFmtId="234" fontId="138" fillId="0" borderId="82" xfId="1006" applyNumberFormat="1" applyFont="1" applyBorder="1" applyAlignment="1">
      <alignment horizontal="left" vertical="top" wrapText="1"/>
    </xf>
    <xf numFmtId="234" fontId="138" fillId="0" borderId="22" xfId="1006" applyNumberFormat="1" applyFont="1" applyBorder="1" applyAlignment="1">
      <alignment horizontal="left" vertical="top" wrapText="1"/>
    </xf>
    <xf numFmtId="234" fontId="138" fillId="0" borderId="27" xfId="1006" applyNumberFormat="1" applyFont="1" applyBorder="1" applyAlignment="1">
      <alignment horizontal="left" vertical="top" wrapText="1"/>
    </xf>
    <xf numFmtId="234" fontId="138" fillId="0" borderId="13" xfId="1006" applyNumberFormat="1" applyFont="1" applyBorder="1" applyAlignment="1">
      <alignment horizontal="left" vertical="top" wrapText="1"/>
    </xf>
    <xf numFmtId="234" fontId="138" fillId="0" borderId="47" xfId="1006" applyNumberFormat="1" applyFont="1" applyBorder="1" applyAlignment="1">
      <alignment horizontal="left" vertical="top" wrapText="1"/>
    </xf>
    <xf numFmtId="0" fontId="122" fillId="22" borderId="81" xfId="1006" applyFont="1" applyFill="1" applyBorder="1" applyAlignment="1">
      <alignment horizontal="center" vertical="center"/>
    </xf>
    <xf numFmtId="0" fontId="122" fillId="22" borderId="3" xfId="1006" applyFont="1" applyFill="1" applyBorder="1" applyAlignment="1">
      <alignment horizontal="center" vertical="center"/>
    </xf>
    <xf numFmtId="0" fontId="122" fillId="22" borderId="20" xfId="1006" applyFont="1" applyFill="1" applyBorder="1" applyAlignment="1">
      <alignment horizontal="center" vertical="center"/>
    </xf>
    <xf numFmtId="0" fontId="141" fillId="25" borderId="54" xfId="1006" applyFont="1" applyFill="1" applyBorder="1" applyAlignment="1">
      <alignment horizontal="center" vertical="center"/>
    </xf>
    <xf numFmtId="0" fontId="141" fillId="25" borderId="55" xfId="1006" applyFont="1" applyFill="1" applyBorder="1" applyAlignment="1">
      <alignment horizontal="center" vertical="center"/>
    </xf>
    <xf numFmtId="0" fontId="141" fillId="25" borderId="56" xfId="1006" applyFont="1" applyFill="1" applyBorder="1" applyAlignment="1">
      <alignment horizontal="center" vertical="center"/>
    </xf>
    <xf numFmtId="0" fontId="145" fillId="26" borderId="0" xfId="1006" applyFont="1" applyFill="1" applyAlignment="1">
      <alignment horizontal="center" vertical="center"/>
    </xf>
    <xf numFmtId="0" fontId="145" fillId="26" borderId="21" xfId="1006" applyFont="1" applyFill="1" applyBorder="1" applyAlignment="1">
      <alignment horizontal="center" vertical="center"/>
    </xf>
    <xf numFmtId="41" fontId="146" fillId="26" borderId="39" xfId="1007" applyFont="1" applyFill="1" applyBorder="1" applyAlignment="1">
      <alignment horizontal="center" vertical="center"/>
    </xf>
    <xf numFmtId="41" fontId="146" fillId="26" borderId="3" xfId="1007" applyFont="1" applyFill="1" applyBorder="1" applyAlignment="1">
      <alignment horizontal="center" vertical="center"/>
    </xf>
    <xf numFmtId="41" fontId="146" fillId="26" borderId="20" xfId="1007" applyFont="1" applyFill="1" applyBorder="1" applyAlignment="1">
      <alignment horizontal="center" vertical="center"/>
    </xf>
    <xf numFmtId="0" fontId="122" fillId="23" borderId="81" xfId="1006" applyFont="1" applyFill="1" applyBorder="1" applyAlignment="1">
      <alignment horizontal="center" vertical="center"/>
    </xf>
    <xf numFmtId="0" fontId="122" fillId="23" borderId="20" xfId="1006" applyFont="1" applyFill="1" applyBorder="1" applyAlignment="1">
      <alignment horizontal="center" vertical="center"/>
    </xf>
    <xf numFmtId="232" fontId="81" fillId="0" borderId="36" xfId="1007" applyNumberFormat="1" applyFont="1" applyBorder="1" applyAlignment="1">
      <alignment horizontal="center" vertical="center"/>
    </xf>
    <xf numFmtId="232" fontId="81" fillId="0" borderId="19" xfId="1007" applyNumberFormat="1" applyFont="1" applyBorder="1" applyAlignment="1">
      <alignment horizontal="center" vertical="center"/>
    </xf>
    <xf numFmtId="232" fontId="81" fillId="10" borderId="36" xfId="1007" applyNumberFormat="1" applyFont="1" applyFill="1" applyBorder="1" applyAlignment="1">
      <alignment horizontal="center" vertical="center" wrapText="1"/>
    </xf>
    <xf numFmtId="232" fontId="81" fillId="10" borderId="11" xfId="1007" applyNumberFormat="1" applyFont="1" applyFill="1" applyBorder="1" applyAlignment="1">
      <alignment horizontal="center" vertical="center" wrapText="1"/>
    </xf>
    <xf numFmtId="232" fontId="81" fillId="10" borderId="19" xfId="1007" applyNumberFormat="1" applyFont="1" applyFill="1" applyBorder="1" applyAlignment="1">
      <alignment horizontal="center" vertical="center" wrapText="1"/>
    </xf>
    <xf numFmtId="0" fontId="122" fillId="24" borderId="4" xfId="1006" applyFont="1" applyFill="1" applyBorder="1" applyAlignment="1">
      <alignment horizontal="center" vertical="center" wrapText="1"/>
    </xf>
    <xf numFmtId="0" fontId="122" fillId="24" borderId="4" xfId="1006" applyFont="1" applyFill="1" applyBorder="1" applyAlignment="1">
      <alignment horizontal="center" vertical="center"/>
    </xf>
    <xf numFmtId="0" fontId="120" fillId="19" borderId="6" xfId="1006" quotePrefix="1" applyFont="1" applyFill="1" applyBorder="1" applyAlignment="1">
      <alignment horizontal="center" vertical="center"/>
    </xf>
    <xf numFmtId="0" fontId="120" fillId="19" borderId="8" xfId="1006" applyFont="1" applyFill="1" applyBorder="1" applyAlignment="1">
      <alignment horizontal="center" vertical="center"/>
    </xf>
    <xf numFmtId="0" fontId="121" fillId="20" borderId="63" xfId="1006" applyFont="1" applyFill="1" applyBorder="1" applyAlignment="1">
      <alignment horizontal="center" vertical="center"/>
    </xf>
    <xf numFmtId="0" fontId="122" fillId="15" borderId="4" xfId="1006" applyFont="1" applyFill="1" applyBorder="1" applyAlignment="1">
      <alignment horizontal="center" vertical="center" wrapText="1"/>
    </xf>
    <xf numFmtId="0" fontId="122" fillId="15" borderId="4" xfId="1006" applyFont="1" applyFill="1" applyBorder="1" applyAlignment="1">
      <alignment horizontal="center" vertical="center"/>
    </xf>
    <xf numFmtId="41" fontId="124" fillId="21" borderId="36" xfId="1007" applyFont="1" applyFill="1" applyBorder="1" applyAlignment="1" applyProtection="1">
      <alignment horizontal="center" vertical="center" wrapText="1"/>
      <protection locked="0"/>
    </xf>
    <xf numFmtId="41" fontId="124" fillId="21" borderId="11" xfId="1007" applyFont="1" applyFill="1" applyBorder="1" applyAlignment="1" applyProtection="1">
      <alignment horizontal="center" vertical="center" wrapText="1"/>
      <protection locked="0"/>
    </xf>
    <xf numFmtId="41" fontId="124" fillId="21" borderId="19" xfId="1007" applyFont="1" applyFill="1" applyBorder="1" applyAlignment="1" applyProtection="1">
      <alignment horizontal="center" vertical="center" wrapText="1"/>
      <protection locked="0"/>
    </xf>
    <xf numFmtId="233" fontId="125" fillId="20" borderId="36" xfId="1007" applyNumberFormat="1" applyFont="1" applyFill="1" applyBorder="1" applyAlignment="1" applyProtection="1">
      <alignment horizontal="center" vertical="center" wrapText="1"/>
    </xf>
    <xf numFmtId="233" fontId="125" fillId="20" borderId="11" xfId="1007" applyNumberFormat="1" applyFont="1" applyFill="1" applyBorder="1" applyAlignment="1" applyProtection="1">
      <alignment horizontal="center" vertical="center" wrapText="1"/>
    </xf>
    <xf numFmtId="233" fontId="125" fillId="20" borderId="19" xfId="1007" applyNumberFormat="1" applyFont="1" applyFill="1" applyBorder="1" applyAlignment="1" applyProtection="1">
      <alignment horizontal="center" vertical="center" wrapText="1"/>
    </xf>
    <xf numFmtId="232" fontId="81" fillId="0" borderId="36" xfId="1007" applyNumberFormat="1" applyFont="1" applyFill="1" applyBorder="1" applyAlignment="1">
      <alignment horizontal="center" vertical="center" wrapText="1"/>
    </xf>
    <xf numFmtId="232" fontId="81" fillId="0" borderId="19" xfId="1007" applyNumberFormat="1" applyFont="1" applyFill="1" applyBorder="1" applyAlignment="1">
      <alignment horizontal="center" vertical="center" wrapText="1"/>
    </xf>
    <xf numFmtId="0" fontId="122" fillId="20" borderId="37" xfId="1006" applyFont="1" applyFill="1" applyBorder="1" applyAlignment="1">
      <alignment horizontal="center" vertical="center"/>
    </xf>
    <xf numFmtId="0" fontId="122" fillId="20" borderId="10" xfId="1006" applyFont="1" applyFill="1" applyBorder="1" applyAlignment="1">
      <alignment horizontal="center" vertical="center"/>
    </xf>
    <xf numFmtId="0" fontId="122" fillId="20" borderId="50" xfId="1006" applyFont="1" applyFill="1" applyBorder="1" applyAlignment="1">
      <alignment horizontal="center" vertical="center"/>
    </xf>
    <xf numFmtId="0" fontId="70" fillId="0" borderId="36" xfId="0" applyFont="1" applyBorder="1" applyAlignment="1">
      <alignment horizontal="center" vertical="center"/>
    </xf>
    <xf numFmtId="0" fontId="70" fillId="0" borderId="11" xfId="0" applyFont="1" applyBorder="1" applyAlignment="1">
      <alignment horizontal="center" vertical="center"/>
    </xf>
    <xf numFmtId="0" fontId="70" fillId="0" borderId="12" xfId="0" applyFont="1" applyBorder="1" applyAlignment="1">
      <alignment horizontal="center" vertical="center"/>
    </xf>
    <xf numFmtId="0" fontId="70" fillId="0" borderId="63" xfId="0" applyFont="1" applyBorder="1" applyAlignment="1">
      <alignment horizontal="center" vertical="center"/>
    </xf>
    <xf numFmtId="0" fontId="70" fillId="0" borderId="32" xfId="0" applyFont="1" applyBorder="1" applyAlignment="1">
      <alignment horizontal="center" vertical="center"/>
    </xf>
    <xf numFmtId="0" fontId="70" fillId="17" borderId="4" xfId="0" applyFont="1" applyFill="1" applyBorder="1" applyAlignment="1">
      <alignment horizontal="center" vertical="center"/>
    </xf>
    <xf numFmtId="0" fontId="70" fillId="17" borderId="33" xfId="0" applyFont="1" applyFill="1" applyBorder="1" applyAlignment="1">
      <alignment horizontal="center" vertical="center"/>
    </xf>
    <xf numFmtId="41" fontId="70" fillId="0" borderId="4" xfId="0" applyNumberFormat="1" applyFont="1" applyBorder="1" applyAlignment="1">
      <alignment horizontal="center" vertical="center"/>
    </xf>
    <xf numFmtId="41" fontId="70" fillId="0" borderId="33" xfId="0" applyNumberFormat="1" applyFont="1" applyBorder="1" applyAlignment="1">
      <alignment horizontal="center" vertical="center"/>
    </xf>
    <xf numFmtId="41" fontId="70" fillId="0" borderId="30" xfId="0" applyNumberFormat="1" applyFont="1" applyBorder="1" applyAlignment="1">
      <alignment horizontal="center" vertical="center"/>
    </xf>
    <xf numFmtId="41" fontId="70" fillId="0" borderId="34" xfId="0" applyNumberFormat="1" applyFont="1" applyBorder="1" applyAlignment="1">
      <alignment horizontal="center" vertical="center"/>
    </xf>
    <xf numFmtId="0" fontId="66" fillId="0" borderId="30" xfId="27" applyFont="1" applyBorder="1" applyAlignment="1">
      <alignment horizontal="left" vertical="top" wrapText="1"/>
    </xf>
    <xf numFmtId="0" fontId="31" fillId="0" borderId="30" xfId="27" applyFont="1" applyBorder="1" applyAlignment="1">
      <alignment horizontal="left" vertical="top" wrapText="1"/>
    </xf>
    <xf numFmtId="0" fontId="31" fillId="0" borderId="34" xfId="27" applyFont="1" applyBorder="1" applyAlignment="1">
      <alignment horizontal="left" vertical="top" wrapText="1"/>
    </xf>
    <xf numFmtId="0" fontId="31" fillId="0" borderId="36" xfId="27" applyFont="1" applyBorder="1" applyAlignment="1">
      <alignment horizontal="center" vertical="center"/>
    </xf>
    <xf numFmtId="0" fontId="31" fillId="0" borderId="11" xfId="27" applyFont="1" applyBorder="1" applyAlignment="1">
      <alignment horizontal="center" vertical="center"/>
    </xf>
    <xf numFmtId="0" fontId="31" fillId="0" borderId="12" xfId="27" applyFont="1" applyBorder="1" applyAlignment="1">
      <alignment horizontal="center" vertical="center"/>
    </xf>
    <xf numFmtId="0" fontId="29" fillId="0" borderId="0" xfId="27" applyFont="1" applyAlignment="1">
      <alignment horizontal="center" vertical="center"/>
    </xf>
    <xf numFmtId="0" fontId="43" fillId="0" borderId="0" xfId="1008" applyNumberFormat="1" applyFont="1" applyFill="1" applyBorder="1">
      <alignment vertical="center"/>
    </xf>
    <xf numFmtId="0" fontId="43" fillId="0" borderId="0" xfId="1008" applyNumberFormat="1" applyFont="1" applyFill="1" applyBorder="1" applyAlignment="1">
      <alignment horizontal="center" vertical="center"/>
    </xf>
    <xf numFmtId="0" fontId="155" fillId="0" borderId="0" xfId="1008" applyNumberFormat="1" applyFont="1" applyFill="1" applyBorder="1">
      <alignment vertical="center"/>
    </xf>
    <xf numFmtId="0" fontId="156" fillId="0" borderId="0" xfId="1008" applyNumberFormat="1" applyFont="1" applyFill="1" applyBorder="1" applyAlignment="1">
      <alignment horizontal="left" vertical="center"/>
    </xf>
    <xf numFmtId="0" fontId="155" fillId="0" borderId="0" xfId="1008" applyNumberFormat="1" applyFont="1" applyFill="1" applyBorder="1" applyAlignment="1">
      <alignment horizontal="center" vertical="center"/>
    </xf>
    <xf numFmtId="0" fontId="157" fillId="0" borderId="0" xfId="1008" applyNumberFormat="1" applyFont="1" applyFill="1" applyBorder="1" applyAlignment="1">
      <alignment horizontal="center" vertical="center"/>
    </xf>
    <xf numFmtId="0" fontId="43" fillId="0" borderId="4" xfId="1008" applyNumberFormat="1" applyFont="1" applyFill="1" applyBorder="1" applyAlignment="1">
      <alignment horizontal="center" vertical="center"/>
    </xf>
    <xf numFmtId="0" fontId="43" fillId="0" borderId="36" xfId="1008" applyNumberFormat="1" applyFont="1" applyFill="1" applyBorder="1" applyAlignment="1">
      <alignment horizontal="center" vertical="center"/>
    </xf>
    <xf numFmtId="0" fontId="43" fillId="0" borderId="4" xfId="1008" applyNumberFormat="1" applyFont="1" applyFill="1" applyBorder="1" applyAlignment="1">
      <alignment horizontal="center" vertical="center" wrapText="1"/>
    </xf>
    <xf numFmtId="0" fontId="158" fillId="0" borderId="0" xfId="1008" applyNumberFormat="1" applyFont="1" applyFill="1" applyBorder="1">
      <alignment vertical="center"/>
    </xf>
    <xf numFmtId="0" fontId="43" fillId="0" borderId="4" xfId="1008" applyNumberFormat="1" applyFont="1" applyFill="1" applyBorder="1">
      <alignment vertical="center"/>
    </xf>
    <xf numFmtId="0" fontId="43" fillId="0" borderId="4" xfId="1008" applyNumberFormat="1" applyFont="1" applyFill="1" applyBorder="1" applyAlignment="1">
      <alignment horizontal="left" vertical="center"/>
    </xf>
    <xf numFmtId="0" fontId="43" fillId="0" borderId="11" xfId="1008" applyNumberFormat="1" applyFont="1" applyFill="1" applyBorder="1" applyAlignment="1">
      <alignment horizontal="center" vertical="center"/>
    </xf>
    <xf numFmtId="0" fontId="43" fillId="0" borderId="19" xfId="1008" applyNumberFormat="1" applyFont="1" applyFill="1" applyBorder="1" applyAlignment="1">
      <alignment horizontal="center" vertical="center"/>
    </xf>
    <xf numFmtId="0" fontId="159" fillId="0" borderId="11" xfId="1008" applyNumberFormat="1" applyFont="1" applyFill="1" applyBorder="1" applyAlignment="1">
      <alignment horizontal="center" vertical="center"/>
    </xf>
    <xf numFmtId="0" fontId="43" fillId="0" borderId="20" xfId="1008" applyNumberFormat="1" applyFont="1" applyFill="1" applyBorder="1" applyAlignment="1">
      <alignment horizontal="center" vertical="center"/>
    </xf>
    <xf numFmtId="0" fontId="43" fillId="0" borderId="11" xfId="1008" applyNumberFormat="1" applyFont="1" applyFill="1" applyBorder="1" applyAlignment="1">
      <alignment horizontal="left" vertical="center"/>
    </xf>
    <xf numFmtId="0" fontId="157" fillId="0" borderId="11" xfId="1008" applyNumberFormat="1" applyFont="1" applyFill="1" applyBorder="1" applyAlignment="1">
      <alignment horizontal="left" vertical="center"/>
    </xf>
    <xf numFmtId="0" fontId="43" fillId="0" borderId="36" xfId="1008" applyNumberFormat="1" applyFont="1" applyFill="1" applyBorder="1" applyAlignment="1">
      <alignment horizontal="left" vertical="center"/>
    </xf>
    <xf numFmtId="20" fontId="43" fillId="0" borderId="11" xfId="1008" applyNumberFormat="1" applyFont="1" applyFill="1" applyBorder="1" applyAlignment="1">
      <alignment horizontal="left" vertical="center"/>
    </xf>
    <xf numFmtId="235" fontId="43" fillId="0" borderId="0" xfId="1008" applyNumberFormat="1" applyFont="1" applyFill="1" applyBorder="1">
      <alignment vertical="center"/>
    </xf>
    <xf numFmtId="0" fontId="43" fillId="0" borderId="11" xfId="1008" applyNumberFormat="1" applyFont="1" applyFill="1" applyBorder="1" applyAlignment="1">
      <alignment vertical="center"/>
    </xf>
  </cellXfs>
  <cellStyles count="1009">
    <cellStyle name="#,##0" xfId="63" xr:uid="{00000000-0005-0000-0000-000000000000}"/>
    <cellStyle name="#,##0!" xfId="64" xr:uid="{00000000-0005-0000-0000-000001000000}"/>
    <cellStyle name="#,##0$" xfId="65" xr:uid="{00000000-0005-0000-0000-000002000000}"/>
    <cellStyle name="#,##0$!" xfId="66" xr:uid="{00000000-0005-0000-0000-000003000000}"/>
    <cellStyle name="#,##0$$" xfId="67" xr:uid="{00000000-0005-0000-0000-000004000000}"/>
    <cellStyle name="#,##0$$!" xfId="68" xr:uid="{00000000-0005-0000-0000-000005000000}"/>
    <cellStyle name="#,##0$$$" xfId="69" xr:uid="{00000000-0005-0000-0000-000006000000}"/>
    <cellStyle name="#,##0$$$!" xfId="70" xr:uid="{00000000-0005-0000-0000-000007000000}"/>
    <cellStyle name="#,##0$$$$" xfId="71" xr:uid="{00000000-0005-0000-0000-000008000000}"/>
    <cellStyle name="#,##0$$$$!" xfId="72" xr:uid="{00000000-0005-0000-0000-000009000000}"/>
    <cellStyle name="#,##0$$$$$" xfId="73" xr:uid="{00000000-0005-0000-0000-00000A000000}"/>
    <cellStyle name="#,##0$$$$$!" xfId="74" xr:uid="{00000000-0005-0000-0000-00000B000000}"/>
    <cellStyle name="#,##0$$$$$$" xfId="75" xr:uid="{00000000-0005-0000-0000-00000C000000}"/>
    <cellStyle name="#,##0$$$$$$!" xfId="76" xr:uid="{00000000-0005-0000-0000-00000D000000}"/>
    <cellStyle name="#,##0$$$$$$$" xfId="77" xr:uid="{00000000-0005-0000-0000-00000E000000}"/>
    <cellStyle name="#,##0$$$$$$$!" xfId="78" xr:uid="{00000000-0005-0000-0000-00000F000000}"/>
    <cellStyle name="#,##0$$$$$$$$" xfId="79" xr:uid="{00000000-0005-0000-0000-000010000000}"/>
    <cellStyle name="#,##0.0$" xfId="80" xr:uid="{00000000-0005-0000-0000-000011000000}"/>
    <cellStyle name="#,##0.0$!" xfId="81" xr:uid="{00000000-0005-0000-0000-000012000000}"/>
    <cellStyle name="#,##0.0$$" xfId="82" xr:uid="{00000000-0005-0000-0000-000013000000}"/>
    <cellStyle name="#,##0.0$$!" xfId="83" xr:uid="{00000000-0005-0000-0000-000014000000}"/>
    <cellStyle name="#,##0.0$$$" xfId="84" xr:uid="{00000000-0005-0000-0000-000015000000}"/>
    <cellStyle name="#,##0.0$$$!" xfId="85" xr:uid="{00000000-0005-0000-0000-000016000000}"/>
    <cellStyle name="#,##0.0$$$$" xfId="86" xr:uid="{00000000-0005-0000-0000-000017000000}"/>
    <cellStyle name="#,##0.0$$$$!" xfId="87" xr:uid="{00000000-0005-0000-0000-000018000000}"/>
    <cellStyle name="#,##0.0$$$$$" xfId="88" xr:uid="{00000000-0005-0000-0000-000019000000}"/>
    <cellStyle name="#,##0.0$$$$$!" xfId="89" xr:uid="{00000000-0005-0000-0000-00001A000000}"/>
    <cellStyle name="#,##0.0$$$$$$" xfId="90" xr:uid="{00000000-0005-0000-0000-00001B000000}"/>
    <cellStyle name="#,##0.0$$$$$$!" xfId="91" xr:uid="{00000000-0005-0000-0000-00001C000000}"/>
    <cellStyle name="??&amp;O?&amp;H?_x0008_??_x0007__x0001__x0001_" xfId="1" xr:uid="{00000000-0005-0000-0000-00001D000000}"/>
    <cellStyle name="?W?_laroux" xfId="2" xr:uid="{00000000-0005-0000-0000-00001E000000}"/>
    <cellStyle name="_Book1" xfId="93" xr:uid="{00000000-0005-0000-0000-00001F000000}"/>
    <cellStyle name="_펌프흡입배관교체" xfId="92" xr:uid="{00000000-0005-0000-0000-000020000000}"/>
    <cellStyle name="’E‰Y [0.00]_laroux" xfId="3" xr:uid="{00000000-0005-0000-0000-000021000000}"/>
    <cellStyle name="’E‰Y_laroux" xfId="4" xr:uid="{00000000-0005-0000-0000-000022000000}"/>
    <cellStyle name="¤@?e_TEST-1 " xfId="94" xr:uid="{00000000-0005-0000-0000-000023000000}"/>
    <cellStyle name="90" xfId="95" xr:uid="{00000000-0005-0000-0000-000024000000}"/>
    <cellStyle name="AeE­ [0]_¼oAI¼º " xfId="851" xr:uid="{00000000-0005-0000-0000-000025000000}"/>
    <cellStyle name="ÅëÈ­ [0]_INQUIRY ¿µ¾÷ÃßÁø " xfId="852" xr:uid="{00000000-0005-0000-0000-000026000000}"/>
    <cellStyle name="AeE­ [0]_INQUIRY ¿μ¾÷AßAø " xfId="853" xr:uid="{00000000-0005-0000-0000-000027000000}"/>
    <cellStyle name="AeE­_¼oAI¼º " xfId="854" xr:uid="{00000000-0005-0000-0000-000028000000}"/>
    <cellStyle name="ÅëÈ­_INQUIRY ¿µ¾÷ÃßÁø " xfId="855" xr:uid="{00000000-0005-0000-0000-000029000000}"/>
    <cellStyle name="AeE­_INQUIRY ¿μ¾÷AßAø " xfId="856" xr:uid="{00000000-0005-0000-0000-00002A000000}"/>
    <cellStyle name="ALIGNMENT" xfId="34" xr:uid="{00000000-0005-0000-0000-00002B000000}"/>
    <cellStyle name="ÄÞ¸¶ [0]_¿ø°¡" xfId="35" xr:uid="{00000000-0005-0000-0000-00002C000000}"/>
    <cellStyle name="AÞ¸¶ [0]_¼oAI¼º " xfId="857" xr:uid="{00000000-0005-0000-0000-00002D000000}"/>
    <cellStyle name="ÄÞ¸¶ [0]_INQUIRY ¿µ¾÷ÃßÁø " xfId="858" xr:uid="{00000000-0005-0000-0000-00002E000000}"/>
    <cellStyle name="AÞ¸¶ [0]_INQUIRY ¿μ¾÷AßAø " xfId="859" xr:uid="{00000000-0005-0000-0000-00002F000000}"/>
    <cellStyle name="AÞ¸¶_¼oAI¼º " xfId="860" xr:uid="{00000000-0005-0000-0000-000030000000}"/>
    <cellStyle name="ÄÞ¸¶_INQUIRY ¿µ¾÷ÃßÁø " xfId="861" xr:uid="{00000000-0005-0000-0000-000031000000}"/>
    <cellStyle name="AÞ¸¶_INQUIRY ¿μ¾÷AßAø " xfId="862" xr:uid="{00000000-0005-0000-0000-000032000000}"/>
    <cellStyle name="Ç¥ÁØ_¿µ¾÷ÇöÈ² " xfId="863" xr:uid="{00000000-0005-0000-0000-000033000000}"/>
    <cellStyle name="C￥AØ_¿μ¾÷CoE² " xfId="864" xr:uid="{00000000-0005-0000-0000-000034000000}"/>
    <cellStyle name="Ç¥ÁØ_°­´ç (2)" xfId="865" xr:uid="{00000000-0005-0000-0000-000035000000}"/>
    <cellStyle name="C￥AØ_¼oAI¼º " xfId="866" xr:uid="{00000000-0005-0000-0000-000036000000}"/>
    <cellStyle name="Ç¥ÁØ_5-1±¤°í " xfId="867" xr:uid="{00000000-0005-0000-0000-000037000000}"/>
    <cellStyle name="C￥AØ_AN°y(1.25) " xfId="868" xr:uid="{00000000-0005-0000-0000-000038000000}"/>
    <cellStyle name="Ç¥ÁØ_Áý°èÇ¥(2¿ù) " xfId="869" xr:uid="{00000000-0005-0000-0000-000039000000}"/>
    <cellStyle name="C￥AØ_PERSONAL" xfId="36" xr:uid="{00000000-0005-0000-0000-00003A000000}"/>
    <cellStyle name="category" xfId="870" xr:uid="{00000000-0005-0000-0000-00003B000000}"/>
    <cellStyle name="Comma [0]_ SG&amp;A Bridge " xfId="37" xr:uid="{00000000-0005-0000-0000-00003C000000}"/>
    <cellStyle name="comma zerodec" xfId="871" xr:uid="{00000000-0005-0000-0000-00003D000000}"/>
    <cellStyle name="Comma_ SG&amp;A Bridge " xfId="38" xr:uid="{00000000-0005-0000-0000-00003E000000}"/>
    <cellStyle name="Curren?_x0012_퐀_x0017_?" xfId="872" xr:uid="{00000000-0005-0000-0000-00003F000000}"/>
    <cellStyle name="Currency [0]_ SG&amp;A Bridge " xfId="39" xr:uid="{00000000-0005-0000-0000-000040000000}"/>
    <cellStyle name="currency-$_표지 " xfId="873" xr:uid="{00000000-0005-0000-0000-000041000000}"/>
    <cellStyle name="Currency_ SG&amp;A Bridge " xfId="40" xr:uid="{00000000-0005-0000-0000-000042000000}"/>
    <cellStyle name="Currency1" xfId="41" xr:uid="{00000000-0005-0000-0000-000043000000}"/>
    <cellStyle name="Currency1 2" xfId="893" xr:uid="{00000000-0005-0000-0000-000044000000}"/>
    <cellStyle name="Currency1 3" xfId="939" xr:uid="{00000000-0005-0000-0000-000045000000}"/>
    <cellStyle name="Dollar (zero dec)" xfId="874" xr:uid="{00000000-0005-0000-0000-000046000000}"/>
    <cellStyle name="Grey" xfId="42" xr:uid="{00000000-0005-0000-0000-000047000000}"/>
    <cellStyle name="HEADER" xfId="875" xr:uid="{00000000-0005-0000-0000-000048000000}"/>
    <cellStyle name="Header1" xfId="43" xr:uid="{00000000-0005-0000-0000-000049000000}"/>
    <cellStyle name="Header2" xfId="44" xr:uid="{00000000-0005-0000-0000-00004A000000}"/>
    <cellStyle name="Hyperlink_NEGS" xfId="45" xr:uid="{00000000-0005-0000-0000-00004B000000}"/>
    <cellStyle name="Input [yellow]" xfId="46" xr:uid="{00000000-0005-0000-0000-00004C000000}"/>
    <cellStyle name="M" xfId="47" xr:uid="{00000000-0005-0000-0000-00004D000000}"/>
    <cellStyle name="Milliers [0]_Arabian Spec" xfId="876" xr:uid="{00000000-0005-0000-0000-00004E000000}"/>
    <cellStyle name="Milliers_Arabian Spec" xfId="877" xr:uid="{00000000-0005-0000-0000-00004F000000}"/>
    <cellStyle name="Model" xfId="878" xr:uid="{00000000-0005-0000-0000-000050000000}"/>
    <cellStyle name="Mon?aire [0]_Arabian Spec" xfId="879" xr:uid="{00000000-0005-0000-0000-000051000000}"/>
    <cellStyle name="Mon?aire_Arabian Spec" xfId="880" xr:uid="{00000000-0005-0000-0000-000052000000}"/>
    <cellStyle name="no dec" xfId="48" xr:uid="{00000000-0005-0000-0000-000053000000}"/>
    <cellStyle name="Normal - Style1" xfId="49" xr:uid="{00000000-0005-0000-0000-000054000000}"/>
    <cellStyle name="Normal - Style1 2" xfId="881" xr:uid="{00000000-0005-0000-0000-000055000000}"/>
    <cellStyle name="Normal - Style1 3" xfId="894" xr:uid="{00000000-0005-0000-0000-000056000000}"/>
    <cellStyle name="Normal - Style1 4" xfId="895" xr:uid="{00000000-0005-0000-0000-000057000000}"/>
    <cellStyle name="Normal - Style1 5" xfId="940" xr:uid="{00000000-0005-0000-0000-000058000000}"/>
    <cellStyle name="Normal_ SG&amp;A Bridge " xfId="50" xr:uid="{00000000-0005-0000-0000-000059000000}"/>
    <cellStyle name="Œ…?æ맖?e [0.00]_laroux" xfId="51" xr:uid="{00000000-0005-0000-0000-00005A000000}"/>
    <cellStyle name="Œ…?æ맖?e_laroux" xfId="52" xr:uid="{00000000-0005-0000-0000-00005B000000}"/>
    <cellStyle name="Percent [2]" xfId="53" xr:uid="{00000000-0005-0000-0000-00005C000000}"/>
    <cellStyle name="subhead" xfId="882" xr:uid="{00000000-0005-0000-0000-00005D000000}"/>
    <cellStyle name="title [1]" xfId="883" xr:uid="{00000000-0005-0000-0000-00005E000000}"/>
    <cellStyle name="title [2]" xfId="884" xr:uid="{00000000-0005-0000-0000-00005F000000}"/>
    <cellStyle name="고정소숫점" xfId="5" xr:uid="{00000000-0005-0000-0000-000060000000}"/>
    <cellStyle name="고정소숫점 2" xfId="896" xr:uid="{00000000-0005-0000-0000-000061000000}"/>
    <cellStyle name="고정소숫점 3" xfId="897" xr:uid="{00000000-0005-0000-0000-000062000000}"/>
    <cellStyle name="고정소숫점 4" xfId="942" xr:uid="{00000000-0005-0000-0000-000063000000}"/>
    <cellStyle name="고정출력1" xfId="6" xr:uid="{00000000-0005-0000-0000-000064000000}"/>
    <cellStyle name="고정출력1 2" xfId="898" xr:uid="{00000000-0005-0000-0000-000065000000}"/>
    <cellStyle name="고정출력1 3" xfId="899" xr:uid="{00000000-0005-0000-0000-000066000000}"/>
    <cellStyle name="고정출력2" xfId="7" xr:uid="{00000000-0005-0000-0000-000067000000}"/>
    <cellStyle name="고정출력2 2" xfId="900" xr:uid="{00000000-0005-0000-0000-000068000000}"/>
    <cellStyle name="고정출력2 3" xfId="901" xr:uid="{00000000-0005-0000-0000-000069000000}"/>
    <cellStyle name="날짜" xfId="8" xr:uid="{00000000-0005-0000-0000-00006A000000}"/>
    <cellStyle name="날짜 2" xfId="902" xr:uid="{00000000-0005-0000-0000-00006B000000}"/>
    <cellStyle name="날짜 3" xfId="903" xr:uid="{00000000-0005-0000-0000-00006C000000}"/>
    <cellStyle name="내역서" xfId="96" xr:uid="{00000000-0005-0000-0000-00006D000000}"/>
    <cellStyle name="달러" xfId="9" xr:uid="{00000000-0005-0000-0000-00006E000000}"/>
    <cellStyle name="달러 2" xfId="904" xr:uid="{00000000-0005-0000-0000-00006F000000}"/>
    <cellStyle name="달러 3" xfId="905" xr:uid="{00000000-0005-0000-0000-000070000000}"/>
    <cellStyle name="뒤에 오는 하이퍼링크_원주시청사 산출근거" xfId="97" xr:uid="{00000000-0005-0000-0000-000071000000}"/>
    <cellStyle name="똿뗦먛귟 [0.00]_laroux" xfId="943" xr:uid="{00000000-0005-0000-0000-000072000000}"/>
    <cellStyle name="똿뗦먛귟_laroux" xfId="944" xr:uid="{00000000-0005-0000-0000-000073000000}"/>
    <cellStyle name="믅됞 [0.00]_laroux" xfId="945" xr:uid="{00000000-0005-0000-0000-000074000000}"/>
    <cellStyle name="믅됞_laroux" xfId="946" xr:uid="{00000000-0005-0000-0000-000075000000}"/>
    <cellStyle name="백분율" xfId="54" builtinId="5"/>
    <cellStyle name="백분율 [0]" xfId="98" xr:uid="{00000000-0005-0000-0000-000077000000}"/>
    <cellStyle name="백분율 [2]" xfId="99" xr:uid="{00000000-0005-0000-0000-000078000000}"/>
    <cellStyle name="백분율 10" xfId="947" xr:uid="{00000000-0005-0000-0000-000079000000}"/>
    <cellStyle name="백분율 11" xfId="948" xr:uid="{00000000-0005-0000-0000-00007A000000}"/>
    <cellStyle name="백분율 12" xfId="949" xr:uid="{00000000-0005-0000-0000-00007B000000}"/>
    <cellStyle name="백분율 13" xfId="950" xr:uid="{00000000-0005-0000-0000-00007C000000}"/>
    <cellStyle name="백분율 14" xfId="941" xr:uid="{00000000-0005-0000-0000-00007D000000}"/>
    <cellStyle name="백분율 2" xfId="100" xr:uid="{00000000-0005-0000-0000-00007E000000}"/>
    <cellStyle name="백분율 2 2" xfId="890" xr:uid="{00000000-0005-0000-0000-00007F000000}"/>
    <cellStyle name="백분율 2 2 2" xfId="952" xr:uid="{00000000-0005-0000-0000-000080000000}"/>
    <cellStyle name="백분율 2 3" xfId="906" xr:uid="{00000000-0005-0000-0000-000081000000}"/>
    <cellStyle name="백분율 2 4" xfId="907" xr:uid="{00000000-0005-0000-0000-000082000000}"/>
    <cellStyle name="백분율 2 5" xfId="951" xr:uid="{00000000-0005-0000-0000-000083000000}"/>
    <cellStyle name="백분율 3" xfId="887" xr:uid="{00000000-0005-0000-0000-000084000000}"/>
    <cellStyle name="백분율 3 2" xfId="908" xr:uid="{00000000-0005-0000-0000-000085000000}"/>
    <cellStyle name="백분율 4" xfId="909" xr:uid="{00000000-0005-0000-0000-000086000000}"/>
    <cellStyle name="백분율 5" xfId="910" xr:uid="{00000000-0005-0000-0000-000087000000}"/>
    <cellStyle name="백분율 6" xfId="911" xr:uid="{00000000-0005-0000-0000-000088000000}"/>
    <cellStyle name="백분율 7" xfId="953" xr:uid="{00000000-0005-0000-0000-000089000000}"/>
    <cellStyle name="백분율 8" xfId="954" xr:uid="{00000000-0005-0000-0000-00008A000000}"/>
    <cellStyle name="백분율 9" xfId="955" xr:uid="{00000000-0005-0000-0000-00008B000000}"/>
    <cellStyle name="뷭?_BOOKSHIP" xfId="10" xr:uid="{00000000-0005-0000-0000-00008C000000}"/>
    <cellStyle name="숫자(R)" xfId="11" xr:uid="{00000000-0005-0000-0000-00008D000000}"/>
    <cellStyle name="쉼표 [0]" xfId="12" builtinId="6"/>
    <cellStyle name="쉼표 [0] 11 2" xfId="999" xr:uid="{00000000-0005-0000-0000-00008F000000}"/>
    <cellStyle name="쉼표 [0] 11 2 2" xfId="990" xr:uid="{00000000-0005-0000-0000-000090000000}"/>
    <cellStyle name="쉼표 [0] 11 2 2 2" xfId="997" xr:uid="{00000000-0005-0000-0000-000091000000}"/>
    <cellStyle name="쉼표 [0] 12 23" xfId="988" xr:uid="{00000000-0005-0000-0000-000092000000}"/>
    <cellStyle name="쉼표 [0] 12 23 2" xfId="995" xr:uid="{00000000-0005-0000-0000-000093000000}"/>
    <cellStyle name="쉼표 [0] 12 23 2 2" xfId="1003" xr:uid="{00000000-0005-0000-0000-000094000000}"/>
    <cellStyle name="쉼표 [0] 16" xfId="983" xr:uid="{00000000-0005-0000-0000-000095000000}"/>
    <cellStyle name="쉼표 [0] 16 2" xfId="1005" xr:uid="{00000000-0005-0000-0000-000096000000}"/>
    <cellStyle name="쉼표 [0] 17" xfId="985" xr:uid="{00000000-0005-0000-0000-000097000000}"/>
    <cellStyle name="쉼표 [0] 2" xfId="13" xr:uid="{00000000-0005-0000-0000-000098000000}"/>
    <cellStyle name="쉼표 [0] 2 2" xfId="101" xr:uid="{00000000-0005-0000-0000-000099000000}"/>
    <cellStyle name="쉼표 [0] 2 2 2" xfId="912" xr:uid="{00000000-0005-0000-0000-00009A000000}"/>
    <cellStyle name="쉼표 [0] 2 2 2 2" xfId="969" xr:uid="{00000000-0005-0000-0000-00009B000000}"/>
    <cellStyle name="쉼표 [0] 2 2 29" xfId="986" xr:uid="{00000000-0005-0000-0000-00009C000000}"/>
    <cellStyle name="쉼표 [0] 2 2 3" xfId="913" xr:uid="{00000000-0005-0000-0000-00009D000000}"/>
    <cellStyle name="쉼표 [0] 2 2 3 2" xfId="970" xr:uid="{00000000-0005-0000-0000-00009E000000}"/>
    <cellStyle name="쉼표 [0] 2 2 4" xfId="914" xr:uid="{00000000-0005-0000-0000-00009F000000}"/>
    <cellStyle name="쉼표 [0] 2 2 5" xfId="968" xr:uid="{00000000-0005-0000-0000-0000A0000000}"/>
    <cellStyle name="쉼표 [0] 2 3" xfId="915" xr:uid="{00000000-0005-0000-0000-0000A1000000}"/>
    <cellStyle name="쉼표 [0] 2 3 2" xfId="971" xr:uid="{00000000-0005-0000-0000-0000A2000000}"/>
    <cellStyle name="쉼표 [0] 2 4" xfId="956" xr:uid="{00000000-0005-0000-0000-0000A3000000}"/>
    <cellStyle name="쉼표 [0] 2 4 2" xfId="972" xr:uid="{00000000-0005-0000-0000-0000A4000000}"/>
    <cellStyle name="쉼표 [0] 3" xfId="14" xr:uid="{00000000-0005-0000-0000-0000A5000000}"/>
    <cellStyle name="쉼표 [0] 3 2" xfId="59" xr:uid="{00000000-0005-0000-0000-0000A6000000}"/>
    <cellStyle name="쉼표 [0] 3 2 2" xfId="916" xr:uid="{00000000-0005-0000-0000-0000A7000000}"/>
    <cellStyle name="쉼표 [0] 3 2 2 2" xfId="975" xr:uid="{00000000-0005-0000-0000-0000A8000000}"/>
    <cellStyle name="쉼표 [0] 3 2 3" xfId="917" xr:uid="{00000000-0005-0000-0000-0000A9000000}"/>
    <cellStyle name="쉼표 [0] 3 2 3 2" xfId="976" xr:uid="{00000000-0005-0000-0000-0000AA000000}"/>
    <cellStyle name="쉼표 [0] 3 2 4" xfId="957" xr:uid="{00000000-0005-0000-0000-0000AB000000}"/>
    <cellStyle name="쉼표 [0] 3 2 5" xfId="974" xr:uid="{00000000-0005-0000-0000-0000AC000000}"/>
    <cellStyle name="쉼표 [0] 3 3" xfId="918" xr:uid="{00000000-0005-0000-0000-0000AD000000}"/>
    <cellStyle name="쉼표 [0] 3 4" xfId="919" xr:uid="{00000000-0005-0000-0000-0000AE000000}"/>
    <cellStyle name="쉼표 [0] 3 4 2" xfId="977" xr:uid="{00000000-0005-0000-0000-0000AF000000}"/>
    <cellStyle name="쉼표 [0] 3 5" xfId="973" xr:uid="{00000000-0005-0000-0000-0000B0000000}"/>
    <cellStyle name="쉼표 [0] 4" xfId="102" xr:uid="{00000000-0005-0000-0000-0000B1000000}"/>
    <cellStyle name="쉼표 [0] 4 2" xfId="959" xr:uid="{00000000-0005-0000-0000-0000B2000000}"/>
    <cellStyle name="쉼표 [0] 4 3" xfId="978" xr:uid="{00000000-0005-0000-0000-0000B3000000}"/>
    <cellStyle name="쉼표 [0] 5" xfId="15" xr:uid="{00000000-0005-0000-0000-0000B4000000}"/>
    <cellStyle name="쉼표 [0] 5 2" xfId="961" xr:uid="{00000000-0005-0000-0000-0000B5000000}"/>
    <cellStyle name="쉼표 [0] 5 3" xfId="979" xr:uid="{00000000-0005-0000-0000-0000B6000000}"/>
    <cellStyle name="쉼표 [0] 6" xfId="892" xr:uid="{00000000-0005-0000-0000-0000B7000000}"/>
    <cellStyle name="쉼표 [0] 6 2" xfId="980" xr:uid="{00000000-0005-0000-0000-0000B8000000}"/>
    <cellStyle name="쉼표 [0] 7" xfId="1007" xr:uid="{95D5A1F8-07F1-4B14-A89A-1D50BA4A22CF}"/>
    <cellStyle name="쉼표 [0]_FCT FILL 펌프 토출배관 교체공사 낙찰품의(안)" xfId="885" xr:uid="{00000000-0005-0000-0000-0000B9000000}"/>
    <cellStyle name="쉼표 [0]_GS타워 워터프레스 부품 교체공사_㈜GS 제출분" xfId="55" xr:uid="{00000000-0005-0000-0000-0000BA000000}"/>
    <cellStyle name="스타일 1" xfId="16" xr:uid="{00000000-0005-0000-0000-0000BB000000}"/>
    <cellStyle name="스타일 1 2" xfId="920" xr:uid="{00000000-0005-0000-0000-0000BC000000}"/>
    <cellStyle name="스타일 1 2 2" xfId="958" xr:uid="{00000000-0005-0000-0000-0000BD000000}"/>
    <cellStyle name="스타일 1 3" xfId="921" xr:uid="{00000000-0005-0000-0000-0000BE000000}"/>
    <cellStyle name="스타일 10" xfId="103" xr:uid="{00000000-0005-0000-0000-0000BF000000}"/>
    <cellStyle name="스타일 100" xfId="104" xr:uid="{00000000-0005-0000-0000-0000C0000000}"/>
    <cellStyle name="스타일 101" xfId="105" xr:uid="{00000000-0005-0000-0000-0000C1000000}"/>
    <cellStyle name="스타일 102" xfId="106" xr:uid="{00000000-0005-0000-0000-0000C2000000}"/>
    <cellStyle name="스타일 103" xfId="107" xr:uid="{00000000-0005-0000-0000-0000C3000000}"/>
    <cellStyle name="스타일 104" xfId="108" xr:uid="{00000000-0005-0000-0000-0000C4000000}"/>
    <cellStyle name="스타일 105" xfId="109" xr:uid="{00000000-0005-0000-0000-0000C5000000}"/>
    <cellStyle name="스타일 106" xfId="110" xr:uid="{00000000-0005-0000-0000-0000C6000000}"/>
    <cellStyle name="스타일 107" xfId="111" xr:uid="{00000000-0005-0000-0000-0000C7000000}"/>
    <cellStyle name="스타일 108" xfId="112" xr:uid="{00000000-0005-0000-0000-0000C8000000}"/>
    <cellStyle name="스타일 109" xfId="113" xr:uid="{00000000-0005-0000-0000-0000C9000000}"/>
    <cellStyle name="스타일 11" xfId="114" xr:uid="{00000000-0005-0000-0000-0000CA000000}"/>
    <cellStyle name="스타일 110" xfId="115" xr:uid="{00000000-0005-0000-0000-0000CB000000}"/>
    <cellStyle name="스타일 111" xfId="116" xr:uid="{00000000-0005-0000-0000-0000CC000000}"/>
    <cellStyle name="스타일 112" xfId="117" xr:uid="{00000000-0005-0000-0000-0000CD000000}"/>
    <cellStyle name="스타일 113" xfId="118" xr:uid="{00000000-0005-0000-0000-0000CE000000}"/>
    <cellStyle name="스타일 114" xfId="119" xr:uid="{00000000-0005-0000-0000-0000CF000000}"/>
    <cellStyle name="스타일 115" xfId="120" xr:uid="{00000000-0005-0000-0000-0000D0000000}"/>
    <cellStyle name="스타일 116" xfId="121" xr:uid="{00000000-0005-0000-0000-0000D1000000}"/>
    <cellStyle name="스타일 117" xfId="122" xr:uid="{00000000-0005-0000-0000-0000D2000000}"/>
    <cellStyle name="스타일 118" xfId="123" xr:uid="{00000000-0005-0000-0000-0000D3000000}"/>
    <cellStyle name="스타일 119" xfId="124" xr:uid="{00000000-0005-0000-0000-0000D4000000}"/>
    <cellStyle name="스타일 12" xfId="125" xr:uid="{00000000-0005-0000-0000-0000D5000000}"/>
    <cellStyle name="스타일 120" xfId="126" xr:uid="{00000000-0005-0000-0000-0000D6000000}"/>
    <cellStyle name="스타일 121" xfId="127" xr:uid="{00000000-0005-0000-0000-0000D7000000}"/>
    <cellStyle name="스타일 122" xfId="128" xr:uid="{00000000-0005-0000-0000-0000D8000000}"/>
    <cellStyle name="스타일 123" xfId="129" xr:uid="{00000000-0005-0000-0000-0000D9000000}"/>
    <cellStyle name="스타일 124" xfId="130" xr:uid="{00000000-0005-0000-0000-0000DA000000}"/>
    <cellStyle name="스타일 125" xfId="131" xr:uid="{00000000-0005-0000-0000-0000DB000000}"/>
    <cellStyle name="스타일 126" xfId="132" xr:uid="{00000000-0005-0000-0000-0000DC000000}"/>
    <cellStyle name="스타일 127" xfId="133" xr:uid="{00000000-0005-0000-0000-0000DD000000}"/>
    <cellStyle name="스타일 128" xfId="134" xr:uid="{00000000-0005-0000-0000-0000DE000000}"/>
    <cellStyle name="스타일 129" xfId="135" xr:uid="{00000000-0005-0000-0000-0000DF000000}"/>
    <cellStyle name="스타일 13" xfId="136" xr:uid="{00000000-0005-0000-0000-0000E0000000}"/>
    <cellStyle name="스타일 130" xfId="137" xr:uid="{00000000-0005-0000-0000-0000E1000000}"/>
    <cellStyle name="스타일 131" xfId="138" xr:uid="{00000000-0005-0000-0000-0000E2000000}"/>
    <cellStyle name="스타일 132" xfId="139" xr:uid="{00000000-0005-0000-0000-0000E3000000}"/>
    <cellStyle name="스타일 133" xfId="140" xr:uid="{00000000-0005-0000-0000-0000E4000000}"/>
    <cellStyle name="스타일 134" xfId="141" xr:uid="{00000000-0005-0000-0000-0000E5000000}"/>
    <cellStyle name="스타일 135" xfId="142" xr:uid="{00000000-0005-0000-0000-0000E6000000}"/>
    <cellStyle name="스타일 136" xfId="143" xr:uid="{00000000-0005-0000-0000-0000E7000000}"/>
    <cellStyle name="스타일 137" xfId="144" xr:uid="{00000000-0005-0000-0000-0000E8000000}"/>
    <cellStyle name="스타일 138" xfId="145" xr:uid="{00000000-0005-0000-0000-0000E9000000}"/>
    <cellStyle name="스타일 139" xfId="146" xr:uid="{00000000-0005-0000-0000-0000EA000000}"/>
    <cellStyle name="스타일 14" xfId="147" xr:uid="{00000000-0005-0000-0000-0000EB000000}"/>
    <cellStyle name="스타일 140" xfId="148" xr:uid="{00000000-0005-0000-0000-0000EC000000}"/>
    <cellStyle name="스타일 141" xfId="149" xr:uid="{00000000-0005-0000-0000-0000ED000000}"/>
    <cellStyle name="스타일 142" xfId="150" xr:uid="{00000000-0005-0000-0000-0000EE000000}"/>
    <cellStyle name="스타일 143" xfId="151" xr:uid="{00000000-0005-0000-0000-0000EF000000}"/>
    <cellStyle name="스타일 144" xfId="152" xr:uid="{00000000-0005-0000-0000-0000F0000000}"/>
    <cellStyle name="스타일 145" xfId="153" xr:uid="{00000000-0005-0000-0000-0000F1000000}"/>
    <cellStyle name="스타일 146" xfId="154" xr:uid="{00000000-0005-0000-0000-0000F2000000}"/>
    <cellStyle name="스타일 147" xfId="155" xr:uid="{00000000-0005-0000-0000-0000F3000000}"/>
    <cellStyle name="스타일 148" xfId="156" xr:uid="{00000000-0005-0000-0000-0000F4000000}"/>
    <cellStyle name="스타일 149" xfId="157" xr:uid="{00000000-0005-0000-0000-0000F5000000}"/>
    <cellStyle name="스타일 15" xfId="158" xr:uid="{00000000-0005-0000-0000-0000F6000000}"/>
    <cellStyle name="스타일 150" xfId="159" xr:uid="{00000000-0005-0000-0000-0000F7000000}"/>
    <cellStyle name="스타일 151" xfId="160" xr:uid="{00000000-0005-0000-0000-0000F8000000}"/>
    <cellStyle name="스타일 152" xfId="161" xr:uid="{00000000-0005-0000-0000-0000F9000000}"/>
    <cellStyle name="스타일 153" xfId="162" xr:uid="{00000000-0005-0000-0000-0000FA000000}"/>
    <cellStyle name="스타일 154" xfId="163" xr:uid="{00000000-0005-0000-0000-0000FB000000}"/>
    <cellStyle name="스타일 155" xfId="164" xr:uid="{00000000-0005-0000-0000-0000FC000000}"/>
    <cellStyle name="스타일 156" xfId="165" xr:uid="{00000000-0005-0000-0000-0000FD000000}"/>
    <cellStyle name="스타일 157" xfId="166" xr:uid="{00000000-0005-0000-0000-0000FE000000}"/>
    <cellStyle name="스타일 158" xfId="167" xr:uid="{00000000-0005-0000-0000-0000FF000000}"/>
    <cellStyle name="스타일 159" xfId="168" xr:uid="{00000000-0005-0000-0000-000000010000}"/>
    <cellStyle name="스타일 16" xfId="169" xr:uid="{00000000-0005-0000-0000-000001010000}"/>
    <cellStyle name="스타일 160" xfId="170" xr:uid="{00000000-0005-0000-0000-000002010000}"/>
    <cellStyle name="스타일 161" xfId="171" xr:uid="{00000000-0005-0000-0000-000003010000}"/>
    <cellStyle name="스타일 162" xfId="172" xr:uid="{00000000-0005-0000-0000-000004010000}"/>
    <cellStyle name="스타일 163" xfId="173" xr:uid="{00000000-0005-0000-0000-000005010000}"/>
    <cellStyle name="스타일 164" xfId="174" xr:uid="{00000000-0005-0000-0000-000006010000}"/>
    <cellStyle name="스타일 165" xfId="175" xr:uid="{00000000-0005-0000-0000-000007010000}"/>
    <cellStyle name="스타일 166" xfId="176" xr:uid="{00000000-0005-0000-0000-000008010000}"/>
    <cellStyle name="스타일 167" xfId="177" xr:uid="{00000000-0005-0000-0000-000009010000}"/>
    <cellStyle name="스타일 168" xfId="178" xr:uid="{00000000-0005-0000-0000-00000A010000}"/>
    <cellStyle name="스타일 169" xfId="179" xr:uid="{00000000-0005-0000-0000-00000B010000}"/>
    <cellStyle name="스타일 17" xfId="180" xr:uid="{00000000-0005-0000-0000-00000C010000}"/>
    <cellStyle name="스타일 170" xfId="181" xr:uid="{00000000-0005-0000-0000-00000D010000}"/>
    <cellStyle name="스타일 171" xfId="182" xr:uid="{00000000-0005-0000-0000-00000E010000}"/>
    <cellStyle name="스타일 172" xfId="183" xr:uid="{00000000-0005-0000-0000-00000F010000}"/>
    <cellStyle name="스타일 173" xfId="184" xr:uid="{00000000-0005-0000-0000-000010010000}"/>
    <cellStyle name="스타일 174" xfId="185" xr:uid="{00000000-0005-0000-0000-000011010000}"/>
    <cellStyle name="스타일 175" xfId="186" xr:uid="{00000000-0005-0000-0000-000012010000}"/>
    <cellStyle name="스타일 176" xfId="187" xr:uid="{00000000-0005-0000-0000-000013010000}"/>
    <cellStyle name="스타일 177" xfId="188" xr:uid="{00000000-0005-0000-0000-000014010000}"/>
    <cellStyle name="스타일 178" xfId="189" xr:uid="{00000000-0005-0000-0000-000015010000}"/>
    <cellStyle name="스타일 179" xfId="190" xr:uid="{00000000-0005-0000-0000-000016010000}"/>
    <cellStyle name="스타일 18" xfId="191" xr:uid="{00000000-0005-0000-0000-000017010000}"/>
    <cellStyle name="스타일 180" xfId="192" xr:uid="{00000000-0005-0000-0000-000018010000}"/>
    <cellStyle name="스타일 181" xfId="193" xr:uid="{00000000-0005-0000-0000-000019010000}"/>
    <cellStyle name="스타일 182" xfId="194" xr:uid="{00000000-0005-0000-0000-00001A010000}"/>
    <cellStyle name="스타일 183" xfId="195" xr:uid="{00000000-0005-0000-0000-00001B010000}"/>
    <cellStyle name="스타일 184" xfId="196" xr:uid="{00000000-0005-0000-0000-00001C010000}"/>
    <cellStyle name="스타일 185" xfId="197" xr:uid="{00000000-0005-0000-0000-00001D010000}"/>
    <cellStyle name="스타일 186" xfId="198" xr:uid="{00000000-0005-0000-0000-00001E010000}"/>
    <cellStyle name="스타일 187" xfId="199" xr:uid="{00000000-0005-0000-0000-00001F010000}"/>
    <cellStyle name="스타일 188" xfId="200" xr:uid="{00000000-0005-0000-0000-000020010000}"/>
    <cellStyle name="스타일 189" xfId="201" xr:uid="{00000000-0005-0000-0000-000021010000}"/>
    <cellStyle name="스타일 19" xfId="202" xr:uid="{00000000-0005-0000-0000-000022010000}"/>
    <cellStyle name="스타일 190" xfId="203" xr:uid="{00000000-0005-0000-0000-000023010000}"/>
    <cellStyle name="스타일 191" xfId="204" xr:uid="{00000000-0005-0000-0000-000024010000}"/>
    <cellStyle name="스타일 192" xfId="205" xr:uid="{00000000-0005-0000-0000-000025010000}"/>
    <cellStyle name="스타일 193" xfId="206" xr:uid="{00000000-0005-0000-0000-000026010000}"/>
    <cellStyle name="스타일 194" xfId="207" xr:uid="{00000000-0005-0000-0000-000027010000}"/>
    <cellStyle name="스타일 195" xfId="208" xr:uid="{00000000-0005-0000-0000-000028010000}"/>
    <cellStyle name="스타일 196" xfId="209" xr:uid="{00000000-0005-0000-0000-000029010000}"/>
    <cellStyle name="스타일 197" xfId="210" xr:uid="{00000000-0005-0000-0000-00002A010000}"/>
    <cellStyle name="스타일 198" xfId="211" xr:uid="{00000000-0005-0000-0000-00002B010000}"/>
    <cellStyle name="스타일 199" xfId="212" xr:uid="{00000000-0005-0000-0000-00002C010000}"/>
    <cellStyle name="스타일 2" xfId="213" xr:uid="{00000000-0005-0000-0000-00002D010000}"/>
    <cellStyle name="스타일 20" xfId="214" xr:uid="{00000000-0005-0000-0000-00002E010000}"/>
    <cellStyle name="스타일 200" xfId="215" xr:uid="{00000000-0005-0000-0000-00002F010000}"/>
    <cellStyle name="스타일 201" xfId="216" xr:uid="{00000000-0005-0000-0000-000030010000}"/>
    <cellStyle name="스타일 202" xfId="217" xr:uid="{00000000-0005-0000-0000-000031010000}"/>
    <cellStyle name="스타일 203" xfId="218" xr:uid="{00000000-0005-0000-0000-000032010000}"/>
    <cellStyle name="스타일 204" xfId="219" xr:uid="{00000000-0005-0000-0000-000033010000}"/>
    <cellStyle name="스타일 205" xfId="220" xr:uid="{00000000-0005-0000-0000-000034010000}"/>
    <cellStyle name="스타일 206" xfId="221" xr:uid="{00000000-0005-0000-0000-000035010000}"/>
    <cellStyle name="스타일 207" xfId="222" xr:uid="{00000000-0005-0000-0000-000036010000}"/>
    <cellStyle name="스타일 208" xfId="223" xr:uid="{00000000-0005-0000-0000-000037010000}"/>
    <cellStyle name="스타일 209" xfId="224" xr:uid="{00000000-0005-0000-0000-000038010000}"/>
    <cellStyle name="스타일 21" xfId="225" xr:uid="{00000000-0005-0000-0000-000039010000}"/>
    <cellStyle name="스타일 210" xfId="226" xr:uid="{00000000-0005-0000-0000-00003A010000}"/>
    <cellStyle name="스타일 211" xfId="227" xr:uid="{00000000-0005-0000-0000-00003B010000}"/>
    <cellStyle name="스타일 212" xfId="228" xr:uid="{00000000-0005-0000-0000-00003C010000}"/>
    <cellStyle name="스타일 213" xfId="229" xr:uid="{00000000-0005-0000-0000-00003D010000}"/>
    <cellStyle name="스타일 214" xfId="230" xr:uid="{00000000-0005-0000-0000-00003E010000}"/>
    <cellStyle name="스타일 215" xfId="231" xr:uid="{00000000-0005-0000-0000-00003F010000}"/>
    <cellStyle name="스타일 216" xfId="232" xr:uid="{00000000-0005-0000-0000-000040010000}"/>
    <cellStyle name="스타일 217" xfId="233" xr:uid="{00000000-0005-0000-0000-000041010000}"/>
    <cellStyle name="스타일 218" xfId="234" xr:uid="{00000000-0005-0000-0000-000042010000}"/>
    <cellStyle name="스타일 219" xfId="235" xr:uid="{00000000-0005-0000-0000-000043010000}"/>
    <cellStyle name="스타일 22" xfId="236" xr:uid="{00000000-0005-0000-0000-000044010000}"/>
    <cellStyle name="스타일 220" xfId="237" xr:uid="{00000000-0005-0000-0000-000045010000}"/>
    <cellStyle name="스타일 221" xfId="238" xr:uid="{00000000-0005-0000-0000-000046010000}"/>
    <cellStyle name="스타일 222" xfId="239" xr:uid="{00000000-0005-0000-0000-000047010000}"/>
    <cellStyle name="스타일 223" xfId="240" xr:uid="{00000000-0005-0000-0000-000048010000}"/>
    <cellStyle name="스타일 224" xfId="241" xr:uid="{00000000-0005-0000-0000-000049010000}"/>
    <cellStyle name="스타일 225" xfId="242" xr:uid="{00000000-0005-0000-0000-00004A010000}"/>
    <cellStyle name="스타일 226" xfId="243" xr:uid="{00000000-0005-0000-0000-00004B010000}"/>
    <cellStyle name="스타일 227" xfId="244" xr:uid="{00000000-0005-0000-0000-00004C010000}"/>
    <cellStyle name="스타일 228" xfId="245" xr:uid="{00000000-0005-0000-0000-00004D010000}"/>
    <cellStyle name="스타일 229" xfId="246" xr:uid="{00000000-0005-0000-0000-00004E010000}"/>
    <cellStyle name="스타일 23" xfId="247" xr:uid="{00000000-0005-0000-0000-00004F010000}"/>
    <cellStyle name="스타일 230" xfId="248" xr:uid="{00000000-0005-0000-0000-000050010000}"/>
    <cellStyle name="스타일 231" xfId="249" xr:uid="{00000000-0005-0000-0000-000051010000}"/>
    <cellStyle name="스타일 232" xfId="250" xr:uid="{00000000-0005-0000-0000-000052010000}"/>
    <cellStyle name="스타일 233" xfId="251" xr:uid="{00000000-0005-0000-0000-000053010000}"/>
    <cellStyle name="스타일 234" xfId="252" xr:uid="{00000000-0005-0000-0000-000054010000}"/>
    <cellStyle name="스타일 235" xfId="253" xr:uid="{00000000-0005-0000-0000-000055010000}"/>
    <cellStyle name="스타일 236" xfId="254" xr:uid="{00000000-0005-0000-0000-000056010000}"/>
    <cellStyle name="스타일 237" xfId="255" xr:uid="{00000000-0005-0000-0000-000057010000}"/>
    <cellStyle name="스타일 238" xfId="256" xr:uid="{00000000-0005-0000-0000-000058010000}"/>
    <cellStyle name="스타일 239" xfId="257" xr:uid="{00000000-0005-0000-0000-000059010000}"/>
    <cellStyle name="스타일 24" xfId="258" xr:uid="{00000000-0005-0000-0000-00005A010000}"/>
    <cellStyle name="스타일 240" xfId="259" xr:uid="{00000000-0005-0000-0000-00005B010000}"/>
    <cellStyle name="스타일 241" xfId="260" xr:uid="{00000000-0005-0000-0000-00005C010000}"/>
    <cellStyle name="스타일 242" xfId="261" xr:uid="{00000000-0005-0000-0000-00005D010000}"/>
    <cellStyle name="스타일 243" xfId="262" xr:uid="{00000000-0005-0000-0000-00005E010000}"/>
    <cellStyle name="스타일 244" xfId="263" xr:uid="{00000000-0005-0000-0000-00005F010000}"/>
    <cellStyle name="스타일 245" xfId="264" xr:uid="{00000000-0005-0000-0000-000060010000}"/>
    <cellStyle name="스타일 246" xfId="265" xr:uid="{00000000-0005-0000-0000-000061010000}"/>
    <cellStyle name="스타일 247" xfId="266" xr:uid="{00000000-0005-0000-0000-000062010000}"/>
    <cellStyle name="스타일 248" xfId="267" xr:uid="{00000000-0005-0000-0000-000063010000}"/>
    <cellStyle name="스타일 249" xfId="268" xr:uid="{00000000-0005-0000-0000-000064010000}"/>
    <cellStyle name="스타일 25" xfId="269" xr:uid="{00000000-0005-0000-0000-000065010000}"/>
    <cellStyle name="스타일 250" xfId="270" xr:uid="{00000000-0005-0000-0000-000066010000}"/>
    <cellStyle name="스타일 251" xfId="271" xr:uid="{00000000-0005-0000-0000-000067010000}"/>
    <cellStyle name="스타일 252" xfId="272" xr:uid="{00000000-0005-0000-0000-000068010000}"/>
    <cellStyle name="스타일 253" xfId="273" xr:uid="{00000000-0005-0000-0000-000069010000}"/>
    <cellStyle name="스타일 254" xfId="274" xr:uid="{00000000-0005-0000-0000-00006A010000}"/>
    <cellStyle name="스타일 255" xfId="275" xr:uid="{00000000-0005-0000-0000-00006B010000}"/>
    <cellStyle name="스타일 256" xfId="276" xr:uid="{00000000-0005-0000-0000-00006C010000}"/>
    <cellStyle name="스타일 257" xfId="277" xr:uid="{00000000-0005-0000-0000-00006D010000}"/>
    <cellStyle name="스타일 258" xfId="278" xr:uid="{00000000-0005-0000-0000-00006E010000}"/>
    <cellStyle name="스타일 259" xfId="279" xr:uid="{00000000-0005-0000-0000-00006F010000}"/>
    <cellStyle name="스타일 26" xfId="280" xr:uid="{00000000-0005-0000-0000-000070010000}"/>
    <cellStyle name="스타일 260" xfId="281" xr:uid="{00000000-0005-0000-0000-000071010000}"/>
    <cellStyle name="스타일 261" xfId="282" xr:uid="{00000000-0005-0000-0000-000072010000}"/>
    <cellStyle name="스타일 262" xfId="283" xr:uid="{00000000-0005-0000-0000-000073010000}"/>
    <cellStyle name="스타일 263" xfId="284" xr:uid="{00000000-0005-0000-0000-000074010000}"/>
    <cellStyle name="스타일 264" xfId="285" xr:uid="{00000000-0005-0000-0000-000075010000}"/>
    <cellStyle name="스타일 265" xfId="286" xr:uid="{00000000-0005-0000-0000-000076010000}"/>
    <cellStyle name="스타일 266" xfId="287" xr:uid="{00000000-0005-0000-0000-000077010000}"/>
    <cellStyle name="스타일 267" xfId="288" xr:uid="{00000000-0005-0000-0000-000078010000}"/>
    <cellStyle name="스타일 268" xfId="289" xr:uid="{00000000-0005-0000-0000-000079010000}"/>
    <cellStyle name="스타일 269" xfId="290" xr:uid="{00000000-0005-0000-0000-00007A010000}"/>
    <cellStyle name="스타일 27" xfId="291" xr:uid="{00000000-0005-0000-0000-00007B010000}"/>
    <cellStyle name="스타일 270" xfId="292" xr:uid="{00000000-0005-0000-0000-00007C010000}"/>
    <cellStyle name="스타일 271" xfId="293" xr:uid="{00000000-0005-0000-0000-00007D010000}"/>
    <cellStyle name="스타일 272" xfId="294" xr:uid="{00000000-0005-0000-0000-00007E010000}"/>
    <cellStyle name="스타일 273" xfId="295" xr:uid="{00000000-0005-0000-0000-00007F010000}"/>
    <cellStyle name="스타일 274" xfId="296" xr:uid="{00000000-0005-0000-0000-000080010000}"/>
    <cellStyle name="스타일 275" xfId="297" xr:uid="{00000000-0005-0000-0000-000081010000}"/>
    <cellStyle name="스타일 276" xfId="298" xr:uid="{00000000-0005-0000-0000-000082010000}"/>
    <cellStyle name="스타일 277" xfId="299" xr:uid="{00000000-0005-0000-0000-000083010000}"/>
    <cellStyle name="스타일 278" xfId="300" xr:uid="{00000000-0005-0000-0000-000084010000}"/>
    <cellStyle name="스타일 279" xfId="301" xr:uid="{00000000-0005-0000-0000-000085010000}"/>
    <cellStyle name="스타일 28" xfId="302" xr:uid="{00000000-0005-0000-0000-000086010000}"/>
    <cellStyle name="스타일 280" xfId="303" xr:uid="{00000000-0005-0000-0000-000087010000}"/>
    <cellStyle name="스타일 281" xfId="304" xr:uid="{00000000-0005-0000-0000-000088010000}"/>
    <cellStyle name="스타일 282" xfId="305" xr:uid="{00000000-0005-0000-0000-000089010000}"/>
    <cellStyle name="스타일 283" xfId="306" xr:uid="{00000000-0005-0000-0000-00008A010000}"/>
    <cellStyle name="스타일 284" xfId="307" xr:uid="{00000000-0005-0000-0000-00008B010000}"/>
    <cellStyle name="스타일 285" xfId="308" xr:uid="{00000000-0005-0000-0000-00008C010000}"/>
    <cellStyle name="스타일 286" xfId="309" xr:uid="{00000000-0005-0000-0000-00008D010000}"/>
    <cellStyle name="스타일 287" xfId="310" xr:uid="{00000000-0005-0000-0000-00008E010000}"/>
    <cellStyle name="스타일 288" xfId="311" xr:uid="{00000000-0005-0000-0000-00008F010000}"/>
    <cellStyle name="스타일 289" xfId="312" xr:uid="{00000000-0005-0000-0000-000090010000}"/>
    <cellStyle name="스타일 29" xfId="313" xr:uid="{00000000-0005-0000-0000-000091010000}"/>
    <cellStyle name="스타일 290" xfId="314" xr:uid="{00000000-0005-0000-0000-000092010000}"/>
    <cellStyle name="스타일 291" xfId="315" xr:uid="{00000000-0005-0000-0000-000093010000}"/>
    <cellStyle name="스타일 292" xfId="316" xr:uid="{00000000-0005-0000-0000-000094010000}"/>
    <cellStyle name="스타일 293" xfId="317" xr:uid="{00000000-0005-0000-0000-000095010000}"/>
    <cellStyle name="스타일 294" xfId="318" xr:uid="{00000000-0005-0000-0000-000096010000}"/>
    <cellStyle name="스타일 295" xfId="319" xr:uid="{00000000-0005-0000-0000-000097010000}"/>
    <cellStyle name="스타일 296" xfId="320" xr:uid="{00000000-0005-0000-0000-000098010000}"/>
    <cellStyle name="스타일 297" xfId="321" xr:uid="{00000000-0005-0000-0000-000099010000}"/>
    <cellStyle name="스타일 298" xfId="322" xr:uid="{00000000-0005-0000-0000-00009A010000}"/>
    <cellStyle name="스타일 299" xfId="323" xr:uid="{00000000-0005-0000-0000-00009B010000}"/>
    <cellStyle name="스타일 3" xfId="324" xr:uid="{00000000-0005-0000-0000-00009C010000}"/>
    <cellStyle name="스타일 30" xfId="325" xr:uid="{00000000-0005-0000-0000-00009D010000}"/>
    <cellStyle name="스타일 300" xfId="326" xr:uid="{00000000-0005-0000-0000-00009E010000}"/>
    <cellStyle name="스타일 301" xfId="327" xr:uid="{00000000-0005-0000-0000-00009F010000}"/>
    <cellStyle name="스타일 302" xfId="328" xr:uid="{00000000-0005-0000-0000-0000A0010000}"/>
    <cellStyle name="스타일 303" xfId="329" xr:uid="{00000000-0005-0000-0000-0000A1010000}"/>
    <cellStyle name="스타일 304" xfId="330" xr:uid="{00000000-0005-0000-0000-0000A2010000}"/>
    <cellStyle name="스타일 305" xfId="331" xr:uid="{00000000-0005-0000-0000-0000A3010000}"/>
    <cellStyle name="스타일 306" xfId="332" xr:uid="{00000000-0005-0000-0000-0000A4010000}"/>
    <cellStyle name="스타일 307" xfId="333" xr:uid="{00000000-0005-0000-0000-0000A5010000}"/>
    <cellStyle name="스타일 308" xfId="334" xr:uid="{00000000-0005-0000-0000-0000A6010000}"/>
    <cellStyle name="스타일 309" xfId="335" xr:uid="{00000000-0005-0000-0000-0000A7010000}"/>
    <cellStyle name="스타일 31" xfId="336" xr:uid="{00000000-0005-0000-0000-0000A8010000}"/>
    <cellStyle name="스타일 310" xfId="337" xr:uid="{00000000-0005-0000-0000-0000A9010000}"/>
    <cellStyle name="스타일 311" xfId="338" xr:uid="{00000000-0005-0000-0000-0000AA010000}"/>
    <cellStyle name="스타일 312" xfId="339" xr:uid="{00000000-0005-0000-0000-0000AB010000}"/>
    <cellStyle name="스타일 313" xfId="340" xr:uid="{00000000-0005-0000-0000-0000AC010000}"/>
    <cellStyle name="스타일 314" xfId="341" xr:uid="{00000000-0005-0000-0000-0000AD010000}"/>
    <cellStyle name="스타일 315" xfId="342" xr:uid="{00000000-0005-0000-0000-0000AE010000}"/>
    <cellStyle name="스타일 316" xfId="343" xr:uid="{00000000-0005-0000-0000-0000AF010000}"/>
    <cellStyle name="스타일 317" xfId="344" xr:uid="{00000000-0005-0000-0000-0000B0010000}"/>
    <cellStyle name="스타일 318" xfId="345" xr:uid="{00000000-0005-0000-0000-0000B1010000}"/>
    <cellStyle name="스타일 319" xfId="346" xr:uid="{00000000-0005-0000-0000-0000B2010000}"/>
    <cellStyle name="스타일 32" xfId="347" xr:uid="{00000000-0005-0000-0000-0000B3010000}"/>
    <cellStyle name="스타일 320" xfId="348" xr:uid="{00000000-0005-0000-0000-0000B4010000}"/>
    <cellStyle name="스타일 321" xfId="349" xr:uid="{00000000-0005-0000-0000-0000B5010000}"/>
    <cellStyle name="스타일 322" xfId="350" xr:uid="{00000000-0005-0000-0000-0000B6010000}"/>
    <cellStyle name="스타일 323" xfId="351" xr:uid="{00000000-0005-0000-0000-0000B7010000}"/>
    <cellStyle name="스타일 324" xfId="352" xr:uid="{00000000-0005-0000-0000-0000B8010000}"/>
    <cellStyle name="스타일 325" xfId="353" xr:uid="{00000000-0005-0000-0000-0000B9010000}"/>
    <cellStyle name="스타일 326" xfId="354" xr:uid="{00000000-0005-0000-0000-0000BA010000}"/>
    <cellStyle name="스타일 327" xfId="355" xr:uid="{00000000-0005-0000-0000-0000BB010000}"/>
    <cellStyle name="스타일 328" xfId="356" xr:uid="{00000000-0005-0000-0000-0000BC010000}"/>
    <cellStyle name="스타일 329" xfId="357" xr:uid="{00000000-0005-0000-0000-0000BD010000}"/>
    <cellStyle name="스타일 33" xfId="358" xr:uid="{00000000-0005-0000-0000-0000BE010000}"/>
    <cellStyle name="스타일 330" xfId="359" xr:uid="{00000000-0005-0000-0000-0000BF010000}"/>
    <cellStyle name="스타일 331" xfId="360" xr:uid="{00000000-0005-0000-0000-0000C0010000}"/>
    <cellStyle name="스타일 332" xfId="361" xr:uid="{00000000-0005-0000-0000-0000C1010000}"/>
    <cellStyle name="스타일 333" xfId="362" xr:uid="{00000000-0005-0000-0000-0000C2010000}"/>
    <cellStyle name="스타일 334" xfId="363" xr:uid="{00000000-0005-0000-0000-0000C3010000}"/>
    <cellStyle name="스타일 335" xfId="364" xr:uid="{00000000-0005-0000-0000-0000C4010000}"/>
    <cellStyle name="스타일 336" xfId="365" xr:uid="{00000000-0005-0000-0000-0000C5010000}"/>
    <cellStyle name="스타일 337" xfId="366" xr:uid="{00000000-0005-0000-0000-0000C6010000}"/>
    <cellStyle name="스타일 338" xfId="367" xr:uid="{00000000-0005-0000-0000-0000C7010000}"/>
    <cellStyle name="스타일 339" xfId="368" xr:uid="{00000000-0005-0000-0000-0000C8010000}"/>
    <cellStyle name="스타일 34" xfId="369" xr:uid="{00000000-0005-0000-0000-0000C9010000}"/>
    <cellStyle name="스타일 340" xfId="370" xr:uid="{00000000-0005-0000-0000-0000CA010000}"/>
    <cellStyle name="스타일 341" xfId="371" xr:uid="{00000000-0005-0000-0000-0000CB010000}"/>
    <cellStyle name="스타일 342" xfId="372" xr:uid="{00000000-0005-0000-0000-0000CC010000}"/>
    <cellStyle name="스타일 343" xfId="373" xr:uid="{00000000-0005-0000-0000-0000CD010000}"/>
    <cellStyle name="스타일 344" xfId="374" xr:uid="{00000000-0005-0000-0000-0000CE010000}"/>
    <cellStyle name="스타일 345" xfId="375" xr:uid="{00000000-0005-0000-0000-0000CF010000}"/>
    <cellStyle name="스타일 346" xfId="376" xr:uid="{00000000-0005-0000-0000-0000D0010000}"/>
    <cellStyle name="스타일 347" xfId="377" xr:uid="{00000000-0005-0000-0000-0000D1010000}"/>
    <cellStyle name="스타일 348" xfId="378" xr:uid="{00000000-0005-0000-0000-0000D2010000}"/>
    <cellStyle name="스타일 349" xfId="379" xr:uid="{00000000-0005-0000-0000-0000D3010000}"/>
    <cellStyle name="스타일 35" xfId="380" xr:uid="{00000000-0005-0000-0000-0000D4010000}"/>
    <cellStyle name="스타일 350" xfId="381" xr:uid="{00000000-0005-0000-0000-0000D5010000}"/>
    <cellStyle name="스타일 351" xfId="382" xr:uid="{00000000-0005-0000-0000-0000D6010000}"/>
    <cellStyle name="스타일 352" xfId="383" xr:uid="{00000000-0005-0000-0000-0000D7010000}"/>
    <cellStyle name="스타일 353" xfId="384" xr:uid="{00000000-0005-0000-0000-0000D8010000}"/>
    <cellStyle name="스타일 354" xfId="385" xr:uid="{00000000-0005-0000-0000-0000D9010000}"/>
    <cellStyle name="스타일 355" xfId="386" xr:uid="{00000000-0005-0000-0000-0000DA010000}"/>
    <cellStyle name="스타일 356" xfId="387" xr:uid="{00000000-0005-0000-0000-0000DB010000}"/>
    <cellStyle name="스타일 357" xfId="388" xr:uid="{00000000-0005-0000-0000-0000DC010000}"/>
    <cellStyle name="스타일 358" xfId="389" xr:uid="{00000000-0005-0000-0000-0000DD010000}"/>
    <cellStyle name="스타일 359" xfId="390" xr:uid="{00000000-0005-0000-0000-0000DE010000}"/>
    <cellStyle name="스타일 36" xfId="391" xr:uid="{00000000-0005-0000-0000-0000DF010000}"/>
    <cellStyle name="스타일 360" xfId="392" xr:uid="{00000000-0005-0000-0000-0000E0010000}"/>
    <cellStyle name="스타일 361" xfId="393" xr:uid="{00000000-0005-0000-0000-0000E1010000}"/>
    <cellStyle name="스타일 362" xfId="394" xr:uid="{00000000-0005-0000-0000-0000E2010000}"/>
    <cellStyle name="스타일 363" xfId="395" xr:uid="{00000000-0005-0000-0000-0000E3010000}"/>
    <cellStyle name="스타일 364" xfId="396" xr:uid="{00000000-0005-0000-0000-0000E4010000}"/>
    <cellStyle name="스타일 365" xfId="397" xr:uid="{00000000-0005-0000-0000-0000E5010000}"/>
    <cellStyle name="스타일 366" xfId="398" xr:uid="{00000000-0005-0000-0000-0000E6010000}"/>
    <cellStyle name="스타일 367" xfId="399" xr:uid="{00000000-0005-0000-0000-0000E7010000}"/>
    <cellStyle name="스타일 368" xfId="400" xr:uid="{00000000-0005-0000-0000-0000E8010000}"/>
    <cellStyle name="스타일 369" xfId="401" xr:uid="{00000000-0005-0000-0000-0000E9010000}"/>
    <cellStyle name="스타일 37" xfId="402" xr:uid="{00000000-0005-0000-0000-0000EA010000}"/>
    <cellStyle name="스타일 370" xfId="403" xr:uid="{00000000-0005-0000-0000-0000EB010000}"/>
    <cellStyle name="스타일 371" xfId="404" xr:uid="{00000000-0005-0000-0000-0000EC010000}"/>
    <cellStyle name="스타일 372" xfId="405" xr:uid="{00000000-0005-0000-0000-0000ED010000}"/>
    <cellStyle name="스타일 373" xfId="406" xr:uid="{00000000-0005-0000-0000-0000EE010000}"/>
    <cellStyle name="스타일 374" xfId="407" xr:uid="{00000000-0005-0000-0000-0000EF010000}"/>
    <cellStyle name="스타일 375" xfId="408" xr:uid="{00000000-0005-0000-0000-0000F0010000}"/>
    <cellStyle name="스타일 376" xfId="409" xr:uid="{00000000-0005-0000-0000-0000F1010000}"/>
    <cellStyle name="스타일 377" xfId="410" xr:uid="{00000000-0005-0000-0000-0000F2010000}"/>
    <cellStyle name="스타일 378" xfId="411" xr:uid="{00000000-0005-0000-0000-0000F3010000}"/>
    <cellStyle name="스타일 379" xfId="412" xr:uid="{00000000-0005-0000-0000-0000F4010000}"/>
    <cellStyle name="스타일 38" xfId="413" xr:uid="{00000000-0005-0000-0000-0000F5010000}"/>
    <cellStyle name="스타일 380" xfId="414" xr:uid="{00000000-0005-0000-0000-0000F6010000}"/>
    <cellStyle name="스타일 381" xfId="415" xr:uid="{00000000-0005-0000-0000-0000F7010000}"/>
    <cellStyle name="스타일 382" xfId="416" xr:uid="{00000000-0005-0000-0000-0000F8010000}"/>
    <cellStyle name="스타일 383" xfId="417" xr:uid="{00000000-0005-0000-0000-0000F9010000}"/>
    <cellStyle name="스타일 384" xfId="418" xr:uid="{00000000-0005-0000-0000-0000FA010000}"/>
    <cellStyle name="스타일 385" xfId="419" xr:uid="{00000000-0005-0000-0000-0000FB010000}"/>
    <cellStyle name="스타일 386" xfId="420" xr:uid="{00000000-0005-0000-0000-0000FC010000}"/>
    <cellStyle name="스타일 387" xfId="421" xr:uid="{00000000-0005-0000-0000-0000FD010000}"/>
    <cellStyle name="스타일 388" xfId="422" xr:uid="{00000000-0005-0000-0000-0000FE010000}"/>
    <cellStyle name="스타일 389" xfId="423" xr:uid="{00000000-0005-0000-0000-0000FF010000}"/>
    <cellStyle name="스타일 39" xfId="424" xr:uid="{00000000-0005-0000-0000-000000020000}"/>
    <cellStyle name="스타일 390" xfId="425" xr:uid="{00000000-0005-0000-0000-000001020000}"/>
    <cellStyle name="스타일 391" xfId="426" xr:uid="{00000000-0005-0000-0000-000002020000}"/>
    <cellStyle name="스타일 392" xfId="427" xr:uid="{00000000-0005-0000-0000-000003020000}"/>
    <cellStyle name="스타일 393" xfId="428" xr:uid="{00000000-0005-0000-0000-000004020000}"/>
    <cellStyle name="스타일 394" xfId="429" xr:uid="{00000000-0005-0000-0000-000005020000}"/>
    <cellStyle name="스타일 395" xfId="430" xr:uid="{00000000-0005-0000-0000-000006020000}"/>
    <cellStyle name="스타일 396" xfId="431" xr:uid="{00000000-0005-0000-0000-000007020000}"/>
    <cellStyle name="스타일 397" xfId="432" xr:uid="{00000000-0005-0000-0000-000008020000}"/>
    <cellStyle name="스타일 398" xfId="433" xr:uid="{00000000-0005-0000-0000-000009020000}"/>
    <cellStyle name="스타일 399" xfId="434" xr:uid="{00000000-0005-0000-0000-00000A020000}"/>
    <cellStyle name="스타일 4" xfId="435" xr:uid="{00000000-0005-0000-0000-00000B020000}"/>
    <cellStyle name="스타일 40" xfId="436" xr:uid="{00000000-0005-0000-0000-00000C020000}"/>
    <cellStyle name="스타일 400" xfId="437" xr:uid="{00000000-0005-0000-0000-00000D020000}"/>
    <cellStyle name="스타일 401" xfId="438" xr:uid="{00000000-0005-0000-0000-00000E020000}"/>
    <cellStyle name="스타일 402" xfId="439" xr:uid="{00000000-0005-0000-0000-00000F020000}"/>
    <cellStyle name="스타일 403" xfId="440" xr:uid="{00000000-0005-0000-0000-000010020000}"/>
    <cellStyle name="스타일 404" xfId="441" xr:uid="{00000000-0005-0000-0000-000011020000}"/>
    <cellStyle name="스타일 405" xfId="442" xr:uid="{00000000-0005-0000-0000-000012020000}"/>
    <cellStyle name="스타일 406" xfId="443" xr:uid="{00000000-0005-0000-0000-000013020000}"/>
    <cellStyle name="스타일 407" xfId="444" xr:uid="{00000000-0005-0000-0000-000014020000}"/>
    <cellStyle name="스타일 408" xfId="445" xr:uid="{00000000-0005-0000-0000-000015020000}"/>
    <cellStyle name="스타일 409" xfId="446" xr:uid="{00000000-0005-0000-0000-000016020000}"/>
    <cellStyle name="스타일 41" xfId="447" xr:uid="{00000000-0005-0000-0000-000017020000}"/>
    <cellStyle name="스타일 410" xfId="448" xr:uid="{00000000-0005-0000-0000-000018020000}"/>
    <cellStyle name="스타일 411" xfId="449" xr:uid="{00000000-0005-0000-0000-000019020000}"/>
    <cellStyle name="스타일 412" xfId="450" xr:uid="{00000000-0005-0000-0000-00001A020000}"/>
    <cellStyle name="스타일 413" xfId="451" xr:uid="{00000000-0005-0000-0000-00001B020000}"/>
    <cellStyle name="스타일 414" xfId="452" xr:uid="{00000000-0005-0000-0000-00001C020000}"/>
    <cellStyle name="스타일 415" xfId="453" xr:uid="{00000000-0005-0000-0000-00001D020000}"/>
    <cellStyle name="스타일 416" xfId="454" xr:uid="{00000000-0005-0000-0000-00001E020000}"/>
    <cellStyle name="스타일 417" xfId="455" xr:uid="{00000000-0005-0000-0000-00001F020000}"/>
    <cellStyle name="스타일 418" xfId="456" xr:uid="{00000000-0005-0000-0000-000020020000}"/>
    <cellStyle name="스타일 419" xfId="457" xr:uid="{00000000-0005-0000-0000-000021020000}"/>
    <cellStyle name="스타일 42" xfId="458" xr:uid="{00000000-0005-0000-0000-000022020000}"/>
    <cellStyle name="스타일 420" xfId="459" xr:uid="{00000000-0005-0000-0000-000023020000}"/>
    <cellStyle name="스타일 421" xfId="460" xr:uid="{00000000-0005-0000-0000-000024020000}"/>
    <cellStyle name="스타일 422" xfId="461" xr:uid="{00000000-0005-0000-0000-000025020000}"/>
    <cellStyle name="스타일 423" xfId="462" xr:uid="{00000000-0005-0000-0000-000026020000}"/>
    <cellStyle name="스타일 424" xfId="463" xr:uid="{00000000-0005-0000-0000-000027020000}"/>
    <cellStyle name="스타일 425" xfId="464" xr:uid="{00000000-0005-0000-0000-000028020000}"/>
    <cellStyle name="스타일 426" xfId="465" xr:uid="{00000000-0005-0000-0000-000029020000}"/>
    <cellStyle name="스타일 427" xfId="466" xr:uid="{00000000-0005-0000-0000-00002A020000}"/>
    <cellStyle name="스타일 428" xfId="467" xr:uid="{00000000-0005-0000-0000-00002B020000}"/>
    <cellStyle name="스타일 429" xfId="468" xr:uid="{00000000-0005-0000-0000-00002C020000}"/>
    <cellStyle name="스타일 43" xfId="469" xr:uid="{00000000-0005-0000-0000-00002D020000}"/>
    <cellStyle name="스타일 430" xfId="470" xr:uid="{00000000-0005-0000-0000-00002E020000}"/>
    <cellStyle name="스타일 431" xfId="471" xr:uid="{00000000-0005-0000-0000-00002F020000}"/>
    <cellStyle name="스타일 432" xfId="472" xr:uid="{00000000-0005-0000-0000-000030020000}"/>
    <cellStyle name="스타일 433" xfId="473" xr:uid="{00000000-0005-0000-0000-000031020000}"/>
    <cellStyle name="스타일 434" xfId="474" xr:uid="{00000000-0005-0000-0000-000032020000}"/>
    <cellStyle name="스타일 435" xfId="475" xr:uid="{00000000-0005-0000-0000-000033020000}"/>
    <cellStyle name="스타일 436" xfId="476" xr:uid="{00000000-0005-0000-0000-000034020000}"/>
    <cellStyle name="스타일 437" xfId="477" xr:uid="{00000000-0005-0000-0000-000035020000}"/>
    <cellStyle name="스타일 438" xfId="478" xr:uid="{00000000-0005-0000-0000-000036020000}"/>
    <cellStyle name="스타일 439" xfId="479" xr:uid="{00000000-0005-0000-0000-000037020000}"/>
    <cellStyle name="스타일 44" xfId="480" xr:uid="{00000000-0005-0000-0000-000038020000}"/>
    <cellStyle name="스타일 440" xfId="481" xr:uid="{00000000-0005-0000-0000-000039020000}"/>
    <cellStyle name="스타일 441" xfId="482" xr:uid="{00000000-0005-0000-0000-00003A020000}"/>
    <cellStyle name="스타일 442" xfId="483" xr:uid="{00000000-0005-0000-0000-00003B020000}"/>
    <cellStyle name="스타일 443" xfId="484" xr:uid="{00000000-0005-0000-0000-00003C020000}"/>
    <cellStyle name="스타일 444" xfId="485" xr:uid="{00000000-0005-0000-0000-00003D020000}"/>
    <cellStyle name="스타일 445" xfId="486" xr:uid="{00000000-0005-0000-0000-00003E020000}"/>
    <cellStyle name="스타일 446" xfId="487" xr:uid="{00000000-0005-0000-0000-00003F020000}"/>
    <cellStyle name="스타일 447" xfId="488" xr:uid="{00000000-0005-0000-0000-000040020000}"/>
    <cellStyle name="스타일 448" xfId="489" xr:uid="{00000000-0005-0000-0000-000041020000}"/>
    <cellStyle name="스타일 449" xfId="490" xr:uid="{00000000-0005-0000-0000-000042020000}"/>
    <cellStyle name="스타일 45" xfId="491" xr:uid="{00000000-0005-0000-0000-000043020000}"/>
    <cellStyle name="스타일 450" xfId="492" xr:uid="{00000000-0005-0000-0000-000044020000}"/>
    <cellStyle name="스타일 451" xfId="493" xr:uid="{00000000-0005-0000-0000-000045020000}"/>
    <cellStyle name="스타일 452" xfId="494" xr:uid="{00000000-0005-0000-0000-000046020000}"/>
    <cellStyle name="스타일 453" xfId="495" xr:uid="{00000000-0005-0000-0000-000047020000}"/>
    <cellStyle name="스타일 454" xfId="496" xr:uid="{00000000-0005-0000-0000-000048020000}"/>
    <cellStyle name="스타일 455" xfId="497" xr:uid="{00000000-0005-0000-0000-000049020000}"/>
    <cellStyle name="스타일 456" xfId="498" xr:uid="{00000000-0005-0000-0000-00004A020000}"/>
    <cellStyle name="스타일 457" xfId="499" xr:uid="{00000000-0005-0000-0000-00004B020000}"/>
    <cellStyle name="스타일 458" xfId="500" xr:uid="{00000000-0005-0000-0000-00004C020000}"/>
    <cellStyle name="스타일 459" xfId="501" xr:uid="{00000000-0005-0000-0000-00004D020000}"/>
    <cellStyle name="스타일 46" xfId="502" xr:uid="{00000000-0005-0000-0000-00004E020000}"/>
    <cellStyle name="스타일 460" xfId="503" xr:uid="{00000000-0005-0000-0000-00004F020000}"/>
    <cellStyle name="스타일 461" xfId="504" xr:uid="{00000000-0005-0000-0000-000050020000}"/>
    <cellStyle name="스타일 462" xfId="505" xr:uid="{00000000-0005-0000-0000-000051020000}"/>
    <cellStyle name="스타일 463" xfId="506" xr:uid="{00000000-0005-0000-0000-000052020000}"/>
    <cellStyle name="스타일 464" xfId="507" xr:uid="{00000000-0005-0000-0000-000053020000}"/>
    <cellStyle name="스타일 465" xfId="508" xr:uid="{00000000-0005-0000-0000-000054020000}"/>
    <cellStyle name="스타일 466" xfId="509" xr:uid="{00000000-0005-0000-0000-000055020000}"/>
    <cellStyle name="스타일 467" xfId="510" xr:uid="{00000000-0005-0000-0000-000056020000}"/>
    <cellStyle name="스타일 468" xfId="511" xr:uid="{00000000-0005-0000-0000-000057020000}"/>
    <cellStyle name="스타일 469" xfId="512" xr:uid="{00000000-0005-0000-0000-000058020000}"/>
    <cellStyle name="스타일 47" xfId="513" xr:uid="{00000000-0005-0000-0000-000059020000}"/>
    <cellStyle name="스타일 470" xfId="514" xr:uid="{00000000-0005-0000-0000-00005A020000}"/>
    <cellStyle name="스타일 471" xfId="515" xr:uid="{00000000-0005-0000-0000-00005B020000}"/>
    <cellStyle name="스타일 472" xfId="516" xr:uid="{00000000-0005-0000-0000-00005C020000}"/>
    <cellStyle name="스타일 473" xfId="517" xr:uid="{00000000-0005-0000-0000-00005D020000}"/>
    <cellStyle name="스타일 474" xfId="518" xr:uid="{00000000-0005-0000-0000-00005E020000}"/>
    <cellStyle name="스타일 475" xfId="519" xr:uid="{00000000-0005-0000-0000-00005F020000}"/>
    <cellStyle name="스타일 476" xfId="520" xr:uid="{00000000-0005-0000-0000-000060020000}"/>
    <cellStyle name="스타일 477" xfId="521" xr:uid="{00000000-0005-0000-0000-000061020000}"/>
    <cellStyle name="스타일 478" xfId="522" xr:uid="{00000000-0005-0000-0000-000062020000}"/>
    <cellStyle name="스타일 479" xfId="523" xr:uid="{00000000-0005-0000-0000-000063020000}"/>
    <cellStyle name="스타일 48" xfId="524" xr:uid="{00000000-0005-0000-0000-000064020000}"/>
    <cellStyle name="스타일 480" xfId="525" xr:uid="{00000000-0005-0000-0000-000065020000}"/>
    <cellStyle name="스타일 481" xfId="526" xr:uid="{00000000-0005-0000-0000-000066020000}"/>
    <cellStyle name="스타일 482" xfId="527" xr:uid="{00000000-0005-0000-0000-000067020000}"/>
    <cellStyle name="스타일 483" xfId="528" xr:uid="{00000000-0005-0000-0000-000068020000}"/>
    <cellStyle name="스타일 484" xfId="529" xr:uid="{00000000-0005-0000-0000-000069020000}"/>
    <cellStyle name="스타일 485" xfId="530" xr:uid="{00000000-0005-0000-0000-00006A020000}"/>
    <cellStyle name="스타일 486" xfId="531" xr:uid="{00000000-0005-0000-0000-00006B020000}"/>
    <cellStyle name="스타일 487" xfId="532" xr:uid="{00000000-0005-0000-0000-00006C020000}"/>
    <cellStyle name="스타일 488" xfId="533" xr:uid="{00000000-0005-0000-0000-00006D020000}"/>
    <cellStyle name="스타일 489" xfId="534" xr:uid="{00000000-0005-0000-0000-00006E020000}"/>
    <cellStyle name="스타일 49" xfId="535" xr:uid="{00000000-0005-0000-0000-00006F020000}"/>
    <cellStyle name="스타일 490" xfId="536" xr:uid="{00000000-0005-0000-0000-000070020000}"/>
    <cellStyle name="스타일 491" xfId="537" xr:uid="{00000000-0005-0000-0000-000071020000}"/>
    <cellStyle name="스타일 492" xfId="538" xr:uid="{00000000-0005-0000-0000-000072020000}"/>
    <cellStyle name="스타일 493" xfId="539" xr:uid="{00000000-0005-0000-0000-000073020000}"/>
    <cellStyle name="스타일 494" xfId="540" xr:uid="{00000000-0005-0000-0000-000074020000}"/>
    <cellStyle name="스타일 495" xfId="541" xr:uid="{00000000-0005-0000-0000-000075020000}"/>
    <cellStyle name="스타일 496" xfId="542" xr:uid="{00000000-0005-0000-0000-000076020000}"/>
    <cellStyle name="스타일 497" xfId="543" xr:uid="{00000000-0005-0000-0000-000077020000}"/>
    <cellStyle name="스타일 498" xfId="544" xr:uid="{00000000-0005-0000-0000-000078020000}"/>
    <cellStyle name="스타일 499" xfId="545" xr:uid="{00000000-0005-0000-0000-000079020000}"/>
    <cellStyle name="스타일 5" xfId="546" xr:uid="{00000000-0005-0000-0000-00007A020000}"/>
    <cellStyle name="스타일 50" xfId="547" xr:uid="{00000000-0005-0000-0000-00007B020000}"/>
    <cellStyle name="스타일 500" xfId="548" xr:uid="{00000000-0005-0000-0000-00007C020000}"/>
    <cellStyle name="스타일 501" xfId="549" xr:uid="{00000000-0005-0000-0000-00007D020000}"/>
    <cellStyle name="스타일 502" xfId="550" xr:uid="{00000000-0005-0000-0000-00007E020000}"/>
    <cellStyle name="스타일 503" xfId="551" xr:uid="{00000000-0005-0000-0000-00007F020000}"/>
    <cellStyle name="스타일 504" xfId="552" xr:uid="{00000000-0005-0000-0000-000080020000}"/>
    <cellStyle name="스타일 505" xfId="553" xr:uid="{00000000-0005-0000-0000-000081020000}"/>
    <cellStyle name="스타일 506" xfId="554" xr:uid="{00000000-0005-0000-0000-000082020000}"/>
    <cellStyle name="스타일 507" xfId="555" xr:uid="{00000000-0005-0000-0000-000083020000}"/>
    <cellStyle name="스타일 508" xfId="556" xr:uid="{00000000-0005-0000-0000-000084020000}"/>
    <cellStyle name="스타일 509" xfId="557" xr:uid="{00000000-0005-0000-0000-000085020000}"/>
    <cellStyle name="스타일 51" xfId="558" xr:uid="{00000000-0005-0000-0000-000086020000}"/>
    <cellStyle name="스타일 510" xfId="559" xr:uid="{00000000-0005-0000-0000-000087020000}"/>
    <cellStyle name="스타일 511" xfId="560" xr:uid="{00000000-0005-0000-0000-000088020000}"/>
    <cellStyle name="스타일 512" xfId="561" xr:uid="{00000000-0005-0000-0000-000089020000}"/>
    <cellStyle name="스타일 513" xfId="562" xr:uid="{00000000-0005-0000-0000-00008A020000}"/>
    <cellStyle name="스타일 514" xfId="563" xr:uid="{00000000-0005-0000-0000-00008B020000}"/>
    <cellStyle name="스타일 515" xfId="564" xr:uid="{00000000-0005-0000-0000-00008C020000}"/>
    <cellStyle name="스타일 516" xfId="565" xr:uid="{00000000-0005-0000-0000-00008D020000}"/>
    <cellStyle name="스타일 517" xfId="566" xr:uid="{00000000-0005-0000-0000-00008E020000}"/>
    <cellStyle name="스타일 518" xfId="567" xr:uid="{00000000-0005-0000-0000-00008F020000}"/>
    <cellStyle name="스타일 519" xfId="568" xr:uid="{00000000-0005-0000-0000-000090020000}"/>
    <cellStyle name="스타일 52" xfId="569" xr:uid="{00000000-0005-0000-0000-000091020000}"/>
    <cellStyle name="스타일 520" xfId="570" xr:uid="{00000000-0005-0000-0000-000092020000}"/>
    <cellStyle name="스타일 521" xfId="571" xr:uid="{00000000-0005-0000-0000-000093020000}"/>
    <cellStyle name="스타일 522" xfId="572" xr:uid="{00000000-0005-0000-0000-000094020000}"/>
    <cellStyle name="스타일 523" xfId="573" xr:uid="{00000000-0005-0000-0000-000095020000}"/>
    <cellStyle name="스타일 524" xfId="574" xr:uid="{00000000-0005-0000-0000-000096020000}"/>
    <cellStyle name="스타일 525" xfId="575" xr:uid="{00000000-0005-0000-0000-000097020000}"/>
    <cellStyle name="스타일 526" xfId="576" xr:uid="{00000000-0005-0000-0000-000098020000}"/>
    <cellStyle name="스타일 527" xfId="577" xr:uid="{00000000-0005-0000-0000-000099020000}"/>
    <cellStyle name="스타일 528" xfId="578" xr:uid="{00000000-0005-0000-0000-00009A020000}"/>
    <cellStyle name="스타일 529" xfId="579" xr:uid="{00000000-0005-0000-0000-00009B020000}"/>
    <cellStyle name="스타일 53" xfId="580" xr:uid="{00000000-0005-0000-0000-00009C020000}"/>
    <cellStyle name="스타일 530" xfId="581" xr:uid="{00000000-0005-0000-0000-00009D020000}"/>
    <cellStyle name="스타일 531" xfId="582" xr:uid="{00000000-0005-0000-0000-00009E020000}"/>
    <cellStyle name="스타일 532" xfId="583" xr:uid="{00000000-0005-0000-0000-00009F020000}"/>
    <cellStyle name="스타일 533" xfId="584" xr:uid="{00000000-0005-0000-0000-0000A0020000}"/>
    <cellStyle name="스타일 534" xfId="585" xr:uid="{00000000-0005-0000-0000-0000A1020000}"/>
    <cellStyle name="스타일 535" xfId="586" xr:uid="{00000000-0005-0000-0000-0000A2020000}"/>
    <cellStyle name="스타일 536" xfId="587" xr:uid="{00000000-0005-0000-0000-0000A3020000}"/>
    <cellStyle name="스타일 537" xfId="588" xr:uid="{00000000-0005-0000-0000-0000A4020000}"/>
    <cellStyle name="스타일 538" xfId="589" xr:uid="{00000000-0005-0000-0000-0000A5020000}"/>
    <cellStyle name="스타일 539" xfId="590" xr:uid="{00000000-0005-0000-0000-0000A6020000}"/>
    <cellStyle name="스타일 54" xfId="591" xr:uid="{00000000-0005-0000-0000-0000A7020000}"/>
    <cellStyle name="스타일 540" xfId="592" xr:uid="{00000000-0005-0000-0000-0000A8020000}"/>
    <cellStyle name="스타일 541" xfId="593" xr:uid="{00000000-0005-0000-0000-0000A9020000}"/>
    <cellStyle name="스타일 542" xfId="594" xr:uid="{00000000-0005-0000-0000-0000AA020000}"/>
    <cellStyle name="스타일 543" xfId="595" xr:uid="{00000000-0005-0000-0000-0000AB020000}"/>
    <cellStyle name="스타일 544" xfId="596" xr:uid="{00000000-0005-0000-0000-0000AC020000}"/>
    <cellStyle name="스타일 545" xfId="597" xr:uid="{00000000-0005-0000-0000-0000AD020000}"/>
    <cellStyle name="스타일 546" xfId="598" xr:uid="{00000000-0005-0000-0000-0000AE020000}"/>
    <cellStyle name="스타일 547" xfId="599" xr:uid="{00000000-0005-0000-0000-0000AF020000}"/>
    <cellStyle name="스타일 548" xfId="600" xr:uid="{00000000-0005-0000-0000-0000B0020000}"/>
    <cellStyle name="스타일 549" xfId="601" xr:uid="{00000000-0005-0000-0000-0000B1020000}"/>
    <cellStyle name="스타일 55" xfId="602" xr:uid="{00000000-0005-0000-0000-0000B2020000}"/>
    <cellStyle name="스타일 550" xfId="603" xr:uid="{00000000-0005-0000-0000-0000B3020000}"/>
    <cellStyle name="스타일 551" xfId="604" xr:uid="{00000000-0005-0000-0000-0000B4020000}"/>
    <cellStyle name="스타일 552" xfId="605" xr:uid="{00000000-0005-0000-0000-0000B5020000}"/>
    <cellStyle name="스타일 553" xfId="606" xr:uid="{00000000-0005-0000-0000-0000B6020000}"/>
    <cellStyle name="스타일 554" xfId="607" xr:uid="{00000000-0005-0000-0000-0000B7020000}"/>
    <cellStyle name="스타일 555" xfId="608" xr:uid="{00000000-0005-0000-0000-0000B8020000}"/>
    <cellStyle name="스타일 556" xfId="609" xr:uid="{00000000-0005-0000-0000-0000B9020000}"/>
    <cellStyle name="스타일 557" xfId="610" xr:uid="{00000000-0005-0000-0000-0000BA020000}"/>
    <cellStyle name="스타일 558" xfId="611" xr:uid="{00000000-0005-0000-0000-0000BB020000}"/>
    <cellStyle name="스타일 559" xfId="612" xr:uid="{00000000-0005-0000-0000-0000BC020000}"/>
    <cellStyle name="스타일 56" xfId="613" xr:uid="{00000000-0005-0000-0000-0000BD020000}"/>
    <cellStyle name="스타일 560" xfId="614" xr:uid="{00000000-0005-0000-0000-0000BE020000}"/>
    <cellStyle name="스타일 561" xfId="615" xr:uid="{00000000-0005-0000-0000-0000BF020000}"/>
    <cellStyle name="스타일 562" xfId="616" xr:uid="{00000000-0005-0000-0000-0000C0020000}"/>
    <cellStyle name="스타일 563" xfId="617" xr:uid="{00000000-0005-0000-0000-0000C1020000}"/>
    <cellStyle name="스타일 564" xfId="618" xr:uid="{00000000-0005-0000-0000-0000C2020000}"/>
    <cellStyle name="스타일 565" xfId="619" xr:uid="{00000000-0005-0000-0000-0000C3020000}"/>
    <cellStyle name="스타일 566" xfId="620" xr:uid="{00000000-0005-0000-0000-0000C4020000}"/>
    <cellStyle name="스타일 567" xfId="621" xr:uid="{00000000-0005-0000-0000-0000C5020000}"/>
    <cellStyle name="스타일 568" xfId="622" xr:uid="{00000000-0005-0000-0000-0000C6020000}"/>
    <cellStyle name="스타일 569" xfId="623" xr:uid="{00000000-0005-0000-0000-0000C7020000}"/>
    <cellStyle name="스타일 57" xfId="624" xr:uid="{00000000-0005-0000-0000-0000C8020000}"/>
    <cellStyle name="스타일 570" xfId="625" xr:uid="{00000000-0005-0000-0000-0000C9020000}"/>
    <cellStyle name="스타일 571" xfId="626" xr:uid="{00000000-0005-0000-0000-0000CA020000}"/>
    <cellStyle name="스타일 572" xfId="627" xr:uid="{00000000-0005-0000-0000-0000CB020000}"/>
    <cellStyle name="스타일 573" xfId="628" xr:uid="{00000000-0005-0000-0000-0000CC020000}"/>
    <cellStyle name="스타일 574" xfId="629" xr:uid="{00000000-0005-0000-0000-0000CD020000}"/>
    <cellStyle name="스타일 575" xfId="630" xr:uid="{00000000-0005-0000-0000-0000CE020000}"/>
    <cellStyle name="스타일 576" xfId="631" xr:uid="{00000000-0005-0000-0000-0000CF020000}"/>
    <cellStyle name="스타일 577" xfId="632" xr:uid="{00000000-0005-0000-0000-0000D0020000}"/>
    <cellStyle name="스타일 578" xfId="633" xr:uid="{00000000-0005-0000-0000-0000D1020000}"/>
    <cellStyle name="스타일 579" xfId="634" xr:uid="{00000000-0005-0000-0000-0000D2020000}"/>
    <cellStyle name="스타일 58" xfId="635" xr:uid="{00000000-0005-0000-0000-0000D3020000}"/>
    <cellStyle name="스타일 580" xfId="636" xr:uid="{00000000-0005-0000-0000-0000D4020000}"/>
    <cellStyle name="스타일 581" xfId="637" xr:uid="{00000000-0005-0000-0000-0000D5020000}"/>
    <cellStyle name="스타일 582" xfId="638" xr:uid="{00000000-0005-0000-0000-0000D6020000}"/>
    <cellStyle name="스타일 583" xfId="639" xr:uid="{00000000-0005-0000-0000-0000D7020000}"/>
    <cellStyle name="스타일 584" xfId="640" xr:uid="{00000000-0005-0000-0000-0000D8020000}"/>
    <cellStyle name="스타일 585" xfId="641" xr:uid="{00000000-0005-0000-0000-0000D9020000}"/>
    <cellStyle name="스타일 586" xfId="642" xr:uid="{00000000-0005-0000-0000-0000DA020000}"/>
    <cellStyle name="스타일 587" xfId="643" xr:uid="{00000000-0005-0000-0000-0000DB020000}"/>
    <cellStyle name="스타일 588" xfId="644" xr:uid="{00000000-0005-0000-0000-0000DC020000}"/>
    <cellStyle name="스타일 589" xfId="645" xr:uid="{00000000-0005-0000-0000-0000DD020000}"/>
    <cellStyle name="스타일 59" xfId="646" xr:uid="{00000000-0005-0000-0000-0000DE020000}"/>
    <cellStyle name="스타일 590" xfId="647" xr:uid="{00000000-0005-0000-0000-0000DF020000}"/>
    <cellStyle name="스타일 591" xfId="648" xr:uid="{00000000-0005-0000-0000-0000E0020000}"/>
    <cellStyle name="스타일 592" xfId="649" xr:uid="{00000000-0005-0000-0000-0000E1020000}"/>
    <cellStyle name="스타일 593" xfId="650" xr:uid="{00000000-0005-0000-0000-0000E2020000}"/>
    <cellStyle name="스타일 594" xfId="651" xr:uid="{00000000-0005-0000-0000-0000E3020000}"/>
    <cellStyle name="스타일 595" xfId="652" xr:uid="{00000000-0005-0000-0000-0000E4020000}"/>
    <cellStyle name="스타일 596" xfId="653" xr:uid="{00000000-0005-0000-0000-0000E5020000}"/>
    <cellStyle name="스타일 597" xfId="654" xr:uid="{00000000-0005-0000-0000-0000E6020000}"/>
    <cellStyle name="스타일 598" xfId="655" xr:uid="{00000000-0005-0000-0000-0000E7020000}"/>
    <cellStyle name="스타일 599" xfId="656" xr:uid="{00000000-0005-0000-0000-0000E8020000}"/>
    <cellStyle name="스타일 6" xfId="657" xr:uid="{00000000-0005-0000-0000-0000E9020000}"/>
    <cellStyle name="스타일 60" xfId="658" xr:uid="{00000000-0005-0000-0000-0000EA020000}"/>
    <cellStyle name="스타일 600" xfId="659" xr:uid="{00000000-0005-0000-0000-0000EB020000}"/>
    <cellStyle name="스타일 601" xfId="660" xr:uid="{00000000-0005-0000-0000-0000EC020000}"/>
    <cellStyle name="스타일 602" xfId="661" xr:uid="{00000000-0005-0000-0000-0000ED020000}"/>
    <cellStyle name="스타일 603" xfId="662" xr:uid="{00000000-0005-0000-0000-0000EE020000}"/>
    <cellStyle name="스타일 604" xfId="663" xr:uid="{00000000-0005-0000-0000-0000EF020000}"/>
    <cellStyle name="스타일 605" xfId="664" xr:uid="{00000000-0005-0000-0000-0000F0020000}"/>
    <cellStyle name="스타일 606" xfId="665" xr:uid="{00000000-0005-0000-0000-0000F1020000}"/>
    <cellStyle name="스타일 607" xfId="666" xr:uid="{00000000-0005-0000-0000-0000F2020000}"/>
    <cellStyle name="스타일 608" xfId="667" xr:uid="{00000000-0005-0000-0000-0000F3020000}"/>
    <cellStyle name="스타일 609" xfId="668" xr:uid="{00000000-0005-0000-0000-0000F4020000}"/>
    <cellStyle name="스타일 61" xfId="669" xr:uid="{00000000-0005-0000-0000-0000F5020000}"/>
    <cellStyle name="스타일 610" xfId="670" xr:uid="{00000000-0005-0000-0000-0000F6020000}"/>
    <cellStyle name="스타일 611" xfId="671" xr:uid="{00000000-0005-0000-0000-0000F7020000}"/>
    <cellStyle name="스타일 612" xfId="672" xr:uid="{00000000-0005-0000-0000-0000F8020000}"/>
    <cellStyle name="스타일 613" xfId="673" xr:uid="{00000000-0005-0000-0000-0000F9020000}"/>
    <cellStyle name="스타일 614" xfId="674" xr:uid="{00000000-0005-0000-0000-0000FA020000}"/>
    <cellStyle name="스타일 615" xfId="675" xr:uid="{00000000-0005-0000-0000-0000FB020000}"/>
    <cellStyle name="스타일 616" xfId="676" xr:uid="{00000000-0005-0000-0000-0000FC020000}"/>
    <cellStyle name="스타일 617" xfId="677" xr:uid="{00000000-0005-0000-0000-0000FD020000}"/>
    <cellStyle name="스타일 618" xfId="678" xr:uid="{00000000-0005-0000-0000-0000FE020000}"/>
    <cellStyle name="스타일 619" xfId="679" xr:uid="{00000000-0005-0000-0000-0000FF020000}"/>
    <cellStyle name="스타일 62" xfId="680" xr:uid="{00000000-0005-0000-0000-000000030000}"/>
    <cellStyle name="스타일 620" xfId="681" xr:uid="{00000000-0005-0000-0000-000001030000}"/>
    <cellStyle name="스타일 621" xfId="682" xr:uid="{00000000-0005-0000-0000-000002030000}"/>
    <cellStyle name="스타일 622" xfId="683" xr:uid="{00000000-0005-0000-0000-000003030000}"/>
    <cellStyle name="스타일 623" xfId="684" xr:uid="{00000000-0005-0000-0000-000004030000}"/>
    <cellStyle name="스타일 624" xfId="685" xr:uid="{00000000-0005-0000-0000-000005030000}"/>
    <cellStyle name="스타일 625" xfId="686" xr:uid="{00000000-0005-0000-0000-000006030000}"/>
    <cellStyle name="스타일 626" xfId="687" xr:uid="{00000000-0005-0000-0000-000007030000}"/>
    <cellStyle name="스타일 627" xfId="688" xr:uid="{00000000-0005-0000-0000-000008030000}"/>
    <cellStyle name="스타일 628" xfId="689" xr:uid="{00000000-0005-0000-0000-000009030000}"/>
    <cellStyle name="스타일 629" xfId="690" xr:uid="{00000000-0005-0000-0000-00000A030000}"/>
    <cellStyle name="스타일 63" xfId="691" xr:uid="{00000000-0005-0000-0000-00000B030000}"/>
    <cellStyle name="스타일 630" xfId="692" xr:uid="{00000000-0005-0000-0000-00000C030000}"/>
    <cellStyle name="스타일 631" xfId="693" xr:uid="{00000000-0005-0000-0000-00000D030000}"/>
    <cellStyle name="스타일 632" xfId="694" xr:uid="{00000000-0005-0000-0000-00000E030000}"/>
    <cellStyle name="스타일 633" xfId="695" xr:uid="{00000000-0005-0000-0000-00000F030000}"/>
    <cellStyle name="스타일 634" xfId="696" xr:uid="{00000000-0005-0000-0000-000010030000}"/>
    <cellStyle name="스타일 635" xfId="697" xr:uid="{00000000-0005-0000-0000-000011030000}"/>
    <cellStyle name="스타일 636" xfId="698" xr:uid="{00000000-0005-0000-0000-000012030000}"/>
    <cellStyle name="스타일 637" xfId="699" xr:uid="{00000000-0005-0000-0000-000013030000}"/>
    <cellStyle name="스타일 638" xfId="700" xr:uid="{00000000-0005-0000-0000-000014030000}"/>
    <cellStyle name="스타일 639" xfId="701" xr:uid="{00000000-0005-0000-0000-000015030000}"/>
    <cellStyle name="스타일 64" xfId="702" xr:uid="{00000000-0005-0000-0000-000016030000}"/>
    <cellStyle name="스타일 640" xfId="703" xr:uid="{00000000-0005-0000-0000-000017030000}"/>
    <cellStyle name="스타일 641" xfId="704" xr:uid="{00000000-0005-0000-0000-000018030000}"/>
    <cellStyle name="스타일 642" xfId="705" xr:uid="{00000000-0005-0000-0000-000019030000}"/>
    <cellStyle name="스타일 643" xfId="706" xr:uid="{00000000-0005-0000-0000-00001A030000}"/>
    <cellStyle name="스타일 644" xfId="707" xr:uid="{00000000-0005-0000-0000-00001B030000}"/>
    <cellStyle name="스타일 645" xfId="708" xr:uid="{00000000-0005-0000-0000-00001C030000}"/>
    <cellStyle name="스타일 646" xfId="709" xr:uid="{00000000-0005-0000-0000-00001D030000}"/>
    <cellStyle name="스타일 647" xfId="710" xr:uid="{00000000-0005-0000-0000-00001E030000}"/>
    <cellStyle name="스타일 648" xfId="711" xr:uid="{00000000-0005-0000-0000-00001F030000}"/>
    <cellStyle name="스타일 649" xfId="712" xr:uid="{00000000-0005-0000-0000-000020030000}"/>
    <cellStyle name="스타일 65" xfId="713" xr:uid="{00000000-0005-0000-0000-000021030000}"/>
    <cellStyle name="스타일 650" xfId="714" xr:uid="{00000000-0005-0000-0000-000022030000}"/>
    <cellStyle name="스타일 651" xfId="715" xr:uid="{00000000-0005-0000-0000-000023030000}"/>
    <cellStyle name="스타일 652" xfId="716" xr:uid="{00000000-0005-0000-0000-000024030000}"/>
    <cellStyle name="스타일 653" xfId="717" xr:uid="{00000000-0005-0000-0000-000025030000}"/>
    <cellStyle name="스타일 654" xfId="718" xr:uid="{00000000-0005-0000-0000-000026030000}"/>
    <cellStyle name="스타일 655" xfId="719" xr:uid="{00000000-0005-0000-0000-000027030000}"/>
    <cellStyle name="스타일 656" xfId="720" xr:uid="{00000000-0005-0000-0000-000028030000}"/>
    <cellStyle name="스타일 657" xfId="721" xr:uid="{00000000-0005-0000-0000-000029030000}"/>
    <cellStyle name="스타일 658" xfId="722" xr:uid="{00000000-0005-0000-0000-00002A030000}"/>
    <cellStyle name="스타일 659" xfId="723" xr:uid="{00000000-0005-0000-0000-00002B030000}"/>
    <cellStyle name="스타일 66" xfId="724" xr:uid="{00000000-0005-0000-0000-00002C030000}"/>
    <cellStyle name="스타일 660" xfId="725" xr:uid="{00000000-0005-0000-0000-00002D030000}"/>
    <cellStyle name="스타일 661" xfId="726" xr:uid="{00000000-0005-0000-0000-00002E030000}"/>
    <cellStyle name="스타일 662" xfId="727" xr:uid="{00000000-0005-0000-0000-00002F030000}"/>
    <cellStyle name="스타일 663" xfId="728" xr:uid="{00000000-0005-0000-0000-000030030000}"/>
    <cellStyle name="스타일 664" xfId="729" xr:uid="{00000000-0005-0000-0000-000031030000}"/>
    <cellStyle name="스타일 665" xfId="730" xr:uid="{00000000-0005-0000-0000-000032030000}"/>
    <cellStyle name="스타일 666" xfId="731" xr:uid="{00000000-0005-0000-0000-000033030000}"/>
    <cellStyle name="스타일 667" xfId="732" xr:uid="{00000000-0005-0000-0000-000034030000}"/>
    <cellStyle name="스타일 668" xfId="733" xr:uid="{00000000-0005-0000-0000-000035030000}"/>
    <cellStyle name="스타일 669" xfId="734" xr:uid="{00000000-0005-0000-0000-000036030000}"/>
    <cellStyle name="스타일 67" xfId="735" xr:uid="{00000000-0005-0000-0000-000037030000}"/>
    <cellStyle name="스타일 670" xfId="736" xr:uid="{00000000-0005-0000-0000-000038030000}"/>
    <cellStyle name="스타일 671" xfId="737" xr:uid="{00000000-0005-0000-0000-000039030000}"/>
    <cellStyle name="스타일 672" xfId="738" xr:uid="{00000000-0005-0000-0000-00003A030000}"/>
    <cellStyle name="스타일 673" xfId="739" xr:uid="{00000000-0005-0000-0000-00003B030000}"/>
    <cellStyle name="스타일 674" xfId="740" xr:uid="{00000000-0005-0000-0000-00003C030000}"/>
    <cellStyle name="스타일 675" xfId="741" xr:uid="{00000000-0005-0000-0000-00003D030000}"/>
    <cellStyle name="스타일 676" xfId="742" xr:uid="{00000000-0005-0000-0000-00003E030000}"/>
    <cellStyle name="스타일 677" xfId="743" xr:uid="{00000000-0005-0000-0000-00003F030000}"/>
    <cellStyle name="스타일 678" xfId="744" xr:uid="{00000000-0005-0000-0000-000040030000}"/>
    <cellStyle name="스타일 679" xfId="745" xr:uid="{00000000-0005-0000-0000-000041030000}"/>
    <cellStyle name="스타일 68" xfId="746" xr:uid="{00000000-0005-0000-0000-000042030000}"/>
    <cellStyle name="스타일 680" xfId="747" xr:uid="{00000000-0005-0000-0000-000043030000}"/>
    <cellStyle name="스타일 681" xfId="748" xr:uid="{00000000-0005-0000-0000-000044030000}"/>
    <cellStyle name="스타일 682" xfId="749" xr:uid="{00000000-0005-0000-0000-000045030000}"/>
    <cellStyle name="스타일 683" xfId="750" xr:uid="{00000000-0005-0000-0000-000046030000}"/>
    <cellStyle name="스타일 684" xfId="751" xr:uid="{00000000-0005-0000-0000-000047030000}"/>
    <cellStyle name="스타일 685" xfId="752" xr:uid="{00000000-0005-0000-0000-000048030000}"/>
    <cellStyle name="스타일 686" xfId="753" xr:uid="{00000000-0005-0000-0000-000049030000}"/>
    <cellStyle name="스타일 687" xfId="754" xr:uid="{00000000-0005-0000-0000-00004A030000}"/>
    <cellStyle name="스타일 688" xfId="755" xr:uid="{00000000-0005-0000-0000-00004B030000}"/>
    <cellStyle name="스타일 689" xfId="756" xr:uid="{00000000-0005-0000-0000-00004C030000}"/>
    <cellStyle name="스타일 69" xfId="757" xr:uid="{00000000-0005-0000-0000-00004D030000}"/>
    <cellStyle name="스타일 690" xfId="758" xr:uid="{00000000-0005-0000-0000-00004E030000}"/>
    <cellStyle name="스타일 691" xfId="759" xr:uid="{00000000-0005-0000-0000-00004F030000}"/>
    <cellStyle name="스타일 692" xfId="760" xr:uid="{00000000-0005-0000-0000-000050030000}"/>
    <cellStyle name="스타일 693" xfId="761" xr:uid="{00000000-0005-0000-0000-000051030000}"/>
    <cellStyle name="스타일 694" xfId="762" xr:uid="{00000000-0005-0000-0000-000052030000}"/>
    <cellStyle name="스타일 695" xfId="763" xr:uid="{00000000-0005-0000-0000-000053030000}"/>
    <cellStyle name="스타일 696" xfId="764" xr:uid="{00000000-0005-0000-0000-000054030000}"/>
    <cellStyle name="스타일 697" xfId="765" xr:uid="{00000000-0005-0000-0000-000055030000}"/>
    <cellStyle name="스타일 698" xfId="766" xr:uid="{00000000-0005-0000-0000-000056030000}"/>
    <cellStyle name="스타일 699" xfId="767" xr:uid="{00000000-0005-0000-0000-000057030000}"/>
    <cellStyle name="스타일 7" xfId="768" xr:uid="{00000000-0005-0000-0000-000058030000}"/>
    <cellStyle name="스타일 70" xfId="769" xr:uid="{00000000-0005-0000-0000-000059030000}"/>
    <cellStyle name="스타일 700" xfId="770" xr:uid="{00000000-0005-0000-0000-00005A030000}"/>
    <cellStyle name="스타일 701" xfId="771" xr:uid="{00000000-0005-0000-0000-00005B030000}"/>
    <cellStyle name="스타일 702" xfId="772" xr:uid="{00000000-0005-0000-0000-00005C030000}"/>
    <cellStyle name="스타일 703" xfId="773" xr:uid="{00000000-0005-0000-0000-00005D030000}"/>
    <cellStyle name="스타일 704" xfId="774" xr:uid="{00000000-0005-0000-0000-00005E030000}"/>
    <cellStyle name="스타일 705" xfId="775" xr:uid="{00000000-0005-0000-0000-00005F030000}"/>
    <cellStyle name="스타일 706" xfId="776" xr:uid="{00000000-0005-0000-0000-000060030000}"/>
    <cellStyle name="스타일 707" xfId="777" xr:uid="{00000000-0005-0000-0000-000061030000}"/>
    <cellStyle name="스타일 708" xfId="778" xr:uid="{00000000-0005-0000-0000-000062030000}"/>
    <cellStyle name="스타일 709" xfId="779" xr:uid="{00000000-0005-0000-0000-000063030000}"/>
    <cellStyle name="스타일 71" xfId="780" xr:uid="{00000000-0005-0000-0000-000064030000}"/>
    <cellStyle name="스타일 710" xfId="781" xr:uid="{00000000-0005-0000-0000-000065030000}"/>
    <cellStyle name="스타일 711" xfId="782" xr:uid="{00000000-0005-0000-0000-000066030000}"/>
    <cellStyle name="스타일 712" xfId="783" xr:uid="{00000000-0005-0000-0000-000067030000}"/>
    <cellStyle name="스타일 713" xfId="784" xr:uid="{00000000-0005-0000-0000-000068030000}"/>
    <cellStyle name="스타일 714" xfId="785" xr:uid="{00000000-0005-0000-0000-000069030000}"/>
    <cellStyle name="스타일 715" xfId="786" xr:uid="{00000000-0005-0000-0000-00006A030000}"/>
    <cellStyle name="스타일 716" xfId="787" xr:uid="{00000000-0005-0000-0000-00006B030000}"/>
    <cellStyle name="스타일 717" xfId="788" xr:uid="{00000000-0005-0000-0000-00006C030000}"/>
    <cellStyle name="스타일 718" xfId="789" xr:uid="{00000000-0005-0000-0000-00006D030000}"/>
    <cellStyle name="스타일 719" xfId="790" xr:uid="{00000000-0005-0000-0000-00006E030000}"/>
    <cellStyle name="스타일 72" xfId="791" xr:uid="{00000000-0005-0000-0000-00006F030000}"/>
    <cellStyle name="스타일 720" xfId="792" xr:uid="{00000000-0005-0000-0000-000070030000}"/>
    <cellStyle name="스타일 721" xfId="793" xr:uid="{00000000-0005-0000-0000-000071030000}"/>
    <cellStyle name="스타일 722" xfId="794" xr:uid="{00000000-0005-0000-0000-000072030000}"/>
    <cellStyle name="스타일 723" xfId="795" xr:uid="{00000000-0005-0000-0000-000073030000}"/>
    <cellStyle name="스타일 724" xfId="796" xr:uid="{00000000-0005-0000-0000-000074030000}"/>
    <cellStyle name="스타일 725" xfId="797" xr:uid="{00000000-0005-0000-0000-000075030000}"/>
    <cellStyle name="스타일 726" xfId="798" xr:uid="{00000000-0005-0000-0000-000076030000}"/>
    <cellStyle name="스타일 727" xfId="799" xr:uid="{00000000-0005-0000-0000-000077030000}"/>
    <cellStyle name="스타일 728" xfId="800" xr:uid="{00000000-0005-0000-0000-000078030000}"/>
    <cellStyle name="스타일 729" xfId="801" xr:uid="{00000000-0005-0000-0000-000079030000}"/>
    <cellStyle name="스타일 73" xfId="802" xr:uid="{00000000-0005-0000-0000-00007A030000}"/>
    <cellStyle name="스타일 730" xfId="803" xr:uid="{00000000-0005-0000-0000-00007B030000}"/>
    <cellStyle name="스타일 731" xfId="804" xr:uid="{00000000-0005-0000-0000-00007C030000}"/>
    <cellStyle name="스타일 732" xfId="805" xr:uid="{00000000-0005-0000-0000-00007D030000}"/>
    <cellStyle name="스타일 733" xfId="806" xr:uid="{00000000-0005-0000-0000-00007E030000}"/>
    <cellStyle name="스타일 734" xfId="807" xr:uid="{00000000-0005-0000-0000-00007F030000}"/>
    <cellStyle name="스타일 735" xfId="808" xr:uid="{00000000-0005-0000-0000-000080030000}"/>
    <cellStyle name="스타일 736" xfId="809" xr:uid="{00000000-0005-0000-0000-000081030000}"/>
    <cellStyle name="스타일 74" xfId="810" xr:uid="{00000000-0005-0000-0000-000082030000}"/>
    <cellStyle name="스타일 75" xfId="811" xr:uid="{00000000-0005-0000-0000-000083030000}"/>
    <cellStyle name="스타일 76" xfId="812" xr:uid="{00000000-0005-0000-0000-000084030000}"/>
    <cellStyle name="스타일 77" xfId="813" xr:uid="{00000000-0005-0000-0000-000085030000}"/>
    <cellStyle name="스타일 78" xfId="814" xr:uid="{00000000-0005-0000-0000-000086030000}"/>
    <cellStyle name="스타일 79" xfId="815" xr:uid="{00000000-0005-0000-0000-000087030000}"/>
    <cellStyle name="스타일 8" xfId="816" xr:uid="{00000000-0005-0000-0000-000088030000}"/>
    <cellStyle name="스타일 80" xfId="817" xr:uid="{00000000-0005-0000-0000-000089030000}"/>
    <cellStyle name="스타일 81" xfId="818" xr:uid="{00000000-0005-0000-0000-00008A030000}"/>
    <cellStyle name="스타일 82" xfId="819" xr:uid="{00000000-0005-0000-0000-00008B030000}"/>
    <cellStyle name="스타일 83" xfId="820" xr:uid="{00000000-0005-0000-0000-00008C030000}"/>
    <cellStyle name="스타일 84" xfId="821" xr:uid="{00000000-0005-0000-0000-00008D030000}"/>
    <cellStyle name="스타일 85" xfId="822" xr:uid="{00000000-0005-0000-0000-00008E030000}"/>
    <cellStyle name="스타일 86" xfId="823" xr:uid="{00000000-0005-0000-0000-00008F030000}"/>
    <cellStyle name="스타일 87" xfId="824" xr:uid="{00000000-0005-0000-0000-000090030000}"/>
    <cellStyle name="스타일 88" xfId="825" xr:uid="{00000000-0005-0000-0000-000091030000}"/>
    <cellStyle name="스타일 89" xfId="826" xr:uid="{00000000-0005-0000-0000-000092030000}"/>
    <cellStyle name="스타일 9" xfId="827" xr:uid="{00000000-0005-0000-0000-000093030000}"/>
    <cellStyle name="스타일 90" xfId="828" xr:uid="{00000000-0005-0000-0000-000094030000}"/>
    <cellStyle name="스타일 91" xfId="829" xr:uid="{00000000-0005-0000-0000-000095030000}"/>
    <cellStyle name="스타일 92" xfId="830" xr:uid="{00000000-0005-0000-0000-000096030000}"/>
    <cellStyle name="스타일 93" xfId="831" xr:uid="{00000000-0005-0000-0000-000097030000}"/>
    <cellStyle name="스타일 94" xfId="832" xr:uid="{00000000-0005-0000-0000-000098030000}"/>
    <cellStyle name="스타일 95" xfId="833" xr:uid="{00000000-0005-0000-0000-000099030000}"/>
    <cellStyle name="스타일 96" xfId="834" xr:uid="{00000000-0005-0000-0000-00009A030000}"/>
    <cellStyle name="스타일 97" xfId="835" xr:uid="{00000000-0005-0000-0000-00009B030000}"/>
    <cellStyle name="스타일 98" xfId="836" xr:uid="{00000000-0005-0000-0000-00009C030000}"/>
    <cellStyle name="스타일 99" xfId="837" xr:uid="{00000000-0005-0000-0000-00009D030000}"/>
    <cellStyle name="자리수" xfId="17" xr:uid="{00000000-0005-0000-0000-00009E030000}"/>
    <cellStyle name="자리수 2" xfId="922" xr:uid="{00000000-0005-0000-0000-00009F030000}"/>
    <cellStyle name="자리수 3" xfId="923" xr:uid="{00000000-0005-0000-0000-0000A0030000}"/>
    <cellStyle name="자리수0" xfId="18" xr:uid="{00000000-0005-0000-0000-0000A1030000}"/>
    <cellStyle name="자리수0 2" xfId="924" xr:uid="{00000000-0005-0000-0000-0000A2030000}"/>
    <cellStyle name="자리수0 3" xfId="925" xr:uid="{00000000-0005-0000-0000-0000A3030000}"/>
    <cellStyle name="중앙(표준)" xfId="838" xr:uid="{00000000-0005-0000-0000-0000A4030000}"/>
    <cellStyle name="지정되지 않음" xfId="839" xr:uid="{00000000-0005-0000-0000-0000A5030000}"/>
    <cellStyle name="콤마 [0]_ 견적기준 FLOW " xfId="840" xr:uid="{00000000-0005-0000-0000-0000A6030000}"/>
    <cellStyle name="콤마 [2]" xfId="841" xr:uid="{00000000-0005-0000-0000-0000A7030000}"/>
    <cellStyle name="콤마_ 견적기준 FLOW " xfId="842" xr:uid="{00000000-0005-0000-0000-0000A8030000}"/>
    <cellStyle name="통화 [0] 2" xfId="843" xr:uid="{00000000-0005-0000-0000-0000A9030000}"/>
    <cellStyle name="통화 [0] 2 2" xfId="981" xr:uid="{00000000-0005-0000-0000-0000AA030000}"/>
    <cellStyle name="퍼센트" xfId="19" xr:uid="{00000000-0005-0000-0000-0000AB030000}"/>
    <cellStyle name="퍼센트 2" xfId="926" xr:uid="{00000000-0005-0000-0000-0000AC030000}"/>
    <cellStyle name="퍼센트 3" xfId="927" xr:uid="{00000000-0005-0000-0000-0000AD030000}"/>
    <cellStyle name="표준" xfId="0" builtinId="0"/>
    <cellStyle name="표준 10" xfId="1006" xr:uid="{24ADF8EA-25AA-4E1D-94D1-3D5988219C75}"/>
    <cellStyle name="표준 15 2" xfId="1000" xr:uid="{00000000-0005-0000-0000-0000AF030000}"/>
    <cellStyle name="표준 15 25" xfId="991" xr:uid="{00000000-0005-0000-0000-0000B0030000}"/>
    <cellStyle name="표준 15 25 2" xfId="993" xr:uid="{00000000-0005-0000-0000-0000B1030000}"/>
    <cellStyle name="표준 15 25 2 2" xfId="1008" xr:uid="{AA7602DE-4017-4315-A686-26DC848FEAD8}"/>
    <cellStyle name="표준 15 26 2" xfId="989" xr:uid="{00000000-0005-0000-0000-0000B2030000}"/>
    <cellStyle name="표준 15 26 2 2" xfId="996" xr:uid="{00000000-0005-0000-0000-0000B3030000}"/>
    <cellStyle name="표준 15 26 2 2 2" xfId="1002" xr:uid="{00000000-0005-0000-0000-0000B4030000}"/>
    <cellStyle name="표준 16 25" xfId="987" xr:uid="{00000000-0005-0000-0000-0000B5030000}"/>
    <cellStyle name="표준 16 25 2" xfId="994" xr:uid="{00000000-0005-0000-0000-0000B6030000}"/>
    <cellStyle name="표준 16 25 2 2" xfId="1001" xr:uid="{00000000-0005-0000-0000-0000B7030000}"/>
    <cellStyle name="표준 2" xfId="20" xr:uid="{00000000-0005-0000-0000-0000B8030000}"/>
    <cellStyle name="표준 2 2" xfId="21" xr:uid="{00000000-0005-0000-0000-0000B9030000}"/>
    <cellStyle name="표준 2 2 2" xfId="60" xr:uid="{00000000-0005-0000-0000-0000BA030000}"/>
    <cellStyle name="표준 2 2 3" xfId="888" xr:uid="{00000000-0005-0000-0000-0000BB030000}"/>
    <cellStyle name="표준 2 3" xfId="889" xr:uid="{00000000-0005-0000-0000-0000BC030000}"/>
    <cellStyle name="표준 2 3 2" xfId="962" xr:uid="{00000000-0005-0000-0000-0000BD030000}"/>
    <cellStyle name="표준 2 4" xfId="928" xr:uid="{00000000-0005-0000-0000-0000BE030000}"/>
    <cellStyle name="표준 2 5" xfId="929" xr:uid="{00000000-0005-0000-0000-0000BF030000}"/>
    <cellStyle name="표준 20" xfId="982" xr:uid="{00000000-0005-0000-0000-0000C0030000}"/>
    <cellStyle name="표준 20 2" xfId="1004" xr:uid="{00000000-0005-0000-0000-0000C1030000}"/>
    <cellStyle name="표준 3" xfId="62" xr:uid="{00000000-0005-0000-0000-0000C2030000}"/>
    <cellStyle name="표준 3 2" xfId="61" xr:uid="{00000000-0005-0000-0000-0000C3030000}"/>
    <cellStyle name="표준 3 2 2" xfId="963" xr:uid="{00000000-0005-0000-0000-0000C4030000}"/>
    <cellStyle name="표준 3 2 3" xfId="960" xr:uid="{00000000-0005-0000-0000-0000C5030000}"/>
    <cellStyle name="표준 3 2 66" xfId="984" xr:uid="{00000000-0005-0000-0000-0000C6030000}"/>
    <cellStyle name="표준 3 3" xfId="930" xr:uid="{00000000-0005-0000-0000-0000C7030000}"/>
    <cellStyle name="표준 4" xfId="844" xr:uid="{00000000-0005-0000-0000-0000C8030000}"/>
    <cellStyle name="표준 4 2" xfId="886" xr:uid="{00000000-0005-0000-0000-0000C9030000}"/>
    <cellStyle name="표준 4 2 2" xfId="964" xr:uid="{00000000-0005-0000-0000-0000CA030000}"/>
    <cellStyle name="표준 5" xfId="845" xr:uid="{00000000-0005-0000-0000-0000CB030000}"/>
    <cellStyle name="표준 5 2" xfId="931" xr:uid="{00000000-0005-0000-0000-0000CC030000}"/>
    <cellStyle name="표준 5 3" xfId="965" xr:uid="{00000000-0005-0000-0000-0000CD030000}"/>
    <cellStyle name="표준 6" xfId="846" xr:uid="{00000000-0005-0000-0000-0000CE030000}"/>
    <cellStyle name="표준 6 2" xfId="966" xr:uid="{00000000-0005-0000-0000-0000CF030000}"/>
    <cellStyle name="표준 6 3" xfId="938" xr:uid="{00000000-0005-0000-0000-0000D0030000}"/>
    <cellStyle name="표준 7" xfId="891" xr:uid="{00000000-0005-0000-0000-0000D1030000}"/>
    <cellStyle name="표준 8" xfId="992" xr:uid="{00000000-0005-0000-0000-0000D2030000}"/>
    <cellStyle name="표준 9" xfId="998" xr:uid="{00000000-0005-0000-0000-0000D3030000}"/>
    <cellStyle name="표준(중앙)" xfId="847" xr:uid="{00000000-0005-0000-0000-0000D4030000}"/>
    <cellStyle name="표준_09년 주방 배기덕트 청소(사전)" xfId="57" xr:uid="{00000000-0005-0000-0000-0000D5030000}"/>
    <cellStyle name="標準_Akia(F）-8" xfId="848" xr:uid="{00000000-0005-0000-0000-0000D6030000}"/>
    <cellStyle name="표준_B3F 펄퍼 주철배수관 교체공사 입찰품의(안)" xfId="28" xr:uid="{00000000-0005-0000-0000-0000D7030000}"/>
    <cellStyle name="표준_B3F펄퍼주철배수관교체공사입찰품의(안)" xfId="29" xr:uid="{00000000-0005-0000-0000-0000D8030000}"/>
    <cellStyle name="표준_Book1" xfId="30" xr:uid="{00000000-0005-0000-0000-0000D9030000}"/>
    <cellStyle name="표준_FCT FILL 펌프 토출배관 교체공사 낙찰품의(안)" xfId="58" xr:uid="{00000000-0005-0000-0000-0000DA030000}"/>
    <cellStyle name="표준_FCT FILL 펌프 토출배관 교체공사(안)" xfId="56" xr:uid="{00000000-0005-0000-0000-0000DB030000}"/>
    <cellStyle name="표준_선큰조명등보수비교표" xfId="22" xr:uid="{00000000-0005-0000-0000-0000DC030000}"/>
    <cellStyle name="표준_선큰조명등보수비교표_예가비교표 및 공사예정가격조서" xfId="23" xr:uid="{00000000-0005-0000-0000-0000DD030000}"/>
    <cellStyle name="표준_선큰조명등보수비교표_예가비교표 및 공사예정가격조서_첨부(EL Rope 교체)" xfId="24" xr:uid="{00000000-0005-0000-0000-0000DE030000}"/>
    <cellStyle name="표준_예가산출서" xfId="25" xr:uid="{00000000-0005-0000-0000-0000DF030000}"/>
    <cellStyle name="표준_제한적최저가_양식" xfId="26" xr:uid="{00000000-0005-0000-0000-0000E0030000}"/>
    <cellStyle name="표준_제한적최저가_양식변경" xfId="27" xr:uid="{00000000-0005-0000-0000-0000E1030000}"/>
    <cellStyle name="표쥰" xfId="849" xr:uid="{00000000-0005-0000-0000-0000E2030000}"/>
    <cellStyle name="하이퍼링크 2" xfId="850" xr:uid="{00000000-0005-0000-0000-0000E3030000}"/>
    <cellStyle name="하이퍼링크 2 2" xfId="967" xr:uid="{00000000-0005-0000-0000-0000E4030000}"/>
    <cellStyle name="합산" xfId="31" xr:uid="{00000000-0005-0000-0000-0000E5030000}"/>
    <cellStyle name="합산 2" xfId="932" xr:uid="{00000000-0005-0000-0000-0000E6030000}"/>
    <cellStyle name="합산 3" xfId="933" xr:uid="{00000000-0005-0000-0000-0000E7030000}"/>
    <cellStyle name="화폐기호" xfId="32" xr:uid="{00000000-0005-0000-0000-0000E8030000}"/>
    <cellStyle name="화폐기호 2" xfId="934" xr:uid="{00000000-0005-0000-0000-0000E9030000}"/>
    <cellStyle name="화폐기호 3" xfId="935" xr:uid="{00000000-0005-0000-0000-0000EA030000}"/>
    <cellStyle name="화폐기호0" xfId="33" xr:uid="{00000000-0005-0000-0000-0000EB030000}"/>
    <cellStyle name="화폐기호0 2" xfId="936" xr:uid="{00000000-0005-0000-0000-0000EC030000}"/>
    <cellStyle name="화폐기호0 3" xfId="937" xr:uid="{00000000-0005-0000-0000-0000ED030000}"/>
  </cellStyles>
  <dxfs count="0"/>
  <tableStyles count="0" defaultTableStyle="TableStyleMedium9" defaultPivotStyle="PivotStyleLight16"/>
  <colors>
    <mruColors>
      <color rgb="FFFFFF99"/>
      <color rgb="FF0000FF"/>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152401</xdr:colOff>
      <xdr:row>2</xdr:row>
      <xdr:rowOff>152400</xdr:rowOff>
    </xdr:from>
    <xdr:to>
      <xdr:col>22</xdr:col>
      <xdr:colOff>552451</xdr:colOff>
      <xdr:row>22</xdr:row>
      <xdr:rowOff>251252</xdr:rowOff>
    </xdr:to>
    <xdr:pic>
      <xdr:nvPicPr>
        <xdr:cNvPr id="2" name="그림 1">
          <a:extLst>
            <a:ext uri="{FF2B5EF4-FFF2-40B4-BE49-F238E27FC236}">
              <a16:creationId xmlns:a16="http://schemas.microsoft.com/office/drawing/2014/main" id="{734560CB-6013-4B18-BECF-902E7CF88E2B}"/>
            </a:ext>
          </a:extLst>
        </xdr:cNvPr>
        <xdr:cNvPicPr>
          <a:picLocks noChangeAspect="1"/>
        </xdr:cNvPicPr>
      </xdr:nvPicPr>
      <xdr:blipFill>
        <a:blip xmlns:r="http://schemas.openxmlformats.org/officeDocument/2006/relationships" r:embed="rId1"/>
        <a:stretch>
          <a:fillRect/>
        </a:stretch>
      </xdr:blipFill>
      <xdr:spPr>
        <a:xfrm>
          <a:off x="17954626" y="638175"/>
          <a:ext cx="10058400" cy="54042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225328</xdr:colOff>
      <xdr:row>14</xdr:row>
      <xdr:rowOff>220980</xdr:rowOff>
    </xdr:from>
    <xdr:to>
      <xdr:col>10</xdr:col>
      <xdr:colOff>358140</xdr:colOff>
      <xdr:row>36</xdr:row>
      <xdr:rowOff>137160</xdr:rowOff>
    </xdr:to>
    <xdr:pic>
      <xdr:nvPicPr>
        <xdr:cNvPr id="3" name="그림 2">
          <a:extLst>
            <a:ext uri="{FF2B5EF4-FFF2-40B4-BE49-F238E27FC236}">
              <a16:creationId xmlns:a16="http://schemas.microsoft.com/office/drawing/2014/main" id="{06EA370F-383F-440E-8D5D-718BB3DB60D9}"/>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25328" y="3512820"/>
          <a:ext cx="9977852" cy="4884420"/>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7621</xdr:colOff>
      <xdr:row>13</xdr:row>
      <xdr:rowOff>11583</xdr:rowOff>
    </xdr:from>
    <xdr:to>
      <xdr:col>10</xdr:col>
      <xdr:colOff>396241</xdr:colOff>
      <xdr:row>32</xdr:row>
      <xdr:rowOff>182880</xdr:rowOff>
    </xdr:to>
    <xdr:pic>
      <xdr:nvPicPr>
        <xdr:cNvPr id="5" name="그림 4">
          <a:extLst>
            <a:ext uri="{FF2B5EF4-FFF2-40B4-BE49-F238E27FC236}">
              <a16:creationId xmlns:a16="http://schemas.microsoft.com/office/drawing/2014/main" id="{8DAED492-41E7-4FD4-A04A-4CED2B12CA02}"/>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51461" y="3532023"/>
          <a:ext cx="9989820" cy="4872837"/>
        </a:xfrm>
        <a:prstGeom prst="rect">
          <a:avLst/>
        </a:prstGeom>
        <a:ln>
          <a:solidFill>
            <a:sysClr val="windowText" lastClr="000000"/>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25\&#44552;&#51333;&#51204;&#44592;\&#44552;&#51333;&#51204;&#44592;\My%20Documents\&#44368;&#48372;&#51613;&#44428;\LOTUS\&#44144;&#51228;&#46020;\&#44144;&#51228;&#46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k21744\MY%20DOCUMENTS\&#49444;&#44228;&#51088;&#47308;\&#52649;&#45224;&#54217;&#49373;\&#45236;&#50669;&#49436;-1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20Documents/&#44368;&#48372;&#51613;&#44428;/LOTUS/&#44144;&#51228;&#46020;/&#44144;&#51228;&#460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K21887\1129&#49892;&#49884;\Temp\&#44032;&#44201;&#48708;&#44368;-&#54805;&#4943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손익"/>
      <sheetName val="현금흐름"/>
      <sheetName val="5층 건축물대장 등기 예정"/>
      <sheetName val="층별면적표-060411-5층 통합"/>
      <sheetName val="서피070607"/>
      <sheetName val="재원조달"/>
      <sheetName val="2F 회의실견적(5_14 일대)"/>
      <sheetName val="노무비"/>
      <sheetName val="Utility Usage YTN TOWER"/>
      <sheetName val="Dash_Board"/>
      <sheetName val="TOWER_12TON"/>
      <sheetName val="TOWER_10TON"/>
      <sheetName val="JIB_CRANE,HOIST"/>
      <sheetName val="5층_건축물대장_등기_예정"/>
      <sheetName val="층별면적표-060411-5층_통합"/>
      <sheetName val="시산표"/>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유림골조"/>
      <sheetName val="공통비(전체)"/>
      <sheetName val="유림총괄"/>
      <sheetName val="master"/>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 val="일위대가(계측기설치)"/>
      <sheetName val="BCPAB"/>
      <sheetName val="fy09 ~12 erp"/>
      <sheetName val="fy09 erp"/>
    </sheetNames>
    <sheetDataSet>
      <sheetData sheetId="0" refreshError="1"/>
      <sheetData sheetId="1" refreshError="1"/>
      <sheetData sheetId="2" refreshError="1"/>
      <sheetData sheetId="3" refreshError="1"/>
      <sheetData sheetId="4" refreshError="1"/>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시산표(매출조정전)"/>
      <sheetName val="요약"/>
      <sheetName val="감가상각"/>
      <sheetName val="Training"/>
      <sheetName val="Facility Information"/>
      <sheetName val="General"/>
      <sheetName val="Instructions"/>
      <sheetName val="People"/>
      <sheetName val="Quality"/>
      <sheetName val="Risk"/>
      <sheetName val="주차"/>
      <sheetName val="인원계획-미화"/>
      <sheetName val="Sheet13"/>
      <sheetName val="Sheet14"/>
      <sheetName val="회사정보"/>
      <sheetName val="JUCKEYK"/>
      <sheetName val="DATA"/>
      <sheetName val="실적공사"/>
      <sheetName val="업무처리전"/>
      <sheetName val="총괄내역서"/>
      <sheetName val="공통부대관리"/>
      <sheetName val="MIJIBI"/>
      <sheetName val="익월수주전망"/>
      <sheetName val="입찰내역서"/>
      <sheetName val="A"/>
      <sheetName val="Prices"/>
      <sheetName val="장기대여금1"/>
      <sheetName val="SO416"/>
      <sheetName val="개발비자산성검토"/>
      <sheetName val="가공MH"/>
      <sheetName val="08년(Form1)"/>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6PILE  (돌출)"/>
      <sheetName val="기성청구 공문"/>
      <sheetName val="IW-LIST"/>
      <sheetName val="완제품3"/>
      <sheetName val="영동(D)"/>
      <sheetName val="비가동-20"/>
      <sheetName val="손익현황"/>
      <sheetName val="현황CODE"/>
      <sheetName val="SIL98"/>
      <sheetName val="예정(3)"/>
      <sheetName val="동원(3)"/>
      <sheetName val="점수계산1-2"/>
      <sheetName val="시산표"/>
      <sheetName val="역T형"/>
      <sheetName val="woo(mac)"/>
      <sheetName val="MIBK원단위"/>
      <sheetName val="RECIMAKE"/>
      <sheetName val="Proposal"/>
      <sheetName val="일위대가표"/>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표지"/>
      <sheetName val="설비원가"/>
      <sheetName val="물량표"/>
      <sheetName val="表21 净利润调节表"/>
      <sheetName val="A-4"/>
      <sheetName val="SM1-09"/>
      <sheetName val="SM2-09"/>
      <sheetName val="BD-09"/>
      <sheetName val="CAUDIT"/>
      <sheetName val="조명시설"/>
      <sheetName val="원가계산하도"/>
      <sheetName val="총내역서"/>
      <sheetName val="2.총괄표"/>
      <sheetName val="일위대가"/>
      <sheetName val="LinerWt"/>
      <sheetName val="미드수량"/>
      <sheetName val="참조"/>
      <sheetName val="DATE"/>
      <sheetName val="대비표"/>
      <sheetName val="현장지지물물량"/>
      <sheetName val="97년추정손익계산서"/>
      <sheetName val="12년 CF(9월)"/>
      <sheetName val="골조시행"/>
      <sheetName val="업무연락"/>
      <sheetName val="Ethylene"/>
      <sheetName val="월별매출"/>
      <sheetName val="ChlorAlkali"/>
      <sheetName val="VXXXXXXX"/>
      <sheetName val="13월별BS"/>
      <sheetName val="RE9604"/>
      <sheetName val="평가제외"/>
      <sheetName val="집행내역"/>
      <sheetName val="양식3"/>
      <sheetName val="하수급견적대비"/>
      <sheetName val="재고현황"/>
      <sheetName val="발행제기"/>
      <sheetName val="2.대외공문"/>
      <sheetName val="퇴충"/>
      <sheetName val="요약PL"/>
      <sheetName val="교각계산"/>
      <sheetName val="37개월"/>
      <sheetName val="주형"/>
      <sheetName val="sum1 (2)"/>
      <sheetName val="적격"/>
      <sheetName val="3.바닥판설계"/>
      <sheetName val="단가표"/>
      <sheetName val="세부내역서"/>
      <sheetName val="D-623D"/>
      <sheetName val="BQMPALOC"/>
      <sheetName val="조경"/>
      <sheetName val="TRE TABLE"/>
      <sheetName val="C3"/>
      <sheetName val="입찰보고"/>
      <sheetName val="물량표(신)"/>
      <sheetName val="대공종"/>
      <sheetName val="slipsumpR"/>
      <sheetName val="참조시트"/>
      <sheetName val="월별수입"/>
      <sheetName val="차수"/>
      <sheetName val="담보"/>
      <sheetName val="1유리"/>
      <sheetName val="예적금"/>
      <sheetName val="월별손익"/>
      <sheetName val="매출"/>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적용건축"/>
      <sheetName val="주현(해보)"/>
      <sheetName val="주현(영광)"/>
      <sheetName val="_x0018__x0000_"/>
      <sheetName val=""/>
      <sheetName val="입출재고현황 (2)"/>
      <sheetName val="입찰내역 발주처 양식"/>
      <sheetName val="자재단가"/>
      <sheetName val="실행간접비용"/>
      <sheetName val="부속동"/>
      <sheetName val="부하계산서"/>
      <sheetName val="Utility Usage YTN TOWER"/>
      <sheetName val="Data Validation"/>
      <sheetName val="118.세금과공과"/>
      <sheetName val="수선비"/>
      <sheetName val="BEST"/>
      <sheetName val="통장출금액"/>
      <sheetName val="카메라"/>
      <sheetName val="실적"/>
      <sheetName val="CC_Down_load_0716"/>
      <sheetName val="변경실행(2차)_"/>
      <sheetName val="나_출고"/>
      <sheetName val="나_입고"/>
      <sheetName val="09년_인건비(속리산)"/>
      <sheetName val="합산목표(감가+57_5)"/>
      <sheetName val="기성청구_공문"/>
      <sheetName val="504전기실 동부하-L"/>
      <sheetName val="Sheet15"/>
      <sheetName val="Sheet9"/>
      <sheetName val="DUT-BAT1"/>
      <sheetName val="감가상각비"/>
      <sheetName val="양식(직판용)"/>
      <sheetName val="部署名"/>
      <sheetName val="車両別燃費及び油類単価"/>
      <sheetName val="1_종합손익(도급)1"/>
      <sheetName val="推移グラフ"/>
      <sheetName val="BAND(200)"/>
      <sheetName val="OUTER AREA(겹침없음)"/>
      <sheetName val="EG-09"/>
      <sheetName val="M3산출"/>
      <sheetName val="EL 표면적"/>
      <sheetName val="FAB"/>
      <sheetName val="Year"/>
      <sheetName val="조정내역"/>
      <sheetName val="CF6"/>
      <sheetName val="P.M 별"/>
      <sheetName val="FRQ"/>
      <sheetName val="기준"/>
      <sheetName val="공정"/>
      <sheetName val="설산1.나"/>
      <sheetName val="본사S"/>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0001new"/>
      <sheetName val="단가(반정3교-원주)"/>
      <sheetName val="월별예산"/>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설계명세서"/>
      <sheetName val="전신환매도율"/>
      <sheetName val="경비"/>
      <sheetName val="CC16-내역서"/>
      <sheetName val="Y-WORK"/>
      <sheetName val="건축내역"/>
      <sheetName val="공사비예산서(토목분)"/>
      <sheetName val="일위대가(계측기설치)"/>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Back Data 1"/>
      <sheetName val="1. 작성방식"/>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_x005f_x0018_"/>
      <sheetName val="1.차입금"/>
      <sheetName val="choose"/>
      <sheetName val="위탁매매_1103"/>
      <sheetName val="자기매매_1103"/>
      <sheetName val="위탁매매_1109"/>
      <sheetName val="자기매매_1109"/>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입찰내역_발주처_양식"/>
      <sheetName val="Data_Validation"/>
      <sheetName val="품목코드표"/>
      <sheetName val="해외 기술훈련비 (합계)"/>
      <sheetName val="접대비"/>
      <sheetName val="Bond"/>
      <sheetName val="최소가치(간편)-회계"/>
      <sheetName val="회사제시"/>
      <sheetName val="_x0018_?"/>
      <sheetName val="__"/>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본문"/>
      <sheetName val="ETC"/>
      <sheetName val="95하U$가격"/>
      <sheetName val="3.6.2남양주택배"/>
      <sheetName val="Manual"/>
      <sheetName val="슬래԰"/>
      <sheetName val="슬래"/>
      <sheetName val="슬래렀"/>
      <sheetName val="슬래㰀"/>
      <sheetName val="슬래밀"/>
      <sheetName val="선급비용"/>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설치원가"/>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코드"/>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오류항목"/>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OWER 12TON"/>
      <sheetName val="TOWER 10TON"/>
      <sheetName val="JIB CRANE,HOIST"/>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일위"/>
      <sheetName val="M&amp;Q Lead"/>
      <sheetName val="견적을지"/>
      <sheetName val="목록!"/>
      <sheetName val="마스터0919"/>
      <sheetName val="T6-6(7)"/>
      <sheetName val="月度設定"/>
      <sheetName val="카드채권(대출포함)"/>
      <sheetName val="공통"/>
      <sheetName val="STANDARD"/>
      <sheetName val="유효성검사"/>
      <sheetName val="support"/>
      <sheetName val="그룹자료"/>
      <sheetName val="임율자료"/>
      <sheetName val="7상품수"/>
      <sheetName val="생산성(2차)"/>
      <sheetName val="요약(1차)"/>
      <sheetName val="1월~9월"/>
      <sheetName val="한계원가"/>
      <sheetName val="공시용CF"/>
      <sheetName val="000000"/>
      <sheetName val="안산기계장치"/>
      <sheetName val="일위대가목차"/>
      <sheetName val="숨김"/>
      <sheetName val="A(Rev.3)"/>
      <sheetName val="분석가정"/>
      <sheetName val="설비등록׃⼫"/>
      <sheetName val="설비등록_x0010__x0000_"/>
      <sheetName val="_x0018__"/>
      <sheetName val="기성현황집계표"/>
      <sheetName val="특수선일위대가"/>
      <sheetName val="일위대가(목록)"/>
      <sheetName val="재료비"/>
      <sheetName val="견적내역서"/>
      <sheetName val="6호기"/>
      <sheetName val="pg15"/>
      <sheetName val="2.6 三无 (2)"/>
      <sheetName val="노임단가(공사)"/>
      <sheetName val="RES"/>
      <sheetName val="2.FM Fee_2차년도"/>
      <sheetName val="3.감가장비"/>
      <sheetName val="드롭다운"/>
      <sheetName val="Desal-E&amp;I"/>
      <sheetName val="Month-Report"/>
      <sheetName val="10매출"/>
      <sheetName val="_x005f_x005f_x005f_x0000__x005f_x005f_x005f_x0000_"/>
      <sheetName val="Cntmrs"/>
      <sheetName val="_x005f_x005f_x005f_x0000__x005f"/>
      <sheetName val="소주(苏州)"/>
      <sheetName val="공통부대비"/>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시험장S자로가로등공사"/>
      <sheetName val="_x005f_x005f_x005f_x0018__x005f_x005f_x005f_x0000_"/>
      <sheetName val="_x005f_x0018_?"/>
      <sheetName val="지장물C"/>
      <sheetName val="01_02월_성B_x0000_"/>
      <sheetName val="Sheet17"/>
      <sheetName val="1-1"/>
      <sheetName val="첨부#2.Cash Flow(현장작성)"/>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단기차입금(200006)"/>
      <sheetName val="有型区分分类"/>
      <sheetName val="업무 분류(Category)"/>
      <sheetName val="작성양식"/>
      <sheetName val="수정양식"/>
      <sheetName val="#1 Basic"/>
      <sheetName val="만기"/>
      <sheetName val="월별비교(물리)"/>
      <sheetName val="산자사 운전용품"/>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hiddenSheet"/>
      <sheetName val="필요면적"/>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전기요금 산출내역"/>
      <sheetName val="입찰내역 Ĉ"/>
      <sheetName val="sum_x0008_"/>
      <sheetName val="시스템 개요 유효값"/>
      <sheetName val="관리자"/>
      <sheetName val="월간공정표(04월))"/>
      <sheetName val="문의내용 카테고리 분류(수정X)"/>
      <sheetName val="미계약2"/>
      <sheetName val="받을어음"/>
      <sheetName val="구분 Table"/>
      <sheetName val="역T형옹벽(3.0)"/>
      <sheetName val="외상매출금현황-수정분 A2"/>
      <sheetName val="상불"/>
      <sheetName val="Assign"/>
      <sheetName val="합잔_역사"/>
      <sheetName val="01현금및현금성자산(ok)"/>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1TL종점(1)"/>
      <sheetName val="기준재고"/>
      <sheetName val="수액원료4"/>
      <sheetName val="노원열병합  건축공사기성내역서"/>
      <sheetName val="Mot So Thuat Ngu EN-VI"/>
      <sheetName val="640ꠌ᜹렀㣃씃"/>
      <sheetName val="640ꠏ᜹쀀씃"/>
      <sheetName val="VNHA"/>
      <sheetName val="대차대조표-공시형"/>
      <sheetName val="참고) 기준정보"/>
      <sheetName val="회사전체"/>
      <sheetName val="이자"/>
      <sheetName val="Diesel Price "/>
      <sheetName val="$bhp"/>
      <sheetName val="업무분장 "/>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견적 맵"/>
      <sheetName val="Asset9809CAK"/>
      <sheetName val="Sheet475"/>
      <sheetName val="갑지1"/>
      <sheetName val="JT3.0견적-구1"/>
      <sheetName val="Dropbox 목록"/>
      <sheetName val="네고14"/>
      <sheetName val="관리1"/>
      <sheetName val="연체리스료"/>
      <sheetName val="control sheet"/>
      <sheetName val="wall"/>
      <sheetName val="BATCH"/>
      <sheetName val="1.수인터널"/>
      <sheetName val="대환취급"/>
      <sheetName val="1711월"/>
      <sheetName val="OH _x000f__x0000__x000c__x0000__x0006__x0000__x0005__x0000__x000c__x0000_"/>
      <sheetName val="_x0000__x0004__x0000__x0002__x0000__x0002__x0000__x0005__x0000__x0008__x0000_"/>
      <sheetName val="ࠀ฀က฀Ԁ"/>
      <sheetName val="산출"/>
      <sheetName val="master(ZH)"/>
      <sheetName val="1공구산출내역서"/>
      <sheetName val="7_공사비집_x0000__x0000_Ā_x0000__x0005__x0000_翸_x0000_"/>
      <sheetName val="工완성공사율"/>
      <sheetName val="협가표"/>
      <sheetName val="집계"/>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3.공통공사대비"/>
      <sheetName val="2002년12월"/>
      <sheetName val="현장관리비 산출내역"/>
      <sheetName val="일일투입집계표"/>
      <sheetName val="평가데이터"/>
      <sheetName val="Macro3"/>
      <sheetName val="무형자산 LS11"/>
      <sheetName val="Global"/>
      <sheetName val="_x005f_x0018__"/>
      <sheetName val="_x005f_x0000_"/>
      <sheetName val="기타수지&amp;특별손익_ﹴÕ"/>
      <sheetName val="총괄집계표"/>
      <sheetName val="합계표"/>
      <sheetName val="공통비_x0000__x0000_ʯ"/>
      <sheetName val="공통비_x0000_í遘̩"/>
      <sheetName val="BQ"/>
      <sheetName val="Basic"/>
      <sheetName val="기성"/>
      <sheetName val="_x005f_x005f_x005f_x005f_x005f_x005f_x005f_x0018__x005f"/>
      <sheetName val="_x005f_x005f_x005f_x0018__"/>
      <sheetName val="간접비"/>
      <sheetName val="대구은행"/>
      <sheetName val="원재료"/>
      <sheetName val="비품"/>
      <sheetName val="PF 현황(11년12월)"/>
      <sheetName val="Sensitivity and GC Value"/>
      <sheetName val="FORM4"/>
      <sheetName val="FORM1"/>
      <sheetName val="FORM2"/>
      <sheetName val="FORM3"/>
      <sheetName val="FORM5"/>
      <sheetName val="FORM10"/>
      <sheetName val="FORM15"/>
      <sheetName val="FORM16"/>
      <sheetName val="main"/>
      <sheetName val="gr_val"/>
      <sheetName val="gr_sum"/>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조도계산서_(도서)"/>
      <sheetName val="C1_3_1"/>
      <sheetName val="입찰내역_Ĉᇆ"/>
      <sheetName val="입찰내역_Ĉᇆ"/>
      <sheetName val="6월_공嚺㓶가"/>
      <sheetName val="sum_x000a_"/>
      <sheetName val="_"/>
      <sheetName val="설비등록"/>
      <sheetName val="2_6_三无_(2)"/>
      <sheetName val="Worker_List"/>
      <sheetName val="GB-IC_Villingen_GG"/>
      <sheetName val="A(Rev_3)"/>
      <sheetName val="OUTER_A՜_x0000_缀_x0000__x0000__x0000_尀빙끯"/>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체신주조서"/>
      <sheetName val="자금_제_x0000__x0000_Ԁ_x0000_"/>
      <sheetName val="단독빌딩 총합계본"/>
      <sheetName val="OH _x000f_"/>
      <sheetName val="____"/>
      <sheetName val="本月预计"/>
      <sheetName val="1)추진현황"/>
      <sheetName val="매출회전"/>
      <sheetName val="소방사항"/>
      <sheetName val="TMPA"/>
      <sheetName val="TLoss"/>
      <sheetName val="예총"/>
      <sheetName val="0304"/>
      <sheetName val="이름표"/>
      <sheetName val="날개벽수량표"/>
      <sheetName val="001"/>
      <sheetName val="1__작성방식1"/>
      <sheetName val="표)CFT장_조직별_배분1"/>
      <sheetName val="20180214_P&amp;T1"/>
      <sheetName val="Ref__중점_추진_과제별_상세1"/>
      <sheetName val="Bank_code1"/>
      <sheetName val="Drop-down_RAW1"/>
      <sheetName val="Basic_Information1"/>
      <sheetName val="Exchange_rate1"/>
      <sheetName val="진행_DATA_(2)"/>
      <sheetName val="NG_Item"/>
      <sheetName val="Ref__Spec_Review_양식"/>
      <sheetName val="Ref__시험항목_테이블"/>
      <sheetName val="Ref__Search_Result_테이블"/>
      <sheetName val="4_1_월별_에너지_사용량"/>
      <sheetName val="TOWER_12TON"/>
      <sheetName val="TOWER_10TON"/>
      <sheetName val="JIB_CRANE,HOIST"/>
      <sheetName val="M&amp;Q_Lead"/>
      <sheetName val="경영비율 "/>
      <sheetName val="07.01"/>
      <sheetName val="수량산출서 (2)"/>
      <sheetName val="설계내역양식"/>
      <sheetName val="6F8"/>
      <sheetName val="NCR_HEC_6 Opens"/>
      <sheetName val="NCR_HEC_4 Open &amp; Vendor_2 Opens"/>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유리단가"/>
      <sheetName val="DB"/>
      <sheetName val="자판실행"/>
      <sheetName val="단가조사표"/>
      <sheetName val="운반"/>
      <sheetName val="SS20"/>
      <sheetName val="SS10"/>
      <sheetName val="생산"/>
      <sheetName val="국내_x0000__x0000_"/>
      <sheetName val="날개벽(시점좌측)"/>
      <sheetName val="철거산출근거"/>
      <sheetName val="_Cash_Flow(자_x0000__x0000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sheetData sheetId="5289"/>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refreshError="1"/>
      <sheetData sheetId="5444"/>
      <sheetData sheetId="5445" refreshError="1"/>
      <sheetData sheetId="5446" refreshError="1"/>
      <sheetData sheetId="5447" refreshError="1"/>
      <sheetData sheetId="5448" refreshError="1"/>
      <sheetData sheetId="5449" refreshError="1"/>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공사원가계산서"/>
      <sheetName val="내역서"/>
      <sheetName val="단가조사표"/>
      <sheetName val="전관노무비  "/>
      <sheetName val="시청각실"/>
      <sheetName val="체육관"/>
      <sheetName val="무대장치"/>
      <sheetName val="배관배선"/>
      <sheetName val="견적"/>
      <sheetName val="일위"/>
      <sheetName val="우원영상"/>
      <sheetName val="형제음향"/>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 val="수량산출"/>
      <sheetName val="내역"/>
      <sheetName val="설계조건"/>
      <sheetName val="열관류율"/>
      <sheetName val="First"/>
      <sheetName val="부하계산서"/>
      <sheetName val="Front"/>
      <sheetName val="wall"/>
      <sheetName val="히팅펌프"/>
      <sheetName val="에어콘선정"/>
      <sheetName val="팬"/>
      <sheetName val="form"/>
      <sheetName val="ZONE"/>
      <sheetName val="DATA"/>
      <sheetName val="총부하"/>
      <sheetName val="F.C.U ZONE집계"/>
      <sheetName val="냉온수기"/>
      <sheetName val="PAC 집계"/>
      <sheetName val="보일러&amp;응축수탱크"/>
      <sheetName val="폐열회수기"/>
      <sheetName val="급탕탱크"/>
      <sheetName val="저수조"/>
      <sheetName val="펌프"/>
      <sheetName val="FAN"/>
      <sheetName val="스프링클러(아파트)"/>
      <sheetName val="스프링클러마찰손실(아파트)"/>
      <sheetName val="옥내소화전(아파트)"/>
      <sheetName val="옥내소화전마찰손실(아파트)"/>
      <sheetName val="건축개요"/>
      <sheetName val="설계개요"/>
      <sheetName val="부하집계"/>
      <sheetName val="AHU집계"/>
      <sheetName val="AHU-1"/>
      <sheetName val="AHU-2"/>
      <sheetName val="냉온수유니트"/>
      <sheetName val="냉각탑"/>
      <sheetName val="냉온수펌프"/>
      <sheetName val="냉각수펌프"/>
      <sheetName val="온수보일러"/>
      <sheetName val="온수순환펌프"/>
      <sheetName val="경유탱크"/>
      <sheetName val="PAC선정"/>
      <sheetName val="PAC-1"/>
      <sheetName val="PAC정압계산"/>
      <sheetName val="FCU선정"/>
      <sheetName val="고가수조"/>
      <sheetName val="급수펌프"/>
      <sheetName val="급탕순환펌프"/>
      <sheetName val="급탕재순환펌프"/>
      <sheetName val="배수펌프1"/>
      <sheetName val="환기설비"/>
      <sheetName val="FAN정압계산-1"/>
      <sheetName val="환기장비선정"/>
      <sheetName val="Module1"/>
      <sheetName val="ZONE대화"/>
      <sheetName val="출력대화"/>
      <sheetName val="기초자료"/>
      <sheetName val="ZONE모듈"/>
      <sheetName val="Module4"/>
      <sheetName val="장비선정"/>
      <sheetName val="장비선정 (PAC)"/>
      <sheetName val="팬선정"/>
      <sheetName val="팬대화"/>
      <sheetName val="팬모듈"/>
      <sheetName val="공조기"/>
      <sheetName val="부하계산"/>
      <sheetName val="열관류대화"/>
      <sheetName val="관류_MACRO_1"/>
      <sheetName val="장비대화"/>
      <sheetName val="장비모듈"/>
      <sheetName val="Module2"/>
      <sheetName val="Module3"/>
      <sheetName val="공조기대화(1)"/>
      <sheetName val="공조기대화(2)"/>
      <sheetName val="공조기대화(3)"/>
      <sheetName val="공조기모듈"/>
      <sheetName val="Dialog1"/>
      <sheetName val="Dialog2"/>
      <sheetName val="Dialog3"/>
      <sheetName val="Dialog4"/>
      <sheetName val="목차 "/>
      <sheetName val="급탕탱크 "/>
      <sheetName val="덕트"/>
      <sheetName val="송풍기"/>
      <sheetName val="덕트규격"/>
      <sheetName val="환기량"/>
      <sheetName val="TITLE"/>
      <sheetName val="급수입상"/>
      <sheetName val="급수횡주"/>
      <sheetName val="기계실배기팬"/>
      <sheetName val="옥외급수간선"/>
      <sheetName val="급수가압펌프"/>
      <sheetName val="급수감압밸브(미완성)"/>
      <sheetName val="옥내세대_감압변"/>
      <sheetName val="배수입상"/>
      <sheetName val="배수횡주"/>
      <sheetName val="소화배관"/>
      <sheetName val="소화양정"/>
      <sheetName val="1m당손실"/>
      <sheetName val="감압양정"/>
      <sheetName val="자동제어"/>
      <sheetName val="급수용 케미컬피더"/>
      <sheetName val="배기팬"/>
      <sheetName val="덕트크기"/>
      <sheetName val="참조영역"/>
      <sheetName val="(복지관)관류율"/>
      <sheetName val="면적계산"/>
      <sheetName val="난방부하계산서"/>
      <sheetName val="부하집계표"/>
      <sheetName val="난방관경"/>
      <sheetName val="보일러선정"/>
      <sheetName val="주민복지관상가위생 (2)"/>
      <sheetName val="3.위생부하 및 관경 (3)"/>
      <sheetName val="주민복지관(환기)"/>
      <sheetName val="상가위생"/>
      <sheetName val="공동구 규격"/>
      <sheetName val="공동구관로"/>
      <sheetName val="펌프실가대규격(미완성)"/>
      <sheetName val="배관두께"/>
      <sheetName val="조건표"/>
      <sheetName val="보일러"/>
      <sheetName val="보일러보급수펌프"/>
      <sheetName val="펌프(급탕)"/>
      <sheetName val="환기(최종)"/>
      <sheetName val="풍량"/>
      <sheetName val="계산서"/>
      <sheetName val="수목표준대가"/>
      <sheetName val="난방설비"/>
      <sheetName val="PUMP"/>
      <sheetName val="AHU-3"/>
      <sheetName val="ATU-1"/>
      <sheetName val="HVU계산"/>
      <sheetName val="HVU-1"/>
      <sheetName val="냉온수기용"/>
      <sheetName val="수형군"/>
      <sheetName val="장비"/>
      <sheetName val="휀코일사양"/>
      <sheetName val="공조기용휀"/>
      <sheetName val="실별 부하"/>
      <sheetName val="1설계"/>
      <sheetName val="2장비"/>
      <sheetName val="공조용펌프"/>
      <sheetName val="위생설비"/>
      <sheetName val="급수 유량"/>
      <sheetName val="배수설비"/>
      <sheetName val="표지 (2)"/>
      <sheetName val="표지 (3)"/>
      <sheetName val="표지 (4)"/>
      <sheetName val="급탕부하"/>
      <sheetName val="1.급수설비"/>
      <sheetName val="4)급수펌프"/>
      <sheetName val="Sheet1"/>
      <sheetName val="3.배수펌프"/>
      <sheetName val="2.환기설비"/>
      <sheetName val="3).정압계산"/>
      <sheetName val="3)장비선정"/>
      <sheetName val="Sheet3"/>
      <sheetName val="Sheet4"/>
      <sheetName val="Sheet4 (2)"/>
      <sheetName val="개요"/>
      <sheetName val="조건"/>
      <sheetName val="실별부하집계"/>
      <sheetName val="방열기"/>
      <sheetName val="시스템에어컨"/>
      <sheetName val="팽창탱크"/>
      <sheetName val="HWG"/>
      <sheetName val="급탕"/>
      <sheetName val="환기"/>
      <sheetName val="전열교환기"/>
      <sheetName val="부하계산서(1층)"/>
      <sheetName val="부하계산서(2층)"/>
      <sheetName val="변경내역"/>
      <sheetName val="데이타"/>
      <sheetName val="설계서(본관)"/>
      <sheetName val="첨부파일"/>
      <sheetName val="지열"/>
      <sheetName val="laroux"/>
      <sheetName val="계산표지"/>
      <sheetName val="기준자료"/>
      <sheetName val="TR"/>
      <sheetName val="GEN"/>
      <sheetName val="SS수배전"/>
      <sheetName val="단위세대"/>
      <sheetName val="동공용"/>
      <sheetName val="부대복리"/>
      <sheetName val="비상.동력"/>
      <sheetName val="주차장"/>
      <sheetName val="상가"/>
      <sheetName val="세로내간선"/>
      <sheetName val="세로외간선"/>
      <sheetName val="비상일반"/>
      <sheetName val="세동별비상"/>
      <sheetName val="LX"/>
      <sheetName val="전력사다리"/>
      <sheetName val="전화사다리"/>
      <sheetName val="Tel"/>
      <sheetName val="PA"/>
      <sheetName val="Sheet15"/>
      <sheetName val="Sheet16"/>
      <sheetName val="일위대가"/>
      <sheetName val="케이블적용자료"/>
      <sheetName val="VXXXXXX"/>
      <sheetName val="설계조건1"/>
      <sheetName val="설계조건2"/>
      <sheetName val="부하계산(1)"/>
      <sheetName val="부하계산(2)"/>
      <sheetName val="부하계산(3)"/>
      <sheetName val="부하계산(4)"/>
      <sheetName val="급수설비 (2)"/>
      <sheetName val="급수기구"/>
      <sheetName val="급탕설비 (2)"/>
      <sheetName val="보일러 (2)"/>
      <sheetName val="배기휀-1"/>
      <sheetName val="지하주차장"/>
      <sheetName val="AHU"/>
      <sheetName val="가스냉온풍기"/>
      <sheetName val="온풍기"/>
      <sheetName val="전기온풍기+방열기"/>
      <sheetName val="응축수탱크"/>
      <sheetName val="4.환기설비"/>
      <sheetName val="2).정압계산"/>
      <sheetName val="4)주차장환기"/>
      <sheetName val="SIL98"/>
      <sheetName val="변압기용량"/>
      <sheetName val="전압조건"/>
      <sheetName val="전압강하계산서"/>
      <sheetName val="부하조건"/>
      <sheetName val="부하계산서(전등,전열)"/>
      <sheetName val="부하계산서(동력)"/>
      <sheetName val="조도계산서"/>
      <sheetName val="발전기부하"/>
      <sheetName val="발전기"/>
      <sheetName val="붙임#3-1"/>
      <sheetName val="부하계산서(59A)"/>
      <sheetName val="펌프배점"/>
      <sheetName val="급배기팬"/>
      <sheetName val="환기량-1(지하2)"/>
      <sheetName val=" 송풍기-1(지하2)"/>
      <sheetName val="환기량-1 (지하1)"/>
      <sheetName val=" 송풍기-1 (지하1)"/>
      <sheetName val="가중평균"/>
      <sheetName val="주7)"/>
      <sheetName val="배수펌프"/>
      <sheetName val="주차장환기-1"/>
      <sheetName val="주차장환기-2"/>
      <sheetName val="송풍기-1 "/>
      <sheetName val="송풍기-2"/>
      <sheetName val="전기붙임#8 "/>
      <sheetName val="고효율 전동기 적용여부"/>
      <sheetName val="1변압기용량"/>
      <sheetName val="2부하집계"/>
      <sheetName val="2부하LIST"/>
      <sheetName val="4MCC용량"/>
      <sheetName val="5직류전원"/>
      <sheetName val="6콘덴서용량"/>
      <sheetName val="7간선케이블"/>
      <sheetName val="7분기케이블"/>
      <sheetName val="8조도계산서"/>
      <sheetName val="PRINTER"/>
      <sheetName val="4차단기선정"/>
      <sheetName val="9정보통신"/>
      <sheetName val="L-LIST"/>
      <sheetName val="CableSchedule"/>
      <sheetName val="CABLE개요"/>
      <sheetName val="9정보통신 (2)"/>
      <sheetName val="sdata"/>
      <sheetName val="Cable Size(설명)"/>
      <sheetName val="콘덴서"/>
      <sheetName val="DATA1"/>
      <sheetName val="CABdata"/>
      <sheetName val="Imp-Data"/>
      <sheetName val="COPING"/>
      <sheetName val="금호"/>
      <sheetName val="입찰안"/>
      <sheetName val="개요및설계기준"/>
      <sheetName val="열원설비"/>
      <sheetName val="우수및배수"/>
      <sheetName val="참고자료(AD)"/>
      <sheetName val="1.설계조건"/>
      <sheetName val="2.부하집계"/>
      <sheetName val="3.열원설비"/>
      <sheetName val="4.위생"/>
      <sheetName val="5.펌프선정"/>
      <sheetName val="6.환기"/>
      <sheetName val="7.AHU"/>
      <sheetName val="8.항온항습기"/>
      <sheetName val="Sheet5"/>
      <sheetName val="#REF"/>
      <sheetName val="식재인부"/>
      <sheetName val="제1장 환기설비"/>
      <sheetName val="1.풍량선정"/>
      <sheetName val="2.휀선정"/>
      <sheetName val="제2장 위생설비"/>
      <sheetName val="1-1 급수량 선정"/>
      <sheetName val="1-2 급수펌프 용량 선정"/>
      <sheetName val="2.PUMP"/>
      <sheetName val="1설계조건2설계기준"/>
      <sheetName val="3.난방부하집계,4.연결열부하부하"/>
      <sheetName val="5장비선정"/>
      <sheetName val="2)온수순환펌프"/>
      <sheetName val="6.1차압자동"/>
      <sheetName val="1차측 PDCV"/>
      <sheetName val="2차차압밸브"/>
      <sheetName val="온도조절V"/>
      <sheetName val="2차측 PDCV"/>
      <sheetName val="7.팽창기체분리기"/>
      <sheetName val="101,104,106,107동(저),경로당난방용"/>
      <sheetName val="101,104,106,107동(중)난방용"/>
      <sheetName val="101,104,106,107동(고)난방용"/>
      <sheetName val="102,103,105,108,동(저),보육시설난방용"/>
      <sheetName val="102,103,105,108,동(중)난방용"/>
      <sheetName val="102,103,105,108,동(고)난방용"/>
      <sheetName val="장비표기법"/>
      <sheetName val="3.급탕부하집계"/>
      <sheetName val="2.급탕설비"/>
      <sheetName val="3)급탕순환펌프"/>
      <sheetName val="지하주차장 환기량"/>
      <sheetName val="Ⅳ.가스설비"/>
      <sheetName val="동시사용율표"/>
      <sheetName val="공식"/>
      <sheetName val="관경표"/>
      <sheetName val="2.급수펌프"/>
      <sheetName val="3.급탕부하 "/>
      <sheetName val="4.배수펌프"/>
      <sheetName val="장비선정(급기) "/>
      <sheetName val="장비선정(배기)"/>
      <sheetName val="A zone"/>
      <sheetName val="B zone"/>
      <sheetName val="5.가스"/>
      <sheetName val="동별유량 "/>
      <sheetName val="6.부하계산"/>
      <sheetName val="VXXXXX"/>
      <sheetName val="세대별부하계산표"/>
      <sheetName val="단위세대부하계산"/>
      <sheetName val="오.배수탱크"/>
      <sheetName val="저수조 (2)"/>
      <sheetName val="펌프 (2)"/>
      <sheetName val="송풍기 (2)"/>
      <sheetName val="단지개요"/>
      <sheetName val="건설규모"/>
      <sheetName val="열량집계"/>
      <sheetName val="열량집계(3-가)-2"/>
      <sheetName val="연결열부하"/>
      <sheetName val="연결열부하(3-나)-2"/>
      <sheetName val="기계실장비"/>
      <sheetName val="기계실장비(3-다)-2"/>
      <sheetName val="설계기준 (4)"/>
      <sheetName val="난열교환기(5-가)"/>
      <sheetName val="급열교환기(5-나)"/>
      <sheetName val="케미컬피더(6-가)"/>
      <sheetName val="케미컬피더(급수)"/>
      <sheetName val="탈기장치(6-나)"/>
      <sheetName val="신축접수(7)"/>
      <sheetName val="1차압자동(8-가-1)"/>
      <sheetName val="온도조절V(8-다)"/>
      <sheetName val="1중온수(9-가)"/>
      <sheetName val="난방 2차측(9-나)"/>
      <sheetName val="급탕환탕관경(9-다)"/>
      <sheetName val="급탕보급(9-라)"/>
      <sheetName val="급수배관경(9-마)"/>
      <sheetName val="소화배관(9-바)"/>
      <sheetName val="형별발주관경(9-사)"/>
      <sheetName val="펌프선정(10-가)"/>
      <sheetName val="난방펌프(10-나)"/>
      <sheetName val="급탕펌프(10-다)"/>
      <sheetName val="급수펌프(10-라)"/>
      <sheetName val="급수감압밸브(3-가-5)"/>
      <sheetName val="구간별저항검토(급수1F기준)"/>
      <sheetName val="잔류압력검토(급수공동구구간)"/>
      <sheetName val="잔류압력검토(급수PITF기준)"/>
      <sheetName val="잔류압력검토(급수1F기준)"/>
      <sheetName val="배기팬(11)"/>
      <sheetName val="덕트 및 배기그릴선정"/>
      <sheetName val="자동제어관제점(12)"/>
      <sheetName val="지하주차장 가대규격(13)"/>
      <sheetName val="펌프,기계실가대규격"/>
      <sheetName val="공동구규격"/>
      <sheetName val="붙임-난방관수기계"/>
      <sheetName val="붙임-난방관수량"/>
      <sheetName val="붙임-난방양정1"/>
      <sheetName val="붙임-난방양정2"/>
      <sheetName val="붙임-난방양정(저층)3"/>
      <sheetName val="붙임-난방양정(고층)3"/>
      <sheetName val="붙임-급탕양정"/>
      <sheetName val="붙임-옥내급탕양정"/>
      <sheetName val="유량DATA(참고)"/>
      <sheetName val="배관별두께"/>
      <sheetName val="난방data"/>
      <sheetName val="위생data"/>
      <sheetName val="4.2.열관류율"/>
      <sheetName val="4.3비난방온도"/>
      <sheetName val="4-4.평형별 면적계산"/>
      <sheetName val="4.6방열기"/>
      <sheetName val="인원계획-미화"/>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sheetData sheetId="89" refreshError="1"/>
      <sheetData sheetId="90" refreshError="1"/>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refreshError="1"/>
      <sheetData sheetId="364"/>
      <sheetData sheetId="365"/>
      <sheetData sheetId="366" refreshError="1"/>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집계표"/>
      <sheetName val="제직재"/>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지급자재"/>
      <sheetName val="건축"/>
      <sheetName val="데이타"/>
      <sheetName val="Initial Input Variable"/>
      <sheetName val="표준가산출"/>
      <sheetName val="시방서"/>
      <sheetName val="99'대차 통합(2)"/>
      <sheetName val="임대보고(최종)"/>
      <sheetName val="99'대차 통합"/>
      <sheetName val="f3"/>
      <sheetName val="인원계획-미화"/>
      <sheetName val="96노임기준"/>
      <sheetName val="노임단가"/>
      <sheetName val="2공구산출내역"/>
      <sheetName val="XREF"/>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익월작업계힉"/>
      <sheetName val="건물대사"/>
      <sheetName val="인원계획-미화"/>
      <sheetName val="Sheet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격비교-형석"/>
      <sheetName val="을지"/>
      <sheetName val="손익분석"/>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통합배선인건"/>
      <sheetName val="견적갑지"/>
      <sheetName val="물량산출"/>
      <sheetName val="비교자료"/>
      <sheetName val="200"/>
      <sheetName val="실행내역"/>
      <sheetName val="N賃率-職"/>
      <sheetName val="내역서"/>
      <sheetName val="조명율표"/>
      <sheetName val="직노"/>
      <sheetName val="내역"/>
      <sheetName val="당초"/>
      <sheetName val="48전력선로일위"/>
      <sheetName val="DATA"/>
      <sheetName val="3BL공동구 수량"/>
      <sheetName val="표지 (2)"/>
      <sheetName val="기계경비(시간당)"/>
      <sheetName val="실행"/>
      <sheetName val="CAT_5"/>
      <sheetName val="내역서1"/>
      <sheetName val="본부소개"/>
      <sheetName val="단가표"/>
      <sheetName val="A 견적"/>
      <sheetName val="가설공사"/>
      <sheetName val="건축내역"/>
      <sheetName val="교통대책내역"/>
      <sheetName val="총괄표"/>
      <sheetName val="갑지"/>
      <sheetName val="집계표"/>
      <sheetName val="CTEMCOST"/>
      <sheetName val="기본일위"/>
      <sheetName val=" 소방공사 산출근거"/>
      <sheetName val="영창26"/>
      <sheetName val="요율"/>
      <sheetName val="빌딩 안내"/>
      <sheetName val="J-EQ"/>
      <sheetName val="노무비 근거"/>
      <sheetName val="한일양산"/>
      <sheetName val="고등학교"/>
      <sheetName val="전기일위목록"/>
      <sheetName val="설계금내역서"/>
      <sheetName val="수량산출서"/>
      <sheetName val="Sheet1"/>
      <sheetName val="일위대가표"/>
      <sheetName val="신우"/>
      <sheetName val="골재산출"/>
      <sheetName val="BasePriceList"/>
      <sheetName val="노임단가표"/>
      <sheetName val="#REF"/>
      <sheetName val="설계서"/>
      <sheetName val="봉방동근생"/>
      <sheetName val="대공종"/>
      <sheetName val="제잡비"/>
      <sheetName val="SG"/>
      <sheetName val="견적서"/>
      <sheetName val="견적"/>
      <sheetName val="공사비총괄표"/>
      <sheetName val="98지급계획"/>
      <sheetName val="자재단가"/>
      <sheetName val="MAIN_TABLE"/>
      <sheetName val="수량분배표"/>
      <sheetName val="DB"/>
      <sheetName val="95년12월말"/>
      <sheetName val="일위대가집계표"/>
      <sheetName val="재료"/>
      <sheetName val="AIR SHOWER(3인용)"/>
      <sheetName val="기계경비"/>
      <sheetName val="101동"/>
      <sheetName val="지입자재집계표"/>
      <sheetName val="설직재-1"/>
      <sheetName val="오수공수량집계표"/>
      <sheetName val="PIPING"/>
      <sheetName val="J直材4"/>
      <sheetName val="적용토목"/>
      <sheetName val="건축공사"/>
      <sheetName val="철거산출근거"/>
      <sheetName val="산출금액내역"/>
      <sheetName val="97년 추정"/>
      <sheetName val="연습"/>
      <sheetName val="실행(1)"/>
      <sheetName val="102역사"/>
      <sheetName val="NYS"/>
      <sheetName val="asd"/>
      <sheetName val="교각별철근수량집계표"/>
      <sheetName val="재개발"/>
      <sheetName val="총(신설)"/>
      <sheetName val="N賃率_職"/>
      <sheetName val="원가"/>
      <sheetName val="바닥판"/>
      <sheetName val="입력DATA"/>
      <sheetName val="단위량"/>
      <sheetName val="재료집계표2"/>
      <sheetName val="토적집계표"/>
      <sheetName val="코드표"/>
      <sheetName val="단중표"/>
      <sheetName val="예산M11A"/>
      <sheetName val="총괄"/>
      <sheetName val="96정변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계산요약"/>
      <sheetName val="Data Sheet"/>
      <sheetName val="매출및수주이익"/>
      <sheetName val="GRADE별 투입원단위"/>
      <sheetName val="설치공사비"/>
      <sheetName val="한일자야(감액손실) (2)"/>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투찰(하수)"/>
      <sheetName val="익월작업계힉"/>
      <sheetName val="Data(인원)"/>
      <sheetName val="97년 추정"/>
      <sheetName val="해외사업"/>
      <sheetName val="첨부1"/>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준검_내역서"/>
      <sheetName val="SQL_Statement"/>
      <sheetName val="주소_작성"/>
      <sheetName val="Executive Summary"/>
      <sheetName val="Labels"/>
      <sheetName val="Executive_Summary"/>
      <sheetName val="BS Prior"/>
      <sheetName val="ls"/>
      <sheetName val="재공품(3)"/>
      <sheetName val="표준원가표(2)"/>
      <sheetName val="공통"/>
      <sheetName val="03中"/>
      <sheetName val="재무제표"/>
      <sheetName val="STROKE별_단가"/>
      <sheetName val="자료입력"/>
      <sheetName val="이자율별 차입금 적수"/>
      <sheetName val="SMXEXPS"/>
      <sheetName val="경비세목"/>
      <sheetName val="전환대상"/>
      <sheetName val="영외수지"/>
      <sheetName val="분개집계"/>
      <sheetName val="TENSCH"/>
      <sheetName val="Sheet1 (2)"/>
      <sheetName val="0.0ControlSheet"/>
      <sheetName val="0.1keyAssumption"/>
      <sheetName val="남양내역"/>
      <sheetName val="12"/>
      <sheetName val="차량별점검"/>
      <sheetName val="선급비용"/>
      <sheetName val="区分一覧表"/>
      <sheetName val="송전기본"/>
      <sheetName val="9710"/>
      <sheetName val="평가예상(200308)"/>
      <sheetName val="96수출"/>
      <sheetName val="◀-▶"/>
      <sheetName val="버튼"/>
      <sheetName val="판매추이"/>
      <sheetName val="pt_기투자금액"/>
      <sheetName val="pt_출자_분배"/>
      <sheetName val="***********************00"/>
      <sheetName val="Q2 Actual"/>
      <sheetName val="Q3 actuals"/>
      <sheetName val="본사"/>
      <sheetName val="2__2012년_실행계획_수립_및_대상선정용_SHEET_"/>
      <sheetName val="배합비(2,3_4분기)"/>
      <sheetName val="완성차_미수금"/>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직영2"/>
      <sheetName val="부동산현황표"/>
      <sheetName val="BS(5월-경리과)"/>
      <sheetName val="스평"/>
      <sheetName val="조건"/>
      <sheetName val="구동"/>
      <sheetName val="총수량집계표"/>
      <sheetName val="골조시행"/>
      <sheetName val="설비"/>
      <sheetName val="B&amp;F1"/>
      <sheetName val="생산량"/>
      <sheetName val="6.이토처리시간"/>
      <sheetName val="VXXXXXXX"/>
      <sheetName val="tggwan(mac)"/>
      <sheetName val="guard(mac)"/>
      <sheetName val="보차도경계석"/>
      <sheetName val="작업본"/>
      <sheetName val="정리"/>
      <sheetName val="담당자"/>
      <sheetName val="손익11"/>
      <sheetName val="총괄갑 "/>
      <sheetName val="1차 내역서"/>
      <sheetName val="도급FORM"/>
      <sheetName val="2공구산출내역"/>
      <sheetName val="을지"/>
      <sheetName val="백암비스타내역"/>
      <sheetName val="견적서-자동"/>
      <sheetName val="경비공통"/>
      <sheetName val="Config"/>
      <sheetName val="AC_List"/>
      <sheetName val="연결CF정산표"/>
      <sheetName val="손익계산서"/>
      <sheetName val="원가"/>
      <sheetName val="공사설계서"/>
      <sheetName val="퇴직급여충당금"/>
      <sheetName val="갑지"/>
      <sheetName val="제조부문배부"/>
      <sheetName val="Sheet2"/>
      <sheetName val="퇴직영수증"/>
      <sheetName val="FAB4생산"/>
      <sheetName val="土地ﾃﾞｰﾀ"/>
      <sheetName val="산업은행 경영지표"/>
      <sheetName val="보험료"/>
      <sheetName val="연간상여집계"/>
      <sheetName val="인건비 내역서"/>
      <sheetName val="종바2차"/>
      <sheetName val="평균급여(구미)"/>
      <sheetName val="평균급여(부산)"/>
      <sheetName val="1-1-1-1"/>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BMC009"/>
      <sheetName val="식대견적"/>
      <sheetName val="손익"/>
      <sheetName val="13.Op. Activities"/>
      <sheetName val="Training"/>
      <sheetName val="Facility Information"/>
      <sheetName val="General"/>
      <sheetName val="Instructions"/>
      <sheetName val="People"/>
      <sheetName val="Quality"/>
      <sheetName val="Risk"/>
      <sheetName val="1Month+Sheet2!"/>
      <sheetName val="노무비"/>
      <sheetName val="Prices"/>
      <sheetName val="의왕F사"/>
      <sheetName val="가공사"/>
      <sheetName val="2 카드채권(대출포함)"/>
      <sheetName val="Assumption"/>
      <sheetName val="의령"/>
      <sheetName val="대구"/>
      <sheetName val="안성"/>
      <sheetName val="'94자산"/>
      <sheetName val="근무변경검토"/>
      <sheetName val="Operational Activities"/>
      <sheetName val="재무가정"/>
      <sheetName val="118.세금과공과"/>
      <sheetName val="108.수선비"/>
      <sheetName val="Project_Brief"/>
      <sheetName val="外周区_"/>
      <sheetName val="13_Op__Activities"/>
      <sheetName val="Facility_Information"/>
      <sheetName val="2_카드채권(대출포함)"/>
      <sheetName val="17.채용자명단"/>
      <sheetName val="단가산출"/>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1ST"/>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실행(1)"/>
      <sheetName val="CTEMCOST"/>
      <sheetName val="예산작성기준(전기)"/>
      <sheetName val="95삼성급(본사)"/>
      <sheetName val="#REF"/>
      <sheetName val="15.Op. Activities"/>
      <sheetName val="충주"/>
      <sheetName val="기본사항"/>
      <sheetName val="POOM_MOTO"/>
      <sheetName val="POOM_MOTO2"/>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Utility Cost Trend"/>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납부서"/>
      <sheetName val="산출내역서집계표"/>
      <sheetName val="목록"/>
      <sheetName val="マスタ"/>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Drop-down"/>
      <sheetName val="Office"/>
      <sheetName val="Retail"/>
      <sheetName val="200"/>
      <sheetName val="토목주소"/>
      <sheetName val="프랜트면허"/>
      <sheetName val="여흥"/>
      <sheetName val="건축원가"/>
      <sheetName val="일위대가"/>
      <sheetName val="연돌일위집계"/>
      <sheetName val="교통대책내역"/>
      <sheetName val="조명율표"/>
      <sheetName val="sw1"/>
      <sheetName val="갑지1"/>
      <sheetName val="배명(단가)"/>
      <sheetName val="0226"/>
      <sheetName val="터널조도"/>
      <sheetName val="전기실-1"/>
      <sheetName val="EJ"/>
      <sheetName val="실행(ALT1)"/>
      <sheetName val="설계내역서"/>
      <sheetName val="공정"/>
      <sheetName val="대정예"/>
      <sheetName val="평당자료"/>
      <sheetName val="현황"/>
      <sheetName val="0216직장별인원"/>
      <sheetName val="국내 pilot sample"/>
      <sheetName val="MH_??"/>
      <sheetName val="WEIGHT"/>
      <sheetName val="CF"/>
      <sheetName val="손익계산서"/>
      <sheetName val="Sheet2"/>
      <sheetName val="입력방법 설명서"/>
      <sheetName val="적용률"/>
      <sheetName val="상하차비용(기계상차)"/>
      <sheetName val="운반비"/>
      <sheetName val="총괄표 (조정2)"/>
      <sheetName val="공사내역"/>
      <sheetName val="17.수도광열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Main"/>
      <sheetName val="CD-실적"/>
      <sheetName val="_94자산"/>
      <sheetName val="●MC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플랜트 설치"/>
      <sheetName val="평가데이터"/>
      <sheetName val="2.2)기계배관철골-R2"/>
      <sheetName val="VAV단가조사"/>
      <sheetName val="9902"/>
      <sheetName val="PIPING"/>
      <sheetName val="단기차입금(200006)"/>
      <sheetName val="D-경비1"/>
      <sheetName val="제조원가"/>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refreshError="1"/>
      <sheetData sheetId="82" refreshError="1"/>
      <sheetData sheetId="83"/>
      <sheetData sheetId="84"/>
      <sheetData sheetId="85" refreshError="1"/>
      <sheetData sheetId="86" refreshError="1"/>
      <sheetData sheetId="87" refreshError="1"/>
      <sheetData sheetId="88"/>
      <sheetData sheetId="89" refreshError="1"/>
      <sheetData sheetId="90"/>
      <sheetData sheetId="91" refreshError="1"/>
      <sheetData sheetId="92" refreshError="1"/>
      <sheetData sheetId="93" refreshError="1"/>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 val="I一般比"/>
      <sheetName val="일위대가"/>
      <sheetName val="하조서"/>
      <sheetName val="집계표"/>
      <sheetName val="금호"/>
      <sheetName val="간접"/>
      <sheetName val="시운전연료"/>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wrap="none" lIns="91440" tIns="45720" rIns="91440" bIns="45720" anchor="t" upright="1">
        <a:spAutoFit/>
      </a:bodyPr>
      <a:lstStyle>
        <a:defPPr algn="l" rtl="0">
          <a:defRPr sz="1800" b="0" i="0" u="none" strike="noStrike" baseline="0">
            <a:solidFill>
              <a:srgbClr val="000000"/>
            </a:solidFill>
            <a:latin typeface="바탕"/>
            <a:ea typeface="바탕"/>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DF96A-F298-4641-B554-3994BCC97E93}">
  <sheetPr>
    <pageSetUpPr fitToPage="1"/>
  </sheetPr>
  <dimension ref="A1:J28"/>
  <sheetViews>
    <sheetView showGridLines="0" tabSelected="1" topLeftCell="A3" zoomScaleNormal="100" workbookViewId="0">
      <selection activeCell="G10" sqref="G10"/>
    </sheetView>
  </sheetViews>
  <sheetFormatPr defaultColWidth="9" defaultRowHeight="21" customHeight="1"/>
  <cols>
    <col min="1" max="1" width="2.875" style="775" customWidth="1"/>
    <col min="2" max="2" width="5.5" style="775" customWidth="1"/>
    <col min="3" max="3" width="19.625" style="776" customWidth="1"/>
    <col min="4" max="4" width="19.625" style="775" customWidth="1"/>
    <col min="5" max="5" width="37.875" style="775" customWidth="1"/>
    <col min="6" max="6" width="11.5" style="776" customWidth="1"/>
    <col min="7" max="7" width="68.75" style="776" bestFit="1" customWidth="1"/>
    <col min="8" max="8" width="67.875" style="776" customWidth="1"/>
    <col min="9" max="9" width="9" style="775"/>
    <col min="10" max="10" width="9.75" style="775" bestFit="1" customWidth="1"/>
    <col min="11" max="16384" width="9" style="775"/>
  </cols>
  <sheetData>
    <row r="1" spans="1:10" ht="13.5" customHeight="1"/>
    <row r="2" spans="1:10" s="777" customFormat="1" ht="24.95" customHeight="1">
      <c r="B2" s="778" t="s">
        <v>569</v>
      </c>
      <c r="C2" s="779"/>
      <c r="F2" s="779"/>
      <c r="G2" s="779"/>
      <c r="H2" s="779"/>
    </row>
    <row r="3" spans="1:10" ht="13.5" customHeight="1"/>
    <row r="4" spans="1:10" ht="26.25" customHeight="1">
      <c r="A4" s="780"/>
      <c r="B4" s="781" t="s">
        <v>207</v>
      </c>
      <c r="C4" s="782" t="s">
        <v>570</v>
      </c>
      <c r="D4" s="781" t="s">
        <v>571</v>
      </c>
      <c r="E4" s="781" t="s">
        <v>572</v>
      </c>
      <c r="F4" s="783" t="s">
        <v>573</v>
      </c>
      <c r="G4" s="783" t="s">
        <v>574</v>
      </c>
      <c r="H4" s="781" t="s">
        <v>575</v>
      </c>
    </row>
    <row r="5" spans="1:10" ht="21" customHeight="1">
      <c r="A5" s="784">
        <f>(4500000*3)/10000</f>
        <v>1350</v>
      </c>
      <c r="B5" s="781">
        <v>1</v>
      </c>
      <c r="C5" s="782" t="s">
        <v>576</v>
      </c>
      <c r="D5" s="782" t="s">
        <v>577</v>
      </c>
      <c r="E5" s="785" t="s">
        <v>578</v>
      </c>
      <c r="F5" s="781">
        <v>1</v>
      </c>
      <c r="G5" s="786" t="s">
        <v>579</v>
      </c>
      <c r="H5" s="782"/>
    </row>
    <row r="6" spans="1:10" ht="21" customHeight="1">
      <c r="A6" s="784">
        <v>80</v>
      </c>
      <c r="B6" s="781">
        <v>2</v>
      </c>
      <c r="C6" s="787"/>
      <c r="D6" s="787"/>
      <c r="E6" s="785" t="s">
        <v>580</v>
      </c>
      <c r="F6" s="781">
        <v>1</v>
      </c>
      <c r="G6" s="786" t="s">
        <v>581</v>
      </c>
      <c r="H6" s="787"/>
    </row>
    <row r="7" spans="1:10" ht="21" customHeight="1">
      <c r="A7" s="784">
        <v>250</v>
      </c>
      <c r="B7" s="781">
        <v>3</v>
      </c>
      <c r="C7" s="787"/>
      <c r="D7" s="788"/>
      <c r="E7" s="785" t="s">
        <v>582</v>
      </c>
      <c r="F7" s="781">
        <v>1</v>
      </c>
      <c r="G7" s="786" t="s">
        <v>583</v>
      </c>
      <c r="H7" s="789" t="s">
        <v>584</v>
      </c>
    </row>
    <row r="8" spans="1:10" ht="21" customHeight="1">
      <c r="A8" s="784">
        <f>SUM(A5:A7)</f>
        <v>1680</v>
      </c>
      <c r="B8" s="781">
        <v>4</v>
      </c>
      <c r="C8" s="787"/>
      <c r="D8" s="790" t="s">
        <v>585</v>
      </c>
      <c r="E8" s="785" t="s">
        <v>586</v>
      </c>
      <c r="F8" s="781">
        <v>1</v>
      </c>
      <c r="G8" s="786" t="s">
        <v>587</v>
      </c>
      <c r="H8" s="787" t="s">
        <v>588</v>
      </c>
    </row>
    <row r="9" spans="1:10" ht="21" customHeight="1">
      <c r="A9" s="784">
        <f>ROUNDUP(A8/36,0)</f>
        <v>47</v>
      </c>
      <c r="B9" s="781">
        <v>5</v>
      </c>
      <c r="C9" s="788"/>
      <c r="D9" s="790" t="s">
        <v>589</v>
      </c>
      <c r="E9" s="785" t="s">
        <v>590</v>
      </c>
      <c r="F9" s="781"/>
      <c r="G9" s="781"/>
      <c r="H9" s="791"/>
    </row>
    <row r="10" spans="1:10" ht="21" customHeight="1">
      <c r="A10" s="784">
        <f>A9*12</f>
        <v>564</v>
      </c>
      <c r="B10" s="781">
        <v>6</v>
      </c>
      <c r="C10" s="782" t="s">
        <v>591</v>
      </c>
      <c r="D10" s="782" t="s">
        <v>592</v>
      </c>
      <c r="E10" s="785" t="s">
        <v>593</v>
      </c>
      <c r="F10" s="781">
        <v>1</v>
      </c>
      <c r="G10" s="781"/>
      <c r="H10" s="791" t="s">
        <v>594</v>
      </c>
    </row>
    <row r="11" spans="1:10" ht="21" customHeight="1">
      <c r="A11" s="784">
        <f>A10*3</f>
        <v>1692</v>
      </c>
      <c r="B11" s="781">
        <v>7</v>
      </c>
      <c r="C11" s="787"/>
      <c r="D11" s="787"/>
      <c r="E11" s="785" t="s">
        <v>595</v>
      </c>
      <c r="F11" s="781">
        <v>1</v>
      </c>
      <c r="G11" s="781"/>
      <c r="H11" s="792" t="s">
        <v>596</v>
      </c>
    </row>
    <row r="12" spans="1:10" ht="21" customHeight="1">
      <c r="A12" s="776"/>
      <c r="B12" s="781">
        <v>8</v>
      </c>
      <c r="C12" s="787"/>
      <c r="D12" s="788"/>
      <c r="E12" s="785" t="s">
        <v>597</v>
      </c>
      <c r="F12" s="781">
        <v>1</v>
      </c>
      <c r="G12" s="781"/>
      <c r="H12" s="791" t="s">
        <v>598</v>
      </c>
    </row>
    <row r="13" spans="1:10" ht="21" customHeight="1">
      <c r="A13" s="776"/>
      <c r="B13" s="781">
        <v>9</v>
      </c>
      <c r="C13" s="787"/>
      <c r="D13" s="790" t="s">
        <v>599</v>
      </c>
      <c r="E13" s="785" t="s">
        <v>600</v>
      </c>
      <c r="F13" s="781"/>
      <c r="G13" s="781"/>
      <c r="H13" s="791" t="s">
        <v>601</v>
      </c>
    </row>
    <row r="14" spans="1:10" ht="21" customHeight="1">
      <c r="A14" s="776"/>
      <c r="B14" s="781">
        <v>10</v>
      </c>
      <c r="C14" s="788"/>
      <c r="D14" s="790" t="s">
        <v>602</v>
      </c>
      <c r="E14" s="785" t="s">
        <v>603</v>
      </c>
      <c r="F14" s="781"/>
      <c r="G14" s="781"/>
      <c r="H14" s="791" t="s">
        <v>604</v>
      </c>
    </row>
    <row r="15" spans="1:10" ht="21" customHeight="1">
      <c r="A15" s="776"/>
      <c r="B15" s="781">
        <v>11</v>
      </c>
      <c r="C15" s="782" t="s">
        <v>605</v>
      </c>
      <c r="D15" s="782" t="s">
        <v>606</v>
      </c>
      <c r="E15" s="785" t="s">
        <v>607</v>
      </c>
      <c r="F15" s="781">
        <v>1</v>
      </c>
      <c r="G15" s="793" t="s">
        <v>608</v>
      </c>
      <c r="H15" s="794" t="s">
        <v>609</v>
      </c>
    </row>
    <row r="16" spans="1:10" ht="21" customHeight="1">
      <c r="A16" s="776"/>
      <c r="B16" s="781">
        <v>12</v>
      </c>
      <c r="C16" s="787"/>
      <c r="D16" s="788"/>
      <c r="E16" s="785" t="s">
        <v>610</v>
      </c>
      <c r="F16" s="781">
        <v>1</v>
      </c>
      <c r="G16" s="787"/>
      <c r="H16" s="791"/>
      <c r="J16" s="795"/>
    </row>
    <row r="17" spans="2:10" ht="21" customHeight="1">
      <c r="B17" s="781">
        <v>13</v>
      </c>
      <c r="C17" s="787"/>
      <c r="D17" s="790" t="s">
        <v>611</v>
      </c>
      <c r="E17" s="785" t="s">
        <v>612</v>
      </c>
      <c r="F17" s="781">
        <v>1</v>
      </c>
      <c r="G17" s="788"/>
      <c r="H17" s="794"/>
      <c r="J17" s="795"/>
    </row>
    <row r="18" spans="2:10" ht="21" customHeight="1">
      <c r="B18" s="781">
        <v>14</v>
      </c>
      <c r="C18" s="788"/>
      <c r="D18" s="790" t="s">
        <v>613</v>
      </c>
      <c r="E18" s="785" t="s">
        <v>614</v>
      </c>
      <c r="F18" s="781"/>
      <c r="G18" s="781"/>
      <c r="H18" s="791"/>
      <c r="J18" s="795"/>
    </row>
    <row r="19" spans="2:10" ht="21" customHeight="1">
      <c r="B19" s="781">
        <v>15</v>
      </c>
      <c r="C19" s="787" t="s">
        <v>615</v>
      </c>
      <c r="D19" s="790" t="s">
        <v>616</v>
      </c>
      <c r="E19" s="785" t="s">
        <v>617</v>
      </c>
      <c r="F19" s="781">
        <v>2</v>
      </c>
      <c r="G19" s="781"/>
      <c r="H19" s="796"/>
      <c r="J19" s="795"/>
    </row>
    <row r="20" spans="2:10" ht="21" customHeight="1">
      <c r="B20" s="781">
        <v>16</v>
      </c>
      <c r="C20" s="787"/>
      <c r="D20" s="790" t="s">
        <v>618</v>
      </c>
      <c r="E20" s="785" t="s">
        <v>619</v>
      </c>
      <c r="F20" s="781"/>
      <c r="G20" s="781"/>
      <c r="H20" s="791"/>
      <c r="J20" s="795"/>
    </row>
    <row r="21" spans="2:10" ht="21" customHeight="1">
      <c r="B21" s="781">
        <v>17</v>
      </c>
      <c r="C21" s="787"/>
      <c r="D21" s="790" t="s">
        <v>620</v>
      </c>
      <c r="E21" s="785" t="s">
        <v>621</v>
      </c>
      <c r="F21" s="781"/>
      <c r="G21" s="781"/>
      <c r="H21" s="791"/>
      <c r="J21" s="795"/>
    </row>
    <row r="22" spans="2:10" ht="21" customHeight="1">
      <c r="B22" s="781">
        <v>18</v>
      </c>
      <c r="C22" s="787"/>
      <c r="D22" s="790" t="s">
        <v>622</v>
      </c>
      <c r="E22" s="785" t="s">
        <v>623</v>
      </c>
      <c r="F22" s="781"/>
      <c r="G22" s="781"/>
      <c r="H22" s="796"/>
      <c r="J22" s="795"/>
    </row>
    <row r="23" spans="2:10" ht="21" customHeight="1">
      <c r="B23" s="781">
        <v>19</v>
      </c>
      <c r="C23" s="787"/>
      <c r="D23" s="790" t="s">
        <v>624</v>
      </c>
      <c r="E23" s="785" t="s">
        <v>625</v>
      </c>
      <c r="F23" s="781"/>
      <c r="G23" s="781"/>
      <c r="H23" s="794"/>
      <c r="J23" s="795"/>
    </row>
    <row r="24" spans="2:10" ht="21" customHeight="1">
      <c r="B24" s="781">
        <v>20</v>
      </c>
      <c r="C24" s="787"/>
      <c r="D24" s="790" t="s">
        <v>626</v>
      </c>
      <c r="E24" s="785" t="s">
        <v>627</v>
      </c>
      <c r="F24" s="781"/>
      <c r="G24" s="781"/>
      <c r="H24" s="791"/>
      <c r="J24" s="795"/>
    </row>
    <row r="25" spans="2:10" ht="21" customHeight="1">
      <c r="B25" s="781">
        <v>21</v>
      </c>
      <c r="C25" s="787"/>
      <c r="D25" s="790" t="s">
        <v>628</v>
      </c>
      <c r="E25" s="785" t="s">
        <v>629</v>
      </c>
      <c r="F25" s="781"/>
      <c r="G25" s="781"/>
      <c r="H25" s="796"/>
    </row>
    <row r="26" spans="2:10" ht="21" customHeight="1">
      <c r="B26" s="781">
        <v>22</v>
      </c>
      <c r="C26" s="787"/>
      <c r="D26" s="790" t="s">
        <v>630</v>
      </c>
      <c r="E26" s="785" t="s">
        <v>631</v>
      </c>
      <c r="F26" s="781">
        <v>2</v>
      </c>
      <c r="G26" s="781"/>
      <c r="H26" s="791"/>
    </row>
    <row r="27" spans="2:10" ht="21" customHeight="1">
      <c r="B27" s="781">
        <v>23</v>
      </c>
      <c r="C27" s="787"/>
      <c r="D27" s="790" t="s">
        <v>632</v>
      </c>
      <c r="E27" s="785" t="s">
        <v>633</v>
      </c>
      <c r="F27" s="781">
        <v>1</v>
      </c>
      <c r="G27" s="781"/>
      <c r="H27" s="787"/>
    </row>
    <row r="28" spans="2:10" ht="21" customHeight="1">
      <c r="B28" s="781">
        <v>24</v>
      </c>
      <c r="C28" s="788"/>
      <c r="D28" s="790" t="s">
        <v>634</v>
      </c>
      <c r="E28" s="785" t="s">
        <v>635</v>
      </c>
      <c r="F28" s="781"/>
      <c r="G28" s="781"/>
      <c r="H28" s="788"/>
    </row>
  </sheetData>
  <phoneticPr fontId="42" type="noConversion"/>
  <pageMargins left="0.7" right="0.7" top="0.75" bottom="0.75" header="0.3" footer="0.3"/>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V27"/>
  <sheetViews>
    <sheetView view="pageBreakPreview" topLeftCell="A3" zoomScaleNormal="100" zoomScaleSheetLayoutView="100" workbookViewId="0">
      <selection activeCell="C30" sqref="C30"/>
    </sheetView>
  </sheetViews>
  <sheetFormatPr defaultColWidth="9" defaultRowHeight="14.25"/>
  <cols>
    <col min="1" max="1" width="3.25" style="41" customWidth="1"/>
    <col min="2" max="2" width="13.375" style="41" customWidth="1"/>
    <col min="3" max="3" width="11.875" style="41" bestFit="1" customWidth="1"/>
    <col min="4" max="4" width="11.625" style="41" bestFit="1" customWidth="1"/>
    <col min="5" max="5" width="13.875" style="41" bestFit="1" customWidth="1"/>
    <col min="6" max="7" width="9" style="41"/>
    <col min="8" max="8" width="10.125" style="41" customWidth="1"/>
    <col min="9" max="9" width="5.875" style="41" customWidth="1"/>
    <col min="10" max="10" width="6.25" style="41" customWidth="1"/>
    <col min="11" max="11" width="9.125" style="41" bestFit="1" customWidth="1"/>
    <col min="12" max="12" width="12.375" style="41" bestFit="1" customWidth="1"/>
    <col min="13" max="13" width="12" style="41" bestFit="1" customWidth="1"/>
    <col min="14" max="14" width="9" style="41"/>
    <col min="15" max="15" width="9" style="508" customWidth="1"/>
    <col min="16" max="16" width="12.125" style="508" hidden="1" customWidth="1"/>
    <col min="17" max="17" width="30.75" style="508" customWidth="1"/>
    <col min="18" max="18" width="18.5" style="508" hidden="1" customWidth="1"/>
    <col min="19" max="19" width="9" style="508"/>
    <col min="20" max="20" width="0" style="41" hidden="1" customWidth="1"/>
    <col min="21" max="21" width="9" style="41"/>
    <col min="22" max="22" width="0" style="41" hidden="1" customWidth="1"/>
    <col min="23" max="16384" width="9" style="41"/>
  </cols>
  <sheetData>
    <row r="1" spans="2:22" ht="13.5" customHeight="1"/>
    <row r="2" spans="2:22" ht="24.95" customHeight="1">
      <c r="B2" s="39" t="str">
        <f>CONCATENATE(P6,Q7,R7)</f>
        <v>1. 중소형빌딩 표준현장 원격감시시스템 구축견적</v>
      </c>
      <c r="C2" s="40"/>
      <c r="D2" s="40"/>
      <c r="E2" s="40"/>
      <c r="F2" s="40"/>
    </row>
    <row r="4" spans="2:22" ht="15.75">
      <c r="B4" s="42" t="s">
        <v>205</v>
      </c>
      <c r="H4" s="42" t="s">
        <v>206</v>
      </c>
      <c r="Q4" s="541"/>
      <c r="R4" s="538"/>
      <c r="S4" s="538"/>
      <c r="T4" s="540"/>
      <c r="U4" s="539"/>
    </row>
    <row r="5" spans="2:22" ht="7.5" customHeight="1" thickBot="1">
      <c r="Q5" s="541"/>
      <c r="R5" s="538"/>
      <c r="S5" s="538"/>
      <c r="T5" s="539"/>
      <c r="U5" s="539"/>
    </row>
    <row r="6" spans="2:22" ht="27" customHeight="1">
      <c r="B6" s="43" t="s">
        <v>207</v>
      </c>
      <c r="C6" s="44" t="s">
        <v>208</v>
      </c>
      <c r="D6" s="44" t="s">
        <v>209</v>
      </c>
      <c r="E6" s="45" t="s">
        <v>210</v>
      </c>
      <c r="H6" s="43" t="s">
        <v>207</v>
      </c>
      <c r="I6" s="603" t="s">
        <v>322</v>
      </c>
      <c r="J6" s="604"/>
      <c r="K6" s="44" t="s">
        <v>211</v>
      </c>
      <c r="L6" s="44" t="s">
        <v>212</v>
      </c>
      <c r="M6" s="45" t="s">
        <v>210</v>
      </c>
      <c r="P6" s="509" t="s">
        <v>478</v>
      </c>
      <c r="Q6" s="542" t="s">
        <v>512</v>
      </c>
      <c r="R6" s="544"/>
      <c r="S6" s="544" t="s">
        <v>508</v>
      </c>
      <c r="T6" s="545"/>
      <c r="U6" s="545" t="s">
        <v>509</v>
      </c>
      <c r="V6" s="507" t="s">
        <v>481</v>
      </c>
    </row>
    <row r="7" spans="2:22" ht="27" customHeight="1">
      <c r="B7" s="46" t="s">
        <v>213</v>
      </c>
      <c r="C7" s="47">
        <v>1</v>
      </c>
      <c r="D7" s="48">
        <f>'3.공사예산내역서(갑)'!G27</f>
        <v>7455000</v>
      </c>
      <c r="E7" s="49">
        <f>SUM(C7*D7)</f>
        <v>7455000</v>
      </c>
      <c r="H7" s="50" t="s">
        <v>214</v>
      </c>
      <c r="I7" s="482">
        <v>3</v>
      </c>
      <c r="J7" s="480" t="s">
        <v>454</v>
      </c>
      <c r="K7" s="51">
        <v>15000</v>
      </c>
      <c r="L7" s="51"/>
      <c r="M7" s="52">
        <f>I7*K7</f>
        <v>45000</v>
      </c>
      <c r="P7" s="511" t="s">
        <v>479</v>
      </c>
      <c r="Q7" s="546" t="s">
        <v>568</v>
      </c>
      <c r="R7" s="547" t="s">
        <v>475</v>
      </c>
      <c r="S7" s="546" t="s">
        <v>482</v>
      </c>
      <c r="T7" s="548" t="s">
        <v>483</v>
      </c>
      <c r="U7" s="549" t="s">
        <v>514</v>
      </c>
      <c r="V7" s="378"/>
    </row>
    <row r="8" spans="2:22" ht="27" customHeight="1">
      <c r="B8" s="46" t="s">
        <v>441</v>
      </c>
      <c r="C8" s="47">
        <v>1</v>
      </c>
      <c r="D8" s="48">
        <v>900000</v>
      </c>
      <c r="E8" s="49">
        <f>SUM(C8*D8)</f>
        <v>900000</v>
      </c>
      <c r="H8" s="53" t="s">
        <v>431</v>
      </c>
      <c r="I8" s="483">
        <f>COUNTA('2.관제점리스트'!B:B)-2</f>
        <v>20</v>
      </c>
      <c r="J8" s="481" t="s">
        <v>455</v>
      </c>
      <c r="K8" s="51"/>
      <c r="L8" s="506">
        <f>IF(I8=0,"0",'11.21년 원격관제SVC 비용'!L22)</f>
        <v>100000</v>
      </c>
      <c r="M8" s="52">
        <f>SUM(K8:L8)</f>
        <v>100000</v>
      </c>
      <c r="N8" s="356"/>
      <c r="P8" s="512" t="s">
        <v>480</v>
      </c>
      <c r="Q8" s="550" t="str">
        <f>Q7</f>
        <v>중소형빌딩 표준현장</v>
      </c>
      <c r="R8" s="551" t="s">
        <v>476</v>
      </c>
      <c r="S8" s="551"/>
      <c r="T8" s="552"/>
      <c r="U8" s="552"/>
      <c r="V8" s="378"/>
    </row>
    <row r="9" spans="2:22" ht="27" customHeight="1">
      <c r="B9" s="357" t="s">
        <v>232</v>
      </c>
      <c r="C9" s="358">
        <v>0</v>
      </c>
      <c r="D9" s="48"/>
      <c r="E9" s="359">
        <f>SUM(C9*D9)</f>
        <v>0</v>
      </c>
      <c r="H9" s="53" t="s">
        <v>238</v>
      </c>
      <c r="I9" s="483">
        <f>I8</f>
        <v>20</v>
      </c>
      <c r="J9" s="481" t="s">
        <v>455</v>
      </c>
      <c r="K9" s="51"/>
      <c r="L9" s="51">
        <f>'12.정기점검비 산출근거'!I3+('10.정기점검 출장경비'!K6*2)</f>
        <v>572459.76</v>
      </c>
      <c r="M9" s="52">
        <f>L9/12</f>
        <v>47704.98</v>
      </c>
      <c r="P9" s="510" t="s">
        <v>484</v>
      </c>
      <c r="Q9" s="553" t="str">
        <f>Q7</f>
        <v>중소형빌딩 표준현장</v>
      </c>
      <c r="R9" s="551" t="s">
        <v>477</v>
      </c>
      <c r="S9" s="551"/>
      <c r="T9" s="552"/>
      <c r="U9" s="552"/>
      <c r="V9" s="513"/>
    </row>
    <row r="10" spans="2:22" ht="27" customHeight="1" thickBot="1">
      <c r="B10" s="54" t="s">
        <v>215</v>
      </c>
      <c r="C10" s="55"/>
      <c r="D10" s="55"/>
      <c r="E10" s="56">
        <f>SUM(E7:E9)</f>
        <v>8355000</v>
      </c>
      <c r="H10" s="377" t="s">
        <v>216</v>
      </c>
      <c r="I10" s="484">
        <f>I8</f>
        <v>20</v>
      </c>
      <c r="J10" s="481" t="s">
        <v>455</v>
      </c>
      <c r="K10" s="57"/>
      <c r="L10" s="57">
        <f>739000+'10.정기점검 출장경비'!K6</f>
        <v>889000</v>
      </c>
      <c r="M10" s="52">
        <f>L10/12</f>
        <v>74083.333333333328</v>
      </c>
      <c r="Q10" s="543" t="s">
        <v>513</v>
      </c>
      <c r="R10" s="551"/>
      <c r="S10" s="551"/>
      <c r="T10" s="554"/>
      <c r="U10" s="554"/>
    </row>
    <row r="11" spans="2:22" ht="27" customHeight="1" thickBot="1">
      <c r="B11" s="589" t="s">
        <v>564</v>
      </c>
      <c r="C11" s="589"/>
      <c r="D11" s="589"/>
      <c r="E11" s="589"/>
      <c r="F11" s="589"/>
      <c r="H11" s="60" t="s">
        <v>217</v>
      </c>
      <c r="I11" s="486"/>
      <c r="J11" s="485"/>
      <c r="K11" s="61"/>
      <c r="L11" s="61"/>
      <c r="M11" s="62">
        <f>ROUND(SUM(M7:M10),-3)</f>
        <v>267000</v>
      </c>
      <c r="Q11" s="544">
        <v>9999</v>
      </c>
      <c r="R11" s="555"/>
      <c r="S11" s="555"/>
      <c r="T11" s="552"/>
      <c r="U11" s="552"/>
    </row>
    <row r="12" spans="2:22" ht="27" customHeight="1">
      <c r="B12" s="589"/>
      <c r="C12" s="589"/>
      <c r="D12" s="589"/>
      <c r="E12" s="589"/>
      <c r="F12" s="589"/>
      <c r="H12" s="588" t="s">
        <v>566</v>
      </c>
      <c r="I12" s="588"/>
      <c r="J12" s="588"/>
      <c r="K12" s="588"/>
      <c r="L12" s="588"/>
      <c r="M12" s="588"/>
    </row>
    <row r="13" spans="2:22" ht="27" customHeight="1">
      <c r="B13" s="589"/>
      <c r="C13" s="589"/>
      <c r="D13" s="589"/>
      <c r="E13" s="589"/>
      <c r="F13" s="589"/>
      <c r="H13" s="589"/>
      <c r="I13" s="589"/>
      <c r="J13" s="589"/>
      <c r="K13" s="589"/>
      <c r="L13" s="589"/>
      <c r="M13" s="589"/>
    </row>
    <row r="14" spans="2:22" ht="17.100000000000001" customHeight="1">
      <c r="H14" s="589"/>
      <c r="I14" s="589"/>
      <c r="J14" s="589"/>
      <c r="K14" s="589"/>
      <c r="L14" s="589"/>
      <c r="M14" s="589"/>
      <c r="Q14" s="564"/>
      <c r="R14" s="562"/>
    </row>
    <row r="15" spans="2:22" ht="17.100000000000001" customHeight="1">
      <c r="H15" s="589"/>
      <c r="I15" s="589"/>
      <c r="J15" s="589"/>
      <c r="K15" s="589"/>
      <c r="L15" s="589"/>
      <c r="M15" s="589"/>
      <c r="Q15" s="565"/>
      <c r="R15" s="563"/>
    </row>
    <row r="16" spans="2:22" ht="17.100000000000001" customHeight="1">
      <c r="B16" s="59"/>
      <c r="C16" s="59"/>
      <c r="D16" s="59"/>
      <c r="E16" s="59"/>
      <c r="F16" s="58"/>
      <c r="G16" s="58"/>
      <c r="Q16" s="565"/>
      <c r="R16" s="563"/>
    </row>
    <row r="17" spans="2:18" ht="16.5">
      <c r="B17" s="594" t="s">
        <v>239</v>
      </c>
      <c r="C17" s="594"/>
      <c r="D17" s="594"/>
      <c r="E17" s="594"/>
      <c r="F17" s="594"/>
      <c r="G17" s="594"/>
      <c r="H17" s="594"/>
      <c r="I17" s="594"/>
      <c r="J17" s="594"/>
      <c r="K17" s="594"/>
      <c r="L17" s="594"/>
      <c r="M17" s="594"/>
      <c r="Q17" s="565"/>
      <c r="R17" s="563"/>
    </row>
    <row r="18" spans="2:18" ht="16.5">
      <c r="B18" s="59"/>
      <c r="C18" s="59"/>
      <c r="D18" s="59"/>
      <c r="E18" s="59"/>
      <c r="F18" s="59"/>
      <c r="G18" s="59"/>
      <c r="H18" s="59"/>
      <c r="I18" s="59"/>
      <c r="J18" s="59"/>
      <c r="K18" s="59"/>
      <c r="L18" s="59"/>
      <c r="M18" s="63" t="s">
        <v>218</v>
      </c>
      <c r="Q18" s="565"/>
      <c r="R18" s="563"/>
    </row>
    <row r="19" spans="2:18" ht="20.100000000000001" customHeight="1">
      <c r="B19" s="590" t="s">
        <v>219</v>
      </c>
      <c r="C19" s="591"/>
      <c r="D19" s="592" t="s">
        <v>220</v>
      </c>
      <c r="E19" s="592"/>
      <c r="F19" s="590" t="s">
        <v>221</v>
      </c>
      <c r="G19" s="593"/>
      <c r="H19" s="591"/>
      <c r="I19" s="590" t="s">
        <v>222</v>
      </c>
      <c r="J19" s="593"/>
      <c r="K19" s="593"/>
      <c r="L19" s="593"/>
      <c r="M19" s="591"/>
      <c r="Q19" s="565"/>
      <c r="R19" s="563"/>
    </row>
    <row r="20" spans="2:18" ht="20.100000000000001" customHeight="1">
      <c r="B20" s="618" t="s">
        <v>237</v>
      </c>
      <c r="C20" s="619"/>
      <c r="D20" s="615">
        <f>ROUND(E10/24,-3)</f>
        <v>348000</v>
      </c>
      <c r="E20" s="617"/>
      <c r="F20" s="615">
        <f>D20*12</f>
        <v>4176000</v>
      </c>
      <c r="G20" s="616"/>
      <c r="H20" s="617"/>
      <c r="I20" s="605" t="s">
        <v>524</v>
      </c>
      <c r="J20" s="606"/>
      <c r="K20" s="606"/>
      <c r="L20" s="606"/>
      <c r="M20" s="607"/>
      <c r="Q20" s="565"/>
      <c r="R20" s="563"/>
    </row>
    <row r="21" spans="2:18" ht="20.100000000000001" customHeight="1">
      <c r="B21" s="620" t="s">
        <v>223</v>
      </c>
      <c r="C21" s="621"/>
      <c r="D21" s="615">
        <f>M11</f>
        <v>267000</v>
      </c>
      <c r="E21" s="617"/>
      <c r="F21" s="615">
        <f t="shared" ref="F21" si="0">D21*12</f>
        <v>3204000</v>
      </c>
      <c r="G21" s="616"/>
      <c r="H21" s="617"/>
      <c r="I21" s="605" t="s">
        <v>214</v>
      </c>
      <c r="J21" s="606"/>
      <c r="K21" s="606"/>
      <c r="L21" s="606"/>
      <c r="M21" s="607"/>
      <c r="Q21" s="565"/>
      <c r="R21" s="563"/>
    </row>
    <row r="22" spans="2:18" ht="20.100000000000001" customHeight="1">
      <c r="B22" s="595" t="s">
        <v>567</v>
      </c>
      <c r="C22" s="596"/>
      <c r="D22" s="597">
        <f>(D20+D21)*20%</f>
        <v>123000</v>
      </c>
      <c r="E22" s="598"/>
      <c r="F22" s="597">
        <f t="shared" ref="F22" si="1">D22*12</f>
        <v>1476000</v>
      </c>
      <c r="G22" s="599"/>
      <c r="H22" s="598"/>
      <c r="I22" s="600" t="s">
        <v>546</v>
      </c>
      <c r="J22" s="601"/>
      <c r="K22" s="601"/>
      <c r="L22" s="601"/>
      <c r="M22" s="602"/>
      <c r="Q22" s="565"/>
      <c r="R22" s="565"/>
    </row>
    <row r="23" spans="2:18" ht="20.100000000000001" customHeight="1">
      <c r="B23" s="608" t="s">
        <v>224</v>
      </c>
      <c r="C23" s="609"/>
      <c r="D23" s="610">
        <f>D20+D21+D22</f>
        <v>738000</v>
      </c>
      <c r="E23" s="610"/>
      <c r="F23" s="611">
        <f>D23*12</f>
        <v>8856000</v>
      </c>
      <c r="G23" s="612"/>
      <c r="H23" s="613"/>
      <c r="I23" s="608"/>
      <c r="J23" s="614"/>
      <c r="K23" s="614"/>
      <c r="L23" s="614"/>
      <c r="M23" s="609"/>
      <c r="Q23" s="566"/>
    </row>
    <row r="24" spans="2:18" ht="20.100000000000001" customHeight="1">
      <c r="B24" s="378"/>
      <c r="C24" s="59"/>
      <c r="D24" s="59"/>
      <c r="F24" s="59"/>
      <c r="G24" s="59"/>
      <c r="H24" s="59"/>
      <c r="I24" s="59"/>
      <c r="J24" s="59"/>
      <c r="K24" s="59"/>
      <c r="L24" s="59"/>
      <c r="M24" s="59"/>
      <c r="Q24" s="566"/>
    </row>
    <row r="25" spans="2:18" ht="9.75" customHeight="1">
      <c r="B25" s="378"/>
      <c r="C25" s="59"/>
      <c r="D25" s="59"/>
      <c r="F25" s="59"/>
      <c r="G25" s="59"/>
      <c r="H25" s="59"/>
      <c r="I25" s="59"/>
      <c r="J25" s="59"/>
      <c r="K25" s="59"/>
      <c r="L25" s="59"/>
      <c r="M25" s="59"/>
      <c r="Q25" s="566"/>
    </row>
    <row r="26" spans="2:18" ht="20.100000000000001" customHeight="1">
      <c r="B26" s="584" t="s">
        <v>522</v>
      </c>
      <c r="C26" s="585"/>
      <c r="D26" s="586">
        <v>470000</v>
      </c>
      <c r="E26" s="586"/>
      <c r="J26" s="59"/>
      <c r="K26" s="59"/>
      <c r="L26" s="59"/>
      <c r="M26" s="59"/>
    </row>
    <row r="27" spans="2:18" ht="20.100000000000001" customHeight="1">
      <c r="B27" s="584" t="s">
        <v>523</v>
      </c>
      <c r="C27" s="585"/>
      <c r="D27" s="587">
        <f>(D26-D23)/D26</f>
        <v>-0.57021276595744685</v>
      </c>
      <c r="E27" s="587"/>
    </row>
  </sheetData>
  <mergeCells count="28">
    <mergeCell ref="I6:J6"/>
    <mergeCell ref="B11:F13"/>
    <mergeCell ref="I19:M19"/>
    <mergeCell ref="I20:M20"/>
    <mergeCell ref="B23:C23"/>
    <mergeCell ref="D23:E23"/>
    <mergeCell ref="F23:H23"/>
    <mergeCell ref="I23:M23"/>
    <mergeCell ref="I21:M21"/>
    <mergeCell ref="F20:H20"/>
    <mergeCell ref="F21:H21"/>
    <mergeCell ref="B20:C20"/>
    <mergeCell ref="D20:E20"/>
    <mergeCell ref="B21:C21"/>
    <mergeCell ref="D21:E21"/>
    <mergeCell ref="B26:C26"/>
    <mergeCell ref="D26:E26"/>
    <mergeCell ref="B27:C27"/>
    <mergeCell ref="D27:E27"/>
    <mergeCell ref="H12:M15"/>
    <mergeCell ref="B19:C19"/>
    <mergeCell ref="D19:E19"/>
    <mergeCell ref="F19:H19"/>
    <mergeCell ref="B17:M17"/>
    <mergeCell ref="B22:C22"/>
    <mergeCell ref="D22:E22"/>
    <mergeCell ref="F22:H22"/>
    <mergeCell ref="I22:M22"/>
  </mergeCells>
  <phoneticPr fontId="42" type="noConversion"/>
  <pageMargins left="0.70866141732283472" right="0.70866141732283472" top="0.74803149606299213" bottom="0.74803149606299213" header="0.31496062992125984" footer="0.31496062992125984"/>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1:H24"/>
  <sheetViews>
    <sheetView zoomScaleNormal="100" zoomScaleSheetLayoutView="100" workbookViewId="0">
      <pane ySplit="4" topLeftCell="A5" activePane="bottomLeft" state="frozen"/>
      <selection activeCell="D16" sqref="D16"/>
      <selection pane="bottomLeft" activeCell="F25" sqref="F25"/>
    </sheetView>
  </sheetViews>
  <sheetFormatPr defaultColWidth="9" defaultRowHeight="21" customHeight="1"/>
  <cols>
    <col min="1" max="1" width="3.25" style="33" customWidth="1"/>
    <col min="2" max="2" width="7.25" style="31" bestFit="1" customWidth="1"/>
    <col min="3" max="3" width="12.125" style="32" bestFit="1" customWidth="1"/>
    <col min="4" max="4" width="17.5" style="32" customWidth="1"/>
    <col min="5" max="5" width="11.75" style="32" bestFit="1" customWidth="1"/>
    <col min="6" max="6" width="23.875" style="32" bestFit="1" customWidth="1"/>
    <col min="7" max="7" width="53.125" style="33" bestFit="1" customWidth="1"/>
    <col min="8" max="8" width="14.375" style="33" bestFit="1" customWidth="1"/>
    <col min="9" max="9" width="3" style="33" customWidth="1"/>
    <col min="10" max="16384" width="9" style="33"/>
  </cols>
  <sheetData>
    <row r="1" spans="2:8" ht="13.5" customHeight="1"/>
    <row r="2" spans="2:8" s="36" customFormat="1" ht="24.95" customHeight="1">
      <c r="B2" s="34" t="str">
        <f>CONCATENATE('1.구축견적'!P7,'1.구축견적'!Q8,'1.구축견적'!R8)</f>
        <v>2. 중소형빌딩 표준현장 설비관제점 List</v>
      </c>
      <c r="C2" s="35"/>
      <c r="D2" s="35"/>
      <c r="E2" s="35"/>
      <c r="F2" s="35"/>
    </row>
    <row r="3" spans="2:8" ht="13.5" customHeight="1" thickBot="1">
      <c r="B3" s="37"/>
      <c r="C3" s="38"/>
      <c r="D3" s="38"/>
      <c r="E3" s="38"/>
      <c r="F3" s="38"/>
    </row>
    <row r="4" spans="2:8" ht="26.25" customHeight="1" thickBot="1">
      <c r="B4" s="353" t="s">
        <v>176</v>
      </c>
      <c r="C4" s="626" t="s">
        <v>279</v>
      </c>
      <c r="D4" s="626"/>
      <c r="E4" s="567" t="s">
        <v>177</v>
      </c>
      <c r="F4" s="567" t="s">
        <v>178</v>
      </c>
      <c r="G4" s="567" t="s">
        <v>179</v>
      </c>
      <c r="H4" s="354" t="s">
        <v>180</v>
      </c>
    </row>
    <row r="5" spans="2:8" ht="21" customHeight="1" thickTop="1">
      <c r="B5" s="375">
        <v>1</v>
      </c>
      <c r="C5" s="624" t="s">
        <v>541</v>
      </c>
      <c r="D5" s="628" t="s">
        <v>542</v>
      </c>
      <c r="E5" s="628" t="s">
        <v>292</v>
      </c>
      <c r="F5" s="628" t="s">
        <v>293</v>
      </c>
      <c r="G5" s="376" t="s">
        <v>525</v>
      </c>
      <c r="H5" s="384"/>
    </row>
    <row r="6" spans="2:8" ht="21" customHeight="1">
      <c r="B6" s="375">
        <v>2</v>
      </c>
      <c r="C6" s="624"/>
      <c r="D6" s="624"/>
      <c r="E6" s="624"/>
      <c r="F6" s="624"/>
      <c r="G6" s="583" t="s">
        <v>547</v>
      </c>
      <c r="H6" s="384"/>
    </row>
    <row r="7" spans="2:8" ht="21" customHeight="1">
      <c r="B7" s="375">
        <v>3</v>
      </c>
      <c r="C7" s="624"/>
      <c r="D7" s="624"/>
      <c r="E7" s="624"/>
      <c r="F7" s="624"/>
      <c r="G7" s="376" t="s">
        <v>548</v>
      </c>
      <c r="H7" s="384"/>
    </row>
    <row r="8" spans="2:8" ht="21" customHeight="1">
      <c r="B8" s="375">
        <v>4</v>
      </c>
      <c r="C8" s="624"/>
      <c r="D8" s="624"/>
      <c r="E8" s="624"/>
      <c r="F8" s="624"/>
      <c r="G8" s="376" t="s">
        <v>549</v>
      </c>
      <c r="H8" s="384"/>
    </row>
    <row r="9" spans="2:8" ht="21" customHeight="1">
      <c r="B9" s="375">
        <v>5</v>
      </c>
      <c r="C9" s="624"/>
      <c r="D9" s="624"/>
      <c r="E9" s="624"/>
      <c r="F9" s="624"/>
      <c r="G9" s="376" t="s">
        <v>550</v>
      </c>
      <c r="H9" s="384"/>
    </row>
    <row r="10" spans="2:8" ht="21" customHeight="1">
      <c r="B10" s="375">
        <v>6</v>
      </c>
      <c r="C10" s="624"/>
      <c r="D10" s="624"/>
      <c r="E10" s="624"/>
      <c r="F10" s="624"/>
      <c r="G10" s="376" t="s">
        <v>551</v>
      </c>
      <c r="H10" s="384"/>
    </row>
    <row r="11" spans="2:8" ht="21" customHeight="1">
      <c r="B11" s="375">
        <v>7</v>
      </c>
      <c r="C11" s="624"/>
      <c r="D11" s="624"/>
      <c r="E11" s="624"/>
      <c r="F11" s="624"/>
      <c r="G11" s="376" t="s">
        <v>552</v>
      </c>
      <c r="H11" s="384"/>
    </row>
    <row r="12" spans="2:8" ht="21" customHeight="1">
      <c r="B12" s="375">
        <v>8</v>
      </c>
      <c r="C12" s="624"/>
      <c r="D12" s="624"/>
      <c r="E12" s="624"/>
      <c r="F12" s="624"/>
      <c r="G12" s="376" t="s">
        <v>553</v>
      </c>
      <c r="H12" s="384"/>
    </row>
    <row r="13" spans="2:8" ht="21" customHeight="1">
      <c r="B13" s="375">
        <v>9</v>
      </c>
      <c r="C13" s="624"/>
      <c r="D13" s="624"/>
      <c r="E13" s="624"/>
      <c r="F13" s="624"/>
      <c r="G13" s="376" t="s">
        <v>554</v>
      </c>
      <c r="H13" s="384"/>
    </row>
    <row r="14" spans="2:8" ht="21" customHeight="1">
      <c r="B14" s="375">
        <v>10</v>
      </c>
      <c r="C14" s="624"/>
      <c r="D14" s="624"/>
      <c r="E14" s="624"/>
      <c r="F14" s="624"/>
      <c r="G14" s="376" t="s">
        <v>555</v>
      </c>
      <c r="H14" s="384"/>
    </row>
    <row r="15" spans="2:8" ht="21" customHeight="1">
      <c r="B15" s="375">
        <v>11</v>
      </c>
      <c r="C15" s="624"/>
      <c r="D15" s="624"/>
      <c r="E15" s="624"/>
      <c r="F15" s="624"/>
      <c r="G15" s="376" t="s">
        <v>556</v>
      </c>
      <c r="H15" s="384"/>
    </row>
    <row r="16" spans="2:8" ht="21" customHeight="1">
      <c r="B16" s="375">
        <v>12</v>
      </c>
      <c r="C16" s="624"/>
      <c r="D16" s="624"/>
      <c r="E16" s="624"/>
      <c r="F16" s="624"/>
      <c r="G16" s="376" t="s">
        <v>557</v>
      </c>
      <c r="H16" s="384"/>
    </row>
    <row r="17" spans="2:8" ht="21" customHeight="1">
      <c r="B17" s="375">
        <v>13</v>
      </c>
      <c r="C17" s="624"/>
      <c r="D17" s="627"/>
      <c r="E17" s="627"/>
      <c r="F17" s="627"/>
      <c r="G17" s="376" t="s">
        <v>558</v>
      </c>
      <c r="H17" s="384"/>
    </row>
    <row r="18" spans="2:8" ht="21" customHeight="1">
      <c r="B18" s="375">
        <v>14</v>
      </c>
      <c r="C18" s="624"/>
      <c r="D18" s="622" t="s">
        <v>543</v>
      </c>
      <c r="E18" s="623" t="s">
        <v>517</v>
      </c>
      <c r="F18" s="622" t="s">
        <v>515</v>
      </c>
      <c r="G18" s="355" t="s">
        <v>540</v>
      </c>
      <c r="H18" s="352"/>
    </row>
    <row r="19" spans="2:8" ht="21" customHeight="1">
      <c r="B19" s="375">
        <v>15</v>
      </c>
      <c r="C19" s="624"/>
      <c r="D19" s="622"/>
      <c r="E19" s="624"/>
      <c r="F19" s="622"/>
      <c r="G19" s="355" t="s">
        <v>526</v>
      </c>
      <c r="H19" s="352"/>
    </row>
    <row r="20" spans="2:8" ht="21" customHeight="1">
      <c r="B20" s="375">
        <v>16</v>
      </c>
      <c r="C20" s="624"/>
      <c r="D20" s="622"/>
      <c r="E20" s="627"/>
      <c r="F20" s="622"/>
      <c r="G20" s="379" t="s">
        <v>527</v>
      </c>
      <c r="H20" s="522"/>
    </row>
    <row r="21" spans="2:8" ht="21" customHeight="1">
      <c r="B21" s="375">
        <v>17</v>
      </c>
      <c r="C21" s="624"/>
      <c r="D21" s="623" t="s">
        <v>516</v>
      </c>
      <c r="E21" s="623" t="s">
        <v>544</v>
      </c>
      <c r="F21" s="581" t="s">
        <v>539</v>
      </c>
      <c r="G21" s="355" t="s">
        <v>559</v>
      </c>
      <c r="H21" s="352"/>
    </row>
    <row r="22" spans="2:8" ht="21" customHeight="1">
      <c r="B22" s="375">
        <v>18</v>
      </c>
      <c r="C22" s="624"/>
      <c r="D22" s="624"/>
      <c r="E22" s="624"/>
      <c r="F22" s="581"/>
      <c r="G22" s="355" t="s">
        <v>560</v>
      </c>
      <c r="H22" s="352"/>
    </row>
    <row r="23" spans="2:8" ht="21" customHeight="1">
      <c r="B23" s="375">
        <v>19</v>
      </c>
      <c r="C23" s="624"/>
      <c r="D23" s="624"/>
      <c r="E23" s="624"/>
      <c r="F23" s="581"/>
      <c r="G23" s="355" t="s">
        <v>563</v>
      </c>
      <c r="H23" s="352"/>
    </row>
    <row r="24" spans="2:8" ht="21" customHeight="1" thickBot="1">
      <c r="B24" s="568">
        <v>20</v>
      </c>
      <c r="C24" s="625"/>
      <c r="D24" s="625"/>
      <c r="E24" s="625"/>
      <c r="F24" s="582"/>
      <c r="G24" s="569" t="s">
        <v>565</v>
      </c>
      <c r="H24" s="570"/>
    </row>
  </sheetData>
  <mergeCells count="10">
    <mergeCell ref="F18:F20"/>
    <mergeCell ref="E21:E24"/>
    <mergeCell ref="C4:D4"/>
    <mergeCell ref="C5:C24"/>
    <mergeCell ref="D18:D20"/>
    <mergeCell ref="D21:D24"/>
    <mergeCell ref="E18:E20"/>
    <mergeCell ref="D5:D17"/>
    <mergeCell ref="E5:E17"/>
    <mergeCell ref="F5:F17"/>
  </mergeCells>
  <phoneticPr fontId="42" type="noConversion"/>
  <pageMargins left="0.7" right="0.7" top="0.75" bottom="0.75" header="0.3" footer="0.3"/>
  <pageSetup paperSize="9" scale="8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30"/>
  <sheetViews>
    <sheetView showGridLines="0" zoomScaleNormal="100" zoomScaleSheetLayoutView="90" workbookViewId="0">
      <selection activeCell="C32" sqref="C32"/>
    </sheetView>
  </sheetViews>
  <sheetFormatPr defaultColWidth="9" defaultRowHeight="14.25"/>
  <cols>
    <col min="1" max="1" width="3.25" style="64" customWidth="1"/>
    <col min="2" max="2" width="16.625" style="64" customWidth="1"/>
    <col min="3" max="3" width="36.75" style="64" customWidth="1"/>
    <col min="4" max="4" width="18.75" style="64" customWidth="1"/>
    <col min="5" max="6" width="18.625" style="64" customWidth="1"/>
    <col min="7" max="7" width="17" style="64" customWidth="1"/>
    <col min="8" max="8" width="21" style="64" customWidth="1"/>
    <col min="9" max="9" width="2.75" style="64" customWidth="1"/>
    <col min="10" max="10" width="11.125" style="64" customWidth="1"/>
    <col min="11" max="11" width="18.375" style="64" customWidth="1"/>
    <col min="12" max="12" width="29.125" style="64" customWidth="1"/>
    <col min="13" max="16384" width="9" style="64"/>
  </cols>
  <sheetData>
    <row r="1" spans="2:12" ht="16.5" customHeight="1"/>
    <row r="2" spans="2:12" s="65" customFormat="1" ht="25.5">
      <c r="B2" s="629" t="s">
        <v>50</v>
      </c>
      <c r="C2" s="629"/>
      <c r="D2" s="629"/>
      <c r="E2" s="629"/>
      <c r="F2" s="629"/>
      <c r="G2" s="629"/>
      <c r="H2" s="629"/>
    </row>
    <row r="3" spans="2:12" ht="16.5" customHeight="1"/>
    <row r="4" spans="2:12" s="67" customFormat="1" ht="16.5" customHeight="1">
      <c r="B4" s="66" t="str">
        <f>CONCATENATE('1.구축견적'!P8,'1.구축견적'!Q9,'1.구축견적'!R9)</f>
        <v>공사명 : 중소형빌딩 표준현장 원격감시시스템 구축공사</v>
      </c>
      <c r="H4" s="68" t="str">
        <f>CONCATENATE('1.구축견적'!P9,'1.구축견적'!S7,'1.구축견적'!T7,'1.구축견적'!U7,'1.구축견적'!V6)</f>
        <v>(작성일자:`22년 01월 20일)</v>
      </c>
    </row>
    <row r="5" spans="2:12" s="69" customFormat="1" ht="16.5" customHeight="1" thickBot="1">
      <c r="H5" s="70" t="s">
        <v>36</v>
      </c>
    </row>
    <row r="6" spans="2:12" s="74" customFormat="1" ht="23.25" customHeight="1">
      <c r="B6" s="71" t="s">
        <v>0</v>
      </c>
      <c r="C6" s="72" t="s">
        <v>1</v>
      </c>
      <c r="D6" s="72" t="s">
        <v>2</v>
      </c>
      <c r="E6" s="72" t="s">
        <v>3</v>
      </c>
      <c r="F6" s="72" t="s">
        <v>183</v>
      </c>
      <c r="G6" s="72" t="s">
        <v>4</v>
      </c>
      <c r="H6" s="73" t="s">
        <v>5</v>
      </c>
    </row>
    <row r="7" spans="2:12" s="74" customFormat="1" ht="15.95" customHeight="1">
      <c r="B7" s="630" t="s">
        <v>6</v>
      </c>
      <c r="C7" s="75"/>
      <c r="D7" s="76"/>
      <c r="E7" s="77"/>
      <c r="F7" s="77"/>
      <c r="G7" s="77"/>
      <c r="H7" s="78"/>
    </row>
    <row r="8" spans="2:12" s="74" customFormat="1" ht="15.95" customHeight="1">
      <c r="B8" s="631"/>
      <c r="C8" s="79" t="s">
        <v>196</v>
      </c>
      <c r="D8" s="80">
        <f>'4.공사예산내역서(을)'!H8+'4.공사예산내역서(을)'!H9+'4.공사예산내역서(을)'!H10</f>
        <v>4606400</v>
      </c>
      <c r="E8" s="81">
        <f>'4.공사예산내역서(을)'!J8+'4.공사예산내역서(을)'!J9+'4.공사예산내역서(을)'!J10</f>
        <v>1514770.415</v>
      </c>
      <c r="F8" s="81"/>
      <c r="G8" s="81">
        <f>D8+E8+F8</f>
        <v>6121170.415</v>
      </c>
      <c r="H8" s="82" t="s">
        <v>94</v>
      </c>
      <c r="J8" s="83"/>
    </row>
    <row r="9" spans="2:12" ht="15.95" customHeight="1">
      <c r="B9" s="631"/>
      <c r="C9" s="79" t="s">
        <v>93</v>
      </c>
      <c r="D9" s="80">
        <f>'4.공사예산내역서(을)'!H15</f>
        <v>138192</v>
      </c>
      <c r="E9" s="81"/>
      <c r="F9" s="81">
        <f>'4.공사예산내역서(을)'!L13</f>
        <v>45443.112450000001</v>
      </c>
      <c r="G9" s="81">
        <f t="shared" ref="G9:G10" si="0">D9+E9+F9</f>
        <v>183635.11245000002</v>
      </c>
      <c r="H9" s="82" t="s">
        <v>140</v>
      </c>
      <c r="I9" s="84"/>
      <c r="J9" s="83"/>
      <c r="K9" s="85"/>
      <c r="L9" s="86"/>
    </row>
    <row r="10" spans="2:12" ht="15.95" customHeight="1">
      <c r="B10" s="631"/>
      <c r="C10" s="79" t="s">
        <v>182</v>
      </c>
      <c r="D10" s="80"/>
      <c r="E10" s="81"/>
      <c r="F10" s="81">
        <f>'4.공사예산내역서(을)'!L14</f>
        <v>200000</v>
      </c>
      <c r="G10" s="81">
        <f t="shared" si="0"/>
        <v>200000</v>
      </c>
      <c r="H10" s="82" t="s">
        <v>186</v>
      </c>
      <c r="I10" s="84"/>
      <c r="J10" s="83"/>
      <c r="K10" s="85"/>
      <c r="L10" s="86"/>
    </row>
    <row r="11" spans="2:12" ht="15.95" customHeight="1">
      <c r="B11" s="631"/>
      <c r="C11" s="87"/>
      <c r="D11" s="88"/>
      <c r="E11" s="89"/>
      <c r="F11" s="89"/>
      <c r="G11" s="89"/>
      <c r="H11" s="90"/>
      <c r="I11" s="84"/>
      <c r="J11" s="91"/>
      <c r="K11" s="85"/>
      <c r="L11" s="86"/>
    </row>
    <row r="12" spans="2:12" ht="15.95" customHeight="1">
      <c r="B12" s="92"/>
      <c r="C12" s="93" t="s">
        <v>7</v>
      </c>
      <c r="D12" s="94">
        <f>SUM(D7:D11)</f>
        <v>4744592</v>
      </c>
      <c r="E12" s="94">
        <f>SUM(E7:E11)</f>
        <v>1514770.415</v>
      </c>
      <c r="F12" s="94">
        <f>SUM(F7:F11)</f>
        <v>245443.11245000002</v>
      </c>
      <c r="G12" s="94">
        <f>SUM(G7:G11)</f>
        <v>6504805.5274499999</v>
      </c>
      <c r="H12" s="95"/>
      <c r="I12" s="84"/>
      <c r="J12" s="96"/>
      <c r="K12" s="85"/>
      <c r="L12" s="86"/>
    </row>
    <row r="13" spans="2:12" ht="15.95" customHeight="1">
      <c r="B13" s="630" t="s">
        <v>181</v>
      </c>
      <c r="C13" s="97"/>
      <c r="D13" s="98"/>
      <c r="E13" s="98"/>
      <c r="F13" s="98"/>
      <c r="G13" s="98"/>
      <c r="H13" s="90"/>
    </row>
    <row r="14" spans="2:12" ht="15.95" customHeight="1">
      <c r="B14" s="631"/>
      <c r="C14" s="99" t="s">
        <v>233</v>
      </c>
      <c r="D14" s="100"/>
      <c r="E14" s="101"/>
      <c r="F14" s="101"/>
      <c r="G14" s="101">
        <f>SUM(D12+E12)*2.93%</f>
        <v>183399.31875950002</v>
      </c>
      <c r="H14" s="387"/>
      <c r="I14" s="84"/>
    </row>
    <row r="15" spans="2:12" ht="15.95" customHeight="1">
      <c r="B15" s="631"/>
      <c r="C15" s="99" t="s">
        <v>282</v>
      </c>
      <c r="D15" s="100"/>
      <c r="E15" s="101"/>
      <c r="F15" s="101"/>
      <c r="G15" s="101">
        <f>E12*3.7%</f>
        <v>56046.505355000008</v>
      </c>
      <c r="H15" s="102"/>
      <c r="I15" s="84"/>
      <c r="L15" s="103"/>
    </row>
    <row r="16" spans="2:12" ht="15.95" customHeight="1">
      <c r="B16" s="631"/>
      <c r="C16" s="99" t="s">
        <v>323</v>
      </c>
      <c r="D16" s="100"/>
      <c r="E16" s="101"/>
      <c r="F16" s="101"/>
      <c r="G16" s="101">
        <f>E12*1.01%</f>
        <v>15299.1811915</v>
      </c>
      <c r="H16" s="102"/>
      <c r="I16" s="84"/>
    </row>
    <row r="17" spans="2:10" ht="15.95" customHeight="1">
      <c r="B17" s="631"/>
      <c r="C17" s="99" t="s">
        <v>324</v>
      </c>
      <c r="D17" s="100"/>
      <c r="E17" s="101"/>
      <c r="F17" s="101"/>
      <c r="G17" s="101">
        <f>E12*3.495%</f>
        <v>52941.226004250006</v>
      </c>
      <c r="H17" s="102"/>
      <c r="I17" s="84"/>
    </row>
    <row r="18" spans="2:10" ht="15.95" customHeight="1">
      <c r="B18" s="631"/>
      <c r="C18" s="99" t="s">
        <v>234</v>
      </c>
      <c r="D18" s="100"/>
      <c r="E18" s="101"/>
      <c r="F18" s="101"/>
      <c r="G18" s="101">
        <f>E12*4.5%</f>
        <v>68164.668674999994</v>
      </c>
      <c r="H18" s="102"/>
      <c r="I18" s="84"/>
    </row>
    <row r="19" spans="2:10" ht="15.95" customHeight="1">
      <c r="B19" s="631"/>
      <c r="C19" s="99" t="s">
        <v>325</v>
      </c>
      <c r="D19" s="101"/>
      <c r="E19" s="101"/>
      <c r="F19" s="101"/>
      <c r="G19" s="101">
        <f>G17*12.27%</f>
        <v>6495.8884307214748</v>
      </c>
      <c r="H19" s="102"/>
      <c r="I19" s="84"/>
      <c r="J19" s="96"/>
    </row>
    <row r="20" spans="2:10" ht="15.95" customHeight="1">
      <c r="B20" s="631"/>
      <c r="C20" s="104" t="s">
        <v>46</v>
      </c>
      <c r="D20" s="98"/>
      <c r="E20" s="98"/>
      <c r="F20" s="98"/>
      <c r="G20" s="98"/>
      <c r="H20" s="105"/>
    </row>
    <row r="21" spans="2:10" ht="15.95" customHeight="1">
      <c r="B21" s="92"/>
      <c r="C21" s="93" t="s">
        <v>7</v>
      </c>
      <c r="D21" s="94"/>
      <c r="E21" s="94"/>
      <c r="F21" s="94"/>
      <c r="G21" s="94">
        <f>SUM(G13:G20)</f>
        <v>382346.78841597144</v>
      </c>
      <c r="H21" s="95"/>
    </row>
    <row r="22" spans="2:10" ht="15.95" customHeight="1">
      <c r="B22" s="106"/>
      <c r="C22" s="107"/>
      <c r="D22" s="98"/>
      <c r="E22" s="98"/>
      <c r="F22" s="98"/>
      <c r="G22" s="98"/>
      <c r="H22" s="90"/>
    </row>
    <row r="23" spans="2:10" ht="15.95" customHeight="1">
      <c r="B23" s="556" t="s">
        <v>8</v>
      </c>
      <c r="C23" s="108" t="s">
        <v>317</v>
      </c>
      <c r="D23" s="101"/>
      <c r="E23" s="101"/>
      <c r="F23" s="101"/>
      <c r="G23" s="109">
        <f>SUM(G12,G21)*5%</f>
        <v>344357.61579329858</v>
      </c>
      <c r="H23" s="110"/>
      <c r="I23" s="84"/>
    </row>
    <row r="24" spans="2:10" ht="15.95" customHeight="1">
      <c r="B24" s="556" t="s">
        <v>47</v>
      </c>
      <c r="C24" s="108" t="s">
        <v>318</v>
      </c>
      <c r="D24" s="111"/>
      <c r="E24" s="112"/>
      <c r="F24" s="112"/>
      <c r="G24" s="109">
        <f>SUM(E12,G21,G23)*10%</f>
        <v>224147.48192092704</v>
      </c>
      <c r="H24" s="110"/>
      <c r="I24" s="84"/>
      <c r="J24" s="96"/>
    </row>
    <row r="25" spans="2:10" ht="15.95" customHeight="1">
      <c r="B25" s="113"/>
      <c r="C25" s="97"/>
      <c r="D25" s="98"/>
      <c r="E25" s="98"/>
      <c r="F25" s="98"/>
      <c r="G25" s="98"/>
      <c r="H25" s="90"/>
    </row>
    <row r="26" spans="2:10" ht="15.95" customHeight="1">
      <c r="B26" s="114"/>
      <c r="C26" s="93" t="s">
        <v>7</v>
      </c>
      <c r="D26" s="115"/>
      <c r="E26" s="115"/>
      <c r="F26" s="115"/>
      <c r="G26" s="115">
        <f>SUM(G22:G25)</f>
        <v>568505.09771422565</v>
      </c>
      <c r="H26" s="95"/>
      <c r="J26" s="96"/>
    </row>
    <row r="27" spans="2:10" ht="18" customHeight="1" thickBot="1">
      <c r="B27" s="116" t="s">
        <v>9</v>
      </c>
      <c r="C27" s="117" t="s">
        <v>48</v>
      </c>
      <c r="D27" s="118">
        <f>SUM(D12)</f>
        <v>4744592</v>
      </c>
      <c r="E27" s="118">
        <f>SUM(E12)</f>
        <v>1514770.415</v>
      </c>
      <c r="F27" s="118">
        <f>SUM(F12)</f>
        <v>245443.11245000002</v>
      </c>
      <c r="G27" s="118">
        <f>ROUNDDOWN(SUM(G26,G21,G12),-3)</f>
        <v>7455000</v>
      </c>
      <c r="H27" s="119" t="s">
        <v>281</v>
      </c>
      <c r="J27" s="96"/>
    </row>
    <row r="28" spans="2:10" ht="18" customHeight="1">
      <c r="G28" s="120"/>
    </row>
    <row r="29" spans="2:10" ht="18" customHeight="1">
      <c r="D29" s="120"/>
      <c r="G29" s="120"/>
    </row>
    <row r="30" spans="2:10">
      <c r="G30" s="120"/>
    </row>
  </sheetData>
  <mergeCells count="3">
    <mergeCell ref="B2:H2"/>
    <mergeCell ref="B7:B11"/>
    <mergeCell ref="B13:B20"/>
  </mergeCells>
  <phoneticPr fontId="42" type="noConversion"/>
  <pageMargins left="0.7" right="0.7" top="0.75" bottom="0.75" header="0.3" footer="0.3"/>
  <pageSetup paperSize="9" scale="7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16"/>
  <sheetViews>
    <sheetView showGridLines="0" zoomScaleSheetLayoutView="100" workbookViewId="0">
      <selection activeCell="G20" sqref="G20"/>
    </sheetView>
  </sheetViews>
  <sheetFormatPr defaultColWidth="1.625" defaultRowHeight="14.25"/>
  <cols>
    <col min="1" max="1" width="3.25" style="121" customWidth="1"/>
    <col min="2" max="2" width="4.125" style="121" customWidth="1"/>
    <col min="3" max="3" width="28.375" style="121" customWidth="1"/>
    <col min="4" max="4" width="21.125" style="121" customWidth="1"/>
    <col min="5" max="5" width="4.5" style="121" customWidth="1"/>
    <col min="6" max="6" width="5.875" style="121" customWidth="1"/>
    <col min="7" max="7" width="10.125" style="121" customWidth="1"/>
    <col min="8" max="8" width="12.625" style="121" customWidth="1"/>
    <col min="9" max="9" width="13.5" style="122" customWidth="1"/>
    <col min="10" max="12" width="11.375" style="122" customWidth="1"/>
    <col min="13" max="13" width="14.375" style="121" customWidth="1"/>
    <col min="14" max="14" width="17.25" style="121" customWidth="1"/>
    <col min="15" max="15" width="0.625" style="121" hidden="1" customWidth="1"/>
    <col min="16" max="246" width="10" style="121" customWidth="1"/>
    <col min="247" max="16384" width="1.625" style="121"/>
  </cols>
  <sheetData>
    <row r="1" spans="2:14" ht="16.5" customHeight="1"/>
    <row r="2" spans="2:14" s="123" customFormat="1" ht="25.5">
      <c r="B2" s="634" t="s">
        <v>40</v>
      </c>
      <c r="C2" s="634"/>
      <c r="D2" s="634"/>
      <c r="E2" s="634"/>
      <c r="F2" s="634"/>
      <c r="G2" s="634"/>
      <c r="H2" s="634"/>
      <c r="I2" s="634"/>
      <c r="J2" s="634"/>
      <c r="K2" s="634"/>
      <c r="L2" s="634"/>
      <c r="M2" s="634"/>
      <c r="N2" s="634"/>
    </row>
    <row r="3" spans="2:14" s="123" customFormat="1" ht="16.5" customHeight="1">
      <c r="B3" s="124"/>
      <c r="C3" s="124"/>
      <c r="D3" s="124"/>
      <c r="E3" s="124"/>
      <c r="F3" s="124"/>
      <c r="G3" s="124"/>
      <c r="H3" s="124"/>
      <c r="I3" s="124"/>
      <c r="J3" s="124"/>
      <c r="K3" s="124"/>
      <c r="L3" s="124"/>
      <c r="M3" s="124"/>
      <c r="N3" s="124"/>
    </row>
    <row r="4" spans="2:14" s="123" customFormat="1" ht="16.5" customHeight="1">
      <c r="B4" s="66" t="str">
        <f>'3.공사예산내역서(갑)'!$B$4</f>
        <v>공사명 : 중소형빌딩 표준현장 원격감시시스템 구축공사</v>
      </c>
      <c r="C4" s="125"/>
      <c r="E4" s="125"/>
      <c r="G4" s="126"/>
      <c r="I4" s="125"/>
      <c r="J4" s="125"/>
      <c r="K4" s="125"/>
      <c r="L4" s="125"/>
      <c r="N4" s="68" t="str">
        <f>'3.공사예산내역서(갑)'!$H$4</f>
        <v>(작성일자:`22년 01월 20일)</v>
      </c>
    </row>
    <row r="5" spans="2:14" s="123" customFormat="1" ht="16.5" customHeight="1" thickBot="1">
      <c r="B5" s="66"/>
      <c r="C5" s="125"/>
      <c r="E5" s="125"/>
      <c r="G5" s="126"/>
      <c r="I5" s="125"/>
      <c r="J5" s="125"/>
      <c r="K5" s="125"/>
      <c r="L5" s="125"/>
      <c r="N5" s="127" t="s">
        <v>37</v>
      </c>
    </row>
    <row r="6" spans="2:14" s="128" customFormat="1" ht="21" customHeight="1">
      <c r="B6" s="635" t="s">
        <v>32</v>
      </c>
      <c r="C6" s="637" t="s">
        <v>33</v>
      </c>
      <c r="D6" s="637" t="s">
        <v>10</v>
      </c>
      <c r="E6" s="637" t="s">
        <v>11</v>
      </c>
      <c r="F6" s="637" t="s">
        <v>12</v>
      </c>
      <c r="G6" s="641" t="s">
        <v>13</v>
      </c>
      <c r="H6" s="641"/>
      <c r="I6" s="642" t="s">
        <v>44</v>
      </c>
      <c r="J6" s="642"/>
      <c r="K6" s="642" t="s">
        <v>184</v>
      </c>
      <c r="L6" s="642"/>
      <c r="M6" s="637" t="s">
        <v>15</v>
      </c>
      <c r="N6" s="643" t="s">
        <v>16</v>
      </c>
    </row>
    <row r="7" spans="2:14" s="131" customFormat="1" ht="21" customHeight="1">
      <c r="B7" s="636"/>
      <c r="C7" s="638"/>
      <c r="D7" s="639"/>
      <c r="E7" s="640"/>
      <c r="F7" s="640"/>
      <c r="G7" s="129" t="s">
        <v>17</v>
      </c>
      <c r="H7" s="558" t="s">
        <v>18</v>
      </c>
      <c r="I7" s="558" t="s">
        <v>17</v>
      </c>
      <c r="J7" s="130" t="s">
        <v>18</v>
      </c>
      <c r="K7" s="558" t="s">
        <v>17</v>
      </c>
      <c r="L7" s="130" t="s">
        <v>18</v>
      </c>
      <c r="M7" s="638"/>
      <c r="N7" s="644"/>
    </row>
    <row r="8" spans="2:14" s="128" customFormat="1" ht="21" customHeight="1">
      <c r="B8" s="132">
        <v>1</v>
      </c>
      <c r="C8" s="133" t="s">
        <v>189</v>
      </c>
      <c r="D8" s="632"/>
      <c r="E8" s="134" t="s">
        <v>62</v>
      </c>
      <c r="F8" s="135">
        <v>1</v>
      </c>
      <c r="G8" s="136">
        <f>'5.일위대가'!H29</f>
        <v>4250000</v>
      </c>
      <c r="H8" s="136">
        <f>G8*F8</f>
        <v>4250000</v>
      </c>
      <c r="I8" s="136">
        <f>'5.일위대가'!K29</f>
        <v>636792.75</v>
      </c>
      <c r="J8" s="136">
        <f>I8*F8</f>
        <v>636792.75</v>
      </c>
      <c r="K8" s="136"/>
      <c r="L8" s="136"/>
      <c r="M8" s="136">
        <f>SUM(H8,J8,L8)</f>
        <v>4886792.75</v>
      </c>
      <c r="N8" s="137" t="s">
        <v>55</v>
      </c>
    </row>
    <row r="9" spans="2:14" s="128" customFormat="1" ht="21" customHeight="1">
      <c r="B9" s="132">
        <v>2</v>
      </c>
      <c r="C9" s="133" t="s">
        <v>194</v>
      </c>
      <c r="D9" s="633"/>
      <c r="E9" s="134" t="s">
        <v>62</v>
      </c>
      <c r="F9" s="557">
        <v>1</v>
      </c>
      <c r="G9" s="136">
        <f>'5.일위대가'!H51</f>
        <v>348900</v>
      </c>
      <c r="H9" s="136">
        <f t="shared" ref="H9:H10" si="0">G9*F9</f>
        <v>348900</v>
      </c>
      <c r="I9" s="136">
        <f>'5.일위대가'!K51</f>
        <v>795232.41499999992</v>
      </c>
      <c r="J9" s="136">
        <f t="shared" ref="J9:J10" si="1">I9*F9</f>
        <v>795232.41499999992</v>
      </c>
      <c r="K9" s="136"/>
      <c r="L9" s="136"/>
      <c r="M9" s="136">
        <f t="shared" ref="M9:M10" si="2">SUM(H9,J9,L9)</f>
        <v>1144132.415</v>
      </c>
      <c r="N9" s="137" t="s">
        <v>55</v>
      </c>
    </row>
    <row r="10" spans="2:14" s="128" customFormat="1" ht="21" customHeight="1">
      <c r="B10" s="132">
        <v>3</v>
      </c>
      <c r="C10" s="133" t="s">
        <v>195</v>
      </c>
      <c r="D10" s="633"/>
      <c r="E10" s="134" t="s">
        <v>62</v>
      </c>
      <c r="F10" s="135">
        <v>1</v>
      </c>
      <c r="G10" s="136">
        <f>'5.일위대가'!H57</f>
        <v>7500</v>
      </c>
      <c r="H10" s="136">
        <f t="shared" si="0"/>
        <v>7500</v>
      </c>
      <c r="I10" s="136">
        <f>'5.일위대가'!K57</f>
        <v>82745.25</v>
      </c>
      <c r="J10" s="136">
        <f t="shared" si="1"/>
        <v>82745.25</v>
      </c>
      <c r="K10" s="136"/>
      <c r="L10" s="136"/>
      <c r="M10" s="136">
        <f t="shared" si="2"/>
        <v>90245.25</v>
      </c>
      <c r="N10" s="137" t="s">
        <v>55</v>
      </c>
    </row>
    <row r="11" spans="2:14" s="144" customFormat="1" ht="21" customHeight="1">
      <c r="B11" s="138"/>
      <c r="C11" s="139"/>
      <c r="D11" s="140" t="s">
        <v>52</v>
      </c>
      <c r="E11" s="140"/>
      <c r="F11" s="141"/>
      <c r="G11" s="142"/>
      <c r="H11" s="142">
        <f>SUM(H8:H10)</f>
        <v>4606400</v>
      </c>
      <c r="I11" s="142"/>
      <c r="J11" s="142">
        <f>SUM(J8:J10)</f>
        <v>1514770.415</v>
      </c>
      <c r="K11" s="142"/>
      <c r="L11" s="142"/>
      <c r="M11" s="142">
        <f>SUM(M8:M10)</f>
        <v>6121170.415</v>
      </c>
      <c r="N11" s="143"/>
    </row>
    <row r="12" spans="2:14" s="128" customFormat="1" ht="21" customHeight="1">
      <c r="B12" s="132">
        <v>4</v>
      </c>
      <c r="C12" s="145" t="s">
        <v>56</v>
      </c>
      <c r="D12" s="557" t="s">
        <v>45</v>
      </c>
      <c r="E12" s="146" t="s">
        <v>53</v>
      </c>
      <c r="F12" s="147">
        <v>0.03</v>
      </c>
      <c r="G12" s="136"/>
      <c r="H12" s="148">
        <f>H11*F12</f>
        <v>138192</v>
      </c>
      <c r="I12" s="136"/>
      <c r="J12" s="136"/>
      <c r="K12" s="136"/>
      <c r="L12" s="136"/>
      <c r="M12" s="136">
        <f>SUM(H12,J12,L12)</f>
        <v>138192</v>
      </c>
      <c r="N12" s="149"/>
    </row>
    <row r="13" spans="2:14" s="128" customFormat="1" ht="21" customHeight="1">
      <c r="B13" s="132">
        <v>5</v>
      </c>
      <c r="C13" s="145" t="s">
        <v>34</v>
      </c>
      <c r="D13" s="557" t="s">
        <v>35</v>
      </c>
      <c r="E13" s="146" t="s">
        <v>53</v>
      </c>
      <c r="F13" s="147">
        <v>0.03</v>
      </c>
      <c r="G13" s="136"/>
      <c r="H13" s="136"/>
      <c r="I13" s="136"/>
      <c r="J13" s="148"/>
      <c r="K13" s="136"/>
      <c r="L13" s="148">
        <f>J11*F13</f>
        <v>45443.112450000001</v>
      </c>
      <c r="M13" s="136">
        <f t="shared" ref="M13:M14" si="3">SUM(H13,J13,L13)</f>
        <v>45443.112450000001</v>
      </c>
      <c r="N13" s="150"/>
    </row>
    <row r="14" spans="2:14" s="128" customFormat="1" ht="21" customHeight="1">
      <c r="B14" s="132">
        <v>6</v>
      </c>
      <c r="C14" s="151" t="s">
        <v>185</v>
      </c>
      <c r="D14" s="557"/>
      <c r="E14" s="146" t="s">
        <v>235</v>
      </c>
      <c r="F14" s="135">
        <v>1</v>
      </c>
      <c r="G14" s="136"/>
      <c r="H14" s="136"/>
      <c r="I14" s="136"/>
      <c r="J14" s="148"/>
      <c r="K14" s="136">
        <f>'9.공사업체 출장경비'!K6</f>
        <v>200000</v>
      </c>
      <c r="L14" s="148">
        <f>K14*F14</f>
        <v>200000</v>
      </c>
      <c r="M14" s="136">
        <f t="shared" si="3"/>
        <v>200000</v>
      </c>
      <c r="N14" s="150"/>
    </row>
    <row r="15" spans="2:14" s="144" customFormat="1" ht="21" customHeight="1" thickBot="1">
      <c r="B15" s="138"/>
      <c r="C15" s="139"/>
      <c r="D15" s="140" t="s">
        <v>52</v>
      </c>
      <c r="E15" s="140"/>
      <c r="F15" s="141"/>
      <c r="G15" s="142"/>
      <c r="H15" s="142">
        <f>SUM(H12:H14)</f>
        <v>138192</v>
      </c>
      <c r="I15" s="142"/>
      <c r="J15" s="142">
        <f>SUM(J12:J13)</f>
        <v>0</v>
      </c>
      <c r="K15" s="142"/>
      <c r="L15" s="142">
        <f>SUM(L12:L14)</f>
        <v>245443.11245000002</v>
      </c>
      <c r="M15" s="142">
        <f>SUM(M12:M14)</f>
        <v>383635.11245000002</v>
      </c>
      <c r="N15" s="143"/>
    </row>
    <row r="16" spans="2:14" s="158" customFormat="1" ht="26.25" customHeight="1" thickBot="1">
      <c r="B16" s="152"/>
      <c r="C16" s="153"/>
      <c r="D16" s="154" t="s">
        <v>54</v>
      </c>
      <c r="E16" s="154"/>
      <c r="F16" s="155"/>
      <c r="G16" s="156"/>
      <c r="H16" s="156">
        <f>SUM(H11,H15)</f>
        <v>4744592</v>
      </c>
      <c r="I16" s="156"/>
      <c r="J16" s="156">
        <f>SUM(J11,J15)</f>
        <v>1514770.415</v>
      </c>
      <c r="K16" s="156"/>
      <c r="L16" s="156">
        <f>SUM(L11,L15)</f>
        <v>245443.11245000002</v>
      </c>
      <c r="M16" s="156">
        <f>SUM(M15,M11)</f>
        <v>6504805.5274499999</v>
      </c>
      <c r="N16" s="157"/>
    </row>
  </sheetData>
  <mergeCells count="12">
    <mergeCell ref="D8:D10"/>
    <mergeCell ref="B2:N2"/>
    <mergeCell ref="B6:B7"/>
    <mergeCell ref="C6:C7"/>
    <mergeCell ref="D6:D7"/>
    <mergeCell ref="E6:E7"/>
    <mergeCell ref="F6:F7"/>
    <mergeCell ref="G6:H6"/>
    <mergeCell ref="I6:J6"/>
    <mergeCell ref="M6:M7"/>
    <mergeCell ref="N6:N7"/>
    <mergeCell ref="K6:L6"/>
  </mergeCells>
  <phoneticPr fontId="42" type="noConversion"/>
  <pageMargins left="0.7" right="0.7" top="0.75" bottom="0.75" header="0.3" footer="0.3"/>
  <pageSetup paperSize="9" scale="7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B1:S60"/>
  <sheetViews>
    <sheetView showGridLines="0" zoomScaleNormal="100" workbookViewId="0">
      <pane ySplit="7" topLeftCell="A8" activePane="bottomLeft" state="frozen"/>
      <selection activeCell="D16" sqref="D16"/>
      <selection pane="bottomLeft" activeCell="G26" sqref="G26"/>
    </sheetView>
  </sheetViews>
  <sheetFormatPr defaultColWidth="10" defaultRowHeight="14.25"/>
  <cols>
    <col min="1" max="1" width="3.25" style="121" customWidth="1"/>
    <col min="2" max="2" width="4.125" style="121" customWidth="1"/>
    <col min="3" max="3" width="27.25" style="121" bestFit="1" customWidth="1"/>
    <col min="4" max="4" width="36.625" style="121" bestFit="1" customWidth="1"/>
    <col min="5" max="5" width="10.125" style="121" customWidth="1"/>
    <col min="6" max="6" width="5.125" style="121" customWidth="1"/>
    <col min="7" max="7" width="10.125" style="121" customWidth="1"/>
    <col min="8" max="8" width="11.5" style="121" customWidth="1"/>
    <col min="9" max="9" width="7.375" style="159" customWidth="1"/>
    <col min="10" max="10" width="8.875" style="122" customWidth="1"/>
    <col min="11" max="11" width="11.25" style="122" bestFit="1" customWidth="1"/>
    <col min="12" max="12" width="14.875" style="121" customWidth="1"/>
    <col min="13" max="13" width="26" style="121" customWidth="1"/>
    <col min="14" max="14" width="2.375" style="121" customWidth="1"/>
    <col min="15" max="15" width="12.25" style="160" hidden="1" customWidth="1"/>
    <col min="16" max="17" width="10" style="121"/>
    <col min="18" max="18" width="10.5" style="121" bestFit="1" customWidth="1"/>
    <col min="19" max="16384" width="10" style="121"/>
  </cols>
  <sheetData>
    <row r="1" spans="2:15" ht="16.5" customHeight="1"/>
    <row r="2" spans="2:15" s="123" customFormat="1" ht="25.5">
      <c r="B2" s="650" t="s">
        <v>49</v>
      </c>
      <c r="C2" s="650"/>
      <c r="D2" s="650"/>
      <c r="E2" s="650"/>
      <c r="F2" s="650"/>
      <c r="G2" s="650"/>
      <c r="H2" s="650"/>
      <c r="I2" s="650"/>
      <c r="J2" s="650"/>
      <c r="K2" s="650"/>
      <c r="L2" s="650"/>
      <c r="M2" s="650"/>
      <c r="O2" s="161"/>
    </row>
    <row r="3" spans="2:15" s="123" customFormat="1" ht="16.5" customHeight="1">
      <c r="B3" s="124"/>
      <c r="C3" s="124"/>
      <c r="D3" s="124"/>
      <c r="E3" s="124"/>
      <c r="F3" s="124"/>
      <c r="G3" s="124"/>
      <c r="H3" s="124"/>
      <c r="I3" s="162"/>
      <c r="J3" s="124"/>
      <c r="K3" s="124"/>
      <c r="L3" s="124"/>
      <c r="M3" s="124"/>
      <c r="O3" s="161"/>
    </row>
    <row r="4" spans="2:15" s="123" customFormat="1" ht="16.5" customHeight="1">
      <c r="B4" s="66" t="str">
        <f>'3.공사예산내역서(갑)'!$B$4</f>
        <v>공사명 : 중소형빌딩 표준현장 원격감시시스템 구축공사</v>
      </c>
      <c r="C4" s="125"/>
      <c r="E4" s="125"/>
      <c r="G4" s="126"/>
      <c r="I4" s="163"/>
      <c r="J4" s="125"/>
      <c r="K4" s="125"/>
      <c r="M4" s="68" t="str">
        <f>'3.공사예산내역서(갑)'!$H$4</f>
        <v>(작성일자:`22년 01월 20일)</v>
      </c>
      <c r="O4" s="161"/>
    </row>
    <row r="5" spans="2:15" s="123" customFormat="1" ht="16.5" customHeight="1" thickBot="1">
      <c r="B5" s="66"/>
      <c r="C5" s="125"/>
      <c r="E5" s="125"/>
      <c r="G5" s="126"/>
      <c r="I5" s="163"/>
      <c r="J5" s="125"/>
      <c r="K5" s="125"/>
      <c r="M5" s="127" t="s">
        <v>38</v>
      </c>
      <c r="O5" s="161"/>
    </row>
    <row r="6" spans="2:15" s="128" customFormat="1" ht="16.5" customHeight="1">
      <c r="B6" s="635" t="s">
        <v>32</v>
      </c>
      <c r="C6" s="651" t="s">
        <v>20</v>
      </c>
      <c r="D6" s="637" t="s">
        <v>21</v>
      </c>
      <c r="E6" s="637" t="s">
        <v>22</v>
      </c>
      <c r="F6" s="637" t="s">
        <v>23</v>
      </c>
      <c r="G6" s="653" t="s">
        <v>13</v>
      </c>
      <c r="H6" s="654"/>
      <c r="I6" s="655" t="s">
        <v>14</v>
      </c>
      <c r="J6" s="656"/>
      <c r="K6" s="657"/>
      <c r="L6" s="637" t="s">
        <v>24</v>
      </c>
      <c r="M6" s="645" t="s">
        <v>16</v>
      </c>
      <c r="O6" s="164"/>
    </row>
    <row r="7" spans="2:15" s="131" customFormat="1" ht="16.5" customHeight="1">
      <c r="B7" s="636"/>
      <c r="C7" s="652"/>
      <c r="D7" s="640"/>
      <c r="E7" s="640"/>
      <c r="F7" s="640"/>
      <c r="G7" s="165" t="s">
        <v>17</v>
      </c>
      <c r="H7" s="166" t="s">
        <v>18</v>
      </c>
      <c r="I7" s="167" t="s">
        <v>19</v>
      </c>
      <c r="J7" s="168" t="s">
        <v>17</v>
      </c>
      <c r="K7" s="169" t="s">
        <v>18</v>
      </c>
      <c r="L7" s="638"/>
      <c r="M7" s="646"/>
      <c r="O7" s="170"/>
    </row>
    <row r="8" spans="2:15" s="128" customFormat="1" ht="14.25" customHeight="1">
      <c r="B8" s="171" t="s">
        <v>192</v>
      </c>
      <c r="C8" s="172"/>
      <c r="D8" s="557"/>
      <c r="E8" s="134"/>
      <c r="F8" s="173"/>
      <c r="G8" s="174"/>
      <c r="H8" s="175"/>
      <c r="I8" s="176"/>
      <c r="J8" s="177"/>
      <c r="K8" s="178"/>
      <c r="L8" s="178"/>
      <c r="M8" s="179"/>
      <c r="O8" s="164"/>
    </row>
    <row r="9" spans="2:15" s="128" customFormat="1" ht="14.25" customHeight="1">
      <c r="B9" s="180"/>
      <c r="C9" s="172" t="s">
        <v>105</v>
      </c>
      <c r="D9" s="181" t="s">
        <v>280</v>
      </c>
      <c r="E9" s="134" t="s">
        <v>89</v>
      </c>
      <c r="F9" s="173">
        <v>3</v>
      </c>
      <c r="G9" s="174">
        <v>500000</v>
      </c>
      <c r="H9" s="175">
        <f t="shared" ref="H9:H21" si="0">F9*G9</f>
        <v>1500000</v>
      </c>
      <c r="I9" s="176"/>
      <c r="J9" s="177"/>
      <c r="K9" s="178"/>
      <c r="L9" s="178">
        <f t="shared" ref="L9:L21" si="1">H9+K9</f>
        <v>1500000</v>
      </c>
      <c r="M9" s="382" t="s">
        <v>291</v>
      </c>
      <c r="O9" s="164"/>
    </row>
    <row r="10" spans="2:15" s="128" customFormat="1" ht="14.25" customHeight="1">
      <c r="B10" s="180"/>
      <c r="C10" s="172" t="s">
        <v>283</v>
      </c>
      <c r="D10" s="181" t="s">
        <v>284</v>
      </c>
      <c r="E10" s="134" t="s">
        <v>89</v>
      </c>
      <c r="F10" s="173">
        <v>1</v>
      </c>
      <c r="G10" s="174">
        <v>250000</v>
      </c>
      <c r="H10" s="175">
        <f t="shared" si="0"/>
        <v>250000</v>
      </c>
      <c r="I10" s="380"/>
      <c r="J10" s="177"/>
      <c r="K10" s="178"/>
      <c r="L10" s="178">
        <f t="shared" si="1"/>
        <v>250000</v>
      </c>
      <c r="M10" s="179"/>
      <c r="O10" s="164"/>
    </row>
    <row r="11" spans="2:15" s="128" customFormat="1" ht="14.25" customHeight="1">
      <c r="B11" s="180"/>
      <c r="C11" s="172" t="s">
        <v>467</v>
      </c>
      <c r="D11" s="181" t="s">
        <v>470</v>
      </c>
      <c r="E11" s="134" t="s">
        <v>115</v>
      </c>
      <c r="F11" s="173">
        <v>0</v>
      </c>
      <c r="G11" s="174">
        <v>25000</v>
      </c>
      <c r="H11" s="175">
        <f t="shared" si="0"/>
        <v>0</v>
      </c>
      <c r="I11" s="176"/>
      <c r="J11" s="177"/>
      <c r="K11" s="178"/>
      <c r="L11" s="178">
        <f t="shared" si="1"/>
        <v>0</v>
      </c>
      <c r="M11" s="179" t="s">
        <v>459</v>
      </c>
      <c r="O11" s="164"/>
    </row>
    <row r="12" spans="2:15" s="128" customFormat="1" ht="14.25" customHeight="1">
      <c r="B12" s="180"/>
      <c r="C12" s="172" t="s">
        <v>468</v>
      </c>
      <c r="D12" s="181" t="s">
        <v>469</v>
      </c>
      <c r="E12" s="134" t="s">
        <v>115</v>
      </c>
      <c r="F12" s="173">
        <v>0</v>
      </c>
      <c r="G12" s="174">
        <v>25000</v>
      </c>
      <c r="H12" s="175">
        <f t="shared" si="0"/>
        <v>0</v>
      </c>
      <c r="I12" s="176"/>
      <c r="J12" s="177"/>
      <c r="K12" s="178"/>
      <c r="L12" s="178">
        <f t="shared" ref="L12" si="2">H12+K12</f>
        <v>0</v>
      </c>
      <c r="M12" s="179" t="s">
        <v>459</v>
      </c>
      <c r="O12" s="164"/>
    </row>
    <row r="13" spans="2:15" s="128" customFormat="1" ht="14.25" customHeight="1">
      <c r="B13" s="180"/>
      <c r="C13" s="172" t="s">
        <v>458</v>
      </c>
      <c r="D13" s="181" t="s">
        <v>471</v>
      </c>
      <c r="E13" s="134" t="s">
        <v>115</v>
      </c>
      <c r="F13" s="173">
        <v>2</v>
      </c>
      <c r="G13" s="174">
        <v>25000</v>
      </c>
      <c r="H13" s="175">
        <f t="shared" si="0"/>
        <v>50000</v>
      </c>
      <c r="I13" s="176"/>
      <c r="J13" s="177"/>
      <c r="K13" s="178"/>
      <c r="L13" s="178">
        <f t="shared" ref="L13:L17" si="3">H13+K13</f>
        <v>50000</v>
      </c>
      <c r="M13" s="179" t="s">
        <v>459</v>
      </c>
      <c r="O13" s="164"/>
    </row>
    <row r="14" spans="2:15" s="128" customFormat="1" ht="14.25" customHeight="1">
      <c r="B14" s="180"/>
      <c r="C14" s="381" t="s">
        <v>486</v>
      </c>
      <c r="D14" s="514" t="s">
        <v>487</v>
      </c>
      <c r="E14" s="199" t="s">
        <v>89</v>
      </c>
      <c r="F14" s="200">
        <v>1</v>
      </c>
      <c r="G14" s="515">
        <v>350000</v>
      </c>
      <c r="H14" s="175">
        <f>G14*F14</f>
        <v>350000</v>
      </c>
      <c r="I14" s="516"/>
      <c r="J14" s="517"/>
      <c r="K14" s="518"/>
      <c r="L14" s="518">
        <f t="shared" si="3"/>
        <v>350000</v>
      </c>
      <c r="M14" s="179"/>
      <c r="O14" s="164"/>
    </row>
    <row r="15" spans="2:15" s="128" customFormat="1" ht="14.25" customHeight="1">
      <c r="B15" s="180"/>
      <c r="C15" s="381" t="s">
        <v>488</v>
      </c>
      <c r="D15" s="514" t="s">
        <v>489</v>
      </c>
      <c r="E15" s="199" t="s">
        <v>89</v>
      </c>
      <c r="F15" s="200">
        <v>10</v>
      </c>
      <c r="G15" s="515">
        <v>10000</v>
      </c>
      <c r="H15" s="175">
        <f>G15*F15</f>
        <v>100000</v>
      </c>
      <c r="I15" s="516"/>
      <c r="J15" s="517"/>
      <c r="K15" s="518"/>
      <c r="L15" s="518">
        <f t="shared" si="3"/>
        <v>100000</v>
      </c>
      <c r="M15" s="179"/>
      <c r="O15" s="164"/>
    </row>
    <row r="16" spans="2:15" s="128" customFormat="1" ht="14.25" customHeight="1">
      <c r="B16" s="180"/>
      <c r="C16" s="172" t="s">
        <v>472</v>
      </c>
      <c r="D16" s="181" t="s">
        <v>485</v>
      </c>
      <c r="E16" s="134" t="s">
        <v>89</v>
      </c>
      <c r="F16" s="173">
        <v>0</v>
      </c>
      <c r="G16" s="174">
        <v>230000</v>
      </c>
      <c r="H16" s="175">
        <f>F16*G16</f>
        <v>0</v>
      </c>
      <c r="I16" s="176"/>
      <c r="J16" s="177"/>
      <c r="K16" s="178"/>
      <c r="L16" s="178">
        <f t="shared" si="3"/>
        <v>0</v>
      </c>
      <c r="M16" s="179" t="s">
        <v>459</v>
      </c>
      <c r="O16" s="164"/>
    </row>
    <row r="17" spans="2:19" s="128" customFormat="1" ht="14.25" customHeight="1">
      <c r="B17" s="180"/>
      <c r="C17" s="172" t="s">
        <v>473</v>
      </c>
      <c r="D17" s="181" t="s">
        <v>474</v>
      </c>
      <c r="E17" s="134" t="s">
        <v>89</v>
      </c>
      <c r="F17" s="173">
        <v>0</v>
      </c>
      <c r="G17" s="174">
        <v>110000</v>
      </c>
      <c r="H17" s="175">
        <f>F17*G17</f>
        <v>0</v>
      </c>
      <c r="I17" s="176"/>
      <c r="J17" s="177"/>
      <c r="K17" s="178"/>
      <c r="L17" s="178">
        <f t="shared" si="3"/>
        <v>0</v>
      </c>
      <c r="M17" s="179" t="s">
        <v>459</v>
      </c>
      <c r="O17" s="164"/>
    </row>
    <row r="18" spans="2:19" s="128" customFormat="1" ht="14.25" customHeight="1">
      <c r="B18" s="180"/>
      <c r="C18" s="172" t="s">
        <v>460</v>
      </c>
      <c r="D18" s="181" t="s">
        <v>461</v>
      </c>
      <c r="E18" s="134" t="s">
        <v>115</v>
      </c>
      <c r="F18" s="173">
        <v>0</v>
      </c>
      <c r="G18" s="174">
        <v>107800</v>
      </c>
      <c r="H18" s="175">
        <f t="shared" si="0"/>
        <v>0</v>
      </c>
      <c r="I18" s="176"/>
      <c r="J18" s="177"/>
      <c r="K18" s="178"/>
      <c r="L18" s="178">
        <f t="shared" si="1"/>
        <v>0</v>
      </c>
      <c r="M18" s="179" t="s">
        <v>462</v>
      </c>
      <c r="O18" s="164"/>
    </row>
    <row r="19" spans="2:19" s="128" customFormat="1" ht="14.25" customHeight="1">
      <c r="B19" s="180"/>
      <c r="C19" s="172" t="s">
        <v>463</v>
      </c>
      <c r="D19" s="181" t="s">
        <v>464</v>
      </c>
      <c r="E19" s="134" t="s">
        <v>115</v>
      </c>
      <c r="F19" s="173">
        <v>0</v>
      </c>
      <c r="G19" s="174">
        <v>107800</v>
      </c>
      <c r="H19" s="175">
        <f t="shared" si="0"/>
        <v>0</v>
      </c>
      <c r="I19" s="176"/>
      <c r="J19" s="177"/>
      <c r="K19" s="178"/>
      <c r="L19" s="178">
        <f t="shared" si="1"/>
        <v>0</v>
      </c>
      <c r="M19" s="179" t="s">
        <v>462</v>
      </c>
      <c r="O19" s="164"/>
    </row>
    <row r="20" spans="2:19" s="128" customFormat="1" ht="14.25" customHeight="1">
      <c r="B20" s="180"/>
      <c r="C20" s="571" t="s">
        <v>545</v>
      </c>
      <c r="D20" s="572" t="s">
        <v>561</v>
      </c>
      <c r="E20" s="573" t="s">
        <v>115</v>
      </c>
      <c r="F20" s="574">
        <v>1</v>
      </c>
      <c r="G20" s="575">
        <v>2000000</v>
      </c>
      <c r="H20" s="576">
        <f t="shared" si="0"/>
        <v>2000000</v>
      </c>
      <c r="I20" s="577"/>
      <c r="J20" s="578"/>
      <c r="K20" s="579"/>
      <c r="L20" s="579">
        <f t="shared" si="1"/>
        <v>2000000</v>
      </c>
      <c r="M20" s="580"/>
      <c r="O20" s="164"/>
    </row>
    <row r="21" spans="2:19" s="128" customFormat="1" ht="14.25" customHeight="1">
      <c r="B21" s="180"/>
      <c r="C21" s="172" t="s">
        <v>465</v>
      </c>
      <c r="D21" s="181" t="s">
        <v>466</v>
      </c>
      <c r="E21" s="134" t="s">
        <v>115</v>
      </c>
      <c r="F21" s="173">
        <v>0</v>
      </c>
      <c r="G21" s="174">
        <v>5000</v>
      </c>
      <c r="H21" s="175">
        <f t="shared" si="0"/>
        <v>0</v>
      </c>
      <c r="I21" s="176"/>
      <c r="J21" s="177"/>
      <c r="K21" s="178"/>
      <c r="L21" s="178">
        <f t="shared" si="1"/>
        <v>0</v>
      </c>
      <c r="M21" s="179" t="s">
        <v>462</v>
      </c>
      <c r="O21" s="164"/>
    </row>
    <row r="22" spans="2:19" s="128" customFormat="1" ht="14.25" customHeight="1">
      <c r="B22" s="180"/>
      <c r="C22" s="172" t="s">
        <v>106</v>
      </c>
      <c r="D22" s="181" t="s">
        <v>70</v>
      </c>
      <c r="E22" s="134" t="s">
        <v>90</v>
      </c>
      <c r="F22" s="173"/>
      <c r="G22" s="174"/>
      <c r="H22" s="175"/>
      <c r="I22" s="176">
        <f>'7.MP산출근거'!O9</f>
        <v>0.125</v>
      </c>
      <c r="J22" s="177">
        <f>'7.MP산출근거'!D42</f>
        <v>258917</v>
      </c>
      <c r="K22" s="178">
        <f>F9*I22*J22</f>
        <v>97093.875</v>
      </c>
      <c r="L22" s="178">
        <f>H22+K22</f>
        <v>97093.875</v>
      </c>
      <c r="M22" s="179" t="s">
        <v>78</v>
      </c>
      <c r="O22" s="184">
        <f>I22*F9</f>
        <v>0.375</v>
      </c>
      <c r="Q22" s="185"/>
      <c r="S22" s="185"/>
    </row>
    <row r="23" spans="2:19" s="128" customFormat="1" ht="14.25" customHeight="1">
      <c r="B23" s="180"/>
      <c r="C23" s="172" t="s">
        <v>285</v>
      </c>
      <c r="D23" s="181" t="s">
        <v>70</v>
      </c>
      <c r="E23" s="134" t="s">
        <v>41</v>
      </c>
      <c r="F23" s="173"/>
      <c r="G23" s="174"/>
      <c r="H23" s="175"/>
      <c r="I23" s="176">
        <f>'7.MP산출근거'!O11</f>
        <v>0.125</v>
      </c>
      <c r="J23" s="177">
        <f>'7.MP산출근거'!D42</f>
        <v>258917</v>
      </c>
      <c r="K23" s="178">
        <f>F10*I23*J23</f>
        <v>32364.625</v>
      </c>
      <c r="L23" s="178">
        <f>H23+K23</f>
        <v>32364.625</v>
      </c>
      <c r="M23" s="179" t="s">
        <v>286</v>
      </c>
      <c r="O23" s="184"/>
      <c r="Q23" s="185"/>
      <c r="S23" s="185"/>
    </row>
    <row r="24" spans="2:19" s="128" customFormat="1" ht="14.25" customHeight="1">
      <c r="B24" s="180"/>
      <c r="C24" s="381" t="s">
        <v>490</v>
      </c>
      <c r="D24" s="514" t="s">
        <v>70</v>
      </c>
      <c r="E24" s="199" t="s">
        <v>41</v>
      </c>
      <c r="F24" s="200"/>
      <c r="G24" s="519"/>
      <c r="H24" s="520"/>
      <c r="I24" s="516">
        <f>'7.MP산출근거'!O15</f>
        <v>0.25</v>
      </c>
      <c r="J24" s="517">
        <f>'7.MP산출근거'!D42</f>
        <v>258917</v>
      </c>
      <c r="K24" s="178">
        <f>F14*I24*J24</f>
        <v>64729.25</v>
      </c>
      <c r="L24" s="518">
        <f>H24+K24</f>
        <v>64729.25</v>
      </c>
      <c r="M24" s="179" t="s">
        <v>491</v>
      </c>
      <c r="O24" s="184"/>
      <c r="Q24" s="185"/>
      <c r="S24" s="185"/>
    </row>
    <row r="25" spans="2:19" s="128" customFormat="1" ht="14.25" customHeight="1">
      <c r="B25" s="180"/>
      <c r="C25" s="381" t="s">
        <v>492</v>
      </c>
      <c r="D25" s="514" t="s">
        <v>125</v>
      </c>
      <c r="E25" s="199" t="s">
        <v>41</v>
      </c>
      <c r="F25" s="200"/>
      <c r="G25" s="519"/>
      <c r="H25" s="520"/>
      <c r="I25" s="516">
        <f>'7.MP산출근거'!O17</f>
        <v>6.25E-2</v>
      </c>
      <c r="J25" s="517">
        <f>'7.MP산출근거'!D46</f>
        <v>330981</v>
      </c>
      <c r="K25" s="178">
        <f>F15*I25*J25</f>
        <v>206863.125</v>
      </c>
      <c r="L25" s="518">
        <f>H25+K25</f>
        <v>206863.125</v>
      </c>
      <c r="M25" s="179" t="s">
        <v>493</v>
      </c>
      <c r="O25" s="184"/>
      <c r="Q25" s="185"/>
      <c r="S25" s="185"/>
    </row>
    <row r="26" spans="2:19" s="128" customFormat="1" ht="14.25" customHeight="1">
      <c r="B26" s="180"/>
      <c r="C26" s="172" t="s">
        <v>120</v>
      </c>
      <c r="D26" s="181" t="s">
        <v>107</v>
      </c>
      <c r="E26" s="134" t="s">
        <v>41</v>
      </c>
      <c r="F26" s="173"/>
      <c r="G26" s="174"/>
      <c r="H26" s="175"/>
      <c r="I26" s="176">
        <f>'7.MP산출근거'!O21</f>
        <v>6.25E-2</v>
      </c>
      <c r="J26" s="177">
        <f>'7.MP산출근거'!D47</f>
        <v>377187</v>
      </c>
      <c r="K26" s="178">
        <f>F9*I26*J26</f>
        <v>70722.5625</v>
      </c>
      <c r="L26" s="178">
        <f t="shared" ref="L26:L28" si="4">H26+K26</f>
        <v>70722.5625</v>
      </c>
      <c r="M26" s="179" t="s">
        <v>288</v>
      </c>
      <c r="O26" s="186">
        <f>I26*F9</f>
        <v>0.1875</v>
      </c>
    </row>
    <row r="27" spans="2:19" s="128" customFormat="1" ht="14.25" customHeight="1">
      <c r="B27" s="180"/>
      <c r="C27" s="172" t="s">
        <v>287</v>
      </c>
      <c r="D27" s="181" t="s">
        <v>107</v>
      </c>
      <c r="E27" s="134" t="s">
        <v>41</v>
      </c>
      <c r="F27" s="173"/>
      <c r="G27" s="174"/>
      <c r="H27" s="175"/>
      <c r="I27" s="176">
        <f>'7.MP산출근거'!O23</f>
        <v>6.25E-2</v>
      </c>
      <c r="J27" s="177">
        <f>'7.MP산출근거'!D47</f>
        <v>377187</v>
      </c>
      <c r="K27" s="178">
        <f>F10*I27*J27</f>
        <v>23574.1875</v>
      </c>
      <c r="L27" s="178">
        <f t="shared" si="4"/>
        <v>23574.1875</v>
      </c>
      <c r="M27" s="179" t="s">
        <v>91</v>
      </c>
      <c r="O27" s="186"/>
    </row>
    <row r="28" spans="2:19" s="128" customFormat="1" ht="14.25" customHeight="1">
      <c r="B28" s="180"/>
      <c r="C28" s="381" t="s">
        <v>494</v>
      </c>
      <c r="D28" s="514" t="s">
        <v>107</v>
      </c>
      <c r="E28" s="199" t="s">
        <v>41</v>
      </c>
      <c r="F28" s="200"/>
      <c r="G28" s="519"/>
      <c r="H28" s="520"/>
      <c r="I28" s="516">
        <f>'7.MP산출근거'!O27</f>
        <v>0.375</v>
      </c>
      <c r="J28" s="517">
        <f>'7.MP산출근거'!D47</f>
        <v>377187</v>
      </c>
      <c r="K28" s="178">
        <f>F14*I28*J28</f>
        <v>141445.125</v>
      </c>
      <c r="L28" s="518">
        <f t="shared" si="4"/>
        <v>141445.125</v>
      </c>
      <c r="M28" s="179" t="s">
        <v>495</v>
      </c>
      <c r="O28" s="186"/>
    </row>
    <row r="29" spans="2:19" s="144" customFormat="1" ht="14.25" customHeight="1">
      <c r="B29" s="187"/>
      <c r="C29" s="188"/>
      <c r="D29" s="189" t="s">
        <v>43</v>
      </c>
      <c r="E29" s="189"/>
      <c r="F29" s="190"/>
      <c r="G29" s="191"/>
      <c r="H29" s="192">
        <f>SUM(H8:H28)</f>
        <v>4250000</v>
      </c>
      <c r="I29" s="193"/>
      <c r="J29" s="194"/>
      <c r="K29" s="192">
        <f>SUM(K8:K28)</f>
        <v>636792.75</v>
      </c>
      <c r="L29" s="195">
        <f>SUM(L8:L28)</f>
        <v>4886792.75</v>
      </c>
      <c r="M29" s="196"/>
      <c r="O29" s="197"/>
    </row>
    <row r="30" spans="2:19" s="144" customFormat="1" ht="13.5" customHeight="1">
      <c r="B30" s="658" t="s">
        <v>193</v>
      </c>
      <c r="C30" s="659"/>
      <c r="D30" s="198"/>
      <c r="E30" s="199"/>
      <c r="F30" s="200"/>
      <c r="G30" s="201"/>
      <c r="H30" s="202"/>
      <c r="I30" s="203"/>
      <c r="J30" s="204"/>
      <c r="K30" s="202"/>
      <c r="L30" s="205"/>
      <c r="M30" s="206"/>
      <c r="O30" s="197"/>
      <c r="P30" s="128"/>
      <c r="Q30" s="128"/>
      <c r="R30" s="185"/>
      <c r="S30" s="385"/>
    </row>
    <row r="31" spans="2:19" s="128" customFormat="1" ht="14.25" customHeight="1">
      <c r="B31" s="180"/>
      <c r="C31" s="172" t="s">
        <v>108</v>
      </c>
      <c r="D31" s="181" t="s">
        <v>109</v>
      </c>
      <c r="E31" s="134" t="s">
        <v>67</v>
      </c>
      <c r="F31" s="173">
        <v>100</v>
      </c>
      <c r="G31" s="174">
        <v>300</v>
      </c>
      <c r="H31" s="175">
        <f>F31*G31</f>
        <v>30000</v>
      </c>
      <c r="I31" s="176"/>
      <c r="J31" s="177"/>
      <c r="K31" s="178"/>
      <c r="L31" s="178">
        <f>H31+K31</f>
        <v>30000</v>
      </c>
      <c r="M31" s="179"/>
      <c r="O31" s="164"/>
      <c r="R31" s="185"/>
      <c r="S31" s="385"/>
    </row>
    <row r="32" spans="2:19" s="128" customFormat="1" ht="14.25" customHeight="1">
      <c r="B32" s="180"/>
      <c r="C32" s="172" t="s">
        <v>110</v>
      </c>
      <c r="D32" s="181" t="s">
        <v>109</v>
      </c>
      <c r="E32" s="134" t="s">
        <v>226</v>
      </c>
      <c r="F32" s="173">
        <v>20</v>
      </c>
      <c r="G32" s="174">
        <v>200</v>
      </c>
      <c r="H32" s="175">
        <f t="shared" ref="H32" si="5">F32*G32</f>
        <v>4000</v>
      </c>
      <c r="I32" s="176"/>
      <c r="J32" s="177"/>
      <c r="K32" s="178"/>
      <c r="L32" s="178">
        <f t="shared" ref="L32" si="6">H32+K32</f>
        <v>4000</v>
      </c>
      <c r="M32" s="179"/>
      <c r="O32" s="164"/>
      <c r="R32" s="185"/>
      <c r="S32" s="385"/>
    </row>
    <row r="33" spans="2:19" s="128" customFormat="1" ht="14.25" customHeight="1">
      <c r="B33" s="180"/>
      <c r="C33" s="182" t="s">
        <v>111</v>
      </c>
      <c r="D33" s="207" t="s">
        <v>112</v>
      </c>
      <c r="E33" s="208" t="s">
        <v>116</v>
      </c>
      <c r="F33" s="173">
        <v>50</v>
      </c>
      <c r="G33" s="183">
        <v>1100</v>
      </c>
      <c r="H33" s="175">
        <f t="shared" ref="H33:H55" si="7">F33*G33</f>
        <v>55000</v>
      </c>
      <c r="I33" s="176"/>
      <c r="J33" s="177"/>
      <c r="K33" s="178"/>
      <c r="L33" s="178">
        <f t="shared" ref="L33:L55" si="8">H33+K33</f>
        <v>55000</v>
      </c>
      <c r="M33" s="179"/>
      <c r="O33" s="164"/>
      <c r="P33" s="209"/>
      <c r="R33" s="185"/>
      <c r="S33" s="385"/>
    </row>
    <row r="34" spans="2:19" s="128" customFormat="1" ht="14.25" customHeight="1">
      <c r="B34" s="132"/>
      <c r="C34" s="182" t="s">
        <v>137</v>
      </c>
      <c r="D34" s="207" t="s">
        <v>138</v>
      </c>
      <c r="E34" s="208" t="s">
        <v>116</v>
      </c>
      <c r="F34" s="173">
        <v>60</v>
      </c>
      <c r="G34" s="183">
        <v>650</v>
      </c>
      <c r="H34" s="175">
        <f t="shared" si="7"/>
        <v>39000</v>
      </c>
      <c r="I34" s="176"/>
      <c r="J34" s="177"/>
      <c r="K34" s="178"/>
      <c r="L34" s="178">
        <f t="shared" si="8"/>
        <v>39000</v>
      </c>
      <c r="M34" s="179"/>
      <c r="O34" s="164"/>
    </row>
    <row r="35" spans="2:19" s="128" customFormat="1" ht="14.25" customHeight="1">
      <c r="B35" s="132"/>
      <c r="C35" s="182" t="s">
        <v>137</v>
      </c>
      <c r="D35" s="207" t="s">
        <v>139</v>
      </c>
      <c r="E35" s="210" t="s">
        <v>116</v>
      </c>
      <c r="F35" s="173">
        <v>30</v>
      </c>
      <c r="G35" s="183">
        <v>1930</v>
      </c>
      <c r="H35" s="175">
        <f t="shared" si="7"/>
        <v>57900</v>
      </c>
      <c r="I35" s="176"/>
      <c r="J35" s="177"/>
      <c r="K35" s="178"/>
      <c r="L35" s="178">
        <f t="shared" si="8"/>
        <v>57900</v>
      </c>
      <c r="M35" s="179"/>
      <c r="O35" s="164"/>
    </row>
    <row r="36" spans="2:19" s="128" customFormat="1" ht="14.25" customHeight="1">
      <c r="B36" s="132"/>
      <c r="C36" s="182" t="s">
        <v>137</v>
      </c>
      <c r="D36" s="207" t="s">
        <v>289</v>
      </c>
      <c r="E36" s="210" t="s">
        <v>116</v>
      </c>
      <c r="F36" s="173">
        <v>10</v>
      </c>
      <c r="G36" s="183">
        <v>4900</v>
      </c>
      <c r="H36" s="175">
        <f t="shared" si="7"/>
        <v>49000</v>
      </c>
      <c r="I36" s="176"/>
      <c r="J36" s="177"/>
      <c r="K36" s="178"/>
      <c r="L36" s="178">
        <f t="shared" si="8"/>
        <v>49000</v>
      </c>
      <c r="M36" s="179"/>
      <c r="O36" s="164"/>
    </row>
    <row r="37" spans="2:19" s="128" customFormat="1" ht="14.25" customHeight="1">
      <c r="B37" s="132"/>
      <c r="C37" s="172" t="s">
        <v>294</v>
      </c>
      <c r="D37" s="207" t="s">
        <v>442</v>
      </c>
      <c r="E37" s="210" t="s">
        <v>115</v>
      </c>
      <c r="F37" s="173">
        <v>0</v>
      </c>
      <c r="G37" s="183">
        <v>5000</v>
      </c>
      <c r="H37" s="175">
        <f t="shared" si="7"/>
        <v>0</v>
      </c>
      <c r="I37" s="176"/>
      <c r="J37" s="177"/>
      <c r="K37" s="175"/>
      <c r="L37" s="178">
        <f t="shared" si="8"/>
        <v>0</v>
      </c>
      <c r="M37" s="179" t="s">
        <v>315</v>
      </c>
      <c r="O37" s="164"/>
    </row>
    <row r="38" spans="2:19" s="128" customFormat="1" ht="14.25" customHeight="1">
      <c r="B38" s="132"/>
      <c r="C38" s="172" t="s">
        <v>294</v>
      </c>
      <c r="D38" s="207" t="s">
        <v>444</v>
      </c>
      <c r="E38" s="210" t="s">
        <v>115</v>
      </c>
      <c r="F38" s="173">
        <v>3</v>
      </c>
      <c r="G38" s="183">
        <v>5000</v>
      </c>
      <c r="H38" s="175">
        <f t="shared" si="7"/>
        <v>15000</v>
      </c>
      <c r="I38" s="176"/>
      <c r="J38" s="177"/>
      <c r="K38" s="175"/>
      <c r="L38" s="178">
        <f t="shared" si="8"/>
        <v>15000</v>
      </c>
      <c r="M38" s="179" t="s">
        <v>315</v>
      </c>
      <c r="O38" s="164"/>
    </row>
    <row r="39" spans="2:19" s="128" customFormat="1" ht="14.25" customHeight="1">
      <c r="B39" s="132"/>
      <c r="C39" s="172" t="s">
        <v>294</v>
      </c>
      <c r="D39" s="207" t="s">
        <v>443</v>
      </c>
      <c r="E39" s="210" t="s">
        <v>115</v>
      </c>
      <c r="F39" s="173">
        <v>3</v>
      </c>
      <c r="G39" s="183">
        <v>5000</v>
      </c>
      <c r="H39" s="175">
        <f t="shared" ref="H39" si="9">F39*G39</f>
        <v>15000</v>
      </c>
      <c r="I39" s="176"/>
      <c r="J39" s="177"/>
      <c r="K39" s="175"/>
      <c r="L39" s="178">
        <f t="shared" ref="L39" si="10">H39+K39</f>
        <v>15000</v>
      </c>
      <c r="M39" s="179" t="s">
        <v>315</v>
      </c>
      <c r="O39" s="164"/>
    </row>
    <row r="40" spans="2:19" s="128" customFormat="1" ht="14.25" customHeight="1">
      <c r="B40" s="132"/>
      <c r="C40" s="172" t="s">
        <v>319</v>
      </c>
      <c r="D40" s="207" t="s">
        <v>320</v>
      </c>
      <c r="E40" s="210" t="s">
        <v>115</v>
      </c>
      <c r="F40" s="173">
        <v>1</v>
      </c>
      <c r="G40" s="183">
        <v>15000</v>
      </c>
      <c r="H40" s="175">
        <f t="shared" si="7"/>
        <v>15000</v>
      </c>
      <c r="I40" s="176"/>
      <c r="J40" s="177"/>
      <c r="K40" s="175"/>
      <c r="L40" s="178">
        <f t="shared" si="8"/>
        <v>15000</v>
      </c>
      <c r="M40" s="179" t="s">
        <v>315</v>
      </c>
      <c r="O40" s="164"/>
    </row>
    <row r="41" spans="2:19" s="128" customFormat="1" ht="14.25" customHeight="1">
      <c r="B41" s="132"/>
      <c r="C41" s="172" t="s">
        <v>503</v>
      </c>
      <c r="D41" s="207" t="s">
        <v>496</v>
      </c>
      <c r="E41" s="210" t="s">
        <v>115</v>
      </c>
      <c r="F41" s="173">
        <v>0</v>
      </c>
      <c r="G41" s="183">
        <v>25000</v>
      </c>
      <c r="H41" s="175">
        <f t="shared" ref="H41" si="11">F41*G41</f>
        <v>0</v>
      </c>
      <c r="I41" s="176"/>
      <c r="J41" s="177"/>
      <c r="K41" s="175"/>
      <c r="L41" s="178">
        <f t="shared" ref="L41" si="12">H41+K41</f>
        <v>0</v>
      </c>
      <c r="M41" s="179"/>
      <c r="O41" s="164"/>
    </row>
    <row r="42" spans="2:19" s="128" customFormat="1" ht="14.25" customHeight="1">
      <c r="B42" s="132"/>
      <c r="C42" s="172" t="s">
        <v>295</v>
      </c>
      <c r="D42" s="207" t="s">
        <v>296</v>
      </c>
      <c r="E42" s="210" t="s">
        <v>115</v>
      </c>
      <c r="F42" s="173">
        <v>3</v>
      </c>
      <c r="G42" s="183">
        <v>13000</v>
      </c>
      <c r="H42" s="175">
        <f t="shared" si="7"/>
        <v>39000</v>
      </c>
      <c r="I42" s="176"/>
      <c r="J42" s="177"/>
      <c r="K42" s="175"/>
      <c r="L42" s="178">
        <f t="shared" si="8"/>
        <v>39000</v>
      </c>
      <c r="M42" s="179"/>
      <c r="O42" s="164"/>
    </row>
    <row r="43" spans="2:19" s="128" customFormat="1" ht="14.25" customHeight="1">
      <c r="B43" s="132"/>
      <c r="C43" s="172" t="s">
        <v>297</v>
      </c>
      <c r="D43" s="207" t="s">
        <v>298</v>
      </c>
      <c r="E43" s="210" t="s">
        <v>115</v>
      </c>
      <c r="F43" s="173">
        <v>2</v>
      </c>
      <c r="G43" s="183">
        <v>15000</v>
      </c>
      <c r="H43" s="175">
        <f t="shared" si="7"/>
        <v>30000</v>
      </c>
      <c r="I43" s="176"/>
      <c r="J43" s="177"/>
      <c r="K43" s="175"/>
      <c r="L43" s="178">
        <f t="shared" si="8"/>
        <v>30000</v>
      </c>
      <c r="M43" s="179"/>
      <c r="O43" s="164"/>
    </row>
    <row r="44" spans="2:19" s="128" customFormat="1" ht="14.25" customHeight="1">
      <c r="B44" s="132"/>
      <c r="C44" s="172" t="s">
        <v>122</v>
      </c>
      <c r="D44" s="181" t="s">
        <v>70</v>
      </c>
      <c r="E44" s="210" t="s">
        <v>126</v>
      </c>
      <c r="F44" s="173"/>
      <c r="G44" s="183"/>
      <c r="H44" s="175"/>
      <c r="I44" s="176">
        <f>'6.일위대가 산출근거'!D27</f>
        <v>0.05</v>
      </c>
      <c r="J44" s="177">
        <f>'7.MP산출근거'!D42</f>
        <v>258917</v>
      </c>
      <c r="K44" s="175">
        <f>(F31*I44*J44*80%)*30%</f>
        <v>310700.39999999997</v>
      </c>
      <c r="L44" s="178">
        <f t="shared" si="8"/>
        <v>310700.39999999997</v>
      </c>
      <c r="M44" s="179" t="s">
        <v>92</v>
      </c>
      <c r="O44" s="184">
        <f>(I44*F31)*0.8</f>
        <v>4</v>
      </c>
    </row>
    <row r="45" spans="2:19" s="128" customFormat="1" ht="14.25" customHeight="1">
      <c r="B45" s="132"/>
      <c r="C45" s="172" t="s">
        <v>121</v>
      </c>
      <c r="D45" s="181" t="s">
        <v>70</v>
      </c>
      <c r="E45" s="210" t="s">
        <v>126</v>
      </c>
      <c r="F45" s="173"/>
      <c r="G45" s="183"/>
      <c r="H45" s="175"/>
      <c r="I45" s="176">
        <f>'6.일위대가 산출근거'!D9</f>
        <v>0.01</v>
      </c>
      <c r="J45" s="177">
        <f>'7.MP산출근거'!D42</f>
        <v>258917</v>
      </c>
      <c r="K45" s="175">
        <f>(F33*J45*I45)*50%</f>
        <v>64729.25</v>
      </c>
      <c r="L45" s="178">
        <f t="shared" si="8"/>
        <v>64729.25</v>
      </c>
      <c r="M45" s="179" t="s">
        <v>79</v>
      </c>
      <c r="O45" s="184">
        <f>I45*F33</f>
        <v>0.5</v>
      </c>
    </row>
    <row r="46" spans="2:19" s="128" customFormat="1" ht="14.25" customHeight="1">
      <c r="B46" s="132"/>
      <c r="C46" s="181" t="s">
        <v>127</v>
      </c>
      <c r="D46" s="182" t="s">
        <v>73</v>
      </c>
      <c r="E46" s="210" t="s">
        <v>126</v>
      </c>
      <c r="F46" s="173"/>
      <c r="G46" s="183"/>
      <c r="H46" s="175"/>
      <c r="I46" s="176">
        <f>'6.일위대가 산출근거'!D17</f>
        <v>2.5999999999999999E-2</v>
      </c>
      <c r="J46" s="177">
        <f>'7.MP산출근거'!D43</f>
        <v>271717</v>
      </c>
      <c r="K46" s="175">
        <f>(F34*I46*J46)*50%</f>
        <v>211939.25999999998</v>
      </c>
      <c r="L46" s="178">
        <f t="shared" si="8"/>
        <v>211939.25999999998</v>
      </c>
      <c r="M46" s="179" t="s">
        <v>80</v>
      </c>
      <c r="O46" s="211">
        <f>I46*F34</f>
        <v>1.5599999999999998</v>
      </c>
    </row>
    <row r="47" spans="2:19" s="128" customFormat="1" ht="14.25" customHeight="1">
      <c r="B47" s="132"/>
      <c r="C47" s="181" t="s">
        <v>127</v>
      </c>
      <c r="D47" s="182" t="s">
        <v>73</v>
      </c>
      <c r="E47" s="210" t="s">
        <v>126</v>
      </c>
      <c r="F47" s="173"/>
      <c r="G47" s="183"/>
      <c r="H47" s="175"/>
      <c r="I47" s="176">
        <f>'6.일위대가 산출근거'!F17</f>
        <v>3.5000000000000003E-2</v>
      </c>
      <c r="J47" s="177">
        <f>'7.MP산출근거'!D43</f>
        <v>271717</v>
      </c>
      <c r="K47" s="175">
        <f>(F35*I47*J47)*50%</f>
        <v>142651.42500000002</v>
      </c>
      <c r="L47" s="178">
        <f t="shared" si="8"/>
        <v>142651.42500000002</v>
      </c>
      <c r="M47" s="179" t="s">
        <v>80</v>
      </c>
      <c r="O47" s="211">
        <f>I47*F35</f>
        <v>1.05</v>
      </c>
    </row>
    <row r="48" spans="2:19" s="128" customFormat="1" ht="14.25" customHeight="1">
      <c r="B48" s="132"/>
      <c r="C48" s="181" t="s">
        <v>127</v>
      </c>
      <c r="D48" s="182" t="s">
        <v>73</v>
      </c>
      <c r="E48" s="210" t="s">
        <v>41</v>
      </c>
      <c r="F48" s="173"/>
      <c r="G48" s="183"/>
      <c r="H48" s="175"/>
      <c r="I48" s="176">
        <f>'6.일위대가 산출근거'!H17</f>
        <v>4.8000000000000001E-2</v>
      </c>
      <c r="J48" s="177">
        <f>'7.MP산출근거'!D43</f>
        <v>271717</v>
      </c>
      <c r="K48" s="175">
        <f>(F36*I48*J48)*50%</f>
        <v>65212.079999999994</v>
      </c>
      <c r="L48" s="178">
        <f t="shared" si="8"/>
        <v>65212.079999999994</v>
      </c>
      <c r="M48" s="179" t="s">
        <v>80</v>
      </c>
      <c r="O48" s="211"/>
    </row>
    <row r="49" spans="2:15" s="128" customFormat="1" ht="14.25" customHeight="1">
      <c r="B49" s="132"/>
      <c r="C49" s="181" t="s">
        <v>501</v>
      </c>
      <c r="D49" s="182" t="s">
        <v>70</v>
      </c>
      <c r="E49" s="210" t="s">
        <v>41</v>
      </c>
      <c r="F49" s="173"/>
      <c r="G49" s="183"/>
      <c r="H49" s="175"/>
      <c r="I49" s="176">
        <f>'6.일위대가 산출근거'!D99</f>
        <v>0.28999999999999998</v>
      </c>
      <c r="J49" s="177">
        <f>'7.MP산출근거'!D42</f>
        <v>258917</v>
      </c>
      <c r="K49" s="175"/>
      <c r="L49" s="178"/>
      <c r="M49" s="179" t="s">
        <v>502</v>
      </c>
      <c r="O49" s="211"/>
    </row>
    <row r="50" spans="2:15" s="128" customFormat="1" ht="14.25" customHeight="1">
      <c r="B50" s="132"/>
      <c r="C50" s="181" t="s">
        <v>314</v>
      </c>
      <c r="D50" s="182" t="s">
        <v>201</v>
      </c>
      <c r="E50" s="210" t="s">
        <v>41</v>
      </c>
      <c r="F50" s="173"/>
      <c r="G50" s="183"/>
      <c r="H50" s="175"/>
      <c r="I50" s="176">
        <f>'6.일위대가 산출근거'!D55</f>
        <v>0.18</v>
      </c>
      <c r="J50" s="177">
        <f>'7.MP산출근거'!D44</f>
        <v>259947</v>
      </c>
      <c r="K50" s="175">
        <f>(F41*I50*J50)*50%</f>
        <v>0</v>
      </c>
      <c r="L50" s="178">
        <f t="shared" si="8"/>
        <v>0</v>
      </c>
      <c r="M50" s="179" t="s">
        <v>316</v>
      </c>
      <c r="O50" s="211"/>
    </row>
    <row r="51" spans="2:15" s="128" customFormat="1" ht="14.25" customHeight="1">
      <c r="B51" s="187"/>
      <c r="C51" s="188"/>
      <c r="D51" s="189" t="s">
        <v>43</v>
      </c>
      <c r="E51" s="189"/>
      <c r="F51" s="190"/>
      <c r="G51" s="191"/>
      <c r="H51" s="192">
        <f>SUM(H30:H50)</f>
        <v>348900</v>
      </c>
      <c r="I51" s="193"/>
      <c r="J51" s="194"/>
      <c r="K51" s="192">
        <f>SUM(K30:K50)</f>
        <v>795232.41499999992</v>
      </c>
      <c r="L51" s="195">
        <f>SUM(L30:L50)</f>
        <v>1144132.415</v>
      </c>
      <c r="M51" s="196"/>
      <c r="O51" s="164"/>
    </row>
    <row r="52" spans="2:15" s="128" customFormat="1" ht="14.25" customHeight="1">
      <c r="B52" s="658" t="s">
        <v>290</v>
      </c>
      <c r="C52" s="659"/>
      <c r="D52" s="198"/>
      <c r="E52" s="199"/>
      <c r="F52" s="200"/>
      <c r="G52" s="201"/>
      <c r="H52" s="202"/>
      <c r="I52" s="203"/>
      <c r="J52" s="204"/>
      <c r="K52" s="202"/>
      <c r="L52" s="205"/>
      <c r="M52" s="206"/>
      <c r="O52" s="164"/>
    </row>
    <row r="53" spans="2:15" s="128" customFormat="1" ht="14.25" customHeight="1">
      <c r="B53" s="132"/>
      <c r="C53" s="182" t="s">
        <v>117</v>
      </c>
      <c r="D53" s="207" t="s">
        <v>118</v>
      </c>
      <c r="E53" s="210" t="s">
        <v>116</v>
      </c>
      <c r="F53" s="173">
        <v>5</v>
      </c>
      <c r="G53" s="183">
        <v>300</v>
      </c>
      <c r="H53" s="175">
        <f t="shared" si="7"/>
        <v>1500</v>
      </c>
      <c r="I53" s="176"/>
      <c r="J53" s="177"/>
      <c r="K53" s="178"/>
      <c r="L53" s="178">
        <f t="shared" si="8"/>
        <v>1500</v>
      </c>
      <c r="M53" s="179"/>
      <c r="O53" s="164"/>
    </row>
    <row r="54" spans="2:15" s="128" customFormat="1" ht="14.25" customHeight="1">
      <c r="B54" s="132"/>
      <c r="C54" s="182" t="s">
        <v>123</v>
      </c>
      <c r="D54" s="207" t="s">
        <v>113</v>
      </c>
      <c r="E54" s="210" t="s">
        <v>115</v>
      </c>
      <c r="F54" s="173">
        <v>100</v>
      </c>
      <c r="G54" s="183">
        <v>30</v>
      </c>
      <c r="H54" s="175">
        <f t="shared" si="7"/>
        <v>3000</v>
      </c>
      <c r="I54" s="176"/>
      <c r="J54" s="177"/>
      <c r="K54" s="178"/>
      <c r="L54" s="178">
        <f t="shared" si="8"/>
        <v>3000</v>
      </c>
      <c r="M54" s="179"/>
      <c r="O54" s="164"/>
    </row>
    <row r="55" spans="2:15" s="128" customFormat="1" ht="14.25" customHeight="1">
      <c r="B55" s="132"/>
      <c r="C55" s="182" t="s">
        <v>123</v>
      </c>
      <c r="D55" s="207" t="s">
        <v>114</v>
      </c>
      <c r="E55" s="210" t="s">
        <v>115</v>
      </c>
      <c r="F55" s="173">
        <v>100</v>
      </c>
      <c r="G55" s="183">
        <v>30</v>
      </c>
      <c r="H55" s="175">
        <f t="shared" si="7"/>
        <v>3000</v>
      </c>
      <c r="I55" s="176"/>
      <c r="J55" s="177"/>
      <c r="K55" s="178"/>
      <c r="L55" s="178">
        <f t="shared" si="8"/>
        <v>3000</v>
      </c>
      <c r="M55" s="179"/>
      <c r="O55" s="164"/>
    </row>
    <row r="56" spans="2:15" s="128" customFormat="1" ht="14.25" customHeight="1">
      <c r="B56" s="132"/>
      <c r="C56" s="182" t="s">
        <v>124</v>
      </c>
      <c r="D56" s="207" t="s">
        <v>125</v>
      </c>
      <c r="E56" s="210" t="s">
        <v>126</v>
      </c>
      <c r="F56" s="173"/>
      <c r="G56" s="183"/>
      <c r="H56" s="175"/>
      <c r="I56" s="176">
        <f>'7.MP산출근거'!O31</f>
        <v>6.25E-2</v>
      </c>
      <c r="J56" s="177">
        <f>'7.MP산출근거'!D46</f>
        <v>330981</v>
      </c>
      <c r="K56" s="178" cm="1">
        <f t="array" ref="K56">SUM(F9:F10*I56*J56)</f>
        <v>82745.25</v>
      </c>
      <c r="L56" s="178">
        <f>H56+K56</f>
        <v>82745.25</v>
      </c>
      <c r="M56" s="179" t="s">
        <v>91</v>
      </c>
      <c r="O56" s="212" t="e">
        <f>(F9+#REF!)*I56</f>
        <v>#REF!</v>
      </c>
    </row>
    <row r="57" spans="2:15" s="144" customFormat="1" ht="14.25" customHeight="1">
      <c r="B57" s="187"/>
      <c r="C57" s="188"/>
      <c r="D57" s="189" t="s">
        <v>43</v>
      </c>
      <c r="E57" s="189"/>
      <c r="F57" s="190"/>
      <c r="G57" s="191"/>
      <c r="H57" s="192">
        <f>SUM(H52:H56)</f>
        <v>7500</v>
      </c>
      <c r="I57" s="193"/>
      <c r="J57" s="194"/>
      <c r="K57" s="192">
        <f>SUM(K52:K56)</f>
        <v>82745.25</v>
      </c>
      <c r="L57" s="195">
        <f>SUM(L52:L56)</f>
        <v>90245.25</v>
      </c>
      <c r="M57" s="196"/>
      <c r="O57" s="197"/>
    </row>
    <row r="58" spans="2:15" s="219" customFormat="1" ht="24" customHeight="1" thickBot="1">
      <c r="B58" s="647" t="s">
        <v>51</v>
      </c>
      <c r="C58" s="648"/>
      <c r="D58" s="649"/>
      <c r="E58" s="213"/>
      <c r="F58" s="213"/>
      <c r="G58" s="214"/>
      <c r="H58" s="215">
        <f>SUM(H29,H51,H57)</f>
        <v>4606400</v>
      </c>
      <c r="I58" s="216"/>
      <c r="J58" s="217"/>
      <c r="K58" s="215">
        <f>SUM(K29,K51,K57)</f>
        <v>1514770.415</v>
      </c>
      <c r="L58" s="215">
        <f>SUM(L29,L51,L57)</f>
        <v>6121170.415</v>
      </c>
      <c r="M58" s="218"/>
      <c r="O58" s="220"/>
    </row>
    <row r="59" spans="2:15" s="128" customFormat="1" ht="14.25" customHeight="1">
      <c r="B59" s="221"/>
      <c r="C59" s="222"/>
      <c r="D59" s="221"/>
      <c r="E59" s="221"/>
      <c r="F59" s="221"/>
      <c r="G59" s="223"/>
      <c r="H59" s="224"/>
      <c r="I59" s="225"/>
      <c r="J59" s="226"/>
      <c r="K59" s="224"/>
      <c r="L59" s="224"/>
      <c r="M59" s="227"/>
      <c r="O59" s="164"/>
    </row>
    <row r="60" spans="2:15" s="128" customFormat="1" ht="16.5" customHeight="1">
      <c r="B60" s="221"/>
      <c r="C60" s="222"/>
      <c r="D60" s="221"/>
      <c r="E60" s="221"/>
      <c r="F60" s="221"/>
      <c r="G60" s="223"/>
      <c r="H60" s="224"/>
      <c r="I60" s="225"/>
      <c r="J60" s="226"/>
      <c r="K60" s="224"/>
      <c r="L60" s="224"/>
      <c r="M60" s="227"/>
      <c r="O60" s="164"/>
    </row>
  </sheetData>
  <mergeCells count="13">
    <mergeCell ref="L6:L7"/>
    <mergeCell ref="M6:M7"/>
    <mergeCell ref="B58:D58"/>
    <mergeCell ref="B2:M2"/>
    <mergeCell ref="B6:B7"/>
    <mergeCell ref="C6:C7"/>
    <mergeCell ref="D6:D7"/>
    <mergeCell ref="E6:E7"/>
    <mergeCell ref="F6:F7"/>
    <mergeCell ref="G6:H6"/>
    <mergeCell ref="I6:K6"/>
    <mergeCell ref="B30:C30"/>
    <mergeCell ref="B52:C52"/>
  </mergeCells>
  <phoneticPr fontId="11" type="noConversion"/>
  <printOptions horizontalCentered="1"/>
  <pageMargins left="0.7" right="0.7" top="0.75" bottom="0.75" header="0.3" footer="0.3"/>
  <pageSetup paperSize="9" scale="6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101"/>
  <sheetViews>
    <sheetView showGridLines="0" zoomScale="85" zoomScaleNormal="85" workbookViewId="0">
      <selection activeCell="J35" sqref="J35"/>
    </sheetView>
  </sheetViews>
  <sheetFormatPr defaultColWidth="10" defaultRowHeight="12.75"/>
  <cols>
    <col min="1" max="1" width="3.25" style="228" customWidth="1"/>
    <col min="2" max="2" width="23" style="228" customWidth="1"/>
    <col min="3" max="3" width="8.5" style="228" customWidth="1"/>
    <col min="4" max="6" width="8.625" style="228" customWidth="1"/>
    <col min="7" max="7" width="8.75" style="228" customWidth="1"/>
    <col min="8" max="16" width="8.625" style="228" customWidth="1"/>
    <col min="17" max="249" width="10" style="228"/>
    <col min="250" max="250" width="2" style="228" customWidth="1"/>
    <col min="251" max="251" width="23" style="228" customWidth="1"/>
    <col min="252" max="252" width="10.625" style="228" customWidth="1"/>
    <col min="253" max="253" width="8.5" style="228" customWidth="1"/>
    <col min="254" max="256" width="8.625" style="228" customWidth="1"/>
    <col min="257" max="257" width="8.75" style="228" customWidth="1"/>
    <col min="258" max="266" width="8.625" style="228" customWidth="1"/>
    <col min="267" max="267" width="22.5" style="228" bestFit="1" customWidth="1"/>
    <col min="268" max="505" width="10" style="228"/>
    <col min="506" max="506" width="2" style="228" customWidth="1"/>
    <col min="507" max="507" width="23" style="228" customWidth="1"/>
    <col min="508" max="508" width="10.625" style="228" customWidth="1"/>
    <col min="509" max="509" width="8.5" style="228" customWidth="1"/>
    <col min="510" max="512" width="8.625" style="228" customWidth="1"/>
    <col min="513" max="513" width="8.75" style="228" customWidth="1"/>
    <col min="514" max="522" width="8.625" style="228" customWidth="1"/>
    <col min="523" max="523" width="22.5" style="228" bestFit="1" customWidth="1"/>
    <col min="524" max="761" width="10" style="228"/>
    <col min="762" max="762" width="2" style="228" customWidth="1"/>
    <col min="763" max="763" width="23" style="228" customWidth="1"/>
    <col min="764" max="764" width="10.625" style="228" customWidth="1"/>
    <col min="765" max="765" width="8.5" style="228" customWidth="1"/>
    <col min="766" max="768" width="8.625" style="228" customWidth="1"/>
    <col min="769" max="769" width="8.75" style="228" customWidth="1"/>
    <col min="770" max="778" width="8.625" style="228" customWidth="1"/>
    <col min="779" max="779" width="22.5" style="228" bestFit="1" customWidth="1"/>
    <col min="780" max="1017" width="10" style="228"/>
    <col min="1018" max="1018" width="2" style="228" customWidth="1"/>
    <col min="1019" max="1019" width="23" style="228" customWidth="1"/>
    <col min="1020" max="1020" width="10.625" style="228" customWidth="1"/>
    <col min="1021" max="1021" width="8.5" style="228" customWidth="1"/>
    <col min="1022" max="1024" width="8.625" style="228" customWidth="1"/>
    <col min="1025" max="1025" width="8.75" style="228" customWidth="1"/>
    <col min="1026" max="1034" width="8.625" style="228" customWidth="1"/>
    <col min="1035" max="1035" width="22.5" style="228" bestFit="1" customWidth="1"/>
    <col min="1036" max="1273" width="10" style="228"/>
    <col min="1274" max="1274" width="2" style="228" customWidth="1"/>
    <col min="1275" max="1275" width="23" style="228" customWidth="1"/>
    <col min="1276" max="1276" width="10.625" style="228" customWidth="1"/>
    <col min="1277" max="1277" width="8.5" style="228" customWidth="1"/>
    <col min="1278" max="1280" width="8.625" style="228" customWidth="1"/>
    <col min="1281" max="1281" width="8.75" style="228" customWidth="1"/>
    <col min="1282" max="1290" width="8.625" style="228" customWidth="1"/>
    <col min="1291" max="1291" width="22.5" style="228" bestFit="1" customWidth="1"/>
    <col min="1292" max="1529" width="10" style="228"/>
    <col min="1530" max="1530" width="2" style="228" customWidth="1"/>
    <col min="1531" max="1531" width="23" style="228" customWidth="1"/>
    <col min="1532" max="1532" width="10.625" style="228" customWidth="1"/>
    <col min="1533" max="1533" width="8.5" style="228" customWidth="1"/>
    <col min="1534" max="1536" width="8.625" style="228" customWidth="1"/>
    <col min="1537" max="1537" width="8.75" style="228" customWidth="1"/>
    <col min="1538" max="1546" width="8.625" style="228" customWidth="1"/>
    <col min="1547" max="1547" width="22.5" style="228" bestFit="1" customWidth="1"/>
    <col min="1548" max="1785" width="10" style="228"/>
    <col min="1786" max="1786" width="2" style="228" customWidth="1"/>
    <col min="1787" max="1787" width="23" style="228" customWidth="1"/>
    <col min="1788" max="1788" width="10.625" style="228" customWidth="1"/>
    <col min="1789" max="1789" width="8.5" style="228" customWidth="1"/>
    <col min="1790" max="1792" width="8.625" style="228" customWidth="1"/>
    <col min="1793" max="1793" width="8.75" style="228" customWidth="1"/>
    <col min="1794" max="1802" width="8.625" style="228" customWidth="1"/>
    <col min="1803" max="1803" width="22.5" style="228" bestFit="1" customWidth="1"/>
    <col min="1804" max="2041" width="10" style="228"/>
    <col min="2042" max="2042" width="2" style="228" customWidth="1"/>
    <col min="2043" max="2043" width="23" style="228" customWidth="1"/>
    <col min="2044" max="2044" width="10.625" style="228" customWidth="1"/>
    <col min="2045" max="2045" width="8.5" style="228" customWidth="1"/>
    <col min="2046" max="2048" width="8.625" style="228" customWidth="1"/>
    <col min="2049" max="2049" width="8.75" style="228" customWidth="1"/>
    <col min="2050" max="2058" width="8.625" style="228" customWidth="1"/>
    <col min="2059" max="2059" width="22.5" style="228" bestFit="1" customWidth="1"/>
    <col min="2060" max="2297" width="10" style="228"/>
    <col min="2298" max="2298" width="2" style="228" customWidth="1"/>
    <col min="2299" max="2299" width="23" style="228" customWidth="1"/>
    <col min="2300" max="2300" width="10.625" style="228" customWidth="1"/>
    <col min="2301" max="2301" width="8.5" style="228" customWidth="1"/>
    <col min="2302" max="2304" width="8.625" style="228" customWidth="1"/>
    <col min="2305" max="2305" width="8.75" style="228" customWidth="1"/>
    <col min="2306" max="2314" width="8.625" style="228" customWidth="1"/>
    <col min="2315" max="2315" width="22.5" style="228" bestFit="1" customWidth="1"/>
    <col min="2316" max="2553" width="10" style="228"/>
    <col min="2554" max="2554" width="2" style="228" customWidth="1"/>
    <col min="2555" max="2555" width="23" style="228" customWidth="1"/>
    <col min="2556" max="2556" width="10.625" style="228" customWidth="1"/>
    <col min="2557" max="2557" width="8.5" style="228" customWidth="1"/>
    <col min="2558" max="2560" width="8.625" style="228" customWidth="1"/>
    <col min="2561" max="2561" width="8.75" style="228" customWidth="1"/>
    <col min="2562" max="2570" width="8.625" style="228" customWidth="1"/>
    <col min="2571" max="2571" width="22.5" style="228" bestFit="1" customWidth="1"/>
    <col min="2572" max="2809" width="10" style="228"/>
    <col min="2810" max="2810" width="2" style="228" customWidth="1"/>
    <col min="2811" max="2811" width="23" style="228" customWidth="1"/>
    <col min="2812" max="2812" width="10.625" style="228" customWidth="1"/>
    <col min="2813" max="2813" width="8.5" style="228" customWidth="1"/>
    <col min="2814" max="2816" width="8.625" style="228" customWidth="1"/>
    <col min="2817" max="2817" width="8.75" style="228" customWidth="1"/>
    <col min="2818" max="2826" width="8.625" style="228" customWidth="1"/>
    <col min="2827" max="2827" width="22.5" style="228" bestFit="1" customWidth="1"/>
    <col min="2828" max="3065" width="10" style="228"/>
    <col min="3066" max="3066" width="2" style="228" customWidth="1"/>
    <col min="3067" max="3067" width="23" style="228" customWidth="1"/>
    <col min="3068" max="3068" width="10.625" style="228" customWidth="1"/>
    <col min="3069" max="3069" width="8.5" style="228" customWidth="1"/>
    <col min="3070" max="3072" width="8.625" style="228" customWidth="1"/>
    <col min="3073" max="3073" width="8.75" style="228" customWidth="1"/>
    <col min="3074" max="3082" width="8.625" style="228" customWidth="1"/>
    <col min="3083" max="3083" width="22.5" style="228" bestFit="1" customWidth="1"/>
    <col min="3084" max="3321" width="10" style="228"/>
    <col min="3322" max="3322" width="2" style="228" customWidth="1"/>
    <col min="3323" max="3323" width="23" style="228" customWidth="1"/>
    <col min="3324" max="3324" width="10.625" style="228" customWidth="1"/>
    <col min="3325" max="3325" width="8.5" style="228" customWidth="1"/>
    <col min="3326" max="3328" width="8.625" style="228" customWidth="1"/>
    <col min="3329" max="3329" width="8.75" style="228" customWidth="1"/>
    <col min="3330" max="3338" width="8.625" style="228" customWidth="1"/>
    <col min="3339" max="3339" width="22.5" style="228" bestFit="1" customWidth="1"/>
    <col min="3340" max="3577" width="10" style="228"/>
    <col min="3578" max="3578" width="2" style="228" customWidth="1"/>
    <col min="3579" max="3579" width="23" style="228" customWidth="1"/>
    <col min="3580" max="3580" width="10.625" style="228" customWidth="1"/>
    <col min="3581" max="3581" width="8.5" style="228" customWidth="1"/>
    <col min="3582" max="3584" width="8.625" style="228" customWidth="1"/>
    <col min="3585" max="3585" width="8.75" style="228" customWidth="1"/>
    <col min="3586" max="3594" width="8.625" style="228" customWidth="1"/>
    <col min="3595" max="3595" width="22.5" style="228" bestFit="1" customWidth="1"/>
    <col min="3596" max="3833" width="10" style="228"/>
    <col min="3834" max="3834" width="2" style="228" customWidth="1"/>
    <col min="3835" max="3835" width="23" style="228" customWidth="1"/>
    <col min="3836" max="3836" width="10.625" style="228" customWidth="1"/>
    <col min="3837" max="3837" width="8.5" style="228" customWidth="1"/>
    <col min="3838" max="3840" width="8.625" style="228" customWidth="1"/>
    <col min="3841" max="3841" width="8.75" style="228" customWidth="1"/>
    <col min="3842" max="3850" width="8.625" style="228" customWidth="1"/>
    <col min="3851" max="3851" width="22.5" style="228" bestFit="1" customWidth="1"/>
    <col min="3852" max="4089" width="10" style="228"/>
    <col min="4090" max="4090" width="2" style="228" customWidth="1"/>
    <col min="4091" max="4091" width="23" style="228" customWidth="1"/>
    <col min="4092" max="4092" width="10.625" style="228" customWidth="1"/>
    <col min="4093" max="4093" width="8.5" style="228" customWidth="1"/>
    <col min="4094" max="4096" width="8.625" style="228" customWidth="1"/>
    <col min="4097" max="4097" width="8.75" style="228" customWidth="1"/>
    <col min="4098" max="4106" width="8.625" style="228" customWidth="1"/>
    <col min="4107" max="4107" width="22.5" style="228" bestFit="1" customWidth="1"/>
    <col min="4108" max="4345" width="10" style="228"/>
    <col min="4346" max="4346" width="2" style="228" customWidth="1"/>
    <col min="4347" max="4347" width="23" style="228" customWidth="1"/>
    <col min="4348" max="4348" width="10.625" style="228" customWidth="1"/>
    <col min="4349" max="4349" width="8.5" style="228" customWidth="1"/>
    <col min="4350" max="4352" width="8.625" style="228" customWidth="1"/>
    <col min="4353" max="4353" width="8.75" style="228" customWidth="1"/>
    <col min="4354" max="4362" width="8.625" style="228" customWidth="1"/>
    <col min="4363" max="4363" width="22.5" style="228" bestFit="1" customWidth="1"/>
    <col min="4364" max="4601" width="10" style="228"/>
    <col min="4602" max="4602" width="2" style="228" customWidth="1"/>
    <col min="4603" max="4603" width="23" style="228" customWidth="1"/>
    <col min="4604" max="4604" width="10.625" style="228" customWidth="1"/>
    <col min="4605" max="4605" width="8.5" style="228" customWidth="1"/>
    <col min="4606" max="4608" width="8.625" style="228" customWidth="1"/>
    <col min="4609" max="4609" width="8.75" style="228" customWidth="1"/>
    <col min="4610" max="4618" width="8.625" style="228" customWidth="1"/>
    <col min="4619" max="4619" width="22.5" style="228" bestFit="1" customWidth="1"/>
    <col min="4620" max="4857" width="10" style="228"/>
    <col min="4858" max="4858" width="2" style="228" customWidth="1"/>
    <col min="4859" max="4859" width="23" style="228" customWidth="1"/>
    <col min="4860" max="4860" width="10.625" style="228" customWidth="1"/>
    <col min="4861" max="4861" width="8.5" style="228" customWidth="1"/>
    <col min="4862" max="4864" width="8.625" style="228" customWidth="1"/>
    <col min="4865" max="4865" width="8.75" style="228" customWidth="1"/>
    <col min="4866" max="4874" width="8.625" style="228" customWidth="1"/>
    <col min="4875" max="4875" width="22.5" style="228" bestFit="1" customWidth="1"/>
    <col min="4876" max="5113" width="10" style="228"/>
    <col min="5114" max="5114" width="2" style="228" customWidth="1"/>
    <col min="5115" max="5115" width="23" style="228" customWidth="1"/>
    <col min="5116" max="5116" width="10.625" style="228" customWidth="1"/>
    <col min="5117" max="5117" width="8.5" style="228" customWidth="1"/>
    <col min="5118" max="5120" width="8.625" style="228" customWidth="1"/>
    <col min="5121" max="5121" width="8.75" style="228" customWidth="1"/>
    <col min="5122" max="5130" width="8.625" style="228" customWidth="1"/>
    <col min="5131" max="5131" width="22.5" style="228" bestFit="1" customWidth="1"/>
    <col min="5132" max="5369" width="10" style="228"/>
    <col min="5370" max="5370" width="2" style="228" customWidth="1"/>
    <col min="5371" max="5371" width="23" style="228" customWidth="1"/>
    <col min="5372" max="5372" width="10.625" style="228" customWidth="1"/>
    <col min="5373" max="5373" width="8.5" style="228" customWidth="1"/>
    <col min="5374" max="5376" width="8.625" style="228" customWidth="1"/>
    <col min="5377" max="5377" width="8.75" style="228" customWidth="1"/>
    <col min="5378" max="5386" width="8.625" style="228" customWidth="1"/>
    <col min="5387" max="5387" width="22.5" style="228" bestFit="1" customWidth="1"/>
    <col min="5388" max="5625" width="10" style="228"/>
    <col min="5626" max="5626" width="2" style="228" customWidth="1"/>
    <col min="5627" max="5627" width="23" style="228" customWidth="1"/>
    <col min="5628" max="5628" width="10.625" style="228" customWidth="1"/>
    <col min="5629" max="5629" width="8.5" style="228" customWidth="1"/>
    <col min="5630" max="5632" width="8.625" style="228" customWidth="1"/>
    <col min="5633" max="5633" width="8.75" style="228" customWidth="1"/>
    <col min="5634" max="5642" width="8.625" style="228" customWidth="1"/>
    <col min="5643" max="5643" width="22.5" style="228" bestFit="1" customWidth="1"/>
    <col min="5644" max="5881" width="10" style="228"/>
    <col min="5882" max="5882" width="2" style="228" customWidth="1"/>
    <col min="5883" max="5883" width="23" style="228" customWidth="1"/>
    <col min="5884" max="5884" width="10.625" style="228" customWidth="1"/>
    <col min="5885" max="5885" width="8.5" style="228" customWidth="1"/>
    <col min="5886" max="5888" width="8.625" style="228" customWidth="1"/>
    <col min="5889" max="5889" width="8.75" style="228" customWidth="1"/>
    <col min="5890" max="5898" width="8.625" style="228" customWidth="1"/>
    <col min="5899" max="5899" width="22.5" style="228" bestFit="1" customWidth="1"/>
    <col min="5900" max="6137" width="10" style="228"/>
    <col min="6138" max="6138" width="2" style="228" customWidth="1"/>
    <col min="6139" max="6139" width="23" style="228" customWidth="1"/>
    <col min="6140" max="6140" width="10.625" style="228" customWidth="1"/>
    <col min="6141" max="6141" width="8.5" style="228" customWidth="1"/>
    <col min="6142" max="6144" width="8.625" style="228" customWidth="1"/>
    <col min="6145" max="6145" width="8.75" style="228" customWidth="1"/>
    <col min="6146" max="6154" width="8.625" style="228" customWidth="1"/>
    <col min="6155" max="6155" width="22.5" style="228" bestFit="1" customWidth="1"/>
    <col min="6156" max="6393" width="10" style="228"/>
    <col min="6394" max="6394" width="2" style="228" customWidth="1"/>
    <col min="6395" max="6395" width="23" style="228" customWidth="1"/>
    <col min="6396" max="6396" width="10.625" style="228" customWidth="1"/>
    <col min="6397" max="6397" width="8.5" style="228" customWidth="1"/>
    <col min="6398" max="6400" width="8.625" style="228" customWidth="1"/>
    <col min="6401" max="6401" width="8.75" style="228" customWidth="1"/>
    <col min="6402" max="6410" width="8.625" style="228" customWidth="1"/>
    <col min="6411" max="6411" width="22.5" style="228" bestFit="1" customWidth="1"/>
    <col min="6412" max="6649" width="10" style="228"/>
    <col min="6650" max="6650" width="2" style="228" customWidth="1"/>
    <col min="6651" max="6651" width="23" style="228" customWidth="1"/>
    <col min="6652" max="6652" width="10.625" style="228" customWidth="1"/>
    <col min="6653" max="6653" width="8.5" style="228" customWidth="1"/>
    <col min="6654" max="6656" width="8.625" style="228" customWidth="1"/>
    <col min="6657" max="6657" width="8.75" style="228" customWidth="1"/>
    <col min="6658" max="6666" width="8.625" style="228" customWidth="1"/>
    <col min="6667" max="6667" width="22.5" style="228" bestFit="1" customWidth="1"/>
    <col min="6668" max="6905" width="10" style="228"/>
    <col min="6906" max="6906" width="2" style="228" customWidth="1"/>
    <col min="6907" max="6907" width="23" style="228" customWidth="1"/>
    <col min="6908" max="6908" width="10.625" style="228" customWidth="1"/>
    <col min="6909" max="6909" width="8.5" style="228" customWidth="1"/>
    <col min="6910" max="6912" width="8.625" style="228" customWidth="1"/>
    <col min="6913" max="6913" width="8.75" style="228" customWidth="1"/>
    <col min="6914" max="6922" width="8.625" style="228" customWidth="1"/>
    <col min="6923" max="6923" width="22.5" style="228" bestFit="1" customWidth="1"/>
    <col min="6924" max="7161" width="10" style="228"/>
    <col min="7162" max="7162" width="2" style="228" customWidth="1"/>
    <col min="7163" max="7163" width="23" style="228" customWidth="1"/>
    <col min="7164" max="7164" width="10.625" style="228" customWidth="1"/>
    <col min="7165" max="7165" width="8.5" style="228" customWidth="1"/>
    <col min="7166" max="7168" width="8.625" style="228" customWidth="1"/>
    <col min="7169" max="7169" width="8.75" style="228" customWidth="1"/>
    <col min="7170" max="7178" width="8.625" style="228" customWidth="1"/>
    <col min="7179" max="7179" width="22.5" style="228" bestFit="1" customWidth="1"/>
    <col min="7180" max="7417" width="10" style="228"/>
    <col min="7418" max="7418" width="2" style="228" customWidth="1"/>
    <col min="7419" max="7419" width="23" style="228" customWidth="1"/>
    <col min="7420" max="7420" width="10.625" style="228" customWidth="1"/>
    <col min="7421" max="7421" width="8.5" style="228" customWidth="1"/>
    <col min="7422" max="7424" width="8.625" style="228" customWidth="1"/>
    <col min="7425" max="7425" width="8.75" style="228" customWidth="1"/>
    <col min="7426" max="7434" width="8.625" style="228" customWidth="1"/>
    <col min="7435" max="7435" width="22.5" style="228" bestFit="1" customWidth="1"/>
    <col min="7436" max="7673" width="10" style="228"/>
    <col min="7674" max="7674" width="2" style="228" customWidth="1"/>
    <col min="7675" max="7675" width="23" style="228" customWidth="1"/>
    <col min="7676" max="7676" width="10.625" style="228" customWidth="1"/>
    <col min="7677" max="7677" width="8.5" style="228" customWidth="1"/>
    <col min="7678" max="7680" width="8.625" style="228" customWidth="1"/>
    <col min="7681" max="7681" width="8.75" style="228" customWidth="1"/>
    <col min="7682" max="7690" width="8.625" style="228" customWidth="1"/>
    <col min="7691" max="7691" width="22.5" style="228" bestFit="1" customWidth="1"/>
    <col min="7692" max="7929" width="10" style="228"/>
    <col min="7930" max="7930" width="2" style="228" customWidth="1"/>
    <col min="7931" max="7931" width="23" style="228" customWidth="1"/>
    <col min="7932" max="7932" width="10.625" style="228" customWidth="1"/>
    <col min="7933" max="7933" width="8.5" style="228" customWidth="1"/>
    <col min="7934" max="7936" width="8.625" style="228" customWidth="1"/>
    <col min="7937" max="7937" width="8.75" style="228" customWidth="1"/>
    <col min="7938" max="7946" width="8.625" style="228" customWidth="1"/>
    <col min="7947" max="7947" width="22.5" style="228" bestFit="1" customWidth="1"/>
    <col min="7948" max="8185" width="10" style="228"/>
    <col min="8186" max="8186" width="2" style="228" customWidth="1"/>
    <col min="8187" max="8187" width="23" style="228" customWidth="1"/>
    <col min="8188" max="8188" width="10.625" style="228" customWidth="1"/>
    <col min="8189" max="8189" width="8.5" style="228" customWidth="1"/>
    <col min="8190" max="8192" width="8.625" style="228" customWidth="1"/>
    <col min="8193" max="8193" width="8.75" style="228" customWidth="1"/>
    <col min="8194" max="8202" width="8.625" style="228" customWidth="1"/>
    <col min="8203" max="8203" width="22.5" style="228" bestFit="1" customWidth="1"/>
    <col min="8204" max="8441" width="10" style="228"/>
    <col min="8442" max="8442" width="2" style="228" customWidth="1"/>
    <col min="8443" max="8443" width="23" style="228" customWidth="1"/>
    <col min="8444" max="8444" width="10.625" style="228" customWidth="1"/>
    <col min="8445" max="8445" width="8.5" style="228" customWidth="1"/>
    <col min="8446" max="8448" width="8.625" style="228" customWidth="1"/>
    <col min="8449" max="8449" width="8.75" style="228" customWidth="1"/>
    <col min="8450" max="8458" width="8.625" style="228" customWidth="1"/>
    <col min="8459" max="8459" width="22.5" style="228" bestFit="1" customWidth="1"/>
    <col min="8460" max="8697" width="10" style="228"/>
    <col min="8698" max="8698" width="2" style="228" customWidth="1"/>
    <col min="8699" max="8699" width="23" style="228" customWidth="1"/>
    <col min="8700" max="8700" width="10.625" style="228" customWidth="1"/>
    <col min="8701" max="8701" width="8.5" style="228" customWidth="1"/>
    <col min="8702" max="8704" width="8.625" style="228" customWidth="1"/>
    <col min="8705" max="8705" width="8.75" style="228" customWidth="1"/>
    <col min="8706" max="8714" width="8.625" style="228" customWidth="1"/>
    <col min="8715" max="8715" width="22.5" style="228" bestFit="1" customWidth="1"/>
    <col min="8716" max="8953" width="10" style="228"/>
    <col min="8954" max="8954" width="2" style="228" customWidth="1"/>
    <col min="8955" max="8955" width="23" style="228" customWidth="1"/>
    <col min="8956" max="8956" width="10.625" style="228" customWidth="1"/>
    <col min="8957" max="8957" width="8.5" style="228" customWidth="1"/>
    <col min="8958" max="8960" width="8.625" style="228" customWidth="1"/>
    <col min="8961" max="8961" width="8.75" style="228" customWidth="1"/>
    <col min="8962" max="8970" width="8.625" style="228" customWidth="1"/>
    <col min="8971" max="8971" width="22.5" style="228" bestFit="1" customWidth="1"/>
    <col min="8972" max="9209" width="10" style="228"/>
    <col min="9210" max="9210" width="2" style="228" customWidth="1"/>
    <col min="9211" max="9211" width="23" style="228" customWidth="1"/>
    <col min="9212" max="9212" width="10.625" style="228" customWidth="1"/>
    <col min="9213" max="9213" width="8.5" style="228" customWidth="1"/>
    <col min="9214" max="9216" width="8.625" style="228" customWidth="1"/>
    <col min="9217" max="9217" width="8.75" style="228" customWidth="1"/>
    <col min="9218" max="9226" width="8.625" style="228" customWidth="1"/>
    <col min="9227" max="9227" width="22.5" style="228" bestFit="1" customWidth="1"/>
    <col min="9228" max="9465" width="10" style="228"/>
    <col min="9466" max="9466" width="2" style="228" customWidth="1"/>
    <col min="9467" max="9467" width="23" style="228" customWidth="1"/>
    <col min="9468" max="9468" width="10.625" style="228" customWidth="1"/>
    <col min="9469" max="9469" width="8.5" style="228" customWidth="1"/>
    <col min="9470" max="9472" width="8.625" style="228" customWidth="1"/>
    <col min="9473" max="9473" width="8.75" style="228" customWidth="1"/>
    <col min="9474" max="9482" width="8.625" style="228" customWidth="1"/>
    <col min="9483" max="9483" width="22.5" style="228" bestFit="1" customWidth="1"/>
    <col min="9484" max="9721" width="10" style="228"/>
    <col min="9722" max="9722" width="2" style="228" customWidth="1"/>
    <col min="9723" max="9723" width="23" style="228" customWidth="1"/>
    <col min="9724" max="9724" width="10.625" style="228" customWidth="1"/>
    <col min="9725" max="9725" width="8.5" style="228" customWidth="1"/>
    <col min="9726" max="9728" width="8.625" style="228" customWidth="1"/>
    <col min="9729" max="9729" width="8.75" style="228" customWidth="1"/>
    <col min="9730" max="9738" width="8.625" style="228" customWidth="1"/>
    <col min="9739" max="9739" width="22.5" style="228" bestFit="1" customWidth="1"/>
    <col min="9740" max="9977" width="10" style="228"/>
    <col min="9978" max="9978" width="2" style="228" customWidth="1"/>
    <col min="9979" max="9979" width="23" style="228" customWidth="1"/>
    <col min="9980" max="9980" width="10.625" style="228" customWidth="1"/>
    <col min="9981" max="9981" width="8.5" style="228" customWidth="1"/>
    <col min="9982" max="9984" width="8.625" style="228" customWidth="1"/>
    <col min="9985" max="9985" width="8.75" style="228" customWidth="1"/>
    <col min="9986" max="9994" width="8.625" style="228" customWidth="1"/>
    <col min="9995" max="9995" width="22.5" style="228" bestFit="1" customWidth="1"/>
    <col min="9996" max="10233" width="10" style="228"/>
    <col min="10234" max="10234" width="2" style="228" customWidth="1"/>
    <col min="10235" max="10235" width="23" style="228" customWidth="1"/>
    <col min="10236" max="10236" width="10.625" style="228" customWidth="1"/>
    <col min="10237" max="10237" width="8.5" style="228" customWidth="1"/>
    <col min="10238" max="10240" width="8.625" style="228" customWidth="1"/>
    <col min="10241" max="10241" width="8.75" style="228" customWidth="1"/>
    <col min="10242" max="10250" width="8.625" style="228" customWidth="1"/>
    <col min="10251" max="10251" width="22.5" style="228" bestFit="1" customWidth="1"/>
    <col min="10252" max="10489" width="10" style="228"/>
    <col min="10490" max="10490" width="2" style="228" customWidth="1"/>
    <col min="10491" max="10491" width="23" style="228" customWidth="1"/>
    <col min="10492" max="10492" width="10.625" style="228" customWidth="1"/>
    <col min="10493" max="10493" width="8.5" style="228" customWidth="1"/>
    <col min="10494" max="10496" width="8.625" style="228" customWidth="1"/>
    <col min="10497" max="10497" width="8.75" style="228" customWidth="1"/>
    <col min="10498" max="10506" width="8.625" style="228" customWidth="1"/>
    <col min="10507" max="10507" width="22.5" style="228" bestFit="1" customWidth="1"/>
    <col min="10508" max="10745" width="10" style="228"/>
    <col min="10746" max="10746" width="2" style="228" customWidth="1"/>
    <col min="10747" max="10747" width="23" style="228" customWidth="1"/>
    <col min="10748" max="10748" width="10.625" style="228" customWidth="1"/>
    <col min="10749" max="10749" width="8.5" style="228" customWidth="1"/>
    <col min="10750" max="10752" width="8.625" style="228" customWidth="1"/>
    <col min="10753" max="10753" width="8.75" style="228" customWidth="1"/>
    <col min="10754" max="10762" width="8.625" style="228" customWidth="1"/>
    <col min="10763" max="10763" width="22.5" style="228" bestFit="1" customWidth="1"/>
    <col min="10764" max="11001" width="10" style="228"/>
    <col min="11002" max="11002" width="2" style="228" customWidth="1"/>
    <col min="11003" max="11003" width="23" style="228" customWidth="1"/>
    <col min="11004" max="11004" width="10.625" style="228" customWidth="1"/>
    <col min="11005" max="11005" width="8.5" style="228" customWidth="1"/>
    <col min="11006" max="11008" width="8.625" style="228" customWidth="1"/>
    <col min="11009" max="11009" width="8.75" style="228" customWidth="1"/>
    <col min="11010" max="11018" width="8.625" style="228" customWidth="1"/>
    <col min="11019" max="11019" width="22.5" style="228" bestFit="1" customWidth="1"/>
    <col min="11020" max="11257" width="10" style="228"/>
    <col min="11258" max="11258" width="2" style="228" customWidth="1"/>
    <col min="11259" max="11259" width="23" style="228" customWidth="1"/>
    <col min="11260" max="11260" width="10.625" style="228" customWidth="1"/>
    <col min="11261" max="11261" width="8.5" style="228" customWidth="1"/>
    <col min="11262" max="11264" width="8.625" style="228" customWidth="1"/>
    <col min="11265" max="11265" width="8.75" style="228" customWidth="1"/>
    <col min="11266" max="11274" width="8.625" style="228" customWidth="1"/>
    <col min="11275" max="11275" width="22.5" style="228" bestFit="1" customWidth="1"/>
    <col min="11276" max="11513" width="10" style="228"/>
    <col min="11514" max="11514" width="2" style="228" customWidth="1"/>
    <col min="11515" max="11515" width="23" style="228" customWidth="1"/>
    <col min="11516" max="11516" width="10.625" style="228" customWidth="1"/>
    <col min="11517" max="11517" width="8.5" style="228" customWidth="1"/>
    <col min="11518" max="11520" width="8.625" style="228" customWidth="1"/>
    <col min="11521" max="11521" width="8.75" style="228" customWidth="1"/>
    <col min="11522" max="11530" width="8.625" style="228" customWidth="1"/>
    <col min="11531" max="11531" width="22.5" style="228" bestFit="1" customWidth="1"/>
    <col min="11532" max="11769" width="10" style="228"/>
    <col min="11770" max="11770" width="2" style="228" customWidth="1"/>
    <col min="11771" max="11771" width="23" style="228" customWidth="1"/>
    <col min="11772" max="11772" width="10.625" style="228" customWidth="1"/>
    <col min="11773" max="11773" width="8.5" style="228" customWidth="1"/>
    <col min="11774" max="11776" width="8.625" style="228" customWidth="1"/>
    <col min="11777" max="11777" width="8.75" style="228" customWidth="1"/>
    <col min="11778" max="11786" width="8.625" style="228" customWidth="1"/>
    <col min="11787" max="11787" width="22.5" style="228" bestFit="1" customWidth="1"/>
    <col min="11788" max="12025" width="10" style="228"/>
    <col min="12026" max="12026" width="2" style="228" customWidth="1"/>
    <col min="12027" max="12027" width="23" style="228" customWidth="1"/>
    <col min="12028" max="12028" width="10.625" style="228" customWidth="1"/>
    <col min="12029" max="12029" width="8.5" style="228" customWidth="1"/>
    <col min="12030" max="12032" width="8.625" style="228" customWidth="1"/>
    <col min="12033" max="12033" width="8.75" style="228" customWidth="1"/>
    <col min="12034" max="12042" width="8.625" style="228" customWidth="1"/>
    <col min="12043" max="12043" width="22.5" style="228" bestFit="1" customWidth="1"/>
    <col min="12044" max="12281" width="10" style="228"/>
    <col min="12282" max="12282" width="2" style="228" customWidth="1"/>
    <col min="12283" max="12283" width="23" style="228" customWidth="1"/>
    <col min="12284" max="12284" width="10.625" style="228" customWidth="1"/>
    <col min="12285" max="12285" width="8.5" style="228" customWidth="1"/>
    <col min="12286" max="12288" width="8.625" style="228" customWidth="1"/>
    <col min="12289" max="12289" width="8.75" style="228" customWidth="1"/>
    <col min="12290" max="12298" width="8.625" style="228" customWidth="1"/>
    <col min="12299" max="12299" width="22.5" style="228" bestFit="1" customWidth="1"/>
    <col min="12300" max="12537" width="10" style="228"/>
    <col min="12538" max="12538" width="2" style="228" customWidth="1"/>
    <col min="12539" max="12539" width="23" style="228" customWidth="1"/>
    <col min="12540" max="12540" width="10.625" style="228" customWidth="1"/>
    <col min="12541" max="12541" width="8.5" style="228" customWidth="1"/>
    <col min="12542" max="12544" width="8.625" style="228" customWidth="1"/>
    <col min="12545" max="12545" width="8.75" style="228" customWidth="1"/>
    <col min="12546" max="12554" width="8.625" style="228" customWidth="1"/>
    <col min="12555" max="12555" width="22.5" style="228" bestFit="1" customWidth="1"/>
    <col min="12556" max="12793" width="10" style="228"/>
    <col min="12794" max="12794" width="2" style="228" customWidth="1"/>
    <col min="12795" max="12795" width="23" style="228" customWidth="1"/>
    <col min="12796" max="12796" width="10.625" style="228" customWidth="1"/>
    <col min="12797" max="12797" width="8.5" style="228" customWidth="1"/>
    <col min="12798" max="12800" width="8.625" style="228" customWidth="1"/>
    <col min="12801" max="12801" width="8.75" style="228" customWidth="1"/>
    <col min="12802" max="12810" width="8.625" style="228" customWidth="1"/>
    <col min="12811" max="12811" width="22.5" style="228" bestFit="1" customWidth="1"/>
    <col min="12812" max="13049" width="10" style="228"/>
    <col min="13050" max="13050" width="2" style="228" customWidth="1"/>
    <col min="13051" max="13051" width="23" style="228" customWidth="1"/>
    <col min="13052" max="13052" width="10.625" style="228" customWidth="1"/>
    <col min="13053" max="13053" width="8.5" style="228" customWidth="1"/>
    <col min="13054" max="13056" width="8.625" style="228" customWidth="1"/>
    <col min="13057" max="13057" width="8.75" style="228" customWidth="1"/>
    <col min="13058" max="13066" width="8.625" style="228" customWidth="1"/>
    <col min="13067" max="13067" width="22.5" style="228" bestFit="1" customWidth="1"/>
    <col min="13068" max="13305" width="10" style="228"/>
    <col min="13306" max="13306" width="2" style="228" customWidth="1"/>
    <col min="13307" max="13307" width="23" style="228" customWidth="1"/>
    <col min="13308" max="13308" width="10.625" style="228" customWidth="1"/>
    <col min="13309" max="13309" width="8.5" style="228" customWidth="1"/>
    <col min="13310" max="13312" width="8.625" style="228" customWidth="1"/>
    <col min="13313" max="13313" width="8.75" style="228" customWidth="1"/>
    <col min="13314" max="13322" width="8.625" style="228" customWidth="1"/>
    <col min="13323" max="13323" width="22.5" style="228" bestFit="1" customWidth="1"/>
    <col min="13324" max="13561" width="10" style="228"/>
    <col min="13562" max="13562" width="2" style="228" customWidth="1"/>
    <col min="13563" max="13563" width="23" style="228" customWidth="1"/>
    <col min="13564" max="13564" width="10.625" style="228" customWidth="1"/>
    <col min="13565" max="13565" width="8.5" style="228" customWidth="1"/>
    <col min="13566" max="13568" width="8.625" style="228" customWidth="1"/>
    <col min="13569" max="13569" width="8.75" style="228" customWidth="1"/>
    <col min="13570" max="13578" width="8.625" style="228" customWidth="1"/>
    <col min="13579" max="13579" width="22.5" style="228" bestFit="1" customWidth="1"/>
    <col min="13580" max="13817" width="10" style="228"/>
    <col min="13818" max="13818" width="2" style="228" customWidth="1"/>
    <col min="13819" max="13819" width="23" style="228" customWidth="1"/>
    <col min="13820" max="13820" width="10.625" style="228" customWidth="1"/>
    <col min="13821" max="13821" width="8.5" style="228" customWidth="1"/>
    <col min="13822" max="13824" width="8.625" style="228" customWidth="1"/>
    <col min="13825" max="13825" width="8.75" style="228" customWidth="1"/>
    <col min="13826" max="13834" width="8.625" style="228" customWidth="1"/>
    <col min="13835" max="13835" width="22.5" style="228" bestFit="1" customWidth="1"/>
    <col min="13836" max="14073" width="10" style="228"/>
    <col min="14074" max="14074" width="2" style="228" customWidth="1"/>
    <col min="14075" max="14075" width="23" style="228" customWidth="1"/>
    <col min="14076" max="14076" width="10.625" style="228" customWidth="1"/>
    <col min="14077" max="14077" width="8.5" style="228" customWidth="1"/>
    <col min="14078" max="14080" width="8.625" style="228" customWidth="1"/>
    <col min="14081" max="14081" width="8.75" style="228" customWidth="1"/>
    <col min="14082" max="14090" width="8.625" style="228" customWidth="1"/>
    <col min="14091" max="14091" width="22.5" style="228" bestFit="1" customWidth="1"/>
    <col min="14092" max="14329" width="10" style="228"/>
    <col min="14330" max="14330" width="2" style="228" customWidth="1"/>
    <col min="14331" max="14331" width="23" style="228" customWidth="1"/>
    <col min="14332" max="14332" width="10.625" style="228" customWidth="1"/>
    <col min="14333" max="14333" width="8.5" style="228" customWidth="1"/>
    <col min="14334" max="14336" width="8.625" style="228" customWidth="1"/>
    <col min="14337" max="14337" width="8.75" style="228" customWidth="1"/>
    <col min="14338" max="14346" width="8.625" style="228" customWidth="1"/>
    <col min="14347" max="14347" width="22.5" style="228" bestFit="1" customWidth="1"/>
    <col min="14348" max="14585" width="10" style="228"/>
    <col min="14586" max="14586" width="2" style="228" customWidth="1"/>
    <col min="14587" max="14587" width="23" style="228" customWidth="1"/>
    <col min="14588" max="14588" width="10.625" style="228" customWidth="1"/>
    <col min="14589" max="14589" width="8.5" style="228" customWidth="1"/>
    <col min="14590" max="14592" width="8.625" style="228" customWidth="1"/>
    <col min="14593" max="14593" width="8.75" style="228" customWidth="1"/>
    <col min="14594" max="14602" width="8.625" style="228" customWidth="1"/>
    <col min="14603" max="14603" width="22.5" style="228" bestFit="1" customWidth="1"/>
    <col min="14604" max="14841" width="10" style="228"/>
    <col min="14842" max="14842" width="2" style="228" customWidth="1"/>
    <col min="14843" max="14843" width="23" style="228" customWidth="1"/>
    <col min="14844" max="14844" width="10.625" style="228" customWidth="1"/>
    <col min="14845" max="14845" width="8.5" style="228" customWidth="1"/>
    <col min="14846" max="14848" width="8.625" style="228" customWidth="1"/>
    <col min="14849" max="14849" width="8.75" style="228" customWidth="1"/>
    <col min="14850" max="14858" width="8.625" style="228" customWidth="1"/>
    <col min="14859" max="14859" width="22.5" style="228" bestFit="1" customWidth="1"/>
    <col min="14860" max="15097" width="10" style="228"/>
    <col min="15098" max="15098" width="2" style="228" customWidth="1"/>
    <col min="15099" max="15099" width="23" style="228" customWidth="1"/>
    <col min="15100" max="15100" width="10.625" style="228" customWidth="1"/>
    <col min="15101" max="15101" width="8.5" style="228" customWidth="1"/>
    <col min="15102" max="15104" width="8.625" style="228" customWidth="1"/>
    <col min="15105" max="15105" width="8.75" style="228" customWidth="1"/>
    <col min="15106" max="15114" width="8.625" style="228" customWidth="1"/>
    <col min="15115" max="15115" width="22.5" style="228" bestFit="1" customWidth="1"/>
    <col min="15116" max="15353" width="10" style="228"/>
    <col min="15354" max="15354" width="2" style="228" customWidth="1"/>
    <col min="15355" max="15355" width="23" style="228" customWidth="1"/>
    <col min="15356" max="15356" width="10.625" style="228" customWidth="1"/>
    <col min="15357" max="15357" width="8.5" style="228" customWidth="1"/>
    <col min="15358" max="15360" width="8.625" style="228" customWidth="1"/>
    <col min="15361" max="15361" width="8.75" style="228" customWidth="1"/>
    <col min="15362" max="15370" width="8.625" style="228" customWidth="1"/>
    <col min="15371" max="15371" width="22.5" style="228" bestFit="1" customWidth="1"/>
    <col min="15372" max="15609" width="10" style="228"/>
    <col min="15610" max="15610" width="2" style="228" customWidth="1"/>
    <col min="15611" max="15611" width="23" style="228" customWidth="1"/>
    <col min="15612" max="15612" width="10.625" style="228" customWidth="1"/>
    <col min="15613" max="15613" width="8.5" style="228" customWidth="1"/>
    <col min="15614" max="15616" width="8.625" style="228" customWidth="1"/>
    <col min="15617" max="15617" width="8.75" style="228" customWidth="1"/>
    <col min="15618" max="15626" width="8.625" style="228" customWidth="1"/>
    <col min="15627" max="15627" width="22.5" style="228" bestFit="1" customWidth="1"/>
    <col min="15628" max="15865" width="10" style="228"/>
    <col min="15866" max="15866" width="2" style="228" customWidth="1"/>
    <col min="15867" max="15867" width="23" style="228" customWidth="1"/>
    <col min="15868" max="15868" width="10.625" style="228" customWidth="1"/>
    <col min="15869" max="15869" width="8.5" style="228" customWidth="1"/>
    <col min="15870" max="15872" width="8.625" style="228" customWidth="1"/>
    <col min="15873" max="15873" width="8.75" style="228" customWidth="1"/>
    <col min="15874" max="15882" width="8.625" style="228" customWidth="1"/>
    <col min="15883" max="15883" width="22.5" style="228" bestFit="1" customWidth="1"/>
    <col min="15884" max="16121" width="10" style="228"/>
    <col min="16122" max="16122" width="2" style="228" customWidth="1"/>
    <col min="16123" max="16123" width="23" style="228" customWidth="1"/>
    <col min="16124" max="16124" width="10.625" style="228" customWidth="1"/>
    <col min="16125" max="16125" width="8.5" style="228" customWidth="1"/>
    <col min="16126" max="16128" width="8.625" style="228" customWidth="1"/>
    <col min="16129" max="16129" width="8.75" style="228" customWidth="1"/>
    <col min="16130" max="16138" width="8.625" style="228" customWidth="1"/>
    <col min="16139" max="16139" width="22.5" style="228" bestFit="1" customWidth="1"/>
    <col min="16140" max="16384" width="10" style="228"/>
  </cols>
  <sheetData>
    <row r="1" spans="2:15" ht="15" customHeight="1"/>
    <row r="2" spans="2:15" ht="25.5">
      <c r="B2" s="664" t="s">
        <v>68</v>
      </c>
      <c r="C2" s="664"/>
      <c r="D2" s="664"/>
      <c r="E2" s="664"/>
      <c r="F2" s="664"/>
      <c r="G2" s="664"/>
      <c r="H2" s="664"/>
      <c r="I2" s="664"/>
      <c r="J2" s="664"/>
      <c r="K2" s="664"/>
      <c r="L2" s="664"/>
      <c r="M2" s="664"/>
      <c r="N2" s="664"/>
      <c r="O2" s="664"/>
    </row>
    <row r="3" spans="2:15" ht="15" customHeight="1"/>
    <row r="4" spans="2:15" ht="15" customHeight="1"/>
    <row r="5" spans="2:15">
      <c r="B5" s="229"/>
      <c r="C5" s="229"/>
      <c r="D5" s="230"/>
      <c r="E5" s="230"/>
      <c r="F5" s="231"/>
    </row>
    <row r="6" spans="2:15" ht="14.25">
      <c r="B6" s="232" t="s">
        <v>128</v>
      </c>
      <c r="C6" s="233"/>
      <c r="D6" s="233"/>
      <c r="E6" s="234"/>
      <c r="F6" s="235"/>
      <c r="H6" s="235" t="s">
        <v>65</v>
      </c>
    </row>
    <row r="7" spans="2:15">
      <c r="B7" s="660" t="s">
        <v>227</v>
      </c>
      <c r="C7" s="660" t="s">
        <v>17</v>
      </c>
      <c r="D7" s="662" t="s">
        <v>69</v>
      </c>
      <c r="E7" s="662"/>
      <c r="F7" s="662" t="s">
        <v>81</v>
      </c>
      <c r="G7" s="662"/>
      <c r="H7" s="663" t="s">
        <v>64</v>
      </c>
    </row>
    <row r="8" spans="2:15">
      <c r="B8" s="661"/>
      <c r="C8" s="661"/>
      <c r="D8" s="236" t="s">
        <v>19</v>
      </c>
      <c r="E8" s="236" t="s">
        <v>18</v>
      </c>
      <c r="F8" s="236" t="s">
        <v>19</v>
      </c>
      <c r="G8" s="236" t="s">
        <v>18</v>
      </c>
      <c r="H8" s="663"/>
    </row>
    <row r="9" spans="2:15">
      <c r="B9" s="237" t="s">
        <v>70</v>
      </c>
      <c r="C9" s="238">
        <f>'7.MP산출근거'!$D$42</f>
        <v>258917</v>
      </c>
      <c r="D9" s="239">
        <v>0.01</v>
      </c>
      <c r="E9" s="240">
        <f>C9*D9</f>
        <v>2589.17</v>
      </c>
      <c r="F9" s="239">
        <v>2.3E-2</v>
      </c>
      <c r="G9" s="240">
        <f>C9*F9</f>
        <v>5955.0910000000003</v>
      </c>
      <c r="H9" s="241"/>
    </row>
    <row r="10" spans="2:15">
      <c r="B10" s="242" t="s">
        <v>63</v>
      </c>
      <c r="C10" s="243"/>
      <c r="D10" s="244"/>
      <c r="E10" s="244">
        <f>E9</f>
        <v>2589.17</v>
      </c>
      <c r="F10" s="244"/>
      <c r="G10" s="244">
        <f>G9</f>
        <v>5955.0910000000003</v>
      </c>
      <c r="H10" s="245"/>
    </row>
    <row r="11" spans="2:15">
      <c r="B11" s="228" t="s">
        <v>71</v>
      </c>
    </row>
    <row r="12" spans="2:15">
      <c r="B12" s="246" t="s">
        <v>198</v>
      </c>
    </row>
    <row r="14" spans="2:15" ht="14.25">
      <c r="B14" s="232" t="s">
        <v>129</v>
      </c>
      <c r="C14" s="233"/>
      <c r="J14" s="235"/>
      <c r="K14" s="234"/>
      <c r="L14" s="235" t="s">
        <v>65</v>
      </c>
    </row>
    <row r="15" spans="2:15">
      <c r="B15" s="660" t="s">
        <v>227</v>
      </c>
      <c r="C15" s="660" t="s">
        <v>17</v>
      </c>
      <c r="D15" s="662" t="s">
        <v>72</v>
      </c>
      <c r="E15" s="662"/>
      <c r="F15" s="662" t="s">
        <v>95</v>
      </c>
      <c r="G15" s="662"/>
      <c r="H15" s="662" t="s">
        <v>97</v>
      </c>
      <c r="I15" s="662"/>
      <c r="J15" s="662" t="s">
        <v>96</v>
      </c>
      <c r="K15" s="662"/>
      <c r="L15" s="663" t="s">
        <v>64</v>
      </c>
    </row>
    <row r="16" spans="2:15">
      <c r="B16" s="661"/>
      <c r="C16" s="661"/>
      <c r="D16" s="236" t="s">
        <v>19</v>
      </c>
      <c r="E16" s="236" t="s">
        <v>18</v>
      </c>
      <c r="F16" s="236" t="s">
        <v>19</v>
      </c>
      <c r="G16" s="236" t="s">
        <v>18</v>
      </c>
      <c r="H16" s="236" t="s">
        <v>19</v>
      </c>
      <c r="I16" s="236" t="s">
        <v>18</v>
      </c>
      <c r="J16" s="236" t="s">
        <v>19</v>
      </c>
      <c r="K16" s="236" t="s">
        <v>18</v>
      </c>
      <c r="L16" s="663"/>
    </row>
    <row r="17" spans="2:16">
      <c r="B17" s="237" t="s">
        <v>73</v>
      </c>
      <c r="C17" s="238">
        <f>'7.MP산출근거'!D43</f>
        <v>271717</v>
      </c>
      <c r="D17" s="239">
        <v>2.5999999999999999E-2</v>
      </c>
      <c r="E17" s="240">
        <f>C17*D17</f>
        <v>7064.6419999999998</v>
      </c>
      <c r="F17" s="239">
        <v>3.5000000000000003E-2</v>
      </c>
      <c r="G17" s="240">
        <f>C17*F17</f>
        <v>9510.0950000000012</v>
      </c>
      <c r="H17" s="239">
        <v>4.8000000000000001E-2</v>
      </c>
      <c r="I17" s="240">
        <f>C17*H17</f>
        <v>13042.416000000001</v>
      </c>
      <c r="J17" s="239">
        <v>7.3999999999999996E-2</v>
      </c>
      <c r="K17" s="240">
        <f>C17*J17</f>
        <v>20107.057999999997</v>
      </c>
      <c r="L17" s="241"/>
    </row>
    <row r="18" spans="2:16">
      <c r="B18" s="242" t="s">
        <v>63</v>
      </c>
      <c r="C18" s="243"/>
      <c r="D18" s="244"/>
      <c r="E18" s="244">
        <f>E17</f>
        <v>7064.6419999999998</v>
      </c>
      <c r="F18" s="244"/>
      <c r="G18" s="244">
        <f>G17</f>
        <v>9510.0950000000012</v>
      </c>
      <c r="H18" s="244"/>
      <c r="I18" s="244">
        <f>I17</f>
        <v>13042.416000000001</v>
      </c>
      <c r="J18" s="244"/>
      <c r="K18" s="244">
        <f>K17</f>
        <v>20107.057999999997</v>
      </c>
      <c r="L18" s="245"/>
    </row>
    <row r="19" spans="2:16">
      <c r="B19" s="228" t="s">
        <v>74</v>
      </c>
    </row>
    <row r="20" spans="2:16">
      <c r="B20" s="247" t="s">
        <v>75</v>
      </c>
    </row>
    <row r="21" spans="2:16">
      <c r="B21" s="247" t="s">
        <v>76</v>
      </c>
    </row>
    <row r="22" spans="2:16">
      <c r="B22" s="246" t="s">
        <v>199</v>
      </c>
    </row>
    <row r="24" spans="2:16" ht="14.25">
      <c r="B24" s="232" t="s">
        <v>130</v>
      </c>
      <c r="C24" s="248"/>
      <c r="P24" s="235" t="s">
        <v>82</v>
      </c>
    </row>
    <row r="25" spans="2:16" ht="13.5" customHeight="1">
      <c r="B25" s="660" t="s">
        <v>227</v>
      </c>
      <c r="C25" s="660" t="s">
        <v>17</v>
      </c>
      <c r="D25" s="662" t="s">
        <v>98</v>
      </c>
      <c r="E25" s="662"/>
      <c r="F25" s="662" t="s">
        <v>99</v>
      </c>
      <c r="G25" s="662"/>
      <c r="H25" s="662" t="s">
        <v>100</v>
      </c>
      <c r="I25" s="662"/>
      <c r="J25" s="662" t="s">
        <v>101</v>
      </c>
      <c r="K25" s="662"/>
      <c r="L25" s="662" t="s">
        <v>102</v>
      </c>
      <c r="M25" s="662"/>
      <c r="N25" s="662" t="s">
        <v>103</v>
      </c>
      <c r="O25" s="662"/>
      <c r="P25" s="663" t="s">
        <v>64</v>
      </c>
    </row>
    <row r="26" spans="2:16">
      <c r="B26" s="661"/>
      <c r="C26" s="661"/>
      <c r="D26" s="236" t="s">
        <v>19</v>
      </c>
      <c r="E26" s="236" t="s">
        <v>18</v>
      </c>
      <c r="F26" s="236" t="s">
        <v>19</v>
      </c>
      <c r="G26" s="236" t="s">
        <v>18</v>
      </c>
      <c r="H26" s="236" t="s">
        <v>19</v>
      </c>
      <c r="I26" s="236" t="s">
        <v>18</v>
      </c>
      <c r="J26" s="236" t="s">
        <v>19</v>
      </c>
      <c r="K26" s="236" t="s">
        <v>18</v>
      </c>
      <c r="L26" s="236" t="s">
        <v>19</v>
      </c>
      <c r="M26" s="236" t="s">
        <v>18</v>
      </c>
      <c r="N26" s="236" t="s">
        <v>19</v>
      </c>
      <c r="O26" s="236" t="s">
        <v>18</v>
      </c>
      <c r="P26" s="663"/>
    </row>
    <row r="27" spans="2:16">
      <c r="B27" s="237" t="s">
        <v>83</v>
      </c>
      <c r="C27" s="238">
        <f>'7.MP산출근거'!$D$42</f>
        <v>258917</v>
      </c>
      <c r="D27" s="239">
        <v>0.05</v>
      </c>
      <c r="E27" s="240">
        <f>$C$27*D27</f>
        <v>12945.85</v>
      </c>
      <c r="F27" s="239">
        <v>0.06</v>
      </c>
      <c r="G27" s="240">
        <f>$C$27*F27</f>
        <v>15535.019999999999</v>
      </c>
      <c r="H27" s="239">
        <v>0.08</v>
      </c>
      <c r="I27" s="240">
        <f>$C$27*H27</f>
        <v>20713.36</v>
      </c>
      <c r="J27" s="239">
        <v>0.11</v>
      </c>
      <c r="K27" s="240">
        <f>$C$27*J27</f>
        <v>28480.87</v>
      </c>
      <c r="L27" s="239">
        <v>4.3999999999999997E-2</v>
      </c>
      <c r="M27" s="240">
        <f>$C$27*L27</f>
        <v>11392.348</v>
      </c>
      <c r="N27" s="239">
        <v>5.8999999999999997E-2</v>
      </c>
      <c r="O27" s="240">
        <f>$C$27*N27</f>
        <v>15276.102999999999</v>
      </c>
      <c r="P27" s="241"/>
    </row>
    <row r="28" spans="2:16">
      <c r="B28" s="242" t="s">
        <v>63</v>
      </c>
      <c r="C28" s="243"/>
      <c r="D28" s="244"/>
      <c r="E28" s="244">
        <f>E27</f>
        <v>12945.85</v>
      </c>
      <c r="F28" s="244"/>
      <c r="G28" s="244">
        <f>G27</f>
        <v>15535.019999999999</v>
      </c>
      <c r="H28" s="244"/>
      <c r="I28" s="244">
        <f>I27</f>
        <v>20713.36</v>
      </c>
      <c r="J28" s="244"/>
      <c r="K28" s="244">
        <f>K27</f>
        <v>28480.87</v>
      </c>
      <c r="L28" s="244"/>
      <c r="M28" s="244">
        <f>M27</f>
        <v>11392.348</v>
      </c>
      <c r="N28" s="244"/>
      <c r="O28" s="244">
        <f>O27</f>
        <v>15276.102999999999</v>
      </c>
      <c r="P28" s="245"/>
    </row>
    <row r="29" spans="2:16">
      <c r="B29" s="228" t="s">
        <v>136</v>
      </c>
    </row>
    <row r="30" spans="2:16">
      <c r="B30" s="228" t="s">
        <v>134</v>
      </c>
    </row>
    <row r="31" spans="2:16">
      <c r="B31" s="228" t="s">
        <v>135</v>
      </c>
    </row>
    <row r="32" spans="2:16">
      <c r="B32" s="246" t="s">
        <v>499</v>
      </c>
    </row>
    <row r="34" spans="2:6" ht="14.25">
      <c r="B34" s="232" t="s">
        <v>131</v>
      </c>
      <c r="C34" s="233"/>
      <c r="D34" s="235"/>
      <c r="E34" s="234"/>
      <c r="F34" s="235" t="s">
        <v>84</v>
      </c>
    </row>
    <row r="35" spans="2:6">
      <c r="B35" s="660" t="s">
        <v>227</v>
      </c>
      <c r="C35" s="660" t="s">
        <v>17</v>
      </c>
      <c r="D35" s="662" t="s">
        <v>104</v>
      </c>
      <c r="E35" s="662"/>
      <c r="F35" s="663" t="s">
        <v>64</v>
      </c>
    </row>
    <row r="36" spans="2:6">
      <c r="B36" s="661"/>
      <c r="C36" s="661"/>
      <c r="D36" s="236" t="s">
        <v>19</v>
      </c>
      <c r="E36" s="236" t="s">
        <v>18</v>
      </c>
      <c r="F36" s="663"/>
    </row>
    <row r="37" spans="2:6">
      <c r="B37" s="237" t="s">
        <v>83</v>
      </c>
      <c r="C37" s="238">
        <f>'7.MP산출근거'!$D$42</f>
        <v>258917</v>
      </c>
      <c r="D37" s="239">
        <v>0.19</v>
      </c>
      <c r="E37" s="240">
        <f>C37*D37</f>
        <v>49194.23</v>
      </c>
      <c r="F37" s="241"/>
    </row>
    <row r="38" spans="2:6">
      <c r="B38" s="242" t="s">
        <v>63</v>
      </c>
      <c r="C38" s="243"/>
      <c r="D38" s="244"/>
      <c r="E38" s="244">
        <f>E37</f>
        <v>49194.23</v>
      </c>
      <c r="F38" s="245"/>
    </row>
    <row r="39" spans="2:6">
      <c r="B39" s="228" t="s">
        <v>225</v>
      </c>
    </row>
    <row r="40" spans="2:6">
      <c r="B40" s="228" t="s">
        <v>85</v>
      </c>
    </row>
    <row r="41" spans="2:6">
      <c r="B41" s="228" t="s">
        <v>86</v>
      </c>
    </row>
    <row r="42" spans="2:6">
      <c r="B42" s="246" t="s">
        <v>500</v>
      </c>
    </row>
    <row r="44" spans="2:6" ht="14.25">
      <c r="B44" s="232" t="s">
        <v>133</v>
      </c>
      <c r="C44" s="248"/>
      <c r="F44" s="235" t="s">
        <v>82</v>
      </c>
    </row>
    <row r="45" spans="2:6" ht="13.5" customHeight="1">
      <c r="B45" s="660" t="s">
        <v>227</v>
      </c>
      <c r="C45" s="660" t="s">
        <v>17</v>
      </c>
      <c r="D45" s="662" t="s">
        <v>132</v>
      </c>
      <c r="E45" s="662"/>
      <c r="F45" s="663" t="s">
        <v>64</v>
      </c>
    </row>
    <row r="46" spans="2:6">
      <c r="B46" s="661"/>
      <c r="C46" s="661"/>
      <c r="D46" s="236" t="s">
        <v>19</v>
      </c>
      <c r="E46" s="236" t="s">
        <v>18</v>
      </c>
      <c r="F46" s="663"/>
    </row>
    <row r="47" spans="2:6">
      <c r="B47" s="237" t="s">
        <v>70</v>
      </c>
      <c r="C47" s="238">
        <f>'7.MP산출근거'!$D$42</f>
        <v>258917</v>
      </c>
      <c r="D47" s="239">
        <v>0.15</v>
      </c>
      <c r="E47" s="240">
        <f>$C$47*D47</f>
        <v>38837.549999999996</v>
      </c>
      <c r="F47" s="241"/>
    </row>
    <row r="48" spans="2:6">
      <c r="B48" s="242" t="s">
        <v>63</v>
      </c>
      <c r="C48" s="243"/>
      <c r="D48" s="244"/>
      <c r="E48" s="244">
        <f>E47</f>
        <v>38837.549999999996</v>
      </c>
      <c r="F48" s="245"/>
    </row>
    <row r="49" spans="2:6">
      <c r="B49" s="228" t="s">
        <v>175</v>
      </c>
    </row>
    <row r="50" spans="2:6">
      <c r="B50" s="246" t="s">
        <v>197</v>
      </c>
    </row>
    <row r="52" spans="2:6" ht="14.25">
      <c r="B52" s="232" t="s">
        <v>200</v>
      </c>
      <c r="C52" s="248"/>
      <c r="F52" s="235" t="s">
        <v>203</v>
      </c>
    </row>
    <row r="53" spans="2:6">
      <c r="B53" s="660" t="s">
        <v>227</v>
      </c>
      <c r="C53" s="660" t="s">
        <v>17</v>
      </c>
      <c r="D53" s="662" t="s">
        <v>202</v>
      </c>
      <c r="E53" s="662"/>
      <c r="F53" s="663" t="s">
        <v>64</v>
      </c>
    </row>
    <row r="54" spans="2:6">
      <c r="B54" s="661"/>
      <c r="C54" s="661"/>
      <c r="D54" s="236" t="s">
        <v>19</v>
      </c>
      <c r="E54" s="236" t="s">
        <v>18</v>
      </c>
      <c r="F54" s="663"/>
    </row>
    <row r="55" spans="2:6">
      <c r="B55" s="237" t="s">
        <v>201</v>
      </c>
      <c r="C55" s="238">
        <f>'7.MP산출근거'!D44</f>
        <v>259947</v>
      </c>
      <c r="D55" s="239">
        <v>0.18</v>
      </c>
      <c r="E55" s="240">
        <f>$C$47*D55</f>
        <v>46605.06</v>
      </c>
      <c r="F55" s="241"/>
    </row>
    <row r="56" spans="2:6">
      <c r="B56" s="242" t="s">
        <v>63</v>
      </c>
      <c r="C56" s="243"/>
      <c r="D56" s="244"/>
      <c r="E56" s="244">
        <f>E55</f>
        <v>46605.06</v>
      </c>
      <c r="F56" s="245"/>
    </row>
    <row r="57" spans="2:6">
      <c r="B57" s="228" t="s">
        <v>236</v>
      </c>
    </row>
    <row r="58" spans="2:6">
      <c r="B58" s="247" t="s">
        <v>204</v>
      </c>
    </row>
    <row r="60" spans="2:6" ht="14.25">
      <c r="B60" s="232" t="s">
        <v>299</v>
      </c>
      <c r="C60" s="248"/>
      <c r="E60" s="235" t="s">
        <v>203</v>
      </c>
    </row>
    <row r="61" spans="2:6">
      <c r="B61" s="660" t="s">
        <v>227</v>
      </c>
      <c r="C61" s="660" t="s">
        <v>17</v>
      </c>
      <c r="D61" s="662" t="s">
        <v>300</v>
      </c>
      <c r="E61" s="662"/>
    </row>
    <row r="62" spans="2:6">
      <c r="B62" s="661"/>
      <c r="C62" s="661"/>
      <c r="D62" s="383" t="s">
        <v>19</v>
      </c>
      <c r="E62" s="383" t="s">
        <v>18</v>
      </c>
    </row>
    <row r="63" spans="2:6">
      <c r="B63" s="237" t="s">
        <v>70</v>
      </c>
      <c r="C63" s="238">
        <f>'7.MP산출근거'!$D$42</f>
        <v>258917</v>
      </c>
      <c r="D63" s="239">
        <v>0.1</v>
      </c>
      <c r="E63" s="240">
        <f>$C$63*D63</f>
        <v>25891.7</v>
      </c>
    </row>
    <row r="64" spans="2:6">
      <c r="B64" s="242" t="s">
        <v>63</v>
      </c>
      <c r="C64" s="243"/>
      <c r="D64" s="244"/>
      <c r="E64" s="244">
        <f>E63</f>
        <v>25891.7</v>
      </c>
    </row>
    <row r="65" spans="2:5">
      <c r="B65" s="228" t="s">
        <v>301</v>
      </c>
    </row>
    <row r="66" spans="2:5">
      <c r="B66" s="246" t="s">
        <v>198</v>
      </c>
    </row>
    <row r="67" spans="2:5">
      <c r="B67" s="247"/>
    </row>
    <row r="68" spans="2:5" ht="14.25">
      <c r="B68" s="232" t="s">
        <v>302</v>
      </c>
      <c r="C68" s="248"/>
      <c r="E68" s="235" t="s">
        <v>203</v>
      </c>
    </row>
    <row r="69" spans="2:5">
      <c r="B69" s="660" t="s">
        <v>227</v>
      </c>
      <c r="C69" s="660" t="s">
        <v>17</v>
      </c>
      <c r="D69" s="662" t="s">
        <v>303</v>
      </c>
      <c r="E69" s="662"/>
    </row>
    <row r="70" spans="2:5">
      <c r="B70" s="661"/>
      <c r="C70" s="661"/>
      <c r="D70" s="383" t="s">
        <v>19</v>
      </c>
      <c r="E70" s="383" t="s">
        <v>18</v>
      </c>
    </row>
    <row r="71" spans="2:5">
      <c r="B71" s="237" t="s">
        <v>70</v>
      </c>
      <c r="C71" s="238">
        <f>'7.MP산출근거'!$D$42</f>
        <v>258917</v>
      </c>
      <c r="D71" s="239">
        <v>0.08</v>
      </c>
      <c r="E71" s="240">
        <f>$C$71*D71</f>
        <v>20713.36</v>
      </c>
    </row>
    <row r="72" spans="2:5">
      <c r="B72" s="242" t="s">
        <v>63</v>
      </c>
      <c r="C72" s="243"/>
      <c r="D72" s="244"/>
      <c r="E72" s="244">
        <f>E71</f>
        <v>20713.36</v>
      </c>
    </row>
    <row r="73" spans="2:5">
      <c r="B73" s="246" t="s">
        <v>304</v>
      </c>
    </row>
    <row r="75" spans="2:5" ht="14.25">
      <c r="B75" s="232" t="s">
        <v>305</v>
      </c>
      <c r="C75" s="248"/>
      <c r="E75" s="235" t="s">
        <v>203</v>
      </c>
    </row>
    <row r="76" spans="2:5">
      <c r="B76" s="660" t="s">
        <v>227</v>
      </c>
      <c r="C76" s="660" t="s">
        <v>17</v>
      </c>
      <c r="D76" s="662" t="s">
        <v>306</v>
      </c>
      <c r="E76" s="662"/>
    </row>
    <row r="77" spans="2:5">
      <c r="B77" s="661"/>
      <c r="C77" s="661"/>
      <c r="D77" s="383" t="s">
        <v>19</v>
      </c>
      <c r="E77" s="383" t="s">
        <v>18</v>
      </c>
    </row>
    <row r="78" spans="2:5">
      <c r="B78" s="237" t="s">
        <v>70</v>
      </c>
      <c r="C78" s="238">
        <f>'7.MP산출근거'!$D$42</f>
        <v>258917</v>
      </c>
      <c r="D78" s="239">
        <v>0.23</v>
      </c>
      <c r="E78" s="240">
        <f>$C$78*D78</f>
        <v>59550.91</v>
      </c>
    </row>
    <row r="79" spans="2:5">
      <c r="B79" s="242" t="s">
        <v>63</v>
      </c>
      <c r="C79" s="243"/>
      <c r="D79" s="244"/>
      <c r="E79" s="244">
        <f>E78</f>
        <v>59550.91</v>
      </c>
    </row>
    <row r="80" spans="2:5">
      <c r="B80" s="228" t="s">
        <v>307</v>
      </c>
    </row>
    <row r="81" spans="2:5">
      <c r="B81" s="246" t="s">
        <v>198</v>
      </c>
    </row>
    <row r="83" spans="2:5" ht="14.25">
      <c r="B83" s="232" t="s">
        <v>308</v>
      </c>
      <c r="C83" s="248"/>
      <c r="E83" s="235" t="s">
        <v>82</v>
      </c>
    </row>
    <row r="84" spans="2:5">
      <c r="B84" s="660" t="s">
        <v>227</v>
      </c>
      <c r="C84" s="660" t="s">
        <v>17</v>
      </c>
      <c r="D84" s="662" t="s">
        <v>309</v>
      </c>
      <c r="E84" s="662"/>
    </row>
    <row r="85" spans="2:5">
      <c r="B85" s="661"/>
      <c r="C85" s="661"/>
      <c r="D85" s="383" t="s">
        <v>19</v>
      </c>
      <c r="E85" s="383" t="s">
        <v>18</v>
      </c>
    </row>
    <row r="86" spans="2:5">
      <c r="B86" s="237" t="s">
        <v>310</v>
      </c>
      <c r="C86" s="238">
        <v>332485</v>
      </c>
      <c r="D86" s="239">
        <v>0.15</v>
      </c>
      <c r="E86" s="240">
        <f>$C$86*D86</f>
        <v>49872.75</v>
      </c>
    </row>
    <row r="87" spans="2:5">
      <c r="B87" s="242" t="s">
        <v>63</v>
      </c>
      <c r="C87" s="243"/>
      <c r="D87" s="244"/>
      <c r="E87" s="244">
        <f>E86</f>
        <v>49872.75</v>
      </c>
    </row>
    <row r="89" spans="2:5" ht="14.25">
      <c r="B89" s="232" t="s">
        <v>311</v>
      </c>
      <c r="C89" s="248"/>
    </row>
    <row r="90" spans="2:5">
      <c r="B90" s="660" t="s">
        <v>227</v>
      </c>
      <c r="C90" s="660" t="s">
        <v>17</v>
      </c>
      <c r="D90" s="662" t="s">
        <v>312</v>
      </c>
      <c r="E90" s="662"/>
    </row>
    <row r="91" spans="2:5">
      <c r="B91" s="661"/>
      <c r="C91" s="661"/>
      <c r="D91" s="383" t="s">
        <v>19</v>
      </c>
      <c r="E91" s="383" t="s">
        <v>18</v>
      </c>
    </row>
    <row r="92" spans="2:5">
      <c r="B92" s="237" t="s">
        <v>313</v>
      </c>
      <c r="C92" s="238">
        <v>338501</v>
      </c>
      <c r="D92" s="239">
        <v>0.18</v>
      </c>
      <c r="E92" s="240">
        <f>$C$92*D92</f>
        <v>60930.18</v>
      </c>
    </row>
    <row r="93" spans="2:5">
      <c r="B93" s="242" t="s">
        <v>63</v>
      </c>
      <c r="C93" s="243"/>
      <c r="D93" s="244"/>
      <c r="E93" s="244">
        <f>E92</f>
        <v>60930.18</v>
      </c>
    </row>
    <row r="94" spans="2:5">
      <c r="B94" s="246" t="s">
        <v>304</v>
      </c>
    </row>
    <row r="96" spans="2:5" ht="14.25">
      <c r="B96" s="232" t="s">
        <v>497</v>
      </c>
      <c r="C96" s="248"/>
    </row>
    <row r="97" spans="2:5">
      <c r="B97" s="660" t="s">
        <v>227</v>
      </c>
      <c r="C97" s="660" t="s">
        <v>17</v>
      </c>
      <c r="D97" s="662" t="s">
        <v>312</v>
      </c>
      <c r="E97" s="662"/>
    </row>
    <row r="98" spans="2:5">
      <c r="B98" s="661"/>
      <c r="C98" s="661"/>
      <c r="D98" s="521" t="s">
        <v>19</v>
      </c>
      <c r="E98" s="521" t="s">
        <v>18</v>
      </c>
    </row>
    <row r="99" spans="2:5">
      <c r="B99" s="237" t="s">
        <v>70</v>
      </c>
      <c r="C99" s="238">
        <f>'7.MP산출근거'!D42</f>
        <v>258917</v>
      </c>
      <c r="D99" s="239">
        <v>0.28999999999999998</v>
      </c>
      <c r="E99" s="240">
        <f>$C$92*D99</f>
        <v>98165.29</v>
      </c>
    </row>
    <row r="100" spans="2:5">
      <c r="B100" s="242" t="s">
        <v>63</v>
      </c>
      <c r="C100" s="243"/>
      <c r="D100" s="244"/>
      <c r="E100" s="244">
        <f>E99</f>
        <v>98165.29</v>
      </c>
    </row>
    <row r="101" spans="2:5">
      <c r="B101" s="246" t="s">
        <v>498</v>
      </c>
    </row>
  </sheetData>
  <mergeCells count="52">
    <mergeCell ref="B35:B36"/>
    <mergeCell ref="C35:C36"/>
    <mergeCell ref="D35:E35"/>
    <mergeCell ref="F35:F36"/>
    <mergeCell ref="B2:O2"/>
    <mergeCell ref="B7:B8"/>
    <mergeCell ref="C7:C8"/>
    <mergeCell ref="H7:H8"/>
    <mergeCell ref="D7:E7"/>
    <mergeCell ref="F7:G7"/>
    <mergeCell ref="B15:B16"/>
    <mergeCell ref="C15:C16"/>
    <mergeCell ref="J15:K15"/>
    <mergeCell ref="L15:L16"/>
    <mergeCell ref="D15:E15"/>
    <mergeCell ref="F15:G15"/>
    <mergeCell ref="H15:I15"/>
    <mergeCell ref="P25:P26"/>
    <mergeCell ref="B25:B26"/>
    <mergeCell ref="C25:C26"/>
    <mergeCell ref="D25:E25"/>
    <mergeCell ref="F25:G25"/>
    <mergeCell ref="H25:I25"/>
    <mergeCell ref="J25:K25"/>
    <mergeCell ref="L25:M25"/>
    <mergeCell ref="N25:O25"/>
    <mergeCell ref="D45:E45"/>
    <mergeCell ref="F45:F46"/>
    <mergeCell ref="B45:B46"/>
    <mergeCell ref="C45:C46"/>
    <mergeCell ref="B53:B54"/>
    <mergeCell ref="C53:C54"/>
    <mergeCell ref="D53:E53"/>
    <mergeCell ref="F53:F54"/>
    <mergeCell ref="B61:B62"/>
    <mergeCell ref="C61:C62"/>
    <mergeCell ref="D61:E61"/>
    <mergeCell ref="B69:B70"/>
    <mergeCell ref="C69:C70"/>
    <mergeCell ref="D69:E69"/>
    <mergeCell ref="B76:B77"/>
    <mergeCell ref="C76:C77"/>
    <mergeCell ref="D76:E76"/>
    <mergeCell ref="B84:B85"/>
    <mergeCell ref="C84:C85"/>
    <mergeCell ref="D84:E84"/>
    <mergeCell ref="B97:B98"/>
    <mergeCell ref="C97:C98"/>
    <mergeCell ref="D97:E97"/>
    <mergeCell ref="B90:B91"/>
    <mergeCell ref="C90:C91"/>
    <mergeCell ref="D90:E90"/>
  </mergeCells>
  <phoneticPr fontId="42" type="noConversion"/>
  <pageMargins left="0.7" right="0.7" top="0.75" bottom="0.75" header="0.3" footer="0.3"/>
  <pageSetup paperSize="9" scale="37"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T49"/>
  <sheetViews>
    <sheetView showGridLines="0" workbookViewId="0">
      <selection activeCell="E46" sqref="E46:P46"/>
    </sheetView>
  </sheetViews>
  <sheetFormatPr defaultColWidth="9" defaultRowHeight="14.25"/>
  <cols>
    <col min="1" max="1" width="3.25" style="249" customWidth="1"/>
    <col min="2" max="2" width="5.75" style="249" customWidth="1"/>
    <col min="3" max="3" width="29.625" style="249" customWidth="1"/>
    <col min="4" max="4" width="16.25" style="249" customWidth="1"/>
    <col min="5" max="5" width="5.5" style="249" customWidth="1"/>
    <col min="6" max="6" width="15.875" style="249" customWidth="1"/>
    <col min="7" max="8" width="1.875" style="249" customWidth="1"/>
    <col min="9" max="9" width="4.25" style="249" customWidth="1"/>
    <col min="10" max="10" width="4.5" style="249" bestFit="1" customWidth="1"/>
    <col min="11" max="11" width="3.125" style="249" customWidth="1"/>
    <col min="12" max="12" width="4.75" style="249" bestFit="1" customWidth="1"/>
    <col min="13" max="13" width="5" style="249" customWidth="1"/>
    <col min="14" max="14" width="4.875" style="249" bestFit="1" customWidth="1"/>
    <col min="15" max="15" width="10.75" style="249" customWidth="1"/>
    <col min="16" max="16" width="10.125" style="249" customWidth="1"/>
    <col min="17" max="17" width="7.875" style="249" customWidth="1"/>
    <col min="18" max="16384" width="9" style="249"/>
  </cols>
  <sheetData>
    <row r="1" spans="2:17">
      <c r="O1" s="250"/>
    </row>
    <row r="2" spans="2:17" s="123" customFormat="1" ht="24" customHeight="1">
      <c r="B2" s="677" t="s">
        <v>240</v>
      </c>
      <c r="C2" s="677"/>
      <c r="D2" s="677"/>
      <c r="E2" s="677"/>
      <c r="F2" s="677"/>
      <c r="G2" s="677"/>
      <c r="H2" s="677"/>
      <c r="I2" s="677"/>
      <c r="J2" s="677"/>
      <c r="K2" s="677"/>
      <c r="L2" s="677"/>
      <c r="M2" s="677"/>
      <c r="N2" s="677"/>
      <c r="O2" s="677"/>
      <c r="P2" s="677"/>
      <c r="Q2" s="677"/>
    </row>
    <row r="3" spans="2:17" ht="9.75" customHeight="1"/>
    <row r="4" spans="2:17">
      <c r="B4" s="66" t="str">
        <f>'3.공사예산내역서(갑)'!$B$4</f>
        <v>공사명 : 중소형빌딩 표준현장 원격감시시스템 구축공사</v>
      </c>
      <c r="Q4" s="68" t="str">
        <f>'3.공사예산내역서(갑)'!$H$4</f>
        <v>(작성일자:`22년 01월 20일)</v>
      </c>
    </row>
    <row r="5" spans="2:17" ht="6.75" customHeight="1" thickBot="1">
      <c r="B5" s="251"/>
      <c r="Q5" s="127"/>
    </row>
    <row r="6" spans="2:17" s="144" customFormat="1">
      <c r="B6" s="678" t="s">
        <v>241</v>
      </c>
      <c r="C6" s="679"/>
      <c r="D6" s="252" t="s">
        <v>242</v>
      </c>
      <c r="E6" s="360" t="s">
        <v>25</v>
      </c>
      <c r="F6" s="253" t="s">
        <v>243</v>
      </c>
      <c r="G6" s="680" t="s">
        <v>244</v>
      </c>
      <c r="H6" s="681"/>
      <c r="I6" s="681"/>
      <c r="J6" s="681"/>
      <c r="K6" s="681"/>
      <c r="L6" s="681"/>
      <c r="M6" s="681"/>
      <c r="N6" s="682"/>
      <c r="O6" s="361" t="s">
        <v>19</v>
      </c>
      <c r="P6" s="683" t="s">
        <v>245</v>
      </c>
      <c r="Q6" s="684"/>
    </row>
    <row r="7" spans="2:17" s="264" customFormat="1" ht="16.5" customHeight="1">
      <c r="B7" s="254" t="s">
        <v>188</v>
      </c>
      <c r="C7" s="255"/>
      <c r="D7" s="256"/>
      <c r="E7" s="256"/>
      <c r="F7" s="257"/>
      <c r="G7" s="258"/>
      <c r="H7" s="259"/>
      <c r="I7" s="259"/>
      <c r="J7" s="259"/>
      <c r="K7" s="259"/>
      <c r="L7" s="259"/>
      <c r="M7" s="259"/>
      <c r="N7" s="260"/>
      <c r="O7" s="261"/>
      <c r="P7" s="262"/>
      <c r="Q7" s="263"/>
    </row>
    <row r="8" spans="2:17" s="264" customFormat="1" ht="16.5" customHeight="1">
      <c r="B8" s="265"/>
      <c r="C8" s="266" t="s">
        <v>189</v>
      </c>
      <c r="D8" s="256"/>
      <c r="E8" s="256"/>
      <c r="F8" s="257"/>
      <c r="G8" s="262"/>
      <c r="H8" s="267"/>
      <c r="I8" s="267"/>
      <c r="J8" s="267"/>
      <c r="K8" s="267"/>
      <c r="L8" s="267"/>
      <c r="M8" s="267"/>
      <c r="N8" s="268"/>
      <c r="O8" s="261"/>
      <c r="P8" s="262"/>
      <c r="Q8" s="263"/>
    </row>
    <row r="9" spans="2:17" s="264" customFormat="1" ht="16.5" customHeight="1">
      <c r="B9" s="269">
        <v>1</v>
      </c>
      <c r="C9" s="270" t="s">
        <v>246</v>
      </c>
      <c r="D9" s="271" t="s">
        <v>247</v>
      </c>
      <c r="E9" s="256">
        <v>2</v>
      </c>
      <c r="F9" s="257">
        <v>30</v>
      </c>
      <c r="G9" s="272" t="s">
        <v>57</v>
      </c>
      <c r="H9" s="273">
        <f t="shared" ref="H9" si="0">E9</f>
        <v>2</v>
      </c>
      <c r="I9" s="267" t="s">
        <v>58</v>
      </c>
      <c r="J9" s="273">
        <f t="shared" ref="J9" si="1">F9</f>
        <v>30</v>
      </c>
      <c r="K9" s="267" t="s">
        <v>248</v>
      </c>
      <c r="L9" s="273">
        <v>480</v>
      </c>
      <c r="M9" s="267" t="s">
        <v>249</v>
      </c>
      <c r="N9" s="274">
        <f t="shared" ref="N9" si="2">H9*J9/L9</f>
        <v>0.125</v>
      </c>
      <c r="O9" s="261">
        <f t="shared" ref="O9" si="3">N9</f>
        <v>0.125</v>
      </c>
      <c r="P9" s="275"/>
      <c r="Q9" s="263"/>
    </row>
    <row r="10" spans="2:17" s="264" customFormat="1" ht="16.5" customHeight="1">
      <c r="B10" s="269"/>
      <c r="C10" s="276" t="s">
        <v>250</v>
      </c>
      <c r="D10" s="271"/>
      <c r="E10" s="256"/>
      <c r="F10" s="257"/>
      <c r="G10" s="272"/>
      <c r="H10" s="273"/>
      <c r="I10" s="267"/>
      <c r="J10" s="273"/>
      <c r="K10" s="267"/>
      <c r="L10" s="273"/>
      <c r="M10" s="267"/>
      <c r="N10" s="274"/>
      <c r="O10" s="261"/>
      <c r="P10" s="275"/>
      <c r="Q10" s="263"/>
    </row>
    <row r="11" spans="2:17" s="264" customFormat="1" ht="16.5" customHeight="1">
      <c r="B11" s="269">
        <v>2</v>
      </c>
      <c r="C11" s="270" t="s">
        <v>251</v>
      </c>
      <c r="D11" s="271" t="s">
        <v>247</v>
      </c>
      <c r="E11" s="256">
        <v>2</v>
      </c>
      <c r="F11" s="257">
        <v>30</v>
      </c>
      <c r="G11" s="272" t="s">
        <v>57</v>
      </c>
      <c r="H11" s="273">
        <f t="shared" ref="H11" si="4">E11</f>
        <v>2</v>
      </c>
      <c r="I11" s="267" t="s">
        <v>252</v>
      </c>
      <c r="J11" s="273">
        <f t="shared" ref="J11" si="5">F11</f>
        <v>30</v>
      </c>
      <c r="K11" s="267" t="s">
        <v>248</v>
      </c>
      <c r="L11" s="273">
        <v>480</v>
      </c>
      <c r="M11" s="267" t="s">
        <v>249</v>
      </c>
      <c r="N11" s="274">
        <f t="shared" ref="N11" si="6">H11*J11/L11</f>
        <v>0.125</v>
      </c>
      <c r="O11" s="261">
        <f t="shared" ref="O11" si="7">N11</f>
        <v>0.125</v>
      </c>
      <c r="P11" s="275"/>
      <c r="Q11" s="263"/>
    </row>
    <row r="12" spans="2:17" s="264" customFormat="1" ht="16.5" customHeight="1">
      <c r="B12" s="269"/>
      <c r="C12" s="276" t="s">
        <v>250</v>
      </c>
      <c r="D12" s="271"/>
      <c r="E12" s="256"/>
      <c r="F12" s="257"/>
      <c r="G12" s="272"/>
      <c r="H12" s="273"/>
      <c r="I12" s="267"/>
      <c r="J12" s="273"/>
      <c r="K12" s="267"/>
      <c r="L12" s="273"/>
      <c r="M12" s="267"/>
      <c r="N12" s="274"/>
      <c r="O12" s="261"/>
      <c r="P12" s="275"/>
      <c r="Q12" s="263"/>
    </row>
    <row r="13" spans="2:17" s="264" customFormat="1" ht="16.5" customHeight="1">
      <c r="B13" s="269">
        <v>3</v>
      </c>
      <c r="C13" s="270" t="s">
        <v>253</v>
      </c>
      <c r="D13" s="271" t="s">
        <v>247</v>
      </c>
      <c r="E13" s="256">
        <v>1</v>
      </c>
      <c r="F13" s="257">
        <v>20</v>
      </c>
      <c r="G13" s="272" t="s">
        <v>57</v>
      </c>
      <c r="H13" s="273">
        <f t="shared" ref="H13" si="8">E13</f>
        <v>1</v>
      </c>
      <c r="I13" s="267" t="s">
        <v>252</v>
      </c>
      <c r="J13" s="273">
        <f t="shared" ref="J13" si="9">F13</f>
        <v>20</v>
      </c>
      <c r="K13" s="267" t="s">
        <v>248</v>
      </c>
      <c r="L13" s="273">
        <v>480</v>
      </c>
      <c r="M13" s="267" t="s">
        <v>249</v>
      </c>
      <c r="N13" s="274">
        <f t="shared" ref="N13" si="10">H13*J13/L13</f>
        <v>4.1666666666666664E-2</v>
      </c>
      <c r="O13" s="261">
        <f t="shared" ref="O13" si="11">N13</f>
        <v>4.1666666666666664E-2</v>
      </c>
      <c r="P13" s="275"/>
      <c r="Q13" s="263"/>
    </row>
    <row r="14" spans="2:17" s="264" customFormat="1" ht="16.5" customHeight="1">
      <c r="B14" s="269"/>
      <c r="C14" s="276" t="s">
        <v>250</v>
      </c>
      <c r="D14" s="271"/>
      <c r="E14" s="256"/>
      <c r="F14" s="257"/>
      <c r="G14" s="272"/>
      <c r="H14" s="273"/>
      <c r="I14" s="267"/>
      <c r="J14" s="273"/>
      <c r="K14" s="267"/>
      <c r="L14" s="273"/>
      <c r="M14" s="267"/>
      <c r="N14" s="274"/>
      <c r="O14" s="261"/>
      <c r="P14" s="275"/>
      <c r="Q14" s="263"/>
    </row>
    <row r="15" spans="2:17" s="264" customFormat="1" ht="16.5" customHeight="1">
      <c r="B15" s="269">
        <v>4</v>
      </c>
      <c r="C15" s="363" t="s">
        <v>254</v>
      </c>
      <c r="D15" s="364" t="s">
        <v>247</v>
      </c>
      <c r="E15" s="365">
        <v>1</v>
      </c>
      <c r="F15" s="366">
        <v>120</v>
      </c>
      <c r="G15" s="367" t="s">
        <v>57</v>
      </c>
      <c r="H15" s="368">
        <f t="shared" ref="H15" si="12">E15</f>
        <v>1</v>
      </c>
      <c r="I15" s="369" t="s">
        <v>252</v>
      </c>
      <c r="J15" s="368">
        <f>F15</f>
        <v>120</v>
      </c>
      <c r="K15" s="369" t="s">
        <v>248</v>
      </c>
      <c r="L15" s="368">
        <v>480</v>
      </c>
      <c r="M15" s="369" t="s">
        <v>249</v>
      </c>
      <c r="N15" s="370">
        <f t="shared" ref="N15" si="13">H15*J15/L15</f>
        <v>0.25</v>
      </c>
      <c r="O15" s="371">
        <f t="shared" ref="O15" si="14">N15</f>
        <v>0.25</v>
      </c>
      <c r="P15" s="685"/>
      <c r="Q15" s="686"/>
    </row>
    <row r="16" spans="2:17" s="264" customFormat="1" ht="16.5" customHeight="1">
      <c r="B16" s="269"/>
      <c r="C16" s="372" t="s">
        <v>250</v>
      </c>
      <c r="D16" s="364"/>
      <c r="E16" s="365"/>
      <c r="F16" s="366"/>
      <c r="G16" s="367"/>
      <c r="H16" s="368"/>
      <c r="I16" s="369"/>
      <c r="J16" s="368"/>
      <c r="K16" s="369"/>
      <c r="L16" s="368"/>
      <c r="M16" s="369"/>
      <c r="N16" s="370"/>
      <c r="O16" s="371"/>
      <c r="P16" s="685"/>
      <c r="Q16" s="686"/>
    </row>
    <row r="17" spans="2:17" s="264" customFormat="1" ht="16.5" customHeight="1">
      <c r="B17" s="269">
        <v>5</v>
      </c>
      <c r="C17" s="363" t="s">
        <v>255</v>
      </c>
      <c r="D17" s="364" t="s">
        <v>256</v>
      </c>
      <c r="E17" s="365">
        <v>1</v>
      </c>
      <c r="F17" s="366">
        <v>30</v>
      </c>
      <c r="G17" s="367" t="s">
        <v>57</v>
      </c>
      <c r="H17" s="368">
        <f t="shared" ref="H17" si="15">E17</f>
        <v>1</v>
      </c>
      <c r="I17" s="369" t="s">
        <v>252</v>
      </c>
      <c r="J17" s="368">
        <f>F17</f>
        <v>30</v>
      </c>
      <c r="K17" s="369" t="s">
        <v>248</v>
      </c>
      <c r="L17" s="368">
        <v>480</v>
      </c>
      <c r="M17" s="369" t="s">
        <v>249</v>
      </c>
      <c r="N17" s="370">
        <f t="shared" ref="N17" si="16">H17*J17/L17</f>
        <v>6.25E-2</v>
      </c>
      <c r="O17" s="371">
        <f t="shared" ref="O17" si="17">N17</f>
        <v>6.25E-2</v>
      </c>
      <c r="P17" s="685"/>
      <c r="Q17" s="686"/>
    </row>
    <row r="18" spans="2:17" s="264" customFormat="1" ht="16.5" customHeight="1">
      <c r="B18" s="269"/>
      <c r="C18" s="372" t="s">
        <v>250</v>
      </c>
      <c r="D18" s="364"/>
      <c r="E18" s="365"/>
      <c r="F18" s="366"/>
      <c r="G18" s="367"/>
      <c r="H18" s="368"/>
      <c r="I18" s="369"/>
      <c r="J18" s="368"/>
      <c r="K18" s="369"/>
      <c r="L18" s="368"/>
      <c r="M18" s="369"/>
      <c r="N18" s="370"/>
      <c r="O18" s="371"/>
      <c r="P18" s="685"/>
      <c r="Q18" s="686"/>
    </row>
    <row r="19" spans="2:17" s="264" customFormat="1" ht="16.5" customHeight="1">
      <c r="B19" s="269"/>
      <c r="C19" s="277"/>
      <c r="D19" s="278"/>
      <c r="E19" s="279"/>
      <c r="F19" s="280"/>
      <c r="G19" s="281"/>
      <c r="H19" s="282"/>
      <c r="I19" s="283"/>
      <c r="J19" s="282"/>
      <c r="K19" s="283"/>
      <c r="L19" s="282"/>
      <c r="M19" s="283"/>
      <c r="N19" s="284"/>
      <c r="O19" s="285">
        <f>SUM(O7:O18)</f>
        <v>0.60416666666666674</v>
      </c>
      <c r="P19" s="275"/>
      <c r="Q19" s="263"/>
    </row>
    <row r="20" spans="2:17" s="264" customFormat="1" ht="16.5" customHeight="1">
      <c r="B20" s="265"/>
      <c r="C20" s="266" t="s">
        <v>190</v>
      </c>
      <c r="D20" s="256"/>
      <c r="E20" s="256"/>
      <c r="F20" s="257"/>
      <c r="G20" s="262"/>
      <c r="H20" s="267"/>
      <c r="I20" s="267"/>
      <c r="J20" s="267"/>
      <c r="K20" s="267"/>
      <c r="L20" s="267"/>
      <c r="M20" s="267"/>
      <c r="N20" s="268"/>
      <c r="O20" s="261"/>
      <c r="P20" s="275"/>
      <c r="Q20" s="263"/>
    </row>
    <row r="21" spans="2:17" s="264" customFormat="1" ht="16.5" customHeight="1">
      <c r="B21" s="269">
        <v>6</v>
      </c>
      <c r="C21" s="270" t="s">
        <v>246</v>
      </c>
      <c r="D21" s="271" t="s">
        <v>257</v>
      </c>
      <c r="E21" s="256">
        <v>1</v>
      </c>
      <c r="F21" s="257">
        <v>30</v>
      </c>
      <c r="G21" s="272" t="s">
        <v>57</v>
      </c>
      <c r="H21" s="273">
        <f t="shared" ref="H21" si="18">E21</f>
        <v>1</v>
      </c>
      <c r="I21" s="267" t="s">
        <v>252</v>
      </c>
      <c r="J21" s="273">
        <f t="shared" ref="J21" si="19">F21</f>
        <v>30</v>
      </c>
      <c r="K21" s="267" t="s">
        <v>59</v>
      </c>
      <c r="L21" s="273">
        <v>480</v>
      </c>
      <c r="M21" s="267" t="s">
        <v>249</v>
      </c>
      <c r="N21" s="274">
        <f t="shared" ref="N21" si="20">H21*J21/L21</f>
        <v>6.25E-2</v>
      </c>
      <c r="O21" s="261">
        <f t="shared" ref="O21" si="21">N21</f>
        <v>6.25E-2</v>
      </c>
      <c r="P21" s="275"/>
      <c r="Q21" s="263"/>
    </row>
    <row r="22" spans="2:17" s="264" customFormat="1" ht="16.5" customHeight="1">
      <c r="B22" s="269"/>
      <c r="C22" s="276" t="s">
        <v>258</v>
      </c>
      <c r="D22" s="271"/>
      <c r="E22" s="256"/>
      <c r="F22" s="257"/>
      <c r="G22" s="272"/>
      <c r="H22" s="273"/>
      <c r="I22" s="267"/>
      <c r="J22" s="273"/>
      <c r="K22" s="267"/>
      <c r="L22" s="273"/>
      <c r="M22" s="267"/>
      <c r="N22" s="274"/>
      <c r="O22" s="261"/>
      <c r="P22" s="275"/>
      <c r="Q22" s="263"/>
    </row>
    <row r="23" spans="2:17" s="264" customFormat="1" ht="16.5" customHeight="1">
      <c r="B23" s="269">
        <v>7</v>
      </c>
      <c r="C23" s="270" t="s">
        <v>251</v>
      </c>
      <c r="D23" s="271" t="s">
        <v>257</v>
      </c>
      <c r="E23" s="256">
        <v>1</v>
      </c>
      <c r="F23" s="257">
        <v>30</v>
      </c>
      <c r="G23" s="272" t="s">
        <v>57</v>
      </c>
      <c r="H23" s="273">
        <f t="shared" ref="H23" si="22">E23</f>
        <v>1</v>
      </c>
      <c r="I23" s="267" t="s">
        <v>252</v>
      </c>
      <c r="J23" s="273">
        <f t="shared" ref="J23" si="23">F23</f>
        <v>30</v>
      </c>
      <c r="K23" s="267" t="s">
        <v>248</v>
      </c>
      <c r="L23" s="273">
        <v>480</v>
      </c>
      <c r="M23" s="267" t="s">
        <v>249</v>
      </c>
      <c r="N23" s="274">
        <f t="shared" ref="N23" si="24">H23*J23/L23</f>
        <v>6.25E-2</v>
      </c>
      <c r="O23" s="261">
        <f t="shared" ref="O23" si="25">N23</f>
        <v>6.25E-2</v>
      </c>
      <c r="P23" s="275"/>
      <c r="Q23" s="263"/>
    </row>
    <row r="24" spans="2:17" s="264" customFormat="1" ht="16.5" customHeight="1">
      <c r="B24" s="269"/>
      <c r="C24" s="276" t="s">
        <v>258</v>
      </c>
      <c r="D24" s="271"/>
      <c r="E24" s="256"/>
      <c r="F24" s="257"/>
      <c r="G24" s="272"/>
      <c r="H24" s="273"/>
      <c r="I24" s="267"/>
      <c r="J24" s="273"/>
      <c r="K24" s="267"/>
      <c r="L24" s="273"/>
      <c r="M24" s="267"/>
      <c r="N24" s="274"/>
      <c r="O24" s="261"/>
      <c r="P24" s="275"/>
      <c r="Q24" s="263"/>
    </row>
    <row r="25" spans="2:17" s="264" customFormat="1" ht="16.5" customHeight="1">
      <c r="B25" s="269">
        <v>8</v>
      </c>
      <c r="C25" s="270" t="s">
        <v>253</v>
      </c>
      <c r="D25" s="271" t="s">
        <v>257</v>
      </c>
      <c r="E25" s="256">
        <v>1</v>
      </c>
      <c r="F25" s="257">
        <v>30</v>
      </c>
      <c r="G25" s="272" t="s">
        <v>57</v>
      </c>
      <c r="H25" s="273">
        <f t="shared" ref="H25" si="26">E25</f>
        <v>1</v>
      </c>
      <c r="I25" s="267" t="s">
        <v>252</v>
      </c>
      <c r="J25" s="273">
        <f t="shared" ref="J25" si="27">F25</f>
        <v>30</v>
      </c>
      <c r="K25" s="267" t="s">
        <v>59</v>
      </c>
      <c r="L25" s="273">
        <v>480</v>
      </c>
      <c r="M25" s="267" t="s">
        <v>249</v>
      </c>
      <c r="N25" s="274">
        <f t="shared" ref="N25" si="28">H25*J25/L25</f>
        <v>6.25E-2</v>
      </c>
      <c r="O25" s="261">
        <f t="shared" ref="O25" si="29">N25</f>
        <v>6.25E-2</v>
      </c>
      <c r="P25" s="275"/>
      <c r="Q25" s="263"/>
    </row>
    <row r="26" spans="2:17" s="264" customFormat="1" ht="16.5" customHeight="1">
      <c r="B26" s="269"/>
      <c r="C26" s="276" t="s">
        <v>259</v>
      </c>
      <c r="D26" s="271"/>
      <c r="E26" s="256"/>
      <c r="F26" s="257"/>
      <c r="G26" s="272"/>
      <c r="H26" s="273"/>
      <c r="I26" s="267"/>
      <c r="J26" s="273"/>
      <c r="K26" s="267"/>
      <c r="L26" s="273"/>
      <c r="M26" s="267"/>
      <c r="N26" s="274"/>
      <c r="O26" s="261"/>
      <c r="P26" s="275"/>
      <c r="Q26" s="263"/>
    </row>
    <row r="27" spans="2:17" s="264" customFormat="1" ht="16.5" customHeight="1">
      <c r="B27" s="269">
        <v>9</v>
      </c>
      <c r="C27" s="363" t="s">
        <v>254</v>
      </c>
      <c r="D27" s="364" t="s">
        <v>257</v>
      </c>
      <c r="E27" s="365">
        <v>1</v>
      </c>
      <c r="F27" s="366">
        <v>180</v>
      </c>
      <c r="G27" s="367" t="s">
        <v>57</v>
      </c>
      <c r="H27" s="368">
        <f t="shared" ref="H27" si="30">E27</f>
        <v>1</v>
      </c>
      <c r="I27" s="369" t="s">
        <v>252</v>
      </c>
      <c r="J27" s="368">
        <f>F27</f>
        <v>180</v>
      </c>
      <c r="K27" s="369" t="s">
        <v>248</v>
      </c>
      <c r="L27" s="368">
        <v>480</v>
      </c>
      <c r="M27" s="369" t="s">
        <v>249</v>
      </c>
      <c r="N27" s="370">
        <f t="shared" ref="N27" si="31">H27*J27/L27</f>
        <v>0.375</v>
      </c>
      <c r="O27" s="371">
        <f t="shared" ref="O27" si="32">N27</f>
        <v>0.375</v>
      </c>
      <c r="P27" s="373"/>
      <c r="Q27" s="374"/>
    </row>
    <row r="28" spans="2:17" s="264" customFormat="1" ht="16.5" customHeight="1">
      <c r="B28" s="269"/>
      <c r="C28" s="372" t="s">
        <v>260</v>
      </c>
      <c r="D28" s="364"/>
      <c r="E28" s="365"/>
      <c r="F28" s="366"/>
      <c r="G28" s="367"/>
      <c r="H28" s="368"/>
      <c r="I28" s="369"/>
      <c r="J28" s="368"/>
      <c r="K28" s="369"/>
      <c r="L28" s="368"/>
      <c r="M28" s="369"/>
      <c r="N28" s="370"/>
      <c r="O28" s="371"/>
      <c r="P28" s="373"/>
      <c r="Q28" s="374"/>
    </row>
    <row r="29" spans="2:17" s="264" customFormat="1" ht="16.5" customHeight="1">
      <c r="B29" s="286"/>
      <c r="C29" s="277"/>
      <c r="D29" s="278"/>
      <c r="E29" s="279"/>
      <c r="F29" s="280"/>
      <c r="G29" s="281"/>
      <c r="H29" s="282"/>
      <c r="I29" s="283"/>
      <c r="J29" s="282"/>
      <c r="K29" s="283"/>
      <c r="L29" s="282"/>
      <c r="M29" s="283"/>
      <c r="N29" s="284"/>
      <c r="O29" s="285">
        <f>SUM(O20:O28)</f>
        <v>0.5625</v>
      </c>
      <c r="P29" s="275"/>
      <c r="Q29" s="263"/>
    </row>
    <row r="30" spans="2:17" s="264" customFormat="1" ht="16.5" customHeight="1">
      <c r="B30" s="265"/>
      <c r="C30" s="266" t="s">
        <v>261</v>
      </c>
      <c r="D30" s="256"/>
      <c r="E30" s="256"/>
      <c r="F30" s="257"/>
      <c r="G30" s="262"/>
      <c r="H30" s="267"/>
      <c r="I30" s="267"/>
      <c r="J30" s="267"/>
      <c r="K30" s="267"/>
      <c r="L30" s="267"/>
      <c r="M30" s="267"/>
      <c r="N30" s="268"/>
      <c r="O30" s="261"/>
      <c r="P30" s="275"/>
      <c r="Q30" s="263"/>
    </row>
    <row r="31" spans="2:17" s="264" customFormat="1" ht="16.5" customHeight="1">
      <c r="B31" s="269">
        <v>10</v>
      </c>
      <c r="C31" s="270" t="s">
        <v>262</v>
      </c>
      <c r="D31" s="271" t="s">
        <v>256</v>
      </c>
      <c r="E31" s="256">
        <v>1</v>
      </c>
      <c r="F31" s="257">
        <v>30</v>
      </c>
      <c r="G31" s="272" t="s">
        <v>57</v>
      </c>
      <c r="H31" s="273">
        <f t="shared" ref="H31" si="33">E31</f>
        <v>1</v>
      </c>
      <c r="I31" s="267" t="s">
        <v>252</v>
      </c>
      <c r="J31" s="273">
        <f t="shared" ref="J31" si="34">F31</f>
        <v>30</v>
      </c>
      <c r="K31" s="267" t="s">
        <v>248</v>
      </c>
      <c r="L31" s="273">
        <v>480</v>
      </c>
      <c r="M31" s="267" t="s">
        <v>249</v>
      </c>
      <c r="N31" s="274">
        <f t="shared" ref="N31" si="35">H31*J31/L31</f>
        <v>6.25E-2</v>
      </c>
      <c r="O31" s="261">
        <f t="shared" ref="O31" si="36">N31</f>
        <v>6.25E-2</v>
      </c>
      <c r="P31" s="349"/>
      <c r="Q31" s="263"/>
    </row>
    <row r="32" spans="2:17" s="264" customFormat="1" ht="16.5" customHeight="1">
      <c r="B32" s="286"/>
      <c r="C32" s="277"/>
      <c r="D32" s="278"/>
      <c r="E32" s="279"/>
      <c r="F32" s="280"/>
      <c r="G32" s="281"/>
      <c r="H32" s="282"/>
      <c r="I32" s="283"/>
      <c r="J32" s="282"/>
      <c r="K32" s="283"/>
      <c r="L32" s="282"/>
      <c r="M32" s="283"/>
      <c r="N32" s="284"/>
      <c r="O32" s="285">
        <f>SUM(O30:O31)</f>
        <v>6.25E-2</v>
      </c>
      <c r="P32" s="350"/>
      <c r="Q32" s="287"/>
    </row>
    <row r="33" spans="2:20" s="295" customFormat="1" ht="15" customHeight="1">
      <c r="B33" s="288" t="s">
        <v>263</v>
      </c>
      <c r="C33" s="289"/>
      <c r="D33" s="290"/>
      <c r="E33" s="289"/>
      <c r="F33" s="291"/>
      <c r="G33" s="292"/>
      <c r="H33" s="292"/>
      <c r="I33" s="292"/>
      <c r="J33" s="292"/>
      <c r="K33" s="292"/>
      <c r="L33" s="292"/>
      <c r="M33" s="292"/>
      <c r="N33" s="292"/>
      <c r="O33" s="293"/>
      <c r="P33" s="292"/>
      <c r="Q33" s="294"/>
    </row>
    <row r="34" spans="2:20" s="295" customFormat="1" ht="15" customHeight="1">
      <c r="B34" s="296" t="s">
        <v>562</v>
      </c>
      <c r="C34" s="297"/>
      <c r="D34" s="290"/>
      <c r="E34" s="289"/>
      <c r="F34" s="291"/>
      <c r="G34" s="292"/>
      <c r="H34" s="292"/>
      <c r="I34" s="292"/>
      <c r="J34" s="292"/>
      <c r="K34" s="292"/>
      <c r="L34" s="292"/>
      <c r="M34" s="292"/>
      <c r="N34" s="292"/>
      <c r="O34" s="293"/>
      <c r="P34" s="292"/>
      <c r="Q34" s="294"/>
    </row>
    <row r="35" spans="2:20" s="295" customFormat="1" ht="15" customHeight="1">
      <c r="B35" s="296" t="s">
        <v>264</v>
      </c>
      <c r="C35" s="290"/>
      <c r="D35" s="290"/>
      <c r="E35" s="289"/>
      <c r="F35" s="291"/>
      <c r="G35" s="292"/>
      <c r="H35" s="292"/>
      <c r="I35" s="292"/>
      <c r="J35" s="292"/>
      <c r="K35" s="292"/>
      <c r="L35" s="292"/>
      <c r="M35" s="292"/>
      <c r="N35" s="292"/>
      <c r="O35" s="293"/>
      <c r="P35" s="292"/>
      <c r="Q35" s="294"/>
    </row>
    <row r="36" spans="2:20" s="295" customFormat="1" ht="15" customHeight="1">
      <c r="B36" s="298" t="s">
        <v>265</v>
      </c>
      <c r="C36" s="290"/>
      <c r="D36" s="290"/>
      <c r="E36" s="289"/>
      <c r="F36" s="291"/>
      <c r="G36" s="292"/>
      <c r="H36" s="292"/>
      <c r="I36" s="292"/>
      <c r="J36" s="292"/>
      <c r="K36" s="292"/>
      <c r="L36" s="292"/>
      <c r="M36" s="292"/>
      <c r="N36" s="292"/>
      <c r="O36" s="293"/>
      <c r="P36" s="292"/>
      <c r="Q36" s="294"/>
    </row>
    <row r="37" spans="2:20" s="295" customFormat="1" ht="15" customHeight="1">
      <c r="B37" s="296" t="s">
        <v>266</v>
      </c>
      <c r="C37" s="290"/>
      <c r="D37" s="290"/>
      <c r="E37" s="289"/>
      <c r="F37" s="291"/>
      <c r="G37" s="292"/>
      <c r="H37" s="292"/>
      <c r="I37" s="292"/>
      <c r="J37" s="292"/>
      <c r="K37" s="292"/>
      <c r="L37" s="292"/>
      <c r="M37" s="292"/>
      <c r="N37" s="292"/>
      <c r="O37" s="293"/>
      <c r="P37" s="292"/>
      <c r="Q37" s="294"/>
    </row>
    <row r="38" spans="2:20" s="295" customFormat="1" ht="15" customHeight="1">
      <c r="B38" s="298" t="s">
        <v>191</v>
      </c>
      <c r="C38" s="290"/>
      <c r="D38" s="290"/>
      <c r="E38" s="289"/>
      <c r="F38" s="291"/>
      <c r="G38" s="292"/>
      <c r="H38" s="292"/>
      <c r="I38" s="292"/>
      <c r="J38" s="292"/>
      <c r="K38" s="292"/>
      <c r="L38" s="292"/>
      <c r="M38" s="292"/>
      <c r="N38" s="292"/>
      <c r="O38" s="293"/>
      <c r="P38" s="292"/>
      <c r="Q38" s="294"/>
    </row>
    <row r="39" spans="2:20" s="295" customFormat="1" ht="15" customHeight="1">
      <c r="B39" s="299"/>
      <c r="C39" s="290"/>
      <c r="D39" s="290"/>
      <c r="E39" s="289"/>
      <c r="F39" s="291"/>
      <c r="G39" s="292"/>
      <c r="H39" s="292"/>
      <c r="I39" s="292"/>
      <c r="J39" s="292"/>
      <c r="K39" s="292"/>
      <c r="L39" s="292"/>
      <c r="M39" s="292"/>
      <c r="N39" s="292"/>
      <c r="O39" s="293"/>
      <c r="P39" s="292"/>
      <c r="Q39" s="294"/>
    </row>
    <row r="40" spans="2:20" s="301" customFormat="1" ht="15.95" customHeight="1">
      <c r="B40" s="254" t="s">
        <v>267</v>
      </c>
      <c r="C40" s="300"/>
      <c r="E40" s="302"/>
      <c r="F40" s="302"/>
      <c r="G40" s="302"/>
      <c r="H40" s="302"/>
      <c r="I40" s="302"/>
      <c r="J40" s="302"/>
      <c r="K40" s="302"/>
      <c r="L40" s="302"/>
      <c r="M40" s="302"/>
      <c r="N40" s="302"/>
      <c r="P40" s="303" t="s">
        <v>268</v>
      </c>
      <c r="Q40" s="304"/>
      <c r="R40" s="305"/>
      <c r="S40" s="302"/>
      <c r="T40" s="306"/>
    </row>
    <row r="41" spans="2:20" s="301" customFormat="1" ht="15.95" customHeight="1">
      <c r="B41" s="307"/>
      <c r="C41" s="308" t="s">
        <v>269</v>
      </c>
      <c r="D41" s="308" t="s">
        <v>42</v>
      </c>
      <c r="E41" s="674" t="s">
        <v>60</v>
      </c>
      <c r="F41" s="675"/>
      <c r="G41" s="675"/>
      <c r="H41" s="675"/>
      <c r="I41" s="675"/>
      <c r="J41" s="675"/>
      <c r="K41" s="675"/>
      <c r="L41" s="675"/>
      <c r="M41" s="675"/>
      <c r="N41" s="675"/>
      <c r="O41" s="675"/>
      <c r="P41" s="676"/>
      <c r="Q41" s="304"/>
      <c r="R41" s="309"/>
      <c r="S41" s="302"/>
      <c r="T41" s="306"/>
    </row>
    <row r="42" spans="2:20" s="301" customFormat="1" ht="33.950000000000003" customHeight="1">
      <c r="B42" s="307"/>
      <c r="C42" s="310" t="s">
        <v>66</v>
      </c>
      <c r="D42" s="311">
        <v>258917</v>
      </c>
      <c r="E42" s="668" t="s">
        <v>270</v>
      </c>
      <c r="F42" s="669"/>
      <c r="G42" s="669"/>
      <c r="H42" s="669"/>
      <c r="I42" s="669"/>
      <c r="J42" s="669"/>
      <c r="K42" s="669"/>
      <c r="L42" s="669"/>
      <c r="M42" s="669"/>
      <c r="N42" s="669"/>
      <c r="O42" s="669"/>
      <c r="P42" s="670"/>
      <c r="Q42" s="304"/>
      <c r="R42" s="309"/>
      <c r="S42" s="302"/>
      <c r="T42" s="306"/>
    </row>
    <row r="43" spans="2:20" s="301" customFormat="1" ht="33.950000000000003" customHeight="1">
      <c r="B43" s="307"/>
      <c r="C43" s="310" t="s">
        <v>271</v>
      </c>
      <c r="D43" s="311">
        <v>271717</v>
      </c>
      <c r="E43" s="668" t="s">
        <v>272</v>
      </c>
      <c r="F43" s="669"/>
      <c r="G43" s="669"/>
      <c r="H43" s="669"/>
      <c r="I43" s="669"/>
      <c r="J43" s="669"/>
      <c r="K43" s="669"/>
      <c r="L43" s="669"/>
      <c r="M43" s="669"/>
      <c r="N43" s="669"/>
      <c r="O43" s="669"/>
      <c r="P43" s="670"/>
      <c r="Q43" s="304"/>
      <c r="R43" s="309"/>
      <c r="S43" s="302"/>
      <c r="T43" s="306"/>
    </row>
    <row r="44" spans="2:20" s="301" customFormat="1" ht="33.950000000000003" customHeight="1">
      <c r="B44" s="307"/>
      <c r="C44" s="310" t="s">
        <v>273</v>
      </c>
      <c r="D44" s="311">
        <v>259947</v>
      </c>
      <c r="E44" s="665" t="s">
        <v>274</v>
      </c>
      <c r="F44" s="671"/>
      <c r="G44" s="671"/>
      <c r="H44" s="671"/>
      <c r="I44" s="671"/>
      <c r="J44" s="671"/>
      <c r="K44" s="671"/>
      <c r="L44" s="671"/>
      <c r="M44" s="671"/>
      <c r="N44" s="671"/>
      <c r="O44" s="671"/>
      <c r="P44" s="672"/>
      <c r="Q44" s="304"/>
      <c r="R44" s="309"/>
      <c r="S44" s="302"/>
      <c r="T44" s="306"/>
    </row>
    <row r="45" spans="2:20" s="301" customFormat="1" ht="33.950000000000003" customHeight="1">
      <c r="B45" s="307"/>
      <c r="C45" s="310" t="s">
        <v>275</v>
      </c>
      <c r="D45" s="311">
        <v>148510</v>
      </c>
      <c r="E45" s="673" t="s">
        <v>276</v>
      </c>
      <c r="F45" s="671"/>
      <c r="G45" s="671"/>
      <c r="H45" s="671"/>
      <c r="I45" s="671"/>
      <c r="J45" s="671"/>
      <c r="K45" s="671"/>
      <c r="L45" s="671"/>
      <c r="M45" s="671"/>
      <c r="N45" s="671"/>
      <c r="O45" s="671"/>
      <c r="P45" s="672"/>
      <c r="Q45" s="304"/>
      <c r="R45" s="309"/>
      <c r="S45" s="302"/>
      <c r="T45" s="306"/>
    </row>
    <row r="46" spans="2:20" s="301" customFormat="1" ht="33.950000000000003" customHeight="1">
      <c r="B46" s="307"/>
      <c r="C46" s="310" t="s">
        <v>256</v>
      </c>
      <c r="D46" s="311">
        <v>330981</v>
      </c>
      <c r="E46" s="665" t="s">
        <v>277</v>
      </c>
      <c r="F46" s="666"/>
      <c r="G46" s="666"/>
      <c r="H46" s="666"/>
      <c r="I46" s="666"/>
      <c r="J46" s="666"/>
      <c r="K46" s="666"/>
      <c r="L46" s="666"/>
      <c r="M46" s="666"/>
      <c r="N46" s="666"/>
      <c r="O46" s="666"/>
      <c r="P46" s="667"/>
      <c r="Q46" s="304"/>
      <c r="R46" s="309"/>
      <c r="S46" s="302"/>
      <c r="T46" s="306"/>
    </row>
    <row r="47" spans="2:20" s="301" customFormat="1" ht="33.950000000000003" customHeight="1">
      <c r="B47" s="307"/>
      <c r="C47" s="310" t="s">
        <v>257</v>
      </c>
      <c r="D47" s="311">
        <v>377187</v>
      </c>
      <c r="E47" s="665" t="s">
        <v>278</v>
      </c>
      <c r="F47" s="666"/>
      <c r="G47" s="666"/>
      <c r="H47" s="666"/>
      <c r="I47" s="666"/>
      <c r="J47" s="666"/>
      <c r="K47" s="666"/>
      <c r="L47" s="666"/>
      <c r="M47" s="666"/>
      <c r="N47" s="666"/>
      <c r="O47" s="666"/>
      <c r="P47" s="667"/>
      <c r="Q47" s="304"/>
      <c r="R47" s="309"/>
      <c r="S47" s="302"/>
      <c r="T47" s="306"/>
    </row>
    <row r="48" spans="2:20" s="301" customFormat="1" ht="15.95" customHeight="1">
      <c r="B48" s="307"/>
      <c r="Q48" s="304"/>
      <c r="R48" s="309"/>
      <c r="S48" s="302"/>
      <c r="T48" s="306"/>
    </row>
    <row r="49" spans="2:20" s="121" customFormat="1" ht="15" customHeight="1" thickBot="1">
      <c r="B49" s="312"/>
      <c r="C49" s="313"/>
      <c r="D49" s="314"/>
      <c r="E49" s="314"/>
      <c r="F49" s="315"/>
      <c r="G49" s="316"/>
      <c r="H49" s="316"/>
      <c r="I49" s="316"/>
      <c r="J49" s="316"/>
      <c r="K49" s="316"/>
      <c r="L49" s="316"/>
      <c r="M49" s="316"/>
      <c r="N49" s="316"/>
      <c r="O49" s="317"/>
      <c r="P49" s="316"/>
      <c r="Q49" s="318"/>
      <c r="T49" s="319"/>
    </row>
  </sheetData>
  <mergeCells count="15">
    <mergeCell ref="E41:P41"/>
    <mergeCell ref="B2:Q2"/>
    <mergeCell ref="B6:C6"/>
    <mergeCell ref="G6:N6"/>
    <mergeCell ref="P6:Q6"/>
    <mergeCell ref="P15:Q15"/>
    <mergeCell ref="P16:Q16"/>
    <mergeCell ref="P17:Q17"/>
    <mergeCell ref="P18:Q18"/>
    <mergeCell ref="E47:P47"/>
    <mergeCell ref="E42:P42"/>
    <mergeCell ref="E43:P43"/>
    <mergeCell ref="E44:P44"/>
    <mergeCell ref="E45:P45"/>
    <mergeCell ref="E46:P46"/>
  </mergeCells>
  <phoneticPr fontId="42" type="noConversion"/>
  <pageMargins left="0.7" right="0.7" top="0.75" bottom="0.75" header="0.3" footer="0.3"/>
  <pageSetup paperSize="9" scale="5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47"/>
  <sheetViews>
    <sheetView showGridLines="0" workbookViewId="0">
      <selection activeCell="B41" sqref="B41"/>
    </sheetView>
  </sheetViews>
  <sheetFormatPr defaultColWidth="10" defaultRowHeight="14.25"/>
  <cols>
    <col min="1" max="1" width="3.25" style="320" customWidth="1"/>
    <col min="2" max="2" width="4.875" style="320" customWidth="1"/>
    <col min="3" max="3" width="35.875" style="320" customWidth="1"/>
    <col min="4" max="4" width="55.25" style="320" customWidth="1"/>
    <col min="5" max="5" width="6.875" style="320" customWidth="1"/>
    <col min="6" max="6" width="6.5" style="321" customWidth="1"/>
    <col min="7" max="8" width="16.5" style="320" customWidth="1"/>
    <col min="9" max="9" width="12.5" style="320" customWidth="1"/>
    <col min="10" max="16384" width="10" style="320"/>
  </cols>
  <sheetData>
    <row r="1" spans="2:9" ht="16.5" customHeight="1"/>
    <row r="2" spans="2:9" s="322" customFormat="1" ht="26.25" customHeight="1">
      <c r="B2" s="687" t="s">
        <v>39</v>
      </c>
      <c r="C2" s="687"/>
      <c r="D2" s="687"/>
      <c r="E2" s="687"/>
      <c r="F2" s="687"/>
      <c r="G2" s="687"/>
      <c r="H2" s="687"/>
      <c r="I2" s="687"/>
    </row>
    <row r="3" spans="2:9" s="323" customFormat="1" ht="16.5" customHeight="1">
      <c r="C3" s="324"/>
      <c r="D3" s="324"/>
      <c r="E3" s="324"/>
      <c r="F3" s="324"/>
      <c r="G3" s="324"/>
      <c r="H3" s="324"/>
      <c r="I3" s="325"/>
    </row>
    <row r="4" spans="2:9" ht="16.5" customHeight="1" thickBot="1">
      <c r="B4" s="66" t="str">
        <f>'3.공사예산내역서(갑)'!$B$4</f>
        <v>공사명 : 중소형빌딩 표준현장 원격감시시스템 구축공사</v>
      </c>
      <c r="I4" s="68" t="str">
        <f>'3.공사예산내역서(갑)'!$H$4</f>
        <v>(작성일자:`22년 01월 20일)</v>
      </c>
    </row>
    <row r="5" spans="2:9" ht="6.75" customHeight="1" thickBot="1">
      <c r="C5" s="66"/>
      <c r="I5" s="127"/>
    </row>
    <row r="6" spans="2:9" ht="33" customHeight="1">
      <c r="B6" s="326" t="s">
        <v>61</v>
      </c>
      <c r="C6" s="327" t="s">
        <v>26</v>
      </c>
      <c r="D6" s="328" t="s">
        <v>27</v>
      </c>
      <c r="E6" s="328" t="s">
        <v>28</v>
      </c>
      <c r="F6" s="329" t="s">
        <v>29</v>
      </c>
      <c r="G6" s="688" t="s">
        <v>30</v>
      </c>
      <c r="H6" s="688"/>
      <c r="I6" s="330" t="s">
        <v>31</v>
      </c>
    </row>
    <row r="7" spans="2:9" ht="18.399999999999999" customHeight="1">
      <c r="B7" s="331"/>
      <c r="C7" s="332" t="s">
        <v>187</v>
      </c>
      <c r="D7" s="333"/>
      <c r="E7" s="334"/>
      <c r="F7" s="335"/>
      <c r="G7" s="689"/>
      <c r="H7" s="690"/>
      <c r="I7" s="336"/>
    </row>
    <row r="8" spans="2:9" ht="18.399999999999999" customHeight="1">
      <c r="B8" s="331">
        <v>1</v>
      </c>
      <c r="C8" s="337" t="str">
        <f>'5.일위대가'!C9</f>
        <v>Smart Gateway</v>
      </c>
      <c r="D8" s="337" t="str">
        <f>'5.일위대가'!D9</f>
        <v>WI-SUN/LECIM, S&amp;I RMS연동, DI 8CH</v>
      </c>
      <c r="E8" s="362" t="str">
        <f>'5.일위대가'!E9</f>
        <v>대</v>
      </c>
      <c r="F8" s="362">
        <f>'5.일위대가'!F9</f>
        <v>3</v>
      </c>
      <c r="G8" s="691"/>
      <c r="H8" s="692"/>
      <c r="I8" s="341"/>
    </row>
    <row r="9" spans="2:9" ht="18.399999999999999" customHeight="1">
      <c r="B9" s="331">
        <v>2</v>
      </c>
      <c r="C9" s="337" t="str">
        <f>'5.일위대가'!C10</f>
        <v>Smart End Device</v>
      </c>
      <c r="D9" s="337" t="str">
        <f>'5.일위대가'!D10</f>
        <v>WI-SUN/LECIM, 4CH I/O</v>
      </c>
      <c r="E9" s="362" t="str">
        <f>'5.일위대가'!E10</f>
        <v>대</v>
      </c>
      <c r="F9" s="362">
        <f>'5.일위대가'!F10</f>
        <v>1</v>
      </c>
      <c r="G9" s="691"/>
      <c r="H9" s="692"/>
      <c r="I9" s="341"/>
    </row>
    <row r="10" spans="2:9" ht="18.399999999999999" customHeight="1">
      <c r="B10" s="331">
        <v>3</v>
      </c>
      <c r="C10" s="337" t="str">
        <f>'5.일위대가'!C11</f>
        <v>Smart DI Module</v>
      </c>
      <c r="D10" s="337" t="str">
        <f>'5.일위대가'!D11</f>
        <v>DI INPUT [I/O 4ch]</v>
      </c>
      <c r="E10" s="362" t="str">
        <f>'5.일위대가'!E11</f>
        <v>EA</v>
      </c>
      <c r="F10" s="362">
        <f>'5.일위대가'!F11</f>
        <v>0</v>
      </c>
      <c r="G10" s="691"/>
      <c r="H10" s="692"/>
      <c r="I10" s="341"/>
    </row>
    <row r="11" spans="2:9" ht="18.399999999999999" customHeight="1">
      <c r="B11" s="331">
        <v>4</v>
      </c>
      <c r="C11" s="337" t="str">
        <f>'5.일위대가'!C12</f>
        <v>Smart DO Module</v>
      </c>
      <c r="D11" s="337" t="str">
        <f>'5.일위대가'!D12</f>
        <v>Relay OUTPUT [I/O 4ch]</v>
      </c>
      <c r="E11" s="362" t="str">
        <f>'5.일위대가'!E12</f>
        <v>EA</v>
      </c>
      <c r="F11" s="362">
        <f>'5.일위대가'!F12</f>
        <v>0</v>
      </c>
      <c r="G11" s="691"/>
      <c r="H11" s="692"/>
      <c r="I11" s="341"/>
    </row>
    <row r="12" spans="2:9" ht="18.399999999999999" customHeight="1">
      <c r="B12" s="331">
        <v>5</v>
      </c>
      <c r="C12" s="337" t="str">
        <f>'5.일위대가'!C13</f>
        <v>Smart AI Module</v>
      </c>
      <c r="D12" s="337" t="str">
        <f>'5.일위대가'!D13</f>
        <v>VDC/ADC INPUT [I/O 4ch]</v>
      </c>
      <c r="E12" s="362" t="str">
        <f>'5.일위대가'!E13</f>
        <v>EA</v>
      </c>
      <c r="F12" s="362">
        <f>'5.일위대가'!F13</f>
        <v>2</v>
      </c>
      <c r="G12" s="691"/>
      <c r="H12" s="692"/>
      <c r="I12" s="341"/>
    </row>
    <row r="13" spans="2:9" ht="18.399999999999999" customHeight="1">
      <c r="B13" s="331">
        <v>6</v>
      </c>
      <c r="C13" s="337" t="str">
        <f>'5.일위대가'!C14</f>
        <v>Smart LED Detector Device</v>
      </c>
      <c r="D13" s="337" t="str">
        <f>'5.일위대가'!D14</f>
        <v>Arduino Nano 10CH Board</v>
      </c>
      <c r="E13" s="362" t="str">
        <f>'5.일위대가'!E14</f>
        <v>대</v>
      </c>
      <c r="F13" s="362">
        <f>'5.일위대가'!F14</f>
        <v>1</v>
      </c>
      <c r="G13" s="691"/>
      <c r="H13" s="692"/>
      <c r="I13" s="341"/>
    </row>
    <row r="14" spans="2:9" ht="18.399999999999999" customHeight="1">
      <c r="B14" s="331">
        <v>7</v>
      </c>
      <c r="C14" s="337" t="str">
        <f>'5.일위대가'!C15</f>
        <v>Smart CDS Sensor Module</v>
      </c>
      <c r="D14" s="337" t="str">
        <f>'5.일위대가'!D15</f>
        <v>High sensitivity CDS/3D Printing Cap</v>
      </c>
      <c r="E14" s="362" t="str">
        <f>'5.일위대가'!E15</f>
        <v>대</v>
      </c>
      <c r="F14" s="362">
        <f>'5.일위대가'!F15</f>
        <v>10</v>
      </c>
      <c r="G14" s="691"/>
      <c r="H14" s="692"/>
      <c r="I14" s="341"/>
    </row>
    <row r="15" spans="2:9" ht="18.399999999999999" customHeight="1">
      <c r="B15" s="331">
        <v>8</v>
      </c>
      <c r="C15" s="337" t="str">
        <f>'5.일위대가'!C16</f>
        <v>Mini DC-UPS</v>
      </c>
      <c r="D15" s="337" t="str">
        <f>'5.일위대가'!D16</f>
        <v>MPS-L24 / DC24V 3.0A Adapter 포함</v>
      </c>
      <c r="E15" s="362" t="str">
        <f>'5.일위대가'!E16</f>
        <v>대</v>
      </c>
      <c r="F15" s="362">
        <f>'5.일위대가'!F16</f>
        <v>0</v>
      </c>
      <c r="G15" s="691"/>
      <c r="H15" s="692"/>
      <c r="I15" s="341"/>
    </row>
    <row r="16" spans="2:9" ht="18.399999999999999" customHeight="1">
      <c r="B16" s="331">
        <v>9</v>
      </c>
      <c r="C16" s="337" t="str">
        <f>'5.일위대가'!C17</f>
        <v>AC UPS</v>
      </c>
      <c r="D16" s="337" t="str">
        <f>'5.일위대가'!D17</f>
        <v>APC BACK-UPS 650 (BX650LI-GR)</v>
      </c>
      <c r="E16" s="362" t="str">
        <f>'5.일위대가'!E17</f>
        <v>대</v>
      </c>
      <c r="F16" s="362">
        <f>'5.일위대가'!F17</f>
        <v>0</v>
      </c>
      <c r="G16" s="691"/>
      <c r="H16" s="692"/>
      <c r="I16" s="341"/>
    </row>
    <row r="17" spans="2:9" ht="18.399999999999999" customHeight="1">
      <c r="B17" s="331">
        <v>10</v>
      </c>
      <c r="C17" s="337" t="str">
        <f>'5.일위대가'!C18</f>
        <v>Modbus RTU DI Board</v>
      </c>
      <c r="D17" s="337" t="str">
        <f>'5.일위대가'!D18</f>
        <v>KM6054[I/O 13ch] - Digital INPUT</v>
      </c>
      <c r="E17" s="362" t="str">
        <f>'5.일위대가'!E18</f>
        <v>EA</v>
      </c>
      <c r="F17" s="362">
        <f>'5.일위대가'!F18</f>
        <v>0</v>
      </c>
      <c r="G17" s="691"/>
      <c r="H17" s="692"/>
      <c r="I17" s="341"/>
    </row>
    <row r="18" spans="2:9" ht="18.399999999999999" customHeight="1">
      <c r="B18" s="331">
        <v>11</v>
      </c>
      <c r="C18" s="337" t="str">
        <f>'5.일위대가'!C19</f>
        <v>Modbus RTU AI Board</v>
      </c>
      <c r="D18" s="337" t="str">
        <f>'5.일위대가'!D19</f>
        <v>KM6412[I/O 8ch] - Analog INPUT</v>
      </c>
      <c r="E18" s="362" t="str">
        <f>'5.일위대가'!E19</f>
        <v>EA</v>
      </c>
      <c r="F18" s="362">
        <f>'5.일위대가'!F19</f>
        <v>0</v>
      </c>
      <c r="G18" s="691"/>
      <c r="H18" s="692"/>
      <c r="I18" s="341"/>
    </row>
    <row r="19" spans="2:9" ht="18.399999999999999" customHeight="1">
      <c r="B19" s="331">
        <v>12</v>
      </c>
      <c r="C19" s="337" t="str">
        <f>'5.일위대가'!C21</f>
        <v>NTC 저항식 온도센서</v>
      </c>
      <c r="D19" s="337" t="str">
        <f>'5.일위대가'!D21</f>
        <v>FS-200N</v>
      </c>
      <c r="E19" s="362" t="str">
        <f>'5.일위대가'!E21</f>
        <v>EA</v>
      </c>
      <c r="F19" s="362">
        <f>'5.일위대가'!F21</f>
        <v>0</v>
      </c>
      <c r="G19" s="691"/>
      <c r="H19" s="692"/>
      <c r="I19" s="341"/>
    </row>
    <row r="20" spans="2:9" ht="18.399999999999999" customHeight="1">
      <c r="B20" s="331">
        <v>13</v>
      </c>
      <c r="C20" s="337" t="str">
        <f>'5.일위대가'!C31</f>
        <v>합성수지 전선관(CD)</v>
      </c>
      <c r="D20" s="337" t="str">
        <f>'5.일위대가'!D31</f>
        <v>16mm</v>
      </c>
      <c r="E20" s="362" t="str">
        <f>'5.일위대가'!E31</f>
        <v>M</v>
      </c>
      <c r="F20" s="362">
        <f>'5.일위대가'!F31</f>
        <v>100</v>
      </c>
      <c r="G20" s="691"/>
      <c r="H20" s="692"/>
      <c r="I20" s="341"/>
    </row>
    <row r="21" spans="2:9" ht="18.399999999999999" customHeight="1">
      <c r="B21" s="331">
        <v>14</v>
      </c>
      <c r="C21" s="337" t="str">
        <f>'5.일위대가'!C32</f>
        <v>합성수지 전선관 커넥터</v>
      </c>
      <c r="D21" s="337" t="str">
        <f>'5.일위대가'!D32</f>
        <v>16mm</v>
      </c>
      <c r="E21" s="362" t="str">
        <f>'5.일위대가'!E32</f>
        <v>EA</v>
      </c>
      <c r="F21" s="362">
        <f>'5.일위대가'!F32</f>
        <v>20</v>
      </c>
      <c r="G21" s="691"/>
      <c r="H21" s="692"/>
      <c r="I21" s="341"/>
    </row>
    <row r="22" spans="2:9" ht="18.399999999999999" customHeight="1">
      <c r="B22" s="331">
        <v>15</v>
      </c>
      <c r="C22" s="337" t="str">
        <f>'5.일위대가'!C33</f>
        <v>절연난연 PVC 시스케이블</v>
      </c>
      <c r="D22" s="337" t="str">
        <f>'5.일위대가'!D33</f>
        <v>0.6/1kv F-CV 3Cx1.5mm</v>
      </c>
      <c r="E22" s="362" t="str">
        <f>'5.일위대가'!E33</f>
        <v>M</v>
      </c>
      <c r="F22" s="362">
        <f>'5.일위대가'!F33</f>
        <v>50</v>
      </c>
      <c r="G22" s="691"/>
      <c r="H22" s="692"/>
      <c r="I22" s="341"/>
    </row>
    <row r="23" spans="2:9" ht="18.399999999999999" customHeight="1">
      <c r="B23" s="331">
        <v>16</v>
      </c>
      <c r="C23" s="337" t="str">
        <f>'5.일위대가'!C34</f>
        <v>신호용 케이블</v>
      </c>
      <c r="D23" s="337" t="str">
        <f>'5.일위대가'!D34</f>
        <v>4C x 0.5mm</v>
      </c>
      <c r="E23" s="362" t="str">
        <f>'5.일위대가'!E34</f>
        <v>M</v>
      </c>
      <c r="F23" s="362">
        <f>'5.일위대가'!F34</f>
        <v>60</v>
      </c>
      <c r="G23" s="691"/>
      <c r="H23" s="692"/>
      <c r="I23" s="341"/>
    </row>
    <row r="24" spans="2:9" ht="18.399999999999999" customHeight="1">
      <c r="B24" s="331">
        <v>17</v>
      </c>
      <c r="C24" s="337" t="str">
        <f>'5.일위대가'!C35</f>
        <v>신호용 케이블</v>
      </c>
      <c r="D24" s="337" t="str">
        <f>'5.일위대가'!D35</f>
        <v>6C x 0.5mm</v>
      </c>
      <c r="E24" s="362" t="str">
        <f>'5.일위대가'!E35</f>
        <v>M</v>
      </c>
      <c r="F24" s="362">
        <f>'5.일위대가'!F35</f>
        <v>30</v>
      </c>
      <c r="G24" s="691"/>
      <c r="H24" s="692"/>
      <c r="I24" s="341"/>
    </row>
    <row r="25" spans="2:9" ht="18.399999999999999" customHeight="1">
      <c r="B25" s="331">
        <v>18</v>
      </c>
      <c r="C25" s="337" t="str">
        <f>'5.일위대가'!C36</f>
        <v>신호용 케이블</v>
      </c>
      <c r="D25" s="337" t="str">
        <f>'5.일위대가'!D36</f>
        <v>10C x 0.5mm</v>
      </c>
      <c r="E25" s="362" t="str">
        <f>'5.일위대가'!E36</f>
        <v>M</v>
      </c>
      <c r="F25" s="362">
        <f>'5.일위대가'!F36</f>
        <v>10</v>
      </c>
      <c r="G25" s="691"/>
      <c r="H25" s="692"/>
      <c r="I25" s="341"/>
    </row>
    <row r="26" spans="2:9" ht="18.399999999999999" customHeight="1">
      <c r="B26" s="331">
        <v>19</v>
      </c>
      <c r="C26" s="337" t="str">
        <f>'5.일위대가'!C37</f>
        <v>소형계전기</v>
      </c>
      <c r="D26" s="337" t="str">
        <f>'5.일위대가'!D37</f>
        <v>Relay AC24V 4a4c (SOCKET 포함)</v>
      </c>
      <c r="E26" s="362" t="str">
        <f>'5.일위대가'!E37</f>
        <v>EA</v>
      </c>
      <c r="F26" s="362">
        <f>'5.일위대가'!F37</f>
        <v>0</v>
      </c>
      <c r="G26" s="691"/>
      <c r="H26" s="692"/>
      <c r="I26" s="341"/>
    </row>
    <row r="27" spans="2:9" ht="18.399999999999999" customHeight="1">
      <c r="B27" s="331">
        <v>20</v>
      </c>
      <c r="C27" s="337" t="str">
        <f>'5.일위대가'!C38</f>
        <v>소형계전기</v>
      </c>
      <c r="D27" s="337" t="str">
        <f>'5.일위대가'!D38</f>
        <v>Relay DC24V 4a4c (SOCKET 포함)</v>
      </c>
      <c r="E27" s="362" t="str">
        <f>'5.일위대가'!E38</f>
        <v>EA</v>
      </c>
      <c r="F27" s="362">
        <f>'5.일위대가'!F38</f>
        <v>3</v>
      </c>
      <c r="G27" s="691"/>
      <c r="H27" s="692"/>
      <c r="I27" s="341"/>
    </row>
    <row r="28" spans="2:9" ht="18.399999999999999" customHeight="1">
      <c r="B28" s="331">
        <v>21</v>
      </c>
      <c r="C28" s="337" t="str">
        <f>'5.일위대가'!C39</f>
        <v>소형계전기</v>
      </c>
      <c r="D28" s="337" t="str">
        <f>'5.일위대가'!D39</f>
        <v>Relay AC220V 4a4c (SOCKET 포함)</v>
      </c>
      <c r="E28" s="362" t="str">
        <f>'5.일위대가'!E39</f>
        <v>EA</v>
      </c>
      <c r="F28" s="362">
        <f>'5.일위대가'!F39</f>
        <v>3</v>
      </c>
      <c r="G28" s="691"/>
      <c r="H28" s="692"/>
      <c r="I28" s="341"/>
    </row>
    <row r="29" spans="2:9" ht="18.399999999999999" customHeight="1">
      <c r="B29" s="331">
        <v>22</v>
      </c>
      <c r="C29" s="337" t="str">
        <f>'5.일위대가'!C40</f>
        <v>HI-BOX (Relay SET-UP)</v>
      </c>
      <c r="D29" s="337" t="str">
        <f>'5.일위대가'!D40</f>
        <v>190(W) X 280 (H) X 180(D)</v>
      </c>
      <c r="E29" s="362" t="str">
        <f>'5.일위대가'!E40</f>
        <v>EA</v>
      </c>
      <c r="F29" s="362">
        <f>'5.일위대가'!F40</f>
        <v>1</v>
      </c>
      <c r="G29" s="691"/>
      <c r="H29" s="692"/>
      <c r="I29" s="341"/>
    </row>
    <row r="30" spans="2:9" ht="18.399999999999999" customHeight="1">
      <c r="B30" s="331">
        <v>23</v>
      </c>
      <c r="C30" s="337" t="str">
        <f>'5.일위대가'!C41</f>
        <v>HI-BOX (SGW 외부시공 방수용)</v>
      </c>
      <c r="D30" s="337" t="str">
        <f>'5.일위대가'!D41</f>
        <v>300(W) X 400 (H) X 180(D)</v>
      </c>
      <c r="E30" s="362" t="str">
        <f>'5.일위대가'!E41</f>
        <v>EA</v>
      </c>
      <c r="F30" s="362">
        <f>'5.일위대가'!F41</f>
        <v>0</v>
      </c>
      <c r="G30" s="691"/>
      <c r="H30" s="692"/>
      <c r="I30" s="341"/>
    </row>
    <row r="31" spans="2:9" ht="18.399999999999999" customHeight="1">
      <c r="B31" s="331">
        <v>24</v>
      </c>
      <c r="C31" s="337" t="str">
        <f>'5.일위대가'!C42</f>
        <v>수위감지센서</v>
      </c>
      <c r="D31" s="337" t="str">
        <f>'5.일위대가'!D42</f>
        <v>YQ-1 A/B접점</v>
      </c>
      <c r="E31" s="362" t="str">
        <f>'5.일위대가'!E42</f>
        <v>EA</v>
      </c>
      <c r="F31" s="362">
        <f>'5.일위대가'!F42</f>
        <v>3</v>
      </c>
      <c r="G31" s="691"/>
      <c r="H31" s="692"/>
      <c r="I31" s="341"/>
    </row>
    <row r="32" spans="2:9" ht="18.399999999999999" customHeight="1">
      <c r="B32" s="331">
        <v>25</v>
      </c>
      <c r="C32" s="337" t="str">
        <f>'5.일위대가'!C43</f>
        <v>수위감지센서 무게추</v>
      </c>
      <c r="D32" s="337" t="str">
        <f>'5.일위대가'!D43</f>
        <v>DSF-014</v>
      </c>
      <c r="E32" s="362" t="str">
        <f>'5.일위대가'!E43</f>
        <v>EA</v>
      </c>
      <c r="F32" s="362">
        <f>'5.일위대가'!F43</f>
        <v>2</v>
      </c>
      <c r="G32" s="691"/>
      <c r="H32" s="692"/>
      <c r="I32" s="341"/>
    </row>
    <row r="33" spans="2:9" ht="18.399999999999999" customHeight="1">
      <c r="B33" s="331">
        <v>26</v>
      </c>
      <c r="C33" s="337" t="str">
        <f>'5.일위대가'!C53</f>
        <v>넘버링튜브</v>
      </c>
      <c r="D33" s="351" t="str">
        <f>'5.일위대가'!D53</f>
        <v>1.5SQ 백색</v>
      </c>
      <c r="E33" s="339" t="s">
        <v>116</v>
      </c>
      <c r="F33" s="340">
        <f>'5.일위대가'!F53</f>
        <v>5</v>
      </c>
      <c r="G33" s="691"/>
      <c r="H33" s="692"/>
      <c r="I33" s="341"/>
    </row>
    <row r="34" spans="2:9" ht="18.399999999999999" customHeight="1">
      <c r="B34" s="331">
        <v>27</v>
      </c>
      <c r="C34" s="337" t="str">
        <f>'5.일위대가'!C54</f>
        <v>압착단자</v>
      </c>
      <c r="D34" s="351" t="str">
        <f>'5.일위대가'!D54</f>
        <v>15SQ x 3mm Y형</v>
      </c>
      <c r="E34" s="339" t="s">
        <v>115</v>
      </c>
      <c r="F34" s="340">
        <f>'5.일위대가'!F54</f>
        <v>100</v>
      </c>
      <c r="G34" s="691"/>
      <c r="H34" s="692"/>
      <c r="I34" s="341"/>
    </row>
    <row r="35" spans="2:9" ht="18.399999999999999" customHeight="1">
      <c r="B35" s="331">
        <v>28</v>
      </c>
      <c r="C35" s="337" t="str">
        <f>'5.일위대가'!C55</f>
        <v>압착단자</v>
      </c>
      <c r="D35" s="351" t="str">
        <f>'5.일위대가'!D55</f>
        <v>15SQ x 3mm PIN형</v>
      </c>
      <c r="E35" s="339" t="s">
        <v>115</v>
      </c>
      <c r="F35" s="340">
        <f>'5.일위대가'!F55</f>
        <v>100</v>
      </c>
      <c r="G35" s="691"/>
      <c r="H35" s="692"/>
      <c r="I35" s="341"/>
    </row>
    <row r="36" spans="2:9" ht="18.399999999999999" customHeight="1">
      <c r="B36" s="331">
        <v>29</v>
      </c>
      <c r="C36" s="337" t="s">
        <v>228</v>
      </c>
      <c r="D36" s="338" t="s">
        <v>174</v>
      </c>
      <c r="E36" s="339" t="s">
        <v>77</v>
      </c>
      <c r="F36" s="340">
        <v>1</v>
      </c>
      <c r="G36" s="691"/>
      <c r="H36" s="692"/>
      <c r="I36" s="341"/>
    </row>
    <row r="37" spans="2:9" ht="18.399999999999999" customHeight="1">
      <c r="B37" s="331">
        <v>30</v>
      </c>
      <c r="C37" s="337" t="s">
        <v>229</v>
      </c>
      <c r="D37" s="338" t="s">
        <v>87</v>
      </c>
      <c r="E37" s="339" t="s">
        <v>77</v>
      </c>
      <c r="F37" s="340">
        <v>1</v>
      </c>
      <c r="G37" s="691"/>
      <c r="H37" s="692"/>
      <c r="I37" s="341"/>
    </row>
    <row r="38" spans="2:9" ht="18.399999999999999" customHeight="1">
      <c r="B38" s="331">
        <v>31</v>
      </c>
      <c r="C38" s="337" t="s">
        <v>141</v>
      </c>
      <c r="D38" s="338"/>
      <c r="E38" s="339" t="s">
        <v>142</v>
      </c>
      <c r="F38" s="340">
        <v>1</v>
      </c>
      <c r="G38" s="691"/>
      <c r="H38" s="692"/>
      <c r="I38" s="341"/>
    </row>
    <row r="39" spans="2:9" ht="48" customHeight="1">
      <c r="B39" s="331">
        <v>32</v>
      </c>
      <c r="C39" s="337" t="s">
        <v>230</v>
      </c>
      <c r="D39" s="342" t="s">
        <v>321</v>
      </c>
      <c r="E39" s="339" t="s">
        <v>77</v>
      </c>
      <c r="F39" s="340" t="s">
        <v>88</v>
      </c>
      <c r="G39" s="691"/>
      <c r="H39" s="692"/>
      <c r="I39" s="341"/>
    </row>
    <row r="40" spans="2:9" ht="18.399999999999999" customHeight="1">
      <c r="B40" s="331">
        <v>33</v>
      </c>
      <c r="C40" s="337" t="s">
        <v>231</v>
      </c>
      <c r="D40" s="338"/>
      <c r="E40" s="339" t="s">
        <v>77</v>
      </c>
      <c r="F40" s="340">
        <v>1</v>
      </c>
      <c r="G40" s="691"/>
      <c r="H40" s="692"/>
      <c r="I40" s="341"/>
    </row>
    <row r="41" spans="2:9" ht="18.399999999999999" customHeight="1" thickBot="1">
      <c r="B41" s="343"/>
      <c r="C41" s="344"/>
      <c r="D41" s="345"/>
      <c r="E41" s="346"/>
      <c r="F41" s="347"/>
      <c r="G41" s="693"/>
      <c r="H41" s="694"/>
      <c r="I41" s="348"/>
    </row>
    <row r="42" spans="2:9" ht="18.399999999999999" customHeight="1"/>
    <row r="43" spans="2:9" ht="18.399999999999999" customHeight="1"/>
    <row r="44" spans="2:9" ht="18.399999999999999" customHeight="1"/>
    <row r="45" spans="2:9" ht="18.399999999999999" customHeight="1"/>
    <row r="46" spans="2:9" ht="18.399999999999999" customHeight="1"/>
    <row r="47" spans="2:9" ht="18.399999999999999" customHeight="1"/>
  </sheetData>
  <mergeCells count="3">
    <mergeCell ref="B2:I2"/>
    <mergeCell ref="G6:H6"/>
    <mergeCell ref="G7:H41"/>
  </mergeCells>
  <phoneticPr fontId="11" type="noConversion"/>
  <pageMargins left="0.7" right="0.7" top="0.75" bottom="0.75" header="0.3" footer="0.3"/>
  <pageSetup paperSize="9" scale="6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4307-05B7-468A-B4A5-601187EDA6AC}">
  <sheetPr>
    <tabColor rgb="FF00B0F0"/>
    <pageSetUpPr fitToPage="1"/>
  </sheetPr>
  <dimension ref="A1:M36"/>
  <sheetViews>
    <sheetView showGridLines="0" workbookViewId="0">
      <selection activeCell="H11" sqref="H11"/>
    </sheetView>
  </sheetViews>
  <sheetFormatPr defaultColWidth="10" defaultRowHeight="16.5"/>
  <cols>
    <col min="1" max="1" width="3.25" style="3" customWidth="1"/>
    <col min="2" max="2" width="10.625" style="3" customWidth="1"/>
    <col min="3" max="3" width="45.25" style="3" customWidth="1"/>
    <col min="4" max="4" width="8.625" style="3" bestFit="1" customWidth="1"/>
    <col min="5" max="5" width="8.625" style="3" customWidth="1"/>
    <col min="6" max="6" width="10.625" style="4" customWidth="1"/>
    <col min="7" max="12" width="10.625" style="3" customWidth="1"/>
    <col min="13" max="19" width="10" style="3"/>
    <col min="20" max="20" width="23.875" style="3" customWidth="1"/>
    <col min="21" max="16384" width="10" style="3"/>
  </cols>
  <sheetData>
    <row r="1" spans="1:13" ht="16.5" customHeight="1"/>
    <row r="2" spans="1:13" s="7" customFormat="1" ht="26.25" customHeight="1">
      <c r="B2" s="687" t="s">
        <v>504</v>
      </c>
      <c r="C2" s="687"/>
      <c r="D2" s="687"/>
      <c r="E2" s="687"/>
      <c r="F2" s="687"/>
      <c r="G2" s="687"/>
      <c r="H2" s="687"/>
      <c r="I2" s="687"/>
      <c r="J2" s="687"/>
      <c r="K2" s="687"/>
      <c r="L2" s="687"/>
      <c r="M2" s="479"/>
    </row>
    <row r="3" spans="1:13" s="7" customFormat="1" ht="26.25" customHeight="1">
      <c r="B3" s="386"/>
      <c r="C3" s="386"/>
      <c r="D3" s="386"/>
      <c r="E3" s="386"/>
      <c r="F3" s="386"/>
      <c r="G3" s="386"/>
      <c r="H3" s="386"/>
      <c r="I3" s="386"/>
      <c r="J3" s="386"/>
      <c r="K3" s="386"/>
      <c r="L3" s="68" t="str">
        <f>'3.공사예산내역서(갑)'!$H$4</f>
        <v>(작성일자:`22년 01월 20일)</v>
      </c>
    </row>
    <row r="4" spans="1:13" s="1" customFormat="1" ht="16.5" customHeight="1" thickBot="1">
      <c r="B4" s="324"/>
      <c r="C4" s="324"/>
      <c r="D4" s="324"/>
      <c r="E4" s="324"/>
      <c r="F4" s="324"/>
      <c r="G4" s="324"/>
      <c r="H4" s="324"/>
      <c r="I4" s="324"/>
      <c r="J4" s="324"/>
      <c r="K4" s="324"/>
      <c r="L4" s="70" t="s">
        <v>36</v>
      </c>
    </row>
    <row r="5" spans="1:13" ht="33" customHeight="1" thickBot="1">
      <c r="B5" s="487" t="s">
        <v>163</v>
      </c>
      <c r="C5" s="488" t="s">
        <v>445</v>
      </c>
      <c r="D5" s="488" t="s">
        <v>446</v>
      </c>
      <c r="E5" s="488" t="s">
        <v>447</v>
      </c>
      <c r="F5" s="488" t="s">
        <v>165</v>
      </c>
      <c r="G5" s="488" t="s">
        <v>166</v>
      </c>
      <c r="H5" s="488" t="s">
        <v>173</v>
      </c>
      <c r="I5" s="488" t="s">
        <v>448</v>
      </c>
      <c r="J5" s="489" t="s">
        <v>162</v>
      </c>
      <c r="K5" s="490" t="s">
        <v>141</v>
      </c>
      <c r="L5" s="491" t="s">
        <v>152</v>
      </c>
    </row>
    <row r="6" spans="1:13" ht="35.450000000000003" customHeight="1" thickTop="1" thickBot="1">
      <c r="A6" s="21"/>
      <c r="B6" s="492" t="s">
        <v>449</v>
      </c>
      <c r="C6" s="493"/>
      <c r="D6" s="493">
        <v>1</v>
      </c>
      <c r="E6" s="493">
        <v>2</v>
      </c>
      <c r="F6" s="494">
        <f>F7*2</f>
        <v>0</v>
      </c>
      <c r="G6" s="494">
        <f t="shared" ref="G6:I6" si="0">G7*2</f>
        <v>0</v>
      </c>
      <c r="H6" s="494">
        <f t="shared" si="0"/>
        <v>0</v>
      </c>
      <c r="I6" s="494">
        <f t="shared" si="0"/>
        <v>0</v>
      </c>
      <c r="J6" s="493">
        <f>((G6+H6)*D6)+I6</f>
        <v>0</v>
      </c>
      <c r="K6" s="495">
        <v>200000</v>
      </c>
      <c r="L6" s="496"/>
    </row>
    <row r="7" spans="1:13">
      <c r="A7" s="21"/>
      <c r="B7" s="381" t="s">
        <v>456</v>
      </c>
      <c r="C7" s="497"/>
      <c r="D7" s="497"/>
      <c r="E7" s="535" t="s">
        <v>505</v>
      </c>
      <c r="F7" s="536">
        <v>0</v>
      </c>
      <c r="G7" s="537">
        <v>0</v>
      </c>
      <c r="H7" s="537">
        <v>0</v>
      </c>
      <c r="I7" s="537">
        <v>0</v>
      </c>
      <c r="J7" s="498"/>
      <c r="K7" s="498"/>
      <c r="L7" s="499"/>
    </row>
    <row r="8" spans="1:13">
      <c r="A8" s="21"/>
      <c r="B8" s="381" t="s">
        <v>457</v>
      </c>
      <c r="C8" s="497"/>
      <c r="D8" s="497"/>
      <c r="E8" s="497"/>
      <c r="F8" s="500"/>
      <c r="G8" s="498"/>
      <c r="H8" s="498"/>
      <c r="I8" s="498"/>
      <c r="J8" s="498"/>
      <c r="K8" s="498"/>
      <c r="L8" s="320"/>
    </row>
    <row r="9" spans="1:13" ht="18.399999999999999" customHeight="1">
      <c r="A9" s="21"/>
      <c r="B9" s="381" t="s">
        <v>450</v>
      </c>
      <c r="C9" s="497"/>
      <c r="D9" s="497"/>
      <c r="E9" s="497"/>
      <c r="F9" s="500"/>
      <c r="G9" s="498"/>
      <c r="H9" s="498"/>
      <c r="I9" s="498"/>
      <c r="J9" s="498"/>
      <c r="K9" s="498"/>
      <c r="L9" s="320"/>
    </row>
    <row r="10" spans="1:13" ht="18.399999999999999" customHeight="1">
      <c r="A10" s="21"/>
      <c r="B10" s="381" t="s">
        <v>451</v>
      </c>
      <c r="C10" s="497"/>
      <c r="D10" s="497"/>
      <c r="E10" s="497"/>
      <c r="F10" s="500"/>
      <c r="G10" s="498"/>
      <c r="H10" s="498"/>
      <c r="I10" s="498"/>
      <c r="J10" s="498"/>
      <c r="K10" s="498"/>
      <c r="L10" s="499"/>
    </row>
    <row r="11" spans="1:13" ht="18.399999999999999" customHeight="1">
      <c r="A11" s="21"/>
      <c r="B11" s="381" t="s">
        <v>520</v>
      </c>
      <c r="C11" s="497"/>
      <c r="D11" s="497"/>
      <c r="E11" s="497"/>
      <c r="F11" s="500"/>
      <c r="G11" s="498"/>
      <c r="H11" s="498"/>
      <c r="I11" s="498"/>
      <c r="J11" s="498"/>
      <c r="K11" s="498"/>
      <c r="L11" s="499"/>
    </row>
    <row r="12" spans="1:13" ht="18.399999999999999" customHeight="1">
      <c r="A12" s="21"/>
      <c r="B12" s="381" t="s">
        <v>521</v>
      </c>
      <c r="C12" s="497"/>
      <c r="D12" s="497"/>
      <c r="E12" s="497"/>
      <c r="F12" s="500"/>
      <c r="G12" s="498"/>
      <c r="H12" s="498"/>
      <c r="I12" s="498"/>
      <c r="J12" s="498"/>
      <c r="K12" s="498"/>
      <c r="L12" s="499"/>
    </row>
    <row r="13" spans="1:13" ht="18.399999999999999" customHeight="1">
      <c r="A13" s="21"/>
      <c r="B13" s="381" t="s">
        <v>519</v>
      </c>
      <c r="C13" s="497"/>
      <c r="D13" s="497"/>
      <c r="E13" s="497"/>
      <c r="F13" s="500"/>
      <c r="G13" s="498"/>
      <c r="H13" s="498"/>
      <c r="I13" s="498"/>
      <c r="J13" s="498"/>
      <c r="K13" s="498"/>
      <c r="L13" s="499"/>
    </row>
    <row r="14" spans="1:13" ht="18.399999999999999" customHeight="1">
      <c r="A14" s="21"/>
      <c r="B14" s="501" t="s">
        <v>518</v>
      </c>
      <c r="C14" s="502"/>
      <c r="D14" s="502"/>
      <c r="E14" s="502"/>
      <c r="F14" s="500"/>
      <c r="G14" s="498"/>
      <c r="H14" s="498"/>
      <c r="I14" s="498"/>
      <c r="J14" s="498"/>
      <c r="K14" s="498"/>
      <c r="L14" s="499"/>
    </row>
    <row r="15" spans="1:13" ht="18.399999999999999" customHeight="1">
      <c r="A15" s="21"/>
      <c r="B15" s="23"/>
      <c r="C15" s="24"/>
      <c r="D15" s="24"/>
      <c r="E15" s="24"/>
      <c r="F15" s="25"/>
      <c r="G15" s="26"/>
      <c r="H15" s="26"/>
      <c r="I15" s="26"/>
      <c r="J15" s="26"/>
      <c r="K15" s="26"/>
      <c r="L15" s="27"/>
    </row>
    <row r="16" spans="1:13">
      <c r="A16" s="21"/>
      <c r="B16" s="23"/>
      <c r="C16" s="24"/>
      <c r="D16" s="24"/>
      <c r="E16" s="24"/>
      <c r="F16" s="25"/>
      <c r="G16" s="26"/>
      <c r="H16" s="26"/>
      <c r="I16" s="26"/>
      <c r="J16" s="26"/>
      <c r="K16" s="26"/>
      <c r="L16" s="561" t="s">
        <v>536</v>
      </c>
      <c r="M16" s="561" t="s">
        <v>537</v>
      </c>
    </row>
    <row r="17" spans="1:13">
      <c r="A17" s="21"/>
      <c r="B17" s="23"/>
      <c r="C17" s="24"/>
      <c r="D17" s="24"/>
      <c r="E17" s="24"/>
      <c r="F17" s="25"/>
      <c r="G17" s="26"/>
      <c r="H17" s="26"/>
      <c r="I17" s="26"/>
      <c r="J17" s="26"/>
      <c r="K17" s="26"/>
      <c r="L17" s="560" t="s">
        <v>528</v>
      </c>
      <c r="M17" s="560">
        <v>50000</v>
      </c>
    </row>
    <row r="18" spans="1:13" ht="18.399999999999999" customHeight="1">
      <c r="A18" s="21"/>
      <c r="B18" s="23"/>
      <c r="C18" s="24"/>
      <c r="D18" s="24"/>
      <c r="E18" s="24"/>
      <c r="F18" s="25"/>
      <c r="G18" s="26"/>
      <c r="H18" s="26"/>
      <c r="I18" s="26"/>
      <c r="J18" s="26"/>
      <c r="K18" s="26"/>
      <c r="L18" s="560" t="s">
        <v>529</v>
      </c>
      <c r="M18" s="560">
        <v>100000</v>
      </c>
    </row>
    <row r="19" spans="1:13" ht="18.399999999999999" customHeight="1">
      <c r="A19" s="21"/>
      <c r="B19" s="23"/>
      <c r="C19" s="24"/>
      <c r="D19" s="24"/>
      <c r="E19" s="24"/>
      <c r="F19" s="25"/>
      <c r="G19" s="26"/>
      <c r="H19" s="26"/>
      <c r="I19" s="26"/>
      <c r="J19" s="26"/>
      <c r="K19" s="26"/>
      <c r="L19" s="560" t="s">
        <v>530</v>
      </c>
      <c r="M19" s="560">
        <v>100000</v>
      </c>
    </row>
    <row r="20" spans="1:13" ht="18.399999999999999" customHeight="1">
      <c r="A20" s="21"/>
      <c r="B20" s="23"/>
      <c r="C20" s="24"/>
      <c r="D20" s="24"/>
      <c r="E20" s="24"/>
      <c r="F20" s="25"/>
      <c r="G20" s="26"/>
      <c r="H20" s="26"/>
      <c r="I20" s="26"/>
      <c r="J20" s="26"/>
      <c r="K20" s="26"/>
      <c r="L20" s="560" t="s">
        <v>531</v>
      </c>
      <c r="M20" s="560">
        <v>150000</v>
      </c>
    </row>
    <row r="21" spans="1:13" ht="18.399999999999999" customHeight="1">
      <c r="A21" s="21"/>
      <c r="B21" s="23"/>
      <c r="C21" s="24"/>
      <c r="D21" s="24"/>
      <c r="E21" s="24"/>
      <c r="F21" s="25"/>
      <c r="G21" s="26"/>
      <c r="H21" s="26"/>
      <c r="I21" s="26"/>
      <c r="J21" s="26"/>
      <c r="K21" s="26"/>
      <c r="L21" s="560" t="s">
        <v>532</v>
      </c>
      <c r="M21" s="560">
        <v>150000</v>
      </c>
    </row>
    <row r="22" spans="1:13" ht="18.399999999999999" customHeight="1">
      <c r="A22" s="21"/>
      <c r="B22" s="23"/>
      <c r="C22" s="24"/>
      <c r="D22" s="24"/>
      <c r="E22" s="24"/>
      <c r="F22" s="25"/>
      <c r="G22" s="26"/>
      <c r="H22" s="26"/>
      <c r="I22" s="26"/>
      <c r="J22" s="26"/>
      <c r="K22" s="26"/>
      <c r="L22" s="560" t="s">
        <v>533</v>
      </c>
      <c r="M22" s="560">
        <v>200000</v>
      </c>
    </row>
    <row r="23" spans="1:13">
      <c r="A23" s="21"/>
      <c r="B23" s="23"/>
      <c r="C23" s="24"/>
      <c r="D23" s="24"/>
      <c r="E23" s="24"/>
      <c r="F23" s="25"/>
      <c r="G23" s="26"/>
      <c r="H23" s="26"/>
      <c r="I23" s="26"/>
      <c r="J23" s="26"/>
      <c r="K23" s="26"/>
      <c r="L23" s="560" t="s">
        <v>534</v>
      </c>
      <c r="M23" s="560">
        <v>200000</v>
      </c>
    </row>
    <row r="24" spans="1:13" ht="18.399999999999999" customHeight="1">
      <c r="A24" s="21"/>
      <c r="B24" s="23"/>
      <c r="C24" s="24"/>
      <c r="D24" s="24"/>
      <c r="E24" s="24"/>
      <c r="F24" s="25"/>
      <c r="G24" s="26"/>
      <c r="H24" s="26"/>
      <c r="I24" s="26"/>
      <c r="J24" s="26"/>
      <c r="K24" s="26"/>
      <c r="L24" s="560" t="s">
        <v>535</v>
      </c>
      <c r="M24" s="560">
        <v>150000</v>
      </c>
    </row>
    <row r="25" spans="1:13" ht="18.399999999999999" customHeight="1">
      <c r="A25" s="21"/>
      <c r="B25" s="23"/>
      <c r="C25" s="24"/>
      <c r="D25" s="24"/>
      <c r="E25" s="24"/>
      <c r="F25" s="25"/>
      <c r="G25" s="26"/>
      <c r="H25" s="26"/>
      <c r="I25" s="26"/>
      <c r="J25" s="26"/>
      <c r="K25" s="26"/>
      <c r="L25" s="27"/>
    </row>
    <row r="26" spans="1:13" ht="18.399999999999999" customHeight="1"/>
    <row r="27" spans="1:13" ht="18.399999999999999" customHeight="1"/>
    <row r="28" spans="1:13" ht="18.399999999999999" customHeight="1"/>
    <row r="29" spans="1:13" ht="18.399999999999999" customHeight="1"/>
    <row r="30" spans="1:13" ht="18.399999999999999" customHeight="1"/>
    <row r="31" spans="1:13" ht="18.399999999999999" customHeight="1"/>
    <row r="36" spans="2:2">
      <c r="B36" s="27" t="s">
        <v>511</v>
      </c>
    </row>
  </sheetData>
  <mergeCells count="1">
    <mergeCell ref="B2:L2"/>
  </mergeCells>
  <phoneticPr fontId="42" type="noConversion"/>
  <pageMargins left="0.35433070866141736" right="0.15748031496062992" top="0.41" bottom="0.19685039370078741" header="0.15748031496062992" footer="0.15748031496062992"/>
  <pageSetup paperSize="9" scale="8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0FC6-FCEE-43AE-BF01-A6EE5CDD77ED}">
  <sheetPr>
    <tabColor rgb="FF00B0F0"/>
    <pageSetUpPr fitToPage="1"/>
  </sheetPr>
  <dimension ref="A1:N34"/>
  <sheetViews>
    <sheetView showGridLines="0" workbookViewId="0">
      <selection activeCell="K10" sqref="K10"/>
    </sheetView>
  </sheetViews>
  <sheetFormatPr defaultColWidth="10" defaultRowHeight="16.5"/>
  <cols>
    <col min="1" max="1" width="3.25" style="3" customWidth="1"/>
    <col min="2" max="2" width="10.625" style="3" customWidth="1"/>
    <col min="3" max="3" width="45.25" style="3" customWidth="1"/>
    <col min="4" max="4" width="8.625" style="3" bestFit="1" customWidth="1"/>
    <col min="5" max="5" width="8.625" style="3" customWidth="1"/>
    <col min="6" max="6" width="10.625" style="4" customWidth="1"/>
    <col min="7" max="12" width="10.625" style="3" customWidth="1"/>
    <col min="13" max="19" width="10" style="3"/>
    <col min="20" max="20" width="23.875" style="3" customWidth="1"/>
    <col min="21" max="16384" width="10" style="3"/>
  </cols>
  <sheetData>
    <row r="1" spans="1:14" ht="16.5" customHeight="1"/>
    <row r="2" spans="1:14" s="7" customFormat="1" ht="26.25" customHeight="1">
      <c r="B2" s="687" t="s">
        <v>506</v>
      </c>
      <c r="C2" s="687"/>
      <c r="D2" s="687"/>
      <c r="E2" s="687"/>
      <c r="F2" s="687"/>
      <c r="G2" s="687"/>
      <c r="H2" s="687"/>
      <c r="I2" s="687"/>
      <c r="J2" s="687"/>
      <c r="K2" s="687"/>
      <c r="L2" s="687"/>
      <c r="M2" s="479"/>
    </row>
    <row r="3" spans="1:14" s="7" customFormat="1" ht="26.25" customHeight="1">
      <c r="B3" s="529"/>
      <c r="C3" s="529"/>
      <c r="D3" s="529"/>
      <c r="E3" s="529"/>
      <c r="F3" s="529"/>
      <c r="G3" s="529"/>
      <c r="H3" s="529"/>
      <c r="I3" s="529"/>
      <c r="J3" s="529"/>
      <c r="K3" s="529"/>
      <c r="L3" s="68" t="str">
        <f>'3.공사예산내역서(갑)'!$H$4</f>
        <v>(작성일자:`22년 01월 20일)</v>
      </c>
    </row>
    <row r="4" spans="1:14" s="1" customFormat="1" ht="16.5" customHeight="1" thickBot="1">
      <c r="B4" s="324"/>
      <c r="C4" s="324"/>
      <c r="D4" s="324"/>
      <c r="E4" s="324"/>
      <c r="F4" s="324"/>
      <c r="G4" s="324"/>
      <c r="H4" s="324"/>
      <c r="I4" s="324"/>
      <c r="J4" s="324"/>
      <c r="K4" s="324"/>
      <c r="L4" s="70" t="s">
        <v>36</v>
      </c>
    </row>
    <row r="5" spans="1:14" ht="33" customHeight="1" thickBot="1">
      <c r="B5" s="487" t="s">
        <v>163</v>
      </c>
      <c r="C5" s="488" t="s">
        <v>445</v>
      </c>
      <c r="D5" s="488" t="s">
        <v>446</v>
      </c>
      <c r="E5" s="488" t="s">
        <v>447</v>
      </c>
      <c r="F5" s="488" t="s">
        <v>165</v>
      </c>
      <c r="G5" s="488" t="s">
        <v>166</v>
      </c>
      <c r="H5" s="488" t="s">
        <v>173</v>
      </c>
      <c r="I5" s="488" t="s">
        <v>448</v>
      </c>
      <c r="J5" s="489" t="s">
        <v>162</v>
      </c>
      <c r="K5" s="490" t="s">
        <v>141</v>
      </c>
      <c r="L5" s="491" t="s">
        <v>152</v>
      </c>
    </row>
    <row r="6" spans="1:14" ht="35.450000000000003" customHeight="1" thickTop="1" thickBot="1">
      <c r="A6" s="21"/>
      <c r="B6" s="492" t="s">
        <v>538</v>
      </c>
      <c r="C6" s="493">
        <f>'9.공사업체 출장경비'!C6</f>
        <v>0</v>
      </c>
      <c r="D6" s="493">
        <v>1</v>
      </c>
      <c r="E6" s="493">
        <v>2</v>
      </c>
      <c r="F6" s="494">
        <f>F7*2</f>
        <v>0</v>
      </c>
      <c r="G6" s="494">
        <f t="shared" ref="G6:I6" si="0">G7*2</f>
        <v>0</v>
      </c>
      <c r="H6" s="494">
        <f t="shared" si="0"/>
        <v>0</v>
      </c>
      <c r="I6" s="494">
        <f t="shared" si="0"/>
        <v>0</v>
      </c>
      <c r="J6" s="493">
        <f>((G6+H6)*D6)+I6</f>
        <v>0</v>
      </c>
      <c r="K6" s="495">
        <v>150000</v>
      </c>
      <c r="L6" s="496"/>
    </row>
    <row r="7" spans="1:14">
      <c r="A7" s="21"/>
      <c r="B7" s="381" t="s">
        <v>456</v>
      </c>
      <c r="C7" s="497"/>
      <c r="D7" s="497"/>
      <c r="E7" s="535" t="s">
        <v>505</v>
      </c>
      <c r="F7" s="536">
        <v>0</v>
      </c>
      <c r="G7" s="537">
        <v>0</v>
      </c>
      <c r="H7" s="537">
        <v>0</v>
      </c>
      <c r="I7" s="537">
        <v>0</v>
      </c>
      <c r="J7" s="498"/>
      <c r="K7" s="498"/>
      <c r="L7" s="499"/>
    </row>
    <row r="8" spans="1:14">
      <c r="A8" s="21"/>
      <c r="B8" s="381" t="s">
        <v>507</v>
      </c>
      <c r="C8" s="497"/>
      <c r="D8" s="497"/>
      <c r="E8" s="497"/>
      <c r="F8" s="500"/>
      <c r="G8" s="498"/>
      <c r="H8" s="498"/>
      <c r="I8" s="498"/>
      <c r="J8" s="498"/>
      <c r="K8" s="498"/>
      <c r="L8" s="320"/>
    </row>
    <row r="9" spans="1:14" ht="18.399999999999999" customHeight="1">
      <c r="A9" s="21"/>
      <c r="B9" s="381" t="s">
        <v>450</v>
      </c>
      <c r="C9" s="497"/>
      <c r="D9" s="497"/>
      <c r="E9" s="497"/>
      <c r="F9" s="500"/>
      <c r="G9" s="498"/>
      <c r="H9" s="498"/>
      <c r="I9" s="498"/>
      <c r="J9" s="498"/>
      <c r="K9" s="498"/>
      <c r="L9" s="320"/>
    </row>
    <row r="10" spans="1:14" ht="18.399999999999999" customHeight="1">
      <c r="A10" s="21"/>
      <c r="B10" s="381" t="s">
        <v>451</v>
      </c>
      <c r="C10" s="497"/>
      <c r="D10" s="497"/>
      <c r="E10" s="497"/>
      <c r="F10" s="500"/>
      <c r="G10" s="498"/>
      <c r="H10" s="498"/>
      <c r="I10" s="498"/>
      <c r="J10" s="498"/>
      <c r="K10" s="498"/>
      <c r="L10" s="499"/>
    </row>
    <row r="11" spans="1:14" ht="18.399999999999999" customHeight="1">
      <c r="A11" s="21"/>
      <c r="B11" s="381" t="s">
        <v>452</v>
      </c>
      <c r="C11" s="497"/>
      <c r="D11" s="497"/>
      <c r="E11" s="497"/>
      <c r="F11" s="500"/>
      <c r="G11" s="498"/>
      <c r="H11" s="498"/>
      <c r="I11" s="498"/>
      <c r="J11" s="498"/>
      <c r="K11" s="498"/>
      <c r="L11" s="499"/>
    </row>
    <row r="12" spans="1:14" ht="18.399999999999999" customHeight="1">
      <c r="A12" s="21"/>
      <c r="B12" s="501" t="s">
        <v>453</v>
      </c>
      <c r="C12" s="502"/>
      <c r="D12" s="502"/>
      <c r="E12" s="502"/>
      <c r="F12" s="500"/>
      <c r="G12" s="498"/>
      <c r="H12" s="498"/>
      <c r="I12" s="498"/>
      <c r="J12" s="498"/>
      <c r="K12" s="498"/>
      <c r="L12" s="499"/>
    </row>
    <row r="13" spans="1:14" ht="18.399999999999999" customHeight="1">
      <c r="A13" s="21"/>
      <c r="B13" s="23"/>
      <c r="C13" s="24"/>
      <c r="D13" s="24"/>
      <c r="E13" s="24"/>
      <c r="F13" s="25"/>
      <c r="G13" s="26"/>
      <c r="H13" s="26"/>
      <c r="I13" s="26"/>
      <c r="J13" s="26"/>
      <c r="K13" s="26"/>
      <c r="L13" s="27"/>
      <c r="N13" s="559"/>
    </row>
    <row r="14" spans="1:14" ht="18.399999999999999" customHeight="1">
      <c r="A14" s="21"/>
      <c r="B14" s="23"/>
      <c r="C14" s="24"/>
      <c r="D14" s="24"/>
      <c r="E14" s="24"/>
      <c r="F14" s="25"/>
      <c r="G14" s="26"/>
      <c r="H14" s="26"/>
      <c r="I14" s="26"/>
      <c r="J14" s="26"/>
      <c r="K14" s="26"/>
      <c r="L14" s="27"/>
    </row>
    <row r="15" spans="1:14" ht="18.399999999999999" customHeight="1">
      <c r="A15" s="21"/>
      <c r="B15" s="23"/>
      <c r="C15" s="24"/>
      <c r="D15" s="24"/>
      <c r="E15" s="24"/>
      <c r="F15" s="25"/>
      <c r="G15" s="26"/>
      <c r="H15" s="26"/>
      <c r="I15" s="26"/>
      <c r="J15" s="26"/>
      <c r="K15" s="26"/>
      <c r="L15" s="27"/>
    </row>
    <row r="16" spans="1:14" ht="18.399999999999999" customHeight="1">
      <c r="A16" s="21"/>
      <c r="B16" s="23"/>
      <c r="C16" s="24"/>
      <c r="D16" s="24"/>
      <c r="E16" s="24"/>
      <c r="F16" s="25"/>
      <c r="G16" s="26"/>
      <c r="H16" s="26"/>
      <c r="I16" s="26"/>
      <c r="J16" s="26"/>
      <c r="K16" s="26"/>
      <c r="L16" s="27"/>
    </row>
    <row r="17" spans="1:12" ht="18.399999999999999" customHeight="1">
      <c r="A17" s="21"/>
      <c r="B17" s="23"/>
      <c r="C17" s="24"/>
      <c r="D17" s="24"/>
      <c r="E17" s="24"/>
      <c r="F17" s="25"/>
      <c r="G17" s="26"/>
      <c r="H17" s="26"/>
      <c r="I17" s="26"/>
      <c r="J17" s="26"/>
      <c r="K17" s="26"/>
      <c r="L17" s="27"/>
    </row>
    <row r="18" spans="1:12" ht="18.399999999999999" customHeight="1">
      <c r="A18" s="21"/>
      <c r="B18" s="23"/>
      <c r="C18" s="24"/>
      <c r="D18" s="24"/>
      <c r="E18" s="24"/>
      <c r="F18" s="25"/>
      <c r="G18" s="26"/>
      <c r="H18" s="26"/>
      <c r="I18" s="26"/>
      <c r="J18" s="26"/>
      <c r="K18" s="26"/>
      <c r="L18" s="27"/>
    </row>
    <row r="19" spans="1:12" ht="18.399999999999999" customHeight="1">
      <c r="A19" s="21"/>
      <c r="B19" s="23"/>
      <c r="C19" s="24"/>
      <c r="D19" s="24"/>
      <c r="E19" s="24"/>
      <c r="F19" s="25"/>
      <c r="G19" s="26"/>
      <c r="H19" s="26"/>
      <c r="I19" s="26"/>
      <c r="J19" s="26"/>
      <c r="K19" s="26"/>
      <c r="L19" s="27"/>
    </row>
    <row r="20" spans="1:12" ht="18.399999999999999" customHeight="1">
      <c r="A20" s="21"/>
      <c r="B20" s="23"/>
      <c r="C20" s="24"/>
      <c r="D20" s="24"/>
      <c r="E20" s="24"/>
      <c r="F20" s="25"/>
      <c r="G20" s="26"/>
      <c r="H20" s="26"/>
      <c r="I20" s="26"/>
      <c r="J20" s="26"/>
      <c r="K20" s="26"/>
      <c r="L20" s="27"/>
    </row>
    <row r="21" spans="1:12" ht="48" customHeight="1">
      <c r="A21" s="21"/>
      <c r="B21" s="23"/>
      <c r="C21" s="24"/>
      <c r="D21" s="24"/>
      <c r="E21" s="24"/>
      <c r="F21" s="25"/>
      <c r="G21" s="26"/>
      <c r="H21" s="26"/>
      <c r="I21" s="26"/>
      <c r="J21" s="26"/>
      <c r="K21" s="26"/>
      <c r="L21" s="27"/>
    </row>
    <row r="22" spans="1:12" ht="18.399999999999999" customHeight="1">
      <c r="A22" s="21"/>
      <c r="B22" s="23"/>
      <c r="C22" s="24"/>
      <c r="D22" s="24"/>
      <c r="E22" s="24"/>
      <c r="F22" s="25"/>
      <c r="G22" s="26"/>
      <c r="H22" s="26"/>
      <c r="I22" s="26"/>
      <c r="J22" s="26"/>
      <c r="K22" s="26"/>
      <c r="L22" s="27"/>
    </row>
    <row r="23" spans="1:12" ht="18.399999999999999" customHeight="1">
      <c r="A23" s="21"/>
      <c r="B23" s="23"/>
      <c r="C23" s="24"/>
      <c r="D23" s="24"/>
      <c r="E23" s="24"/>
      <c r="F23" s="25"/>
      <c r="G23" s="26"/>
      <c r="H23" s="26"/>
      <c r="I23" s="26"/>
      <c r="J23" s="26"/>
      <c r="K23" s="26"/>
      <c r="L23" s="27"/>
    </row>
    <row r="24" spans="1:12" ht="18.399999999999999" customHeight="1"/>
    <row r="25" spans="1:12" ht="18.399999999999999" customHeight="1"/>
    <row r="26" spans="1:12" ht="18.399999999999999" customHeight="1"/>
    <row r="27" spans="1:12" ht="18.399999999999999" customHeight="1"/>
    <row r="28" spans="1:12" ht="18.399999999999999" customHeight="1"/>
    <row r="29" spans="1:12" ht="18.399999999999999" customHeight="1"/>
    <row r="34" spans="2:2">
      <c r="B34" s="27" t="s">
        <v>511</v>
      </c>
    </row>
  </sheetData>
  <mergeCells count="1">
    <mergeCell ref="B2:L2"/>
  </mergeCells>
  <phoneticPr fontId="42" type="noConversion"/>
  <pageMargins left="0.35433070866141736" right="0.15748031496062992" top="0.41" bottom="0.19685039370078741" header="0.15748031496062992" footer="0.15748031496062992"/>
  <pageSetup paperSize="9" scale="85"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F651-2255-42C2-A902-3FF207AEB472}">
  <dimension ref="B1:AQ39"/>
  <sheetViews>
    <sheetView showGridLines="0" zoomScale="91" zoomScaleNormal="91" workbookViewId="0">
      <pane ySplit="1" topLeftCell="A2" activePane="bottomLeft" state="frozen"/>
      <selection activeCell="M10" sqref="M10"/>
      <selection pane="bottomLeft" activeCell="R9" sqref="R9"/>
    </sheetView>
  </sheetViews>
  <sheetFormatPr defaultColWidth="9" defaultRowHeight="14.25"/>
  <cols>
    <col min="1" max="1" width="0.375" style="389" customWidth="1"/>
    <col min="2" max="2" width="2.875" style="389" customWidth="1"/>
    <col min="3" max="3" width="3.75" style="389" customWidth="1"/>
    <col min="4" max="4" width="20.125" style="389" customWidth="1"/>
    <col min="5" max="5" width="20" style="389" customWidth="1"/>
    <col min="6" max="7" width="20.5" style="389" customWidth="1"/>
    <col min="8" max="8" width="11" style="469" customWidth="1"/>
    <col min="9" max="9" width="12.5" style="469" customWidth="1"/>
    <col min="10" max="10" width="10.375" style="469" customWidth="1"/>
    <col min="11" max="11" width="13" style="470" customWidth="1"/>
    <col min="12" max="12" width="17.125" style="470" customWidth="1"/>
    <col min="13" max="13" width="14.875" style="470" customWidth="1"/>
    <col min="14" max="14" width="18.25" style="470" customWidth="1"/>
    <col min="15" max="15" width="11.75" style="396" hidden="1" customWidth="1"/>
    <col min="16" max="16" width="38" style="398" hidden="1" customWidth="1"/>
    <col min="17" max="17" width="15" style="398" customWidth="1"/>
    <col min="18" max="16384" width="9" style="389"/>
  </cols>
  <sheetData>
    <row r="1" spans="2:43" ht="41.25" customHeight="1" thickBot="1">
      <c r="B1" s="388" t="s">
        <v>326</v>
      </c>
      <c r="D1" s="390"/>
      <c r="E1" s="390"/>
      <c r="F1" s="390"/>
      <c r="G1" s="390"/>
      <c r="H1" s="391"/>
      <c r="I1" s="391"/>
      <c r="J1" s="391"/>
      <c r="K1" s="392"/>
      <c r="L1" s="393"/>
      <c r="M1" s="394"/>
      <c r="N1" s="395" t="s">
        <v>327</v>
      </c>
      <c r="P1" s="397"/>
    </row>
    <row r="2" spans="2:43" ht="33" customHeight="1">
      <c r="C2" s="399" t="s">
        <v>328</v>
      </c>
      <c r="D2" s="400" t="s">
        <v>329</v>
      </c>
      <c r="E2" s="400" t="s">
        <v>330</v>
      </c>
      <c r="F2" s="400" t="s">
        <v>331</v>
      </c>
      <c r="G2" s="401" t="s">
        <v>332</v>
      </c>
      <c r="H2" s="402" t="s">
        <v>333</v>
      </c>
      <c r="I2" s="403" t="s">
        <v>334</v>
      </c>
      <c r="J2" s="402" t="s">
        <v>335</v>
      </c>
      <c r="K2" s="402" t="s">
        <v>332</v>
      </c>
      <c r="L2" s="403" t="s">
        <v>336</v>
      </c>
      <c r="M2" s="402" t="s">
        <v>337</v>
      </c>
      <c r="N2" s="403" t="s">
        <v>338</v>
      </c>
      <c r="O2" s="741" t="s">
        <v>339</v>
      </c>
      <c r="P2" s="742"/>
    </row>
    <row r="3" spans="2:43" s="404" customFormat="1" ht="29.25" customHeight="1">
      <c r="C3" s="743">
        <v>1</v>
      </c>
      <c r="D3" s="744" t="s">
        <v>340</v>
      </c>
      <c r="E3" s="405" t="s">
        <v>341</v>
      </c>
      <c r="F3" s="406">
        <f>SUM(O14)</f>
        <v>187700000</v>
      </c>
      <c r="G3" s="407">
        <f>SUM(F3/12)</f>
        <v>15641666.666666666</v>
      </c>
      <c r="H3" s="408">
        <f>SUM(G3/O4)</f>
        <v>720.51530087367757</v>
      </c>
      <c r="I3" s="746">
        <f>'1.구축견적'!I8</f>
        <v>20</v>
      </c>
      <c r="J3" s="749">
        <f>IF(I3=6,E29+0.5,IF(I3=7,E29+0.22,IF(I3=11,E30,IF(I3=21,E31+0.1,IF(I3=31,E32+0.07,IF(I3=51,E33+0.03,IF(I3&lt;=5,E26,IF(I3&lt;=10,E29,IF(I3&lt;=20,E30,IF(I3&lt;=30,E31,IF(I3&lt;=50,E32,IF(I3&lt;=100,E33,IF(I3&lt;=200,E34,IF(I3&lt;=300,E35,IF(I3&lt;=400,E36,IF(I3&lt;=500,E37,E37))))))))))))))))</f>
        <v>1.35</v>
      </c>
      <c r="K3" s="408">
        <f>SUM(I3*H3)*J3</f>
        <v>19453.913123589296</v>
      </c>
      <c r="L3" s="736">
        <f>ROUNDDOWN((K6),0)</f>
        <v>34888</v>
      </c>
      <c r="M3" s="409">
        <f>SUM(K3)*12</f>
        <v>233446.95748307154</v>
      </c>
      <c r="N3" s="736">
        <f>ROUNDDOWN((M6),0)</f>
        <v>418000</v>
      </c>
      <c r="O3" s="410" t="s">
        <v>342</v>
      </c>
      <c r="P3" s="411" t="s">
        <v>343</v>
      </c>
      <c r="S3" s="389"/>
      <c r="T3" s="389"/>
      <c r="U3" s="389"/>
      <c r="V3" s="389"/>
      <c r="W3" s="389"/>
      <c r="X3" s="389"/>
      <c r="Y3" s="389"/>
      <c r="Z3" s="389"/>
      <c r="AA3" s="389"/>
      <c r="AB3" s="389"/>
      <c r="AC3" s="389"/>
      <c r="AD3" s="389"/>
      <c r="AE3" s="389"/>
      <c r="AF3" s="389"/>
      <c r="AG3" s="389"/>
      <c r="AH3" s="389"/>
      <c r="AI3" s="389"/>
      <c r="AJ3" s="389"/>
      <c r="AK3" s="389"/>
      <c r="AL3" s="389"/>
      <c r="AM3" s="389"/>
      <c r="AN3" s="389"/>
      <c r="AO3" s="389"/>
      <c r="AP3" s="389"/>
      <c r="AQ3" s="389"/>
    </row>
    <row r="4" spans="2:43" s="404" customFormat="1" ht="30" customHeight="1">
      <c r="C4" s="743"/>
      <c r="D4" s="745"/>
      <c r="E4" s="405" t="s">
        <v>344</v>
      </c>
      <c r="F4" s="406">
        <f>SUM(O15)</f>
        <v>104300000</v>
      </c>
      <c r="G4" s="407">
        <f>SUM(F4/12)</f>
        <v>8691666.666666666</v>
      </c>
      <c r="H4" s="408">
        <f>SUM(G4/O4)</f>
        <v>400.37158167887355</v>
      </c>
      <c r="I4" s="747"/>
      <c r="J4" s="750"/>
      <c r="K4" s="408">
        <f>SUM(I3*H4)*J3</f>
        <v>10810.032705329586</v>
      </c>
      <c r="L4" s="737"/>
      <c r="M4" s="412">
        <f>SUM(K4)*12</f>
        <v>129720.39246395504</v>
      </c>
      <c r="N4" s="737"/>
      <c r="O4" s="413">
        <v>21709</v>
      </c>
      <c r="P4" s="414" t="s">
        <v>345</v>
      </c>
      <c r="S4" s="389"/>
      <c r="T4" s="389"/>
      <c r="U4" s="389"/>
      <c r="V4" s="389"/>
      <c r="W4" s="389"/>
      <c r="X4" s="389"/>
      <c r="Y4" s="389"/>
      <c r="Z4" s="389"/>
      <c r="AA4" s="389"/>
      <c r="AB4" s="389"/>
      <c r="AC4" s="389"/>
      <c r="AD4" s="389"/>
      <c r="AE4" s="389"/>
      <c r="AF4" s="389"/>
      <c r="AG4" s="389"/>
      <c r="AH4" s="389"/>
      <c r="AI4" s="389"/>
      <c r="AJ4" s="389"/>
      <c r="AK4" s="389"/>
      <c r="AL4" s="389"/>
      <c r="AM4" s="389"/>
      <c r="AN4" s="389"/>
      <c r="AO4" s="389"/>
      <c r="AP4" s="389"/>
      <c r="AQ4" s="389"/>
    </row>
    <row r="5" spans="2:43" s="404" customFormat="1" ht="30.75" customHeight="1">
      <c r="C5" s="743"/>
      <c r="D5" s="745"/>
      <c r="E5" s="415" t="s">
        <v>346</v>
      </c>
      <c r="F5" s="406">
        <f>SUM(O19*I3)+23000000</f>
        <v>23020000</v>
      </c>
      <c r="G5" s="407">
        <f>SUM(23000000/12)</f>
        <v>1916666.6666666667</v>
      </c>
      <c r="H5" s="408">
        <f>SUM(G5/O4)+SUM(83)</f>
        <v>171.28903526955025</v>
      </c>
      <c r="I5" s="747"/>
      <c r="J5" s="750"/>
      <c r="K5" s="408">
        <f>SUM(I3*H5)*J3</f>
        <v>4624.8039522778572</v>
      </c>
      <c r="L5" s="737"/>
      <c r="M5" s="412">
        <f>SUM(K5)*12</f>
        <v>55497.64742733429</v>
      </c>
      <c r="N5" s="737"/>
      <c r="O5" s="416">
        <v>55189</v>
      </c>
      <c r="P5" s="417" t="s">
        <v>347</v>
      </c>
      <c r="S5" s="389"/>
      <c r="T5" s="389"/>
      <c r="U5" s="389"/>
      <c r="V5" s="389"/>
      <c r="W5" s="389"/>
      <c r="X5" s="389"/>
      <c r="Y5" s="389"/>
      <c r="Z5" s="389"/>
      <c r="AA5" s="389"/>
      <c r="AB5" s="389"/>
      <c r="AC5" s="389"/>
      <c r="AD5" s="389"/>
      <c r="AE5" s="389"/>
      <c r="AF5" s="389"/>
      <c r="AG5" s="389"/>
      <c r="AH5" s="389"/>
      <c r="AI5" s="389"/>
      <c r="AJ5" s="389"/>
      <c r="AK5" s="389"/>
      <c r="AL5" s="389"/>
      <c r="AM5" s="389"/>
      <c r="AN5" s="389"/>
      <c r="AO5" s="389"/>
      <c r="AP5" s="389"/>
      <c r="AQ5" s="389"/>
    </row>
    <row r="6" spans="2:43" s="404" customFormat="1" ht="24.75" customHeight="1">
      <c r="C6" s="743"/>
      <c r="D6" s="745"/>
      <c r="E6" s="418" t="s">
        <v>348</v>
      </c>
      <c r="F6" s="419">
        <f>SUM(F3:F5)</f>
        <v>315020000</v>
      </c>
      <c r="G6" s="420">
        <f>SUM(G3:G5)</f>
        <v>26250000</v>
      </c>
      <c r="H6" s="421">
        <f>SUM(H3:H5)</f>
        <v>1292.1759178221014</v>
      </c>
      <c r="I6" s="747"/>
      <c r="J6" s="751"/>
      <c r="K6" s="421">
        <f>SUM(K3:K5)</f>
        <v>34888.749781196741</v>
      </c>
      <c r="L6" s="738"/>
      <c r="M6" s="421">
        <f>ROUNDDOWN((M3+M4+M5),-3)</f>
        <v>418000</v>
      </c>
      <c r="N6" s="738"/>
      <c r="O6" s="422">
        <f>SUM(O5)/12</f>
        <v>4599.083333333333</v>
      </c>
      <c r="P6" s="423" t="s">
        <v>349</v>
      </c>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row>
    <row r="7" spans="2:43" s="404" customFormat="1" ht="21" customHeight="1">
      <c r="C7" s="732" t="s">
        <v>350</v>
      </c>
      <c r="D7" s="733"/>
      <c r="E7" s="424">
        <v>0.06</v>
      </c>
      <c r="F7" s="425"/>
      <c r="G7" s="426"/>
      <c r="H7" s="427">
        <f>SUM(K6/I3)</f>
        <v>1744.4374890598369</v>
      </c>
      <c r="I7" s="747"/>
      <c r="J7" s="428"/>
      <c r="K7" s="429">
        <f>SUM(K6)*E7</f>
        <v>2093.3249868718044</v>
      </c>
      <c r="L7" s="752">
        <f>SUM(K7:K8)</f>
        <v>3942.428725275232</v>
      </c>
      <c r="M7" s="430">
        <f>SUM(M6*E7)</f>
        <v>25080</v>
      </c>
      <c r="N7" s="736">
        <f>SUM(M7:M8)</f>
        <v>47234</v>
      </c>
      <c r="O7" s="422">
        <f>SUM(O5)/365</f>
        <v>151.2027397260274</v>
      </c>
      <c r="P7" s="423" t="s">
        <v>351</v>
      </c>
      <c r="Q7" s="398"/>
      <c r="R7" s="389"/>
      <c r="S7" s="389"/>
      <c r="T7" s="389"/>
      <c r="U7" s="389"/>
      <c r="V7" s="389"/>
      <c r="W7" s="389"/>
      <c r="X7" s="389"/>
      <c r="Y7" s="389"/>
      <c r="Z7" s="389"/>
      <c r="AA7" s="389"/>
      <c r="AB7" s="389"/>
      <c r="AC7" s="389"/>
      <c r="AD7" s="389"/>
      <c r="AE7" s="389"/>
      <c r="AF7" s="389"/>
      <c r="AG7" s="389"/>
      <c r="AH7" s="389"/>
      <c r="AI7" s="389"/>
      <c r="AJ7" s="389"/>
      <c r="AK7" s="389"/>
      <c r="AL7" s="389"/>
      <c r="AM7" s="389"/>
      <c r="AN7" s="389"/>
      <c r="AO7" s="389"/>
      <c r="AP7" s="389"/>
      <c r="AQ7" s="389"/>
    </row>
    <row r="8" spans="2:43" s="404" customFormat="1" ht="21" customHeight="1">
      <c r="C8" s="732" t="s">
        <v>352</v>
      </c>
      <c r="D8" s="733"/>
      <c r="E8" s="424">
        <v>0.05</v>
      </c>
      <c r="F8" s="425"/>
      <c r="G8" s="426"/>
      <c r="H8" s="431"/>
      <c r="I8" s="747"/>
      <c r="J8" s="432"/>
      <c r="K8" s="429">
        <f>SUM(K6+K7)*E8</f>
        <v>1849.1037384034273</v>
      </c>
      <c r="L8" s="753"/>
      <c r="M8" s="430">
        <f>SUM(M6+M7)*E8</f>
        <v>22154</v>
      </c>
      <c r="N8" s="738"/>
      <c r="O8" s="422">
        <v>7</v>
      </c>
      <c r="P8" s="423" t="s">
        <v>353</v>
      </c>
      <c r="Q8" s="398"/>
      <c r="R8" s="389"/>
      <c r="S8" s="389"/>
      <c r="T8" s="389"/>
      <c r="U8" s="389"/>
      <c r="V8" s="389"/>
      <c r="W8" s="389"/>
      <c r="X8" s="389"/>
      <c r="Y8" s="389"/>
      <c r="Z8" s="389"/>
      <c r="AA8" s="389"/>
      <c r="AB8" s="389"/>
      <c r="AC8" s="389"/>
      <c r="AD8" s="389"/>
      <c r="AE8" s="389"/>
      <c r="AF8" s="389"/>
      <c r="AG8" s="389"/>
      <c r="AH8" s="389"/>
      <c r="AI8" s="389"/>
      <c r="AJ8" s="389"/>
      <c r="AK8" s="389"/>
      <c r="AL8" s="389"/>
      <c r="AM8" s="389"/>
      <c r="AN8" s="389"/>
      <c r="AO8" s="389"/>
      <c r="AP8" s="389"/>
      <c r="AQ8" s="389"/>
    </row>
    <row r="9" spans="2:43" s="404" customFormat="1" ht="28.5" customHeight="1">
      <c r="C9" s="721" t="s">
        <v>354</v>
      </c>
      <c r="D9" s="722"/>
      <c r="E9" s="723"/>
      <c r="F9" s="433"/>
      <c r="G9" s="434"/>
      <c r="H9" s="435"/>
      <c r="I9" s="747"/>
      <c r="J9" s="436"/>
      <c r="K9" s="437"/>
      <c r="L9" s="438">
        <f>IF(AND(I3&gt;=100,I3&lt;=117),160000,IF(AND(I3&gt;=182,I3&lt;=200),250000,IF(I3&lt;=5,22000,IF(I3&gt;=401,F37,IF(AND(I3&gt;=201,I3&lt;=400),F36,SUM(L2:L8))))))</f>
        <v>38830.428725275233</v>
      </c>
      <c r="M9" s="439"/>
      <c r="N9" s="438">
        <f>SUM(L9)*12</f>
        <v>465965.14470330277</v>
      </c>
      <c r="O9" s="422">
        <f>SUM(O16)/365</f>
        <v>2356164.3835616438</v>
      </c>
      <c r="P9" s="423" t="s">
        <v>355</v>
      </c>
      <c r="Q9" s="398"/>
      <c r="R9" s="389"/>
      <c r="S9" s="389"/>
      <c r="T9" s="389"/>
      <c r="U9" s="389"/>
      <c r="V9" s="389"/>
      <c r="W9" s="389"/>
      <c r="X9" s="389"/>
      <c r="Y9" s="389"/>
      <c r="Z9" s="389"/>
      <c r="AA9" s="389"/>
      <c r="AB9" s="389"/>
      <c r="AC9" s="389"/>
      <c r="AD9" s="389"/>
      <c r="AE9" s="389"/>
      <c r="AF9" s="389"/>
      <c r="AG9" s="389"/>
      <c r="AH9" s="389"/>
      <c r="AI9" s="389"/>
      <c r="AJ9" s="389"/>
      <c r="AK9" s="389"/>
      <c r="AL9" s="389"/>
      <c r="AM9" s="389"/>
      <c r="AN9" s="389"/>
      <c r="AO9" s="389"/>
      <c r="AP9" s="389"/>
      <c r="AQ9" s="389"/>
    </row>
    <row r="10" spans="2:43" s="404" customFormat="1" ht="27" customHeight="1">
      <c r="C10" s="754">
        <v>2</v>
      </c>
      <c r="D10" s="739" t="s">
        <v>356</v>
      </c>
      <c r="E10" s="440" t="s">
        <v>357</v>
      </c>
      <c r="F10" s="406">
        <f>SUM(O16)</f>
        <v>860000000</v>
      </c>
      <c r="G10" s="407">
        <f>SUM(F10/12)</f>
        <v>71666666.666666672</v>
      </c>
      <c r="H10" s="408">
        <f>SUM(I3*21.2%)</f>
        <v>4.24</v>
      </c>
      <c r="I10" s="747"/>
      <c r="J10" s="441"/>
      <c r="K10" s="408">
        <f>IF(I3=5,SUM(H10*O12)-2000,IF(I3=6,SUM(H10*O12)+1000,SUM(H10*O12)))</f>
        <v>48563.165905631657</v>
      </c>
      <c r="L10" s="736">
        <f>ROUNDDOWN((K11+K14+K18),0)</f>
        <v>55240</v>
      </c>
      <c r="M10" s="442">
        <f>SUM(K10)*12</f>
        <v>582757.99086757982</v>
      </c>
      <c r="N10" s="736">
        <f>ROUNDDOWN((M11+M14+M18),0)</f>
        <v>662890</v>
      </c>
      <c r="O10" s="443">
        <f>SUM(O9)/24</f>
        <v>98173.515981735152</v>
      </c>
      <c r="P10" s="423" t="s">
        <v>358</v>
      </c>
      <c r="Q10" s="398"/>
      <c r="R10" s="389"/>
      <c r="S10" s="389"/>
      <c r="T10" s="389"/>
      <c r="U10" s="389"/>
      <c r="V10" s="389"/>
      <c r="W10" s="389"/>
      <c r="X10" s="389"/>
      <c r="Y10" s="389"/>
      <c r="Z10" s="389"/>
      <c r="AA10" s="389"/>
      <c r="AB10" s="389"/>
      <c r="AC10" s="389"/>
      <c r="AD10" s="389"/>
      <c r="AE10" s="389"/>
      <c r="AF10" s="389"/>
      <c r="AG10" s="389"/>
      <c r="AH10" s="389"/>
      <c r="AI10" s="389"/>
      <c r="AJ10" s="389"/>
      <c r="AK10" s="389"/>
      <c r="AL10" s="389"/>
      <c r="AM10" s="389"/>
      <c r="AN10" s="389"/>
      <c r="AO10" s="389"/>
      <c r="AP10" s="389"/>
      <c r="AQ10" s="389"/>
    </row>
    <row r="11" spans="2:43" s="404" customFormat="1" ht="21" customHeight="1">
      <c r="C11" s="755"/>
      <c r="D11" s="740"/>
      <c r="E11" s="418" t="s">
        <v>348</v>
      </c>
      <c r="F11" s="419">
        <f>SUM(F10)</f>
        <v>860000000</v>
      </c>
      <c r="G11" s="419">
        <f>SUM(F11/12)</f>
        <v>71666666.666666672</v>
      </c>
      <c r="H11" s="419">
        <f>SUM(H10)</f>
        <v>4.24</v>
      </c>
      <c r="I11" s="747"/>
      <c r="J11" s="441"/>
      <c r="K11" s="421">
        <f>SUM(K10)</f>
        <v>48563.165905631657</v>
      </c>
      <c r="L11" s="737"/>
      <c r="M11" s="421">
        <f>SUM(M10)</f>
        <v>582757.99086757982</v>
      </c>
      <c r="N11" s="737"/>
      <c r="O11" s="443">
        <f>SUM(O10)/60</f>
        <v>1636.2252663622526</v>
      </c>
      <c r="P11" s="423" t="s">
        <v>359</v>
      </c>
      <c r="Q11" s="398"/>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row>
    <row r="12" spans="2:43" s="404" customFormat="1" ht="21" customHeight="1">
      <c r="C12" s="755"/>
      <c r="D12" s="739" t="s">
        <v>360</v>
      </c>
      <c r="E12" s="444" t="s">
        <v>361</v>
      </c>
      <c r="F12" s="445">
        <f>SUM(O17)</f>
        <v>299909664</v>
      </c>
      <c r="G12" s="445">
        <f>SUM(F12)/12</f>
        <v>24992472</v>
      </c>
      <c r="H12" s="429">
        <f>SUM(G12/O4)</f>
        <v>1151.2493435902161</v>
      </c>
      <c r="I12" s="747"/>
      <c r="J12" s="441"/>
      <c r="K12" s="408">
        <f>SUM(H12*H10)</f>
        <v>4881.297216822516</v>
      </c>
      <c r="L12" s="737"/>
      <c r="M12" s="409">
        <f>SUM(K12)*12</f>
        <v>58575.566601870189</v>
      </c>
      <c r="N12" s="737"/>
      <c r="O12" s="443">
        <f>SUM(O11)*O8</f>
        <v>11453.576864535768</v>
      </c>
      <c r="P12" s="423" t="s">
        <v>362</v>
      </c>
      <c r="Q12" s="398"/>
      <c r="R12" s="389"/>
      <c r="S12" s="389"/>
      <c r="T12" s="389"/>
      <c r="U12" s="389"/>
      <c r="V12" s="389"/>
      <c r="W12" s="389"/>
      <c r="X12" s="389"/>
      <c r="Y12" s="389"/>
      <c r="Z12" s="389"/>
      <c r="AA12" s="389"/>
      <c r="AB12" s="389"/>
      <c r="AC12" s="389"/>
      <c r="AD12" s="389"/>
      <c r="AE12" s="389"/>
      <c r="AF12" s="389"/>
      <c r="AG12" s="389"/>
      <c r="AH12" s="389"/>
      <c r="AI12" s="389"/>
      <c r="AJ12" s="389"/>
      <c r="AK12" s="389"/>
      <c r="AL12" s="389"/>
      <c r="AM12" s="389"/>
      <c r="AN12" s="389"/>
      <c r="AO12" s="389"/>
      <c r="AP12" s="389"/>
      <c r="AQ12" s="389"/>
    </row>
    <row r="13" spans="2:43" s="404" customFormat="1" ht="21" customHeight="1">
      <c r="C13" s="755"/>
      <c r="D13" s="739"/>
      <c r="E13" s="444" t="s">
        <v>363</v>
      </c>
      <c r="F13" s="445">
        <f>SUM(O18)</f>
        <v>9450000</v>
      </c>
      <c r="G13" s="445">
        <f>SUM(F13)/12</f>
        <v>787500</v>
      </c>
      <c r="H13" s="429">
        <f>SUM(G13/O4)</f>
        <v>36.27527753466304</v>
      </c>
      <c r="I13" s="747"/>
      <c r="J13" s="441"/>
      <c r="K13" s="408">
        <f>SUM(H13*H10)</f>
        <v>153.80717674697129</v>
      </c>
      <c r="L13" s="737"/>
      <c r="M13" s="409">
        <f>SUM(K13)*12</f>
        <v>1845.6861209636554</v>
      </c>
      <c r="N13" s="737"/>
      <c r="O13" s="443">
        <v>69</v>
      </c>
      <c r="P13" s="446" t="s">
        <v>364</v>
      </c>
      <c r="Q13" s="398"/>
      <c r="R13" s="389"/>
      <c r="S13" s="389"/>
      <c r="T13" s="389"/>
      <c r="U13" s="389"/>
      <c r="V13" s="389"/>
      <c r="W13" s="389"/>
      <c r="X13" s="389"/>
      <c r="Y13" s="389"/>
      <c r="Z13" s="389"/>
      <c r="AA13" s="389"/>
      <c r="AB13" s="389"/>
      <c r="AC13" s="389"/>
      <c r="AD13" s="389"/>
      <c r="AE13" s="389"/>
      <c r="AF13" s="389"/>
      <c r="AG13" s="389"/>
      <c r="AH13" s="389"/>
      <c r="AI13" s="389"/>
      <c r="AJ13" s="389"/>
      <c r="AK13" s="389"/>
      <c r="AL13" s="389"/>
      <c r="AM13" s="389"/>
      <c r="AN13" s="389"/>
      <c r="AO13" s="389"/>
      <c r="AP13" s="389"/>
      <c r="AQ13" s="389"/>
    </row>
    <row r="14" spans="2:43" s="404" customFormat="1" ht="21" customHeight="1">
      <c r="C14" s="755"/>
      <c r="D14" s="740"/>
      <c r="E14" s="418" t="s">
        <v>348</v>
      </c>
      <c r="F14" s="419">
        <f>SUM(F12:F13)</f>
        <v>309359664</v>
      </c>
      <c r="G14" s="419">
        <f>SUM(F14/12)</f>
        <v>25779972</v>
      </c>
      <c r="H14" s="419">
        <f>SUM(H12:H13)</f>
        <v>1187.5246211248791</v>
      </c>
      <c r="I14" s="747"/>
      <c r="J14" s="441"/>
      <c r="K14" s="421">
        <f>SUM(K12:K13)</f>
        <v>5035.104393569487</v>
      </c>
      <c r="L14" s="737"/>
      <c r="M14" s="421">
        <f>SUM(M12:M13)</f>
        <v>60421.252722833844</v>
      </c>
      <c r="N14" s="737"/>
      <c r="O14" s="447">
        <v>187700000</v>
      </c>
      <c r="P14" s="423" t="s">
        <v>365</v>
      </c>
      <c r="Q14" s="398"/>
      <c r="R14" s="389"/>
      <c r="S14" s="389"/>
      <c r="T14" s="389"/>
      <c r="U14" s="389"/>
      <c r="V14" s="389"/>
      <c r="W14" s="389"/>
      <c r="X14" s="389"/>
      <c r="Y14" s="389"/>
      <c r="Z14" s="389"/>
      <c r="AA14" s="389"/>
      <c r="AB14" s="389"/>
      <c r="AC14" s="389"/>
      <c r="AD14" s="389"/>
      <c r="AE14" s="389"/>
      <c r="AF14" s="389"/>
      <c r="AG14" s="389"/>
      <c r="AH14" s="389"/>
      <c r="AI14" s="389"/>
      <c r="AJ14" s="389"/>
      <c r="AK14" s="389"/>
      <c r="AL14" s="389"/>
      <c r="AM14" s="389"/>
      <c r="AN14" s="389"/>
      <c r="AO14" s="389"/>
      <c r="AP14" s="389"/>
      <c r="AQ14" s="389"/>
    </row>
    <row r="15" spans="2:43" s="404" customFormat="1" ht="21" customHeight="1">
      <c r="C15" s="755"/>
      <c r="D15" s="739" t="s">
        <v>366</v>
      </c>
      <c r="E15" s="444" t="s">
        <v>211</v>
      </c>
      <c r="F15" s="445">
        <v>3750000</v>
      </c>
      <c r="G15" s="445">
        <f>SUM(F15)/12</f>
        <v>312500</v>
      </c>
      <c r="H15" s="429">
        <f>SUM(O13)</f>
        <v>69</v>
      </c>
      <c r="I15" s="747"/>
      <c r="J15" s="441"/>
      <c r="K15" s="408">
        <f>SUM(H15*H10)</f>
        <v>292.56</v>
      </c>
      <c r="L15" s="737"/>
      <c r="M15" s="448">
        <f>SUM(K15)*12</f>
        <v>3510.7200000000003</v>
      </c>
      <c r="N15" s="737"/>
      <c r="O15" s="447">
        <v>104300000</v>
      </c>
      <c r="P15" s="423" t="s">
        <v>367</v>
      </c>
      <c r="Q15" s="398"/>
      <c r="R15" s="389"/>
      <c r="S15" s="389"/>
      <c r="T15" s="389"/>
      <c r="U15" s="389"/>
      <c r="V15" s="389"/>
      <c r="W15" s="389"/>
      <c r="X15" s="389"/>
      <c r="Y15" s="389"/>
      <c r="Z15" s="389"/>
      <c r="AA15" s="389"/>
      <c r="AB15" s="389"/>
      <c r="AC15" s="389"/>
      <c r="AD15" s="389"/>
      <c r="AE15" s="389"/>
      <c r="AF15" s="389"/>
      <c r="AG15" s="389"/>
      <c r="AH15" s="389"/>
      <c r="AI15" s="389"/>
      <c r="AJ15" s="389"/>
      <c r="AK15" s="389"/>
      <c r="AL15" s="389"/>
      <c r="AM15" s="389"/>
      <c r="AN15" s="389"/>
      <c r="AO15" s="389"/>
      <c r="AP15" s="389"/>
      <c r="AQ15" s="389"/>
    </row>
    <row r="16" spans="2:43" s="404" customFormat="1" ht="21" customHeight="1">
      <c r="C16" s="755"/>
      <c r="D16" s="739"/>
      <c r="E16" s="444" t="s">
        <v>368</v>
      </c>
      <c r="F16" s="445">
        <v>71000000</v>
      </c>
      <c r="G16" s="445">
        <f>SUM(F16)/12</f>
        <v>5916666.666666667</v>
      </c>
      <c r="H16" s="429">
        <f>SUM(G16/O4)</f>
        <v>272.54441322339432</v>
      </c>
      <c r="I16" s="747"/>
      <c r="J16" s="441"/>
      <c r="K16" s="408">
        <f>SUM(H16*H10)</f>
        <v>1155.588312067192</v>
      </c>
      <c r="L16" s="737"/>
      <c r="M16" s="448">
        <f t="shared" ref="M16:M18" si="0">SUM(K16)*12</f>
        <v>13867.059744806304</v>
      </c>
      <c r="N16" s="737"/>
      <c r="O16" s="447">
        <v>860000000</v>
      </c>
      <c r="P16" s="423" t="s">
        <v>369</v>
      </c>
      <c r="Q16" s="398"/>
      <c r="R16" s="389"/>
      <c r="S16" s="389"/>
      <c r="T16" s="389"/>
      <c r="U16" s="389"/>
      <c r="V16" s="389"/>
      <c r="W16" s="389"/>
      <c r="X16" s="389"/>
      <c r="Y16" s="389"/>
      <c r="Z16" s="389"/>
      <c r="AA16" s="389"/>
      <c r="AB16" s="389"/>
      <c r="AC16" s="389"/>
      <c r="AD16" s="389"/>
      <c r="AE16" s="389"/>
      <c r="AF16" s="389"/>
      <c r="AG16" s="389"/>
      <c r="AH16" s="389"/>
      <c r="AI16" s="389"/>
      <c r="AJ16" s="389"/>
      <c r="AK16" s="389"/>
      <c r="AL16" s="389"/>
      <c r="AM16" s="389"/>
      <c r="AN16" s="389"/>
      <c r="AO16" s="389"/>
      <c r="AP16" s="389"/>
      <c r="AQ16" s="389"/>
    </row>
    <row r="17" spans="2:43" s="404" customFormat="1" ht="21" customHeight="1">
      <c r="C17" s="755"/>
      <c r="D17" s="739"/>
      <c r="E17" s="444" t="s">
        <v>370</v>
      </c>
      <c r="F17" s="445">
        <v>1876540</v>
      </c>
      <c r="G17" s="445">
        <f>SUM(F17)/12</f>
        <v>156378.33333333334</v>
      </c>
      <c r="H17" s="429">
        <f>SUM(G17/O4)</f>
        <v>7.2033872280313851</v>
      </c>
      <c r="I17" s="747"/>
      <c r="J17" s="441"/>
      <c r="K17" s="408">
        <f>SUM($I$3*H17)*$J$3</f>
        <v>194.49145515684742</v>
      </c>
      <c r="L17" s="737"/>
      <c r="M17" s="448">
        <f t="shared" si="0"/>
        <v>2333.897461882169</v>
      </c>
      <c r="N17" s="737"/>
      <c r="O17" s="447">
        <v>299909664</v>
      </c>
      <c r="P17" s="423" t="s">
        <v>371</v>
      </c>
      <c r="Q17" s="398"/>
      <c r="R17" s="389"/>
      <c r="S17" s="389"/>
      <c r="T17" s="389"/>
      <c r="U17" s="389"/>
      <c r="V17" s="389"/>
      <c r="W17" s="389"/>
      <c r="X17" s="389"/>
      <c r="Y17" s="389"/>
      <c r="Z17" s="389"/>
      <c r="AA17" s="389"/>
      <c r="AB17" s="389"/>
      <c r="AC17" s="389"/>
      <c r="AD17" s="389"/>
      <c r="AE17" s="389"/>
      <c r="AF17" s="389"/>
      <c r="AG17" s="389"/>
      <c r="AH17" s="389"/>
      <c r="AI17" s="389"/>
      <c r="AJ17" s="389"/>
      <c r="AK17" s="389"/>
      <c r="AL17" s="389"/>
      <c r="AM17" s="389"/>
      <c r="AN17" s="389"/>
      <c r="AO17" s="389"/>
      <c r="AP17" s="389"/>
      <c r="AQ17" s="389"/>
    </row>
    <row r="18" spans="2:43" s="404" customFormat="1" ht="21" customHeight="1">
      <c r="C18" s="756"/>
      <c r="D18" s="740"/>
      <c r="E18" s="418" t="s">
        <v>348</v>
      </c>
      <c r="F18" s="419">
        <f>SUM(F15:F16)</f>
        <v>74750000</v>
      </c>
      <c r="G18" s="419">
        <f>SUM(F18/12)</f>
        <v>6229166.666666667</v>
      </c>
      <c r="H18" s="419">
        <f>SUM(H15:H16)</f>
        <v>341.54441322339432</v>
      </c>
      <c r="I18" s="748"/>
      <c r="J18" s="449"/>
      <c r="K18" s="450">
        <f>SUM(K15:K17)</f>
        <v>1642.6397672240394</v>
      </c>
      <c r="L18" s="738"/>
      <c r="M18" s="451">
        <f t="shared" si="0"/>
        <v>19711.677206688473</v>
      </c>
      <c r="N18" s="738"/>
      <c r="O18" s="447">
        <v>9450000</v>
      </c>
      <c r="P18" s="423" t="s">
        <v>372</v>
      </c>
      <c r="Q18" s="398"/>
      <c r="R18" s="389"/>
      <c r="S18" s="389"/>
      <c r="T18" s="389"/>
      <c r="U18" s="389"/>
      <c r="V18" s="389"/>
      <c r="W18" s="389"/>
      <c r="X18" s="389"/>
      <c r="Y18" s="389"/>
      <c r="Z18" s="389"/>
      <c r="AA18" s="389"/>
      <c r="AB18" s="389"/>
      <c r="AC18" s="389"/>
      <c r="AD18" s="389"/>
      <c r="AE18" s="389"/>
      <c r="AF18" s="389"/>
      <c r="AG18" s="389"/>
      <c r="AH18" s="389"/>
      <c r="AI18" s="389"/>
      <c r="AJ18" s="389"/>
      <c r="AK18" s="389"/>
      <c r="AL18" s="389"/>
      <c r="AM18" s="389"/>
      <c r="AN18" s="389"/>
      <c r="AO18" s="389"/>
      <c r="AP18" s="389"/>
      <c r="AQ18" s="389"/>
    </row>
    <row r="19" spans="2:43" ht="21" customHeight="1">
      <c r="C19" s="732" t="s">
        <v>350</v>
      </c>
      <c r="D19" s="733"/>
      <c r="E19" s="452">
        <v>0.06</v>
      </c>
      <c r="F19" s="453"/>
      <c r="G19" s="454"/>
      <c r="H19" s="427">
        <f>SUM(K11+K14+K18)/I3</f>
        <v>2762.0455033212593</v>
      </c>
      <c r="I19" s="455" t="s">
        <v>373</v>
      </c>
      <c r="J19" s="456"/>
      <c r="K19" s="457">
        <f>SUM(K11+K14+K18)*E19</f>
        <v>3314.4546039855113</v>
      </c>
      <c r="L19" s="734">
        <f>SUM(K19:K20)</f>
        <v>6242.2228375060467</v>
      </c>
      <c r="M19" s="457">
        <f>SUM(M11+M14+M18)*E19</f>
        <v>39773.455247826125</v>
      </c>
      <c r="N19" s="734">
        <f>SUM(M19:M20)</f>
        <v>74906.674050072543</v>
      </c>
      <c r="O19" s="447">
        <v>1000</v>
      </c>
      <c r="P19" s="423" t="s">
        <v>374</v>
      </c>
    </row>
    <row r="20" spans="2:43" ht="21" customHeight="1">
      <c r="C20" s="732" t="s">
        <v>352</v>
      </c>
      <c r="D20" s="733"/>
      <c r="E20" s="452">
        <v>0.05</v>
      </c>
      <c r="F20" s="453"/>
      <c r="G20" s="454"/>
      <c r="H20" s="458"/>
      <c r="I20" s="459" t="s">
        <v>375</v>
      </c>
      <c r="J20" s="456"/>
      <c r="K20" s="460">
        <f>SUM(K11+K14+K18+K19)*E20</f>
        <v>2927.7682335205354</v>
      </c>
      <c r="L20" s="735"/>
      <c r="M20" s="460">
        <f>SUM(M11+M14+M18+M19)*E20</f>
        <v>35133.218802246418</v>
      </c>
      <c r="N20" s="735"/>
      <c r="O20" s="715" t="s">
        <v>376</v>
      </c>
      <c r="P20" s="716"/>
    </row>
    <row r="21" spans="2:43" ht="28.5" customHeight="1">
      <c r="C21" s="721" t="s">
        <v>377</v>
      </c>
      <c r="D21" s="722"/>
      <c r="E21" s="723"/>
      <c r="F21" s="461"/>
      <c r="G21" s="461"/>
      <c r="H21" s="462"/>
      <c r="I21" s="462"/>
      <c r="J21" s="462"/>
      <c r="K21" s="462"/>
      <c r="L21" s="463">
        <f>SUM(L10:L20)</f>
        <v>61482.222837506044</v>
      </c>
      <c r="M21" s="463"/>
      <c r="N21" s="463">
        <f>SUM(N10:N20)</f>
        <v>737796.67405007256</v>
      </c>
      <c r="O21" s="717"/>
      <c r="P21" s="718"/>
    </row>
    <row r="22" spans="2:43" s="396" customFormat="1" ht="33.75" customHeight="1" thickBot="1">
      <c r="C22" s="724" t="s">
        <v>378</v>
      </c>
      <c r="D22" s="725"/>
      <c r="E22" s="726"/>
      <c r="F22" s="464"/>
      <c r="G22" s="465"/>
      <c r="H22" s="466"/>
      <c r="I22" s="466"/>
      <c r="J22" s="466"/>
      <c r="K22" s="466"/>
      <c r="L22" s="467">
        <f>ROUNDDOWN((L9+L21),-3)</f>
        <v>100000</v>
      </c>
      <c r="M22" s="467"/>
      <c r="N22" s="468">
        <f>ROUNDDOWN((N9+N21),-3)</f>
        <v>1203000</v>
      </c>
      <c r="O22" s="719"/>
      <c r="P22" s="720"/>
      <c r="Q22" s="398"/>
      <c r="R22" s="389"/>
      <c r="S22" s="389"/>
      <c r="T22" s="389"/>
      <c r="U22" s="389"/>
      <c r="V22" s="389"/>
      <c r="W22" s="389"/>
      <c r="X22" s="389"/>
      <c r="Y22" s="389"/>
      <c r="Z22" s="389"/>
      <c r="AA22" s="389"/>
      <c r="AB22" s="389"/>
      <c r="AC22" s="389"/>
      <c r="AD22" s="389"/>
      <c r="AE22" s="389"/>
      <c r="AF22" s="389"/>
      <c r="AG22" s="389"/>
      <c r="AH22" s="389"/>
      <c r="AI22" s="389"/>
      <c r="AJ22" s="389"/>
      <c r="AK22" s="389"/>
      <c r="AL22" s="389"/>
      <c r="AM22" s="389"/>
      <c r="AN22" s="389"/>
      <c r="AO22" s="389"/>
      <c r="AP22" s="389"/>
      <c r="AQ22" s="389"/>
    </row>
    <row r="23" spans="2:43" ht="8.25" customHeight="1"/>
    <row r="24" spans="2:43" ht="26.25" customHeight="1">
      <c r="B24" s="471" t="s">
        <v>379</v>
      </c>
    </row>
    <row r="25" spans="2:43" ht="20.25" customHeight="1">
      <c r="C25" s="727" t="s">
        <v>380</v>
      </c>
      <c r="D25" s="728"/>
      <c r="E25" s="472" t="s">
        <v>335</v>
      </c>
      <c r="F25" s="472" t="s">
        <v>381</v>
      </c>
      <c r="G25" s="472" t="s">
        <v>382</v>
      </c>
      <c r="H25" s="729" t="s">
        <v>383</v>
      </c>
      <c r="I25" s="730"/>
      <c r="J25" s="731"/>
      <c r="K25" s="729" t="s">
        <v>384</v>
      </c>
      <c r="L25" s="730"/>
      <c r="M25" s="730"/>
      <c r="N25" s="731"/>
    </row>
    <row r="26" spans="2:43" ht="14.25" customHeight="1">
      <c r="C26" s="695" t="s">
        <v>385</v>
      </c>
      <c r="D26" s="695"/>
      <c r="E26" s="473">
        <v>0</v>
      </c>
      <c r="F26" s="474">
        <v>22000</v>
      </c>
      <c r="G26" s="475" t="s">
        <v>386</v>
      </c>
      <c r="H26" s="705" t="s">
        <v>387</v>
      </c>
      <c r="I26" s="700"/>
      <c r="J26" s="701"/>
      <c r="K26" s="706" t="s">
        <v>388</v>
      </c>
      <c r="L26" s="707"/>
      <c r="M26" s="707"/>
      <c r="N26" s="708"/>
    </row>
    <row r="27" spans="2:43" ht="14.25" customHeight="1">
      <c r="C27" s="695">
        <v>6</v>
      </c>
      <c r="D27" s="695"/>
      <c r="E27" s="476">
        <v>2</v>
      </c>
      <c r="F27" s="474">
        <v>17250</v>
      </c>
      <c r="G27" s="475" t="s">
        <v>389</v>
      </c>
      <c r="H27" s="705" t="s">
        <v>390</v>
      </c>
      <c r="I27" s="700"/>
      <c r="J27" s="701"/>
      <c r="K27" s="709"/>
      <c r="L27" s="710"/>
      <c r="M27" s="710"/>
      <c r="N27" s="711"/>
    </row>
    <row r="28" spans="2:43" ht="14.25" customHeight="1">
      <c r="C28" s="695">
        <v>7</v>
      </c>
      <c r="D28" s="695"/>
      <c r="E28" s="476">
        <v>1.75</v>
      </c>
      <c r="F28" s="474">
        <v>17315</v>
      </c>
      <c r="G28" s="475" t="s">
        <v>391</v>
      </c>
      <c r="H28" s="705" t="s">
        <v>392</v>
      </c>
      <c r="I28" s="700"/>
      <c r="J28" s="701"/>
      <c r="K28" s="709"/>
      <c r="L28" s="710"/>
      <c r="M28" s="710"/>
      <c r="N28" s="711"/>
    </row>
    <row r="29" spans="2:43" ht="16.5" customHeight="1">
      <c r="C29" s="695" t="s">
        <v>393</v>
      </c>
      <c r="D29" s="695"/>
      <c r="E29" s="476">
        <v>1.5</v>
      </c>
      <c r="F29" s="474" t="s">
        <v>394</v>
      </c>
      <c r="G29" s="477" t="s">
        <v>395</v>
      </c>
      <c r="H29" s="699" t="s">
        <v>396</v>
      </c>
      <c r="I29" s="700"/>
      <c r="J29" s="701"/>
      <c r="K29" s="709"/>
      <c r="L29" s="710"/>
      <c r="M29" s="710"/>
      <c r="N29" s="711"/>
    </row>
    <row r="30" spans="2:43" ht="16.5" customHeight="1">
      <c r="C30" s="695" t="s">
        <v>397</v>
      </c>
      <c r="D30" s="695"/>
      <c r="E30" s="476">
        <v>1.35</v>
      </c>
      <c r="F30" s="474" t="s">
        <v>398</v>
      </c>
      <c r="G30" s="474" t="s">
        <v>399</v>
      </c>
      <c r="H30" s="699" t="s">
        <v>400</v>
      </c>
      <c r="I30" s="700"/>
      <c r="J30" s="701"/>
      <c r="K30" s="709"/>
      <c r="L30" s="710"/>
      <c r="M30" s="710"/>
      <c r="N30" s="711"/>
    </row>
    <row r="31" spans="2:43" ht="16.5" customHeight="1">
      <c r="C31" s="695" t="s">
        <v>401</v>
      </c>
      <c r="D31" s="695"/>
      <c r="E31" s="476">
        <v>1.1499999999999999</v>
      </c>
      <c r="F31" s="474" t="s">
        <v>402</v>
      </c>
      <c r="G31" s="477" t="s">
        <v>403</v>
      </c>
      <c r="H31" s="699" t="s">
        <v>404</v>
      </c>
      <c r="I31" s="700"/>
      <c r="J31" s="701"/>
      <c r="K31" s="709"/>
      <c r="L31" s="710"/>
      <c r="M31" s="710"/>
      <c r="N31" s="711"/>
    </row>
    <row r="32" spans="2:43" ht="16.5" customHeight="1">
      <c r="C32" s="695" t="s">
        <v>405</v>
      </c>
      <c r="D32" s="695"/>
      <c r="E32" s="476">
        <v>1</v>
      </c>
      <c r="F32" s="474" t="s">
        <v>406</v>
      </c>
      <c r="G32" s="478" t="s">
        <v>407</v>
      </c>
      <c r="H32" s="699" t="s">
        <v>408</v>
      </c>
      <c r="I32" s="700"/>
      <c r="J32" s="701"/>
      <c r="K32" s="709"/>
      <c r="L32" s="710"/>
      <c r="M32" s="710"/>
      <c r="N32" s="711"/>
    </row>
    <row r="33" spans="3:14" ht="16.5" customHeight="1">
      <c r="C33" s="695" t="s">
        <v>409</v>
      </c>
      <c r="D33" s="695"/>
      <c r="E33" s="476">
        <v>0.94499999999999995</v>
      </c>
      <c r="F33" s="474" t="s">
        <v>410</v>
      </c>
      <c r="G33" s="477" t="s">
        <v>411</v>
      </c>
      <c r="H33" s="699" t="s">
        <v>412</v>
      </c>
      <c r="I33" s="700"/>
      <c r="J33" s="701"/>
      <c r="K33" s="709"/>
      <c r="L33" s="710"/>
      <c r="M33" s="710"/>
      <c r="N33" s="711"/>
    </row>
    <row r="34" spans="3:14" ht="16.5" customHeight="1">
      <c r="C34" s="695" t="s">
        <v>413</v>
      </c>
      <c r="D34" s="695"/>
      <c r="E34" s="476">
        <v>0.75</v>
      </c>
      <c r="F34" s="474" t="s">
        <v>414</v>
      </c>
      <c r="G34" s="477" t="s">
        <v>415</v>
      </c>
      <c r="H34" s="699" t="s">
        <v>416</v>
      </c>
      <c r="I34" s="700"/>
      <c r="J34" s="701"/>
      <c r="K34" s="709"/>
      <c r="L34" s="710"/>
      <c r="M34" s="710"/>
      <c r="N34" s="711"/>
    </row>
    <row r="35" spans="3:14" ht="16.5" customHeight="1">
      <c r="C35" s="695" t="s">
        <v>417</v>
      </c>
      <c r="D35" s="695"/>
      <c r="E35" s="473">
        <v>0</v>
      </c>
      <c r="F35" s="474">
        <v>250000</v>
      </c>
      <c r="G35" s="477" t="s">
        <v>418</v>
      </c>
      <c r="H35" s="699" t="s">
        <v>419</v>
      </c>
      <c r="I35" s="700"/>
      <c r="J35" s="701"/>
      <c r="K35" s="709"/>
      <c r="L35" s="710"/>
      <c r="M35" s="710"/>
      <c r="N35" s="711"/>
    </row>
    <row r="36" spans="3:14" ht="16.5" customHeight="1">
      <c r="C36" s="695" t="s">
        <v>420</v>
      </c>
      <c r="D36" s="695"/>
      <c r="E36" s="473">
        <v>0</v>
      </c>
      <c r="F36" s="474">
        <v>250000</v>
      </c>
      <c r="G36" s="477" t="s">
        <v>421</v>
      </c>
      <c r="H36" s="699" t="s">
        <v>422</v>
      </c>
      <c r="I36" s="700"/>
      <c r="J36" s="701"/>
      <c r="K36" s="709"/>
      <c r="L36" s="710"/>
      <c r="M36" s="710"/>
      <c r="N36" s="711"/>
    </row>
    <row r="37" spans="3:14" ht="16.5" customHeight="1">
      <c r="C37" s="695" t="s">
        <v>423</v>
      </c>
      <c r="D37" s="695"/>
      <c r="E37" s="473">
        <v>0</v>
      </c>
      <c r="F37" s="474">
        <v>300000</v>
      </c>
      <c r="G37" s="477" t="s">
        <v>424</v>
      </c>
      <c r="H37" s="702" t="s">
        <v>425</v>
      </c>
      <c r="I37" s="703"/>
      <c r="J37" s="704"/>
      <c r="K37" s="709"/>
      <c r="L37" s="710"/>
      <c r="M37" s="710"/>
      <c r="N37" s="711"/>
    </row>
    <row r="38" spans="3:14" ht="16.5" customHeight="1">
      <c r="C38" s="695" t="s">
        <v>426</v>
      </c>
      <c r="D38" s="695"/>
      <c r="E38" s="473">
        <v>0</v>
      </c>
      <c r="F38" s="474">
        <v>300000</v>
      </c>
      <c r="G38" s="477" t="s">
        <v>427</v>
      </c>
      <c r="H38" s="702" t="s">
        <v>428</v>
      </c>
      <c r="I38" s="703"/>
      <c r="J38" s="704"/>
      <c r="K38" s="709"/>
      <c r="L38" s="710"/>
      <c r="M38" s="710"/>
      <c r="N38" s="711"/>
    </row>
    <row r="39" spans="3:14" ht="16.5" customHeight="1">
      <c r="C39" s="695" t="s">
        <v>429</v>
      </c>
      <c r="D39" s="695"/>
      <c r="E39" s="696" t="s">
        <v>430</v>
      </c>
      <c r="F39" s="697"/>
      <c r="G39" s="697"/>
      <c r="H39" s="697"/>
      <c r="I39" s="697"/>
      <c r="J39" s="698"/>
      <c r="K39" s="712"/>
      <c r="L39" s="713"/>
      <c r="M39" s="713"/>
      <c r="N39" s="714"/>
    </row>
  </sheetData>
  <sheetProtection algorithmName="SHA-512" hashValue="2sdXTm/lW89nZ5tXyRnxoUzF/hUIwHOcKyKf5j+7RHOCNqs7Jj0u/LlLKUN4dMzPrvaXEEc6YpUDhw1aBrFMAg==" saltValue="lxstAajjiVEnx8TD9KjXzw==" spinCount="100000" sheet="1" formatCells="0" formatRows="0" insertColumns="0" insertRows="0" deleteColumns="0" deleteRows="0"/>
  <mergeCells count="57">
    <mergeCell ref="O2:P2"/>
    <mergeCell ref="C3:C6"/>
    <mergeCell ref="D3:D6"/>
    <mergeCell ref="I3:I18"/>
    <mergeCell ref="J3:J6"/>
    <mergeCell ref="L3:L6"/>
    <mergeCell ref="N3:N6"/>
    <mergeCell ref="C7:D7"/>
    <mergeCell ref="L7:L8"/>
    <mergeCell ref="N7:N8"/>
    <mergeCell ref="C8:D8"/>
    <mergeCell ref="C9:E9"/>
    <mergeCell ref="C10:C18"/>
    <mergeCell ref="D10:D11"/>
    <mergeCell ref="L10:L18"/>
    <mergeCell ref="C19:D19"/>
    <mergeCell ref="L19:L20"/>
    <mergeCell ref="N19:N20"/>
    <mergeCell ref="C20:D20"/>
    <mergeCell ref="N10:N18"/>
    <mergeCell ref="D12:D14"/>
    <mergeCell ref="D15:D18"/>
    <mergeCell ref="O20:P22"/>
    <mergeCell ref="C21:E21"/>
    <mergeCell ref="C22:E22"/>
    <mergeCell ref="C25:D25"/>
    <mergeCell ref="H25:J25"/>
    <mergeCell ref="K25:N25"/>
    <mergeCell ref="C26:D26"/>
    <mergeCell ref="H26:J26"/>
    <mergeCell ref="K26:N39"/>
    <mergeCell ref="C27:D27"/>
    <mergeCell ref="H27:J27"/>
    <mergeCell ref="C28:D28"/>
    <mergeCell ref="H28:J28"/>
    <mergeCell ref="C29:D29"/>
    <mergeCell ref="H29:J29"/>
    <mergeCell ref="C30:D30"/>
    <mergeCell ref="H30:J30"/>
    <mergeCell ref="C31:D31"/>
    <mergeCell ref="H31:J31"/>
    <mergeCell ref="C32:D32"/>
    <mergeCell ref="H32:J32"/>
    <mergeCell ref="C33:D33"/>
    <mergeCell ref="H33:J33"/>
    <mergeCell ref="C34:D34"/>
    <mergeCell ref="H34:J34"/>
    <mergeCell ref="C38:D38"/>
    <mergeCell ref="H38:J38"/>
    <mergeCell ref="C39:D39"/>
    <mergeCell ref="E39:J39"/>
    <mergeCell ref="C35:D35"/>
    <mergeCell ref="H35:J35"/>
    <mergeCell ref="C36:D36"/>
    <mergeCell ref="H36:J36"/>
    <mergeCell ref="C37:D37"/>
    <mergeCell ref="H37:J37"/>
  </mergeCells>
  <phoneticPr fontId="42" type="noConversion"/>
  <pageMargins left="0" right="0" top="0.35433070866141736" bottom="0" header="0.31496062992125984" footer="0.31496062992125984"/>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FA06-E423-4B27-B7F2-E262BD06A1CC}">
  <sheetPr>
    <tabColor rgb="FF00B0F0"/>
    <pageSetUpPr fitToPage="1"/>
  </sheetPr>
  <dimension ref="B1:I7"/>
  <sheetViews>
    <sheetView workbookViewId="0">
      <selection activeCell="B10" sqref="B10"/>
    </sheetView>
  </sheetViews>
  <sheetFormatPr defaultRowHeight="16.5"/>
  <cols>
    <col min="1" max="1" width="3.25" customWidth="1"/>
    <col min="2" max="2" width="21" bestFit="1" customWidth="1"/>
    <col min="3" max="3" width="21" customWidth="1"/>
    <col min="4" max="4" width="4.375" customWidth="1"/>
    <col min="5" max="5" width="11.25" bestFit="1" customWidth="1"/>
    <col min="7" max="7" width="13.875" customWidth="1"/>
    <col min="8" max="8" width="19.5" bestFit="1" customWidth="1"/>
    <col min="9" max="9" width="13.375" customWidth="1"/>
  </cols>
  <sheetData>
    <row r="1" spans="2:9" ht="17.25" thickBot="1"/>
    <row r="2" spans="2:9" ht="36" customHeight="1">
      <c r="B2" s="523" t="s">
        <v>436</v>
      </c>
      <c r="C2" s="524" t="s">
        <v>510</v>
      </c>
      <c r="D2" s="533"/>
      <c r="E2" s="532" t="s">
        <v>437</v>
      </c>
      <c r="F2" s="503" t="s">
        <v>432</v>
      </c>
      <c r="G2" s="503" t="s">
        <v>438</v>
      </c>
      <c r="H2" s="504" t="s">
        <v>439</v>
      </c>
      <c r="I2" s="505" t="s">
        <v>440</v>
      </c>
    </row>
    <row r="3" spans="2:9">
      <c r="B3" s="525" t="s">
        <v>433</v>
      </c>
      <c r="C3" s="526">
        <v>6.6000000000000003E-2</v>
      </c>
      <c r="D3" s="534"/>
      <c r="E3" s="760" t="str" cm="1">
        <f t="array" ref="E3">_xlfn.IFS('1.구축견적'!Q11&lt;3000,"0.025",AND('1.구축견적'!Q11&gt;=3000,'1.구축견적'!Q11&lt;=9999),"0.041",'1.구축견적'!Q11&gt;=10000,"0.066")</f>
        <v>0.041</v>
      </c>
      <c r="F3" s="762">
        <f>'1.구축견적'!$I$8</f>
        <v>20</v>
      </c>
      <c r="G3" s="757">
        <f>E3*F3</f>
        <v>0.82000000000000006</v>
      </c>
      <c r="H3" s="764">
        <v>332268</v>
      </c>
      <c r="I3" s="766">
        <f>H3*G3</f>
        <v>272459.76</v>
      </c>
    </row>
    <row r="4" spans="2:9">
      <c r="B4" s="525" t="s">
        <v>434</v>
      </c>
      <c r="C4" s="526">
        <v>4.1000000000000002E-2</v>
      </c>
      <c r="D4" s="534"/>
      <c r="E4" s="760"/>
      <c r="F4" s="762"/>
      <c r="G4" s="758"/>
      <c r="H4" s="764"/>
      <c r="I4" s="766"/>
    </row>
    <row r="5" spans="2:9" ht="17.25" thickBot="1">
      <c r="B5" s="527" t="s">
        <v>435</v>
      </c>
      <c r="C5" s="528">
        <v>2.5000000000000001E-2</v>
      </c>
      <c r="D5" s="534"/>
      <c r="E5" s="761"/>
      <c r="F5" s="763"/>
      <c r="G5" s="759"/>
      <c r="H5" s="765"/>
      <c r="I5" s="767"/>
    </row>
    <row r="6" spans="2:9" ht="17.25">
      <c r="E6" s="531"/>
    </row>
    <row r="7" spans="2:9">
      <c r="E7" s="530"/>
    </row>
  </sheetData>
  <mergeCells count="5">
    <mergeCell ref="G3:G5"/>
    <mergeCell ref="E3:E5"/>
    <mergeCell ref="F3:F5"/>
    <mergeCell ref="H3:H5"/>
    <mergeCell ref="I3:I5"/>
  </mergeCells>
  <phoneticPr fontId="42" type="noConversion"/>
  <pageMargins left="0.7" right="0.7" top="0.75" bottom="0.75" header="0.3" footer="0.3"/>
  <pageSetup paperSize="9" scale="96"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5"/>
  <sheetViews>
    <sheetView showGridLines="0" workbookViewId="0">
      <selection activeCell="H21" sqref="H21"/>
    </sheetView>
  </sheetViews>
  <sheetFormatPr defaultColWidth="10" defaultRowHeight="16.5"/>
  <cols>
    <col min="1" max="1" width="1.625" style="3" customWidth="1"/>
    <col min="2" max="2" width="4.875" style="3" customWidth="1"/>
    <col min="3" max="4" width="10.625" style="3" customWidth="1"/>
    <col min="5" max="5" width="13.375" style="3" customWidth="1"/>
    <col min="6" max="6" width="10.625" style="4" customWidth="1"/>
    <col min="7" max="10" width="10.625" style="3" customWidth="1"/>
    <col min="11" max="11" width="25.875" style="3" customWidth="1"/>
    <col min="12" max="18" width="10" style="3"/>
    <col min="19" max="19" width="23.875" style="3" customWidth="1"/>
    <col min="20" max="16384" width="10" style="3"/>
  </cols>
  <sheetData>
    <row r="1" spans="1:11" ht="16.5" customHeight="1"/>
    <row r="2" spans="1:11" s="7" customFormat="1" ht="26.25" customHeight="1">
      <c r="C2" s="774" t="s">
        <v>167</v>
      </c>
      <c r="D2" s="774"/>
      <c r="E2" s="774"/>
      <c r="F2" s="774"/>
      <c r="G2" s="774"/>
      <c r="H2" s="774"/>
      <c r="I2" s="774"/>
      <c r="J2" s="774"/>
      <c r="K2" s="774"/>
    </row>
    <row r="3" spans="1:11" s="7" customFormat="1" ht="26.25" customHeight="1">
      <c r="C3" s="9"/>
      <c r="D3" s="9"/>
      <c r="E3" s="9"/>
      <c r="F3" s="9"/>
      <c r="G3" s="9"/>
      <c r="H3" s="9"/>
      <c r="I3" s="9"/>
      <c r="J3" s="9"/>
      <c r="K3" s="8" t="s">
        <v>119</v>
      </c>
    </row>
    <row r="4" spans="1:11" s="1" customFormat="1" ht="16.5" customHeight="1" thickBot="1">
      <c r="C4" s="5"/>
      <c r="D4" s="5"/>
      <c r="E4" s="5"/>
      <c r="F4" s="5"/>
      <c r="G4" s="5"/>
      <c r="H4" s="5"/>
      <c r="I4" s="5"/>
      <c r="J4" s="5"/>
      <c r="K4" s="6" t="s">
        <v>36</v>
      </c>
    </row>
    <row r="5" spans="1:11" ht="33" customHeight="1">
      <c r="B5" s="2"/>
      <c r="C5" s="11" t="s">
        <v>151</v>
      </c>
      <c r="D5" s="29" t="s">
        <v>163</v>
      </c>
      <c r="E5" s="20" t="s">
        <v>158</v>
      </c>
      <c r="F5" s="20" t="s">
        <v>165</v>
      </c>
      <c r="G5" s="20" t="s">
        <v>166</v>
      </c>
      <c r="H5" s="20" t="s">
        <v>173</v>
      </c>
      <c r="I5" s="17" t="s">
        <v>162</v>
      </c>
      <c r="J5" s="12" t="s">
        <v>141</v>
      </c>
      <c r="K5" s="13" t="s">
        <v>152</v>
      </c>
    </row>
    <row r="6" spans="1:11" ht="21" customHeight="1">
      <c r="C6" s="14" t="s">
        <v>143</v>
      </c>
      <c r="D6" s="771" t="s">
        <v>164</v>
      </c>
      <c r="E6" s="18" t="s">
        <v>161</v>
      </c>
      <c r="F6" s="18">
        <v>200</v>
      </c>
      <c r="G6" s="18">
        <v>30000</v>
      </c>
      <c r="H6" s="18">
        <v>8600</v>
      </c>
      <c r="I6" s="18">
        <f>G6+H6</f>
        <v>38600</v>
      </c>
      <c r="J6" s="10">
        <v>50000</v>
      </c>
      <c r="K6" s="768" t="s">
        <v>171</v>
      </c>
    </row>
    <row r="7" spans="1:11" ht="21" customHeight="1">
      <c r="A7" s="21"/>
      <c r="B7" s="21"/>
      <c r="C7" s="14" t="s">
        <v>144</v>
      </c>
      <c r="D7" s="772"/>
      <c r="E7" s="18" t="s">
        <v>160</v>
      </c>
      <c r="F7" s="18">
        <v>480</v>
      </c>
      <c r="G7" s="18">
        <v>60000</v>
      </c>
      <c r="H7" s="18">
        <v>24600</v>
      </c>
      <c r="I7" s="18">
        <f t="shared" ref="I7:I13" si="0">G7+H7</f>
        <v>84600</v>
      </c>
      <c r="J7" s="10">
        <v>100000</v>
      </c>
      <c r="K7" s="769"/>
    </row>
    <row r="8" spans="1:11" ht="21" customHeight="1">
      <c r="A8" s="21"/>
      <c r="B8" s="22"/>
      <c r="C8" s="14" t="s">
        <v>145</v>
      </c>
      <c r="D8" s="772"/>
      <c r="E8" s="18" t="s">
        <v>159</v>
      </c>
      <c r="F8" s="18">
        <v>360</v>
      </c>
      <c r="G8" s="18">
        <v>45000</v>
      </c>
      <c r="H8" s="18">
        <v>21800</v>
      </c>
      <c r="I8" s="18">
        <f t="shared" si="0"/>
        <v>66800</v>
      </c>
      <c r="J8" s="10">
        <v>100000</v>
      </c>
      <c r="K8" s="769"/>
    </row>
    <row r="9" spans="1:11" ht="21" customHeight="1">
      <c r="A9" s="21"/>
      <c r="B9" s="22"/>
      <c r="C9" s="14" t="s">
        <v>146</v>
      </c>
      <c r="D9" s="772"/>
      <c r="E9" s="18" t="s">
        <v>157</v>
      </c>
      <c r="F9" s="18">
        <v>466</v>
      </c>
      <c r="G9" s="18">
        <v>60000</v>
      </c>
      <c r="H9" s="18">
        <v>24600</v>
      </c>
      <c r="I9" s="18">
        <f t="shared" si="0"/>
        <v>84600</v>
      </c>
      <c r="J9" s="10">
        <v>100000</v>
      </c>
      <c r="K9" s="769"/>
    </row>
    <row r="10" spans="1:11" ht="21" customHeight="1">
      <c r="A10" s="21"/>
      <c r="B10" s="22"/>
      <c r="C10" s="14" t="s">
        <v>147</v>
      </c>
      <c r="D10" s="772"/>
      <c r="E10" s="18" t="s">
        <v>156</v>
      </c>
      <c r="F10" s="18">
        <v>620</v>
      </c>
      <c r="G10" s="18">
        <v>80000</v>
      </c>
      <c r="H10" s="18">
        <v>34000</v>
      </c>
      <c r="I10" s="18">
        <f t="shared" si="0"/>
        <v>114000</v>
      </c>
      <c r="J10" s="10">
        <v>150000</v>
      </c>
      <c r="K10" s="769"/>
    </row>
    <row r="11" spans="1:11" ht="21" customHeight="1">
      <c r="A11" s="21"/>
      <c r="B11" s="22"/>
      <c r="C11" s="14" t="s">
        <v>148</v>
      </c>
      <c r="D11" s="772"/>
      <c r="E11" s="18" t="s">
        <v>155</v>
      </c>
      <c r="F11" s="18">
        <v>760</v>
      </c>
      <c r="G11" s="18">
        <v>95000</v>
      </c>
      <c r="H11" s="18">
        <v>36600</v>
      </c>
      <c r="I11" s="18">
        <f t="shared" si="0"/>
        <v>131600</v>
      </c>
      <c r="J11" s="10">
        <v>200000</v>
      </c>
      <c r="K11" s="769"/>
    </row>
    <row r="12" spans="1:11" ht="21" customHeight="1">
      <c r="A12" s="21"/>
      <c r="B12" s="22"/>
      <c r="C12" s="14" t="s">
        <v>149</v>
      </c>
      <c r="D12" s="772"/>
      <c r="E12" s="18" t="s">
        <v>154</v>
      </c>
      <c r="F12" s="18">
        <v>500</v>
      </c>
      <c r="G12" s="18">
        <v>65000</v>
      </c>
      <c r="H12" s="18">
        <v>31800</v>
      </c>
      <c r="I12" s="18">
        <f t="shared" si="0"/>
        <v>96800</v>
      </c>
      <c r="J12" s="10">
        <v>150000</v>
      </c>
      <c r="K12" s="769"/>
    </row>
    <row r="13" spans="1:11" ht="21" customHeight="1" thickBot="1">
      <c r="A13" s="21"/>
      <c r="B13" s="22"/>
      <c r="C13" s="15" t="s">
        <v>150</v>
      </c>
      <c r="D13" s="773"/>
      <c r="E13" s="19" t="s">
        <v>153</v>
      </c>
      <c r="F13" s="19">
        <v>830</v>
      </c>
      <c r="G13" s="19">
        <v>110000</v>
      </c>
      <c r="H13" s="19">
        <v>38600</v>
      </c>
      <c r="I13" s="19">
        <f t="shared" si="0"/>
        <v>148600</v>
      </c>
      <c r="J13" s="16">
        <v>200000</v>
      </c>
      <c r="K13" s="770"/>
    </row>
    <row r="14" spans="1:11">
      <c r="A14" s="21"/>
      <c r="B14" s="22"/>
      <c r="C14" s="30" t="s">
        <v>172</v>
      </c>
      <c r="D14" s="28"/>
      <c r="E14" s="24"/>
      <c r="F14" s="25"/>
      <c r="G14" s="26"/>
      <c r="H14" s="26"/>
      <c r="I14" s="26"/>
      <c r="J14" s="26"/>
      <c r="K14" s="27"/>
    </row>
    <row r="15" spans="1:11">
      <c r="A15" s="21"/>
      <c r="B15" s="22"/>
      <c r="C15" s="30" t="s">
        <v>170</v>
      </c>
      <c r="D15" s="23"/>
      <c r="E15" s="24"/>
      <c r="F15" s="25"/>
      <c r="G15" s="26"/>
      <c r="H15" s="26"/>
      <c r="I15" s="26"/>
      <c r="J15" s="26"/>
    </row>
    <row r="16" spans="1:11" ht="18.399999999999999" customHeight="1">
      <c r="A16" s="21"/>
      <c r="B16" s="22"/>
      <c r="C16" s="30" t="s">
        <v>168</v>
      </c>
      <c r="D16" s="23"/>
      <c r="E16" s="24"/>
      <c r="F16" s="25"/>
      <c r="G16" s="26"/>
      <c r="H16" s="26"/>
      <c r="I16" s="26"/>
      <c r="J16" s="26"/>
    </row>
    <row r="17" spans="1:11" ht="18.399999999999999" customHeight="1">
      <c r="A17" s="21"/>
      <c r="B17" s="22"/>
      <c r="C17" s="30" t="s">
        <v>169</v>
      </c>
      <c r="D17" s="23"/>
      <c r="E17" s="24"/>
      <c r="F17" s="25"/>
      <c r="G17" s="26"/>
      <c r="H17" s="26"/>
      <c r="I17" s="26"/>
      <c r="J17" s="26"/>
      <c r="K17" s="27"/>
    </row>
    <row r="18" spans="1:11" ht="18.399999999999999" customHeight="1">
      <c r="A18" s="21"/>
      <c r="B18" s="22"/>
      <c r="C18" s="23"/>
      <c r="D18" s="23"/>
      <c r="E18" s="24"/>
      <c r="F18" s="25"/>
      <c r="G18" s="26"/>
      <c r="H18" s="26"/>
      <c r="I18" s="26"/>
      <c r="J18" s="26"/>
      <c r="K18" s="27"/>
    </row>
    <row r="19" spans="1:11" ht="18.399999999999999" customHeight="1">
      <c r="A19" s="21"/>
      <c r="B19" s="22"/>
      <c r="C19" s="23"/>
      <c r="D19" s="23"/>
      <c r="E19" s="24"/>
      <c r="F19" s="25"/>
      <c r="G19" s="26"/>
      <c r="H19" s="26"/>
      <c r="I19" s="26"/>
      <c r="J19" s="26"/>
      <c r="K19" s="27"/>
    </row>
    <row r="20" spans="1:11" ht="18.399999999999999" customHeight="1">
      <c r="A20" s="21"/>
      <c r="B20" s="22"/>
      <c r="C20" s="23"/>
      <c r="D20" s="23"/>
      <c r="E20" s="24"/>
      <c r="F20" s="25"/>
      <c r="G20" s="26"/>
      <c r="H20" s="26"/>
      <c r="I20" s="26"/>
      <c r="J20" s="26"/>
      <c r="K20" s="27"/>
    </row>
    <row r="21" spans="1:11" ht="18.399999999999999" customHeight="1">
      <c r="A21" s="21"/>
      <c r="B21" s="22"/>
      <c r="C21" s="23"/>
      <c r="D21" s="23"/>
      <c r="E21" s="24"/>
      <c r="F21" s="25"/>
      <c r="G21" s="26"/>
      <c r="H21" s="26"/>
      <c r="I21" s="26"/>
      <c r="J21" s="26"/>
      <c r="K21" s="27"/>
    </row>
    <row r="22" spans="1:11" ht="18.399999999999999" customHeight="1">
      <c r="A22" s="21"/>
      <c r="B22" s="22"/>
      <c r="C22" s="23"/>
      <c r="D22" s="23"/>
      <c r="E22" s="24"/>
      <c r="F22" s="25"/>
      <c r="G22" s="26"/>
      <c r="H22" s="26"/>
      <c r="I22" s="26"/>
      <c r="J22" s="26"/>
      <c r="K22" s="27"/>
    </row>
    <row r="23" spans="1:11" ht="18.399999999999999" customHeight="1">
      <c r="A23" s="21"/>
      <c r="B23" s="22"/>
      <c r="C23" s="23"/>
      <c r="D23" s="23"/>
      <c r="E23" s="24"/>
      <c r="F23" s="25"/>
      <c r="G23" s="26"/>
      <c r="H23" s="26"/>
      <c r="I23" s="26"/>
      <c r="J23" s="26"/>
      <c r="K23" s="27"/>
    </row>
    <row r="24" spans="1:11" ht="18.399999999999999" customHeight="1">
      <c r="A24" s="21"/>
      <c r="B24" s="22"/>
      <c r="C24" s="23"/>
      <c r="D24" s="23"/>
      <c r="E24" s="24"/>
      <c r="F24" s="25"/>
      <c r="G24" s="26"/>
      <c r="H24" s="26"/>
      <c r="I24" s="26"/>
      <c r="J24" s="26"/>
      <c r="K24" s="27"/>
    </row>
    <row r="25" spans="1:11" ht="18.399999999999999" customHeight="1">
      <c r="A25" s="21"/>
      <c r="B25" s="22"/>
      <c r="C25" s="23"/>
      <c r="D25" s="23"/>
      <c r="E25" s="24"/>
      <c r="F25" s="25"/>
      <c r="G25" s="26"/>
      <c r="H25" s="26"/>
      <c r="I25" s="26"/>
      <c r="J25" s="26"/>
      <c r="K25" s="27"/>
    </row>
    <row r="26" spans="1:11" ht="18.399999999999999" customHeight="1">
      <c r="A26" s="21"/>
      <c r="B26" s="22"/>
      <c r="C26" s="23"/>
      <c r="D26" s="23"/>
      <c r="E26" s="24"/>
      <c r="F26" s="25"/>
      <c r="G26" s="26"/>
      <c r="H26" s="26"/>
      <c r="I26" s="26"/>
      <c r="J26" s="26"/>
      <c r="K26" s="27"/>
    </row>
    <row r="27" spans="1:11" ht="48" customHeight="1">
      <c r="A27" s="21"/>
      <c r="B27" s="22"/>
      <c r="C27" s="23"/>
      <c r="D27" s="23"/>
      <c r="E27" s="24"/>
      <c r="F27" s="25"/>
      <c r="G27" s="26"/>
      <c r="H27" s="26"/>
      <c r="I27" s="26"/>
      <c r="J27" s="26"/>
      <c r="K27" s="27"/>
    </row>
    <row r="28" spans="1:11" ht="18.399999999999999" customHeight="1">
      <c r="A28" s="21"/>
      <c r="B28" s="22"/>
      <c r="C28" s="23"/>
      <c r="D28" s="23"/>
      <c r="E28" s="24"/>
      <c r="F28" s="25"/>
      <c r="G28" s="26"/>
      <c r="H28" s="26"/>
      <c r="I28" s="26"/>
      <c r="J28" s="26"/>
      <c r="K28" s="27"/>
    </row>
    <row r="29" spans="1:11" ht="18.399999999999999" customHeight="1">
      <c r="A29" s="21"/>
      <c r="B29" s="22"/>
      <c r="C29" s="23"/>
      <c r="D29" s="23"/>
      <c r="E29" s="24"/>
      <c r="F29" s="25"/>
      <c r="G29" s="26"/>
      <c r="H29" s="26"/>
      <c r="I29" s="26"/>
      <c r="J29" s="26"/>
      <c r="K29" s="27"/>
    </row>
    <row r="30" spans="1:11" ht="18.399999999999999" customHeight="1"/>
    <row r="31" spans="1:11" ht="18.399999999999999" customHeight="1"/>
    <row r="32" spans="1:11" ht="18.399999999999999" customHeight="1"/>
    <row r="33" ht="18.399999999999999" customHeight="1"/>
    <row r="34" ht="18.399999999999999" customHeight="1"/>
    <row r="35" ht="18.399999999999999" customHeight="1"/>
  </sheetData>
  <mergeCells count="3">
    <mergeCell ref="K6:K13"/>
    <mergeCell ref="D6:D13"/>
    <mergeCell ref="C2:K2"/>
  </mergeCells>
  <phoneticPr fontId="42" type="noConversion"/>
  <pageMargins left="0.35433070866141736" right="0.15748031496062992" top="0.41" bottom="0.19685039370078741" header="0.15748031496062992" footer="0.1574803149606299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5</vt:i4>
      </vt:variant>
    </vt:vector>
  </HeadingPairs>
  <TitlesOfParts>
    <vt:vector size="19" baseType="lpstr">
      <vt:lpstr>Sheet1</vt:lpstr>
      <vt:lpstr>1.구축견적</vt:lpstr>
      <vt:lpstr>2.관제점리스트</vt:lpstr>
      <vt:lpstr>3.공사예산내역서(갑)</vt:lpstr>
      <vt:lpstr>4.공사예산내역서(을)</vt:lpstr>
      <vt:lpstr>5.일위대가</vt:lpstr>
      <vt:lpstr>6.일위대가 산출근거</vt:lpstr>
      <vt:lpstr>7.MP산출근거</vt:lpstr>
      <vt:lpstr>8.공사물량산출서</vt:lpstr>
      <vt:lpstr>9.공사업체 출장경비</vt:lpstr>
      <vt:lpstr>10.정기점검 출장경비</vt:lpstr>
      <vt:lpstr>11.21년 원격관제SVC 비용</vt:lpstr>
      <vt:lpstr>12.정기점검비 산출근거</vt:lpstr>
      <vt:lpstr>첨부2_출장경비</vt:lpstr>
      <vt:lpstr>'1.구축견적'!Print_Area</vt:lpstr>
      <vt:lpstr>'12.정기점검비 산출근거'!Print_Area</vt:lpstr>
      <vt:lpstr>'2.관제점리스트'!Print_Area</vt:lpstr>
      <vt:lpstr>'3.공사예산내역서(갑)'!Print_Area</vt:lpstr>
      <vt:lpstr>첨부2_출장경비!Print_Area</vt:lpstr>
    </vt:vector>
  </TitlesOfParts>
  <Company>SERVEONE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김경환</dc:creator>
  <cp:lastModifiedBy>Ucjh</cp:lastModifiedBy>
  <cp:lastPrinted>2022-01-20T03:25:52Z</cp:lastPrinted>
  <dcterms:created xsi:type="dcterms:W3CDTF">2010-12-06T14:33:35Z</dcterms:created>
  <dcterms:modified xsi:type="dcterms:W3CDTF">2022-10-31T06:04:28Z</dcterms:modified>
</cp:coreProperties>
</file>