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5" windowWidth="13680" windowHeight="9450" tabRatio="723"/>
  </bookViews>
  <sheets>
    <sheet name="수명보증시험_시간" sheetId="18" r:id="rId1"/>
    <sheet name="수명보증시험_시료수" sheetId="17" r:id="rId2"/>
  </sheets>
  <calcPr calcId="145621"/>
</workbook>
</file>

<file path=xl/calcChain.xml><?xml version="1.0" encoding="utf-8"?>
<calcChain xmlns="http://schemas.openxmlformats.org/spreadsheetml/2006/main">
  <c r="K5" i="17" l="1"/>
  <c r="K6" i="17" s="1"/>
  <c r="J5" i="17"/>
  <c r="J6" i="17"/>
  <c r="K6" i="18"/>
  <c r="J6" i="18"/>
  <c r="I6" i="18"/>
  <c r="E13" i="18" l="1"/>
  <c r="B13" i="18"/>
  <c r="C10" i="18"/>
  <c r="C13" i="18" s="1"/>
  <c r="K9" i="18"/>
  <c r="J9" i="18"/>
  <c r="A6" i="18"/>
  <c r="I9" i="18" s="1"/>
  <c r="I3" i="18"/>
  <c r="I2" i="18"/>
  <c r="D2" i="18"/>
  <c r="D10" i="17" l="1"/>
  <c r="D13" i="17" s="1"/>
  <c r="E13" i="17"/>
  <c r="B13" i="17"/>
  <c r="K9" i="17"/>
  <c r="J9" i="17"/>
  <c r="A6" i="17"/>
  <c r="I9" i="17" s="1"/>
  <c r="I3" i="17"/>
  <c r="I2" i="17"/>
  <c r="D2" i="17"/>
  <c r="I6" i="17" l="1"/>
  <c r="C10" i="17" s="1"/>
  <c r="C13" i="17" s="1"/>
  <c r="B7" i="18"/>
  <c r="D10" i="18"/>
  <c r="B7" i="17"/>
  <c r="D13" i="18" l="1"/>
  <c r="F10" i="18"/>
  <c r="F10" i="17"/>
  <c r="G10" i="18" l="1"/>
  <c r="F13" i="18"/>
  <c r="G13" i="18" s="1"/>
  <c r="G10" i="17"/>
  <c r="F13" i="17"/>
  <c r="G13" i="17" s="1"/>
  <c r="I13" i="18" l="1"/>
  <c r="D6" i="18" s="1"/>
  <c r="H13" i="18"/>
  <c r="K13" i="18"/>
  <c r="J13" i="18"/>
  <c r="D5" i="18" s="1"/>
  <c r="L10" i="18"/>
  <c r="L13" i="18" s="1"/>
  <c r="D7" i="18" s="1"/>
  <c r="H10" i="18"/>
  <c r="K10" i="18"/>
  <c r="J10" i="18"/>
  <c r="I10" i="18"/>
  <c r="H13" i="17"/>
  <c r="K13" i="17"/>
  <c r="J13" i="17"/>
  <c r="D5" i="17" s="1"/>
  <c r="I13" i="17"/>
  <c r="D6" i="17" s="1"/>
  <c r="L10" i="17"/>
  <c r="L13" i="17" s="1"/>
  <c r="D7" i="17" s="1"/>
  <c r="K10" i="17"/>
  <c r="I10" i="17"/>
  <c r="J10" i="17"/>
  <c r="H10" i="17"/>
</calcChain>
</file>

<file path=xl/comments1.xml><?xml version="1.0" encoding="utf-8"?>
<comments xmlns="http://schemas.openxmlformats.org/spreadsheetml/2006/main">
  <authors>
    <author>user</author>
  </authors>
  <commentList>
    <comment ref="D2" authorId="0">
      <text>
        <r>
          <rPr>
            <b/>
            <sz val="9"/>
            <color indexed="81"/>
            <rFont val="맑은 고딕"/>
            <family val="3"/>
            <charset val="129"/>
          </rPr>
          <t>1. 무고장시험 : Ef=χ2(α,2)/2
2. 교체, 정시중단 : Ef=χ2(α,2r+2)/2
3. 비교체, 정시중단 : Ef=χ2(α,2r+1)/2</t>
        </r>
      </text>
    </comment>
    <comment ref="F2" authorId="0">
      <text>
        <r>
          <rPr>
            <b/>
            <sz val="9"/>
            <color indexed="81"/>
            <rFont val="맑은 고딕"/>
            <family val="3"/>
            <charset val="129"/>
          </rPr>
          <t>지수분포 : β=1
레일리안분포 : β=2
정규분포 : β=3.4</t>
        </r>
      </text>
    </comment>
    <comment ref="F9" authorId="0">
      <text>
        <r>
          <rPr>
            <b/>
            <sz val="9"/>
            <color indexed="81"/>
            <rFont val="돋움"/>
            <family val="3"/>
            <charset val="129"/>
          </rPr>
          <t>중간계산과정 산출값</t>
        </r>
      </text>
    </comment>
    <comment ref="G9" authorId="0">
      <text>
        <r>
          <rPr>
            <b/>
            <sz val="9"/>
            <color indexed="81"/>
            <rFont val="맑은 고딕"/>
            <family val="3"/>
            <charset val="129"/>
          </rPr>
          <t>지수분포일 경우
척도모수 η
=평균수명 Θ
=1/λ</t>
        </r>
      </text>
    </comment>
    <comment ref="H9" authorId="0">
      <text>
        <r>
          <rPr>
            <b/>
            <sz val="9"/>
            <color indexed="81"/>
            <rFont val="돋움"/>
            <family val="3"/>
            <charset val="129"/>
          </rPr>
          <t>일반적으로</t>
        </r>
        <r>
          <rPr>
            <b/>
            <sz val="9"/>
            <color indexed="81"/>
            <rFont val="Tahoma"/>
            <family val="2"/>
          </rPr>
          <t xml:space="preserve"> MTTF
</t>
        </r>
        <r>
          <rPr>
            <b/>
            <sz val="9"/>
            <color indexed="81"/>
            <rFont val="돋움"/>
            <family val="3"/>
            <charset val="129"/>
          </rPr>
          <t>수리시간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포함시</t>
        </r>
        <r>
          <rPr>
            <b/>
            <sz val="9"/>
            <color indexed="81"/>
            <rFont val="Tahoma"/>
            <family val="2"/>
          </rPr>
          <t xml:space="preserve"> MTBF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>
      <text>
        <r>
          <rPr>
            <b/>
            <sz val="9"/>
            <color indexed="81"/>
            <rFont val="맑은 고딕"/>
            <family val="3"/>
            <charset val="129"/>
          </rPr>
          <t>1. 무고장시험 : Ef=χ2(α,2)/2
2. 교체, 정시중단 : Ef=χ2(α,2r+2)/2
3. 비교체, 정시중단 : Ef=χ2(α,2r+1)/2</t>
        </r>
      </text>
    </comment>
    <comment ref="F2" authorId="0">
      <text>
        <r>
          <rPr>
            <b/>
            <sz val="9"/>
            <color indexed="81"/>
            <rFont val="맑은 고딕"/>
            <family val="3"/>
            <charset val="129"/>
          </rPr>
          <t>지수분포 : β=1
레일리안분포 : β=2
정규분포 : β=3.4</t>
        </r>
      </text>
    </comment>
    <comment ref="F9" authorId="0">
      <text>
        <r>
          <rPr>
            <b/>
            <sz val="9"/>
            <color indexed="81"/>
            <rFont val="돋움"/>
            <family val="3"/>
            <charset val="129"/>
          </rPr>
          <t>중간계산과정 산출값</t>
        </r>
      </text>
    </comment>
    <comment ref="G9" authorId="0">
      <text>
        <r>
          <rPr>
            <b/>
            <sz val="9"/>
            <color indexed="81"/>
            <rFont val="맑은 고딕"/>
            <family val="3"/>
            <charset val="129"/>
          </rPr>
          <t>지수분포일 경우
척도모수 η
=평균수명 Θ
=1/λ</t>
        </r>
      </text>
    </comment>
    <comment ref="H9" authorId="0">
      <text>
        <r>
          <rPr>
            <b/>
            <sz val="9"/>
            <color indexed="81"/>
            <rFont val="돋움"/>
            <family val="3"/>
            <charset val="129"/>
          </rPr>
          <t>일반적으로</t>
        </r>
        <r>
          <rPr>
            <b/>
            <sz val="9"/>
            <color indexed="81"/>
            <rFont val="Tahoma"/>
            <family val="2"/>
          </rPr>
          <t xml:space="preserve"> MTTF
</t>
        </r>
        <r>
          <rPr>
            <b/>
            <sz val="9"/>
            <color indexed="81"/>
            <rFont val="돋움"/>
            <family val="3"/>
            <charset val="129"/>
          </rPr>
          <t>수리시간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포함시</t>
        </r>
        <r>
          <rPr>
            <b/>
            <sz val="9"/>
            <color indexed="81"/>
            <rFont val="Tahoma"/>
            <family val="2"/>
          </rPr>
          <t xml:space="preserve"> MTBF</t>
        </r>
      </text>
    </comment>
  </commentList>
</comments>
</file>

<file path=xl/sharedStrings.xml><?xml version="1.0" encoding="utf-8"?>
<sst xmlns="http://schemas.openxmlformats.org/spreadsheetml/2006/main" count="64" uniqueCount="31">
  <si>
    <t>시험</t>
    <phoneticPr fontId="2" type="noConversion"/>
  </si>
  <si>
    <t>Event</t>
    <phoneticPr fontId="2" type="noConversion"/>
  </si>
  <si>
    <t>시료수</t>
    <phoneticPr fontId="2" type="noConversion"/>
  </si>
  <si>
    <t>Total</t>
    <phoneticPr fontId="2" type="noConversion"/>
  </si>
  <si>
    <t>형상모수 β</t>
    <phoneticPr fontId="2" type="noConversion"/>
  </si>
  <si>
    <t>고장수</t>
    <phoneticPr fontId="2" type="noConversion"/>
  </si>
  <si>
    <t>신뢰수준</t>
    <phoneticPr fontId="2" type="noConversion"/>
  </si>
  <si>
    <t>입력가능</t>
    <phoneticPr fontId="2" type="noConversion"/>
  </si>
  <si>
    <t>노란셀에</t>
    <phoneticPr fontId="2" type="noConversion"/>
  </si>
  <si>
    <t>신뢰도</t>
    <phoneticPr fontId="2" type="noConversion"/>
  </si>
  <si>
    <t>→</t>
    <phoneticPr fontId="2" type="noConversion"/>
  </si>
  <si>
    <t>신뢰성 목표</t>
    <phoneticPr fontId="2" type="noConversion"/>
  </si>
  <si>
    <t>보증시험 수준</t>
    <phoneticPr fontId="2" type="noConversion"/>
  </si>
  <si>
    <t>Ef</t>
    <phoneticPr fontId="2" type="noConversion"/>
  </si>
  <si>
    <t>Life</t>
    <phoneticPr fontId="2" type="noConversion"/>
  </si>
  <si>
    <t>무고장 시험</t>
  </si>
  <si>
    <t>시연계획</t>
    <phoneticPr fontId="2" type="noConversion"/>
  </si>
  <si>
    <t>DV</t>
    <phoneticPr fontId="2" type="noConversion"/>
  </si>
  <si>
    <t>일 구동시간</t>
  </si>
  <si>
    <t>년 구동시간</t>
  </si>
  <si>
    <t>보증 시간</t>
  </si>
  <si>
    <t>적정 시험시간</t>
  </si>
  <si>
    <t>시험시간</t>
  </si>
  <si>
    <t>가속계수</t>
    <phoneticPr fontId="2" type="noConversion"/>
  </si>
  <si>
    <t>수명시험</t>
    <phoneticPr fontId="2" type="noConversion"/>
  </si>
  <si>
    <r>
      <t>N</t>
    </r>
    <r>
      <rPr>
        <b/>
        <vertAlign val="subscript"/>
        <sz val="10"/>
        <rFont val="맑은 고딕"/>
        <family val="3"/>
        <charset val="129"/>
      </rPr>
      <t>i</t>
    </r>
    <r>
      <rPr>
        <b/>
        <sz val="10"/>
        <rFont val="맑은 고딕"/>
        <family val="3"/>
        <charset val="129"/>
      </rPr>
      <t>*TTT</t>
    </r>
    <r>
      <rPr>
        <b/>
        <vertAlign val="subscript"/>
        <sz val="10"/>
        <rFont val="맑은 고딕"/>
        <family val="3"/>
        <charset val="129"/>
      </rPr>
      <t>i</t>
    </r>
    <r>
      <rPr>
        <b/>
        <sz val="10"/>
        <rFont val="맑은 고딕"/>
        <family val="3"/>
        <charset val="129"/>
      </rPr>
      <t>^β</t>
    </r>
    <phoneticPr fontId="2" type="noConversion"/>
  </si>
  <si>
    <t>평균수명
Θ</t>
    <phoneticPr fontId="2" type="noConversion"/>
  </si>
  <si>
    <t>척도모수
η</t>
    <phoneticPr fontId="2" type="noConversion"/>
  </si>
  <si>
    <t>시료수</t>
    <phoneticPr fontId="2" type="noConversion"/>
  </si>
  <si>
    <t>시험시간</t>
    <phoneticPr fontId="2" type="noConversion"/>
  </si>
  <si>
    <t>적정 시료수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</si>
</sst>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&quot;년&quot;"/>
    <numFmt numFmtId="178" formatCode="#,##0_ &quot;h&quot;"/>
    <numFmt numFmtId="179" formatCode="&quot;B(&quot;General&quot;)&quot;"/>
    <numFmt numFmtId="180" formatCode="&quot;F(&quot;General&quot;Y)&quot;"/>
    <numFmt numFmtId="181" formatCode="0.0%"/>
    <numFmt numFmtId="182" formatCode="&quot;R(&quot;General&quot;Y)&quot;"/>
    <numFmt numFmtId="183" formatCode="0.00_ "/>
    <numFmt numFmtId="184" formatCode="0.000E+00"/>
    <numFmt numFmtId="185" formatCode="General&quot;년&quot;"/>
    <numFmt numFmtId="186" formatCode="General&quot; &quot;"/>
  </numFmts>
  <fonts count="1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indexed="81"/>
      <name val="Tahoma"/>
      <family val="2"/>
    </font>
    <font>
      <b/>
      <vertAlign val="subscript"/>
      <sz val="1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9" fontId="3" fillId="2" borderId="1" xfId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>
      <alignment vertical="center"/>
    </xf>
    <xf numFmtId="0" fontId="3" fillId="6" borderId="1" xfId="0" applyNumberFormat="1" applyFont="1" applyFill="1" applyBorder="1" applyAlignment="1">
      <alignment vertical="center"/>
    </xf>
    <xf numFmtId="178" fontId="3" fillId="3" borderId="1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176" fontId="3" fillId="6" borderId="1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81" fontId="3" fillId="3" borderId="1" xfId="1" applyNumberFormat="1" applyFont="1" applyFill="1" applyBorder="1" applyAlignment="1">
      <alignment vertical="center"/>
    </xf>
    <xf numFmtId="177" fontId="4" fillId="8" borderId="1" xfId="0" applyNumberFormat="1" applyFont="1" applyFill="1" applyBorder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181" fontId="4" fillId="8" borderId="1" xfId="1" applyNumberFormat="1" applyFont="1" applyFill="1" applyBorder="1" applyAlignment="1">
      <alignment vertical="center"/>
    </xf>
    <xf numFmtId="181" fontId="3" fillId="0" borderId="1" xfId="1" applyNumberFormat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83" fontId="4" fillId="3" borderId="1" xfId="0" applyNumberFormat="1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179" fontId="4" fillId="10" borderId="1" xfId="0" applyNumberFormat="1" applyFont="1" applyFill="1" applyBorder="1" applyAlignment="1">
      <alignment horizontal="center" vertical="center"/>
    </xf>
    <xf numFmtId="182" fontId="4" fillId="10" borderId="1" xfId="0" applyNumberFormat="1" applyFont="1" applyFill="1" applyBorder="1" applyAlignment="1">
      <alignment horizontal="center" vertical="center"/>
    </xf>
    <xf numFmtId="180" fontId="4" fillId="1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vertical="center"/>
    </xf>
    <xf numFmtId="43" fontId="3" fillId="11" borderId="1" xfId="0" applyNumberFormat="1" applyFont="1" applyFill="1" applyBorder="1" applyAlignment="1">
      <alignment vertical="center"/>
    </xf>
    <xf numFmtId="181" fontId="3" fillId="11" borderId="1" xfId="1" applyNumberFormat="1" applyFont="1" applyFill="1" applyBorder="1" applyAlignment="1">
      <alignment vertical="center"/>
    </xf>
    <xf numFmtId="176" fontId="3" fillId="3" borderId="1" xfId="2" applyNumberFormat="1" applyFont="1" applyFill="1" applyBorder="1" applyAlignment="1">
      <alignment vertical="center"/>
    </xf>
    <xf numFmtId="41" fontId="3" fillId="11" borderId="1" xfId="2" applyNumberFormat="1" applyFont="1" applyFill="1" applyBorder="1" applyAlignment="1">
      <alignment vertical="center"/>
    </xf>
    <xf numFmtId="181" fontId="3" fillId="7" borderId="1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84" fontId="3" fillId="0" borderId="1" xfId="0" applyNumberFormat="1" applyFont="1" applyFill="1" applyBorder="1" applyAlignment="1">
      <alignment vertical="center"/>
    </xf>
    <xf numFmtId="184" fontId="3" fillId="6" borderId="1" xfId="0" applyNumberFormat="1" applyFont="1" applyFill="1" applyBorder="1" applyAlignment="1">
      <alignment vertical="center"/>
    </xf>
    <xf numFmtId="179" fontId="4" fillId="0" borderId="0" xfId="0" applyNumberFormat="1" applyFont="1" applyFill="1" applyBorder="1" applyAlignment="1">
      <alignment horizontal="right" vertical="center"/>
    </xf>
    <xf numFmtId="185" fontId="3" fillId="7" borderId="1" xfId="0" applyNumberFormat="1" applyFont="1" applyFill="1" applyBorder="1" applyAlignment="1">
      <alignment vertical="center"/>
    </xf>
    <xf numFmtId="186" fontId="3" fillId="9" borderId="1" xfId="2" applyNumberFormat="1" applyFont="1" applyFill="1" applyBorder="1" applyAlignment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colors>
    <mruColors>
      <color rgb="FFFFFF99"/>
      <color rgb="FFFFFFCC"/>
      <color rgb="FFCCFFCC"/>
      <color rgb="FFCC99FF"/>
      <color rgb="FFC0C0C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15</xdr:row>
          <xdr:rowOff>133350</xdr:rowOff>
        </xdr:from>
        <xdr:to>
          <xdr:col>6</xdr:col>
          <xdr:colOff>561975</xdr:colOff>
          <xdr:row>21</xdr:row>
          <xdr:rowOff>19050</xdr:rowOff>
        </xdr:to>
        <xdr:sp macro="" textlink="">
          <xdr:nvSpPr>
            <xdr:cNvPr id="18443" name="Object 4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15</xdr:row>
          <xdr:rowOff>200025</xdr:rowOff>
        </xdr:from>
        <xdr:to>
          <xdr:col>6</xdr:col>
          <xdr:colOff>304800</xdr:colOff>
          <xdr:row>20</xdr:row>
          <xdr:rowOff>161925</xdr:rowOff>
        </xdr:to>
        <xdr:sp macro="" textlink="">
          <xdr:nvSpPr>
            <xdr:cNvPr id="17418" name="Object 2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zoomScaleNormal="100" workbookViewId="0"/>
  </sheetViews>
  <sheetFormatPr defaultRowHeight="16.5"/>
  <cols>
    <col min="1" max="1" width="9.33203125" style="2" bestFit="1" customWidth="1"/>
    <col min="2" max="2" width="7.21875" style="2" customWidth="1"/>
    <col min="3" max="3" width="7.77734375" style="2" customWidth="1"/>
    <col min="4" max="4" width="8.77734375" style="2" customWidth="1"/>
    <col min="5" max="5" width="7.77734375" style="2" customWidth="1"/>
    <col min="6" max="6" width="10.44140625" style="2" customWidth="1"/>
    <col min="7" max="7" width="11.44140625" style="2" customWidth="1"/>
    <col min="8" max="8" width="11.77734375" style="2" customWidth="1"/>
    <col min="9" max="11" width="10.88671875" style="2" customWidth="1"/>
    <col min="12" max="13" width="7.77734375" style="2" customWidth="1"/>
    <col min="14" max="14" width="6.44140625" style="2" customWidth="1"/>
    <col min="15" max="16384" width="8.88671875" style="2"/>
  </cols>
  <sheetData>
    <row r="1" spans="1:12">
      <c r="A1" s="14" t="s">
        <v>5</v>
      </c>
      <c r="B1" s="1">
        <v>0</v>
      </c>
      <c r="C1" s="14" t="s">
        <v>16</v>
      </c>
      <c r="D1" s="27" t="s">
        <v>15</v>
      </c>
      <c r="F1" s="15" t="s">
        <v>4</v>
      </c>
      <c r="H1" s="16" t="s">
        <v>18</v>
      </c>
      <c r="I1" s="44">
        <v>8</v>
      </c>
      <c r="J1" s="31"/>
      <c r="K1" s="2" t="s">
        <v>8</v>
      </c>
    </row>
    <row r="2" spans="1:12">
      <c r="A2" s="14" t="s">
        <v>6</v>
      </c>
      <c r="B2" s="3">
        <v>0.9</v>
      </c>
      <c r="C2" s="14" t="s">
        <v>13</v>
      </c>
      <c r="D2" s="4">
        <f>IF($B$1=0,CHIINV((1-B2),2)/2, IF($D$1="비교체 시험",CHIINV((1-B2),2*$B$1+1)/2, CHIINV((1-B2),2*$B$1+2)/2))</f>
        <v>2.3025850929940459</v>
      </c>
      <c r="F2" s="1">
        <v>2</v>
      </c>
      <c r="H2" s="16" t="s">
        <v>19</v>
      </c>
      <c r="I2" s="37">
        <f>I1*365</f>
        <v>2920</v>
      </c>
      <c r="J2" s="31"/>
      <c r="K2" s="2" t="s">
        <v>7</v>
      </c>
    </row>
    <row r="3" spans="1:12">
      <c r="H3" s="16" t="s">
        <v>20</v>
      </c>
      <c r="I3" s="37">
        <f>I2*$B$6</f>
        <v>8760</v>
      </c>
      <c r="J3" s="31"/>
    </row>
    <row r="4" spans="1:12">
      <c r="A4" s="11"/>
      <c r="B4" s="18" t="s">
        <v>11</v>
      </c>
      <c r="C4" s="17"/>
      <c r="D4" s="18" t="s">
        <v>12</v>
      </c>
      <c r="E4" s="17"/>
      <c r="J4" s="31"/>
    </row>
    <row r="5" spans="1:12">
      <c r="A5" s="14" t="s">
        <v>9</v>
      </c>
      <c r="B5" s="38">
        <v>0.97</v>
      </c>
      <c r="C5" s="21" t="s">
        <v>10</v>
      </c>
      <c r="D5" s="22">
        <f>$J$13</f>
        <v>0.97023832188845682</v>
      </c>
      <c r="E5" s="11"/>
      <c r="H5" s="16" t="s">
        <v>28</v>
      </c>
      <c r="I5" s="44">
        <v>20</v>
      </c>
      <c r="J5" s="44">
        <v>10</v>
      </c>
      <c r="K5" s="44">
        <v>30</v>
      </c>
    </row>
    <row r="6" spans="1:12">
      <c r="A6" s="42">
        <f>(1-B5)*100</f>
        <v>3.0000000000000027</v>
      </c>
      <c r="B6" s="43">
        <v>3</v>
      </c>
      <c r="C6" s="21" t="s">
        <v>10</v>
      </c>
      <c r="D6" s="20">
        <f>$I$13/$I$2</f>
        <v>3.0121716178115623</v>
      </c>
      <c r="E6" s="11"/>
      <c r="H6" s="16" t="s">
        <v>21</v>
      </c>
      <c r="I6" s="36">
        <f>ROUNDUP($I$3/$E$13*($D$2/I5/-LN($B$5))^(1/$F$2),0)</f>
        <v>171</v>
      </c>
      <c r="J6" s="36">
        <f>ROUNDUP($I$3/$E$13*($D$2/J5/-LN($B$5))^(1/$F$2),0)</f>
        <v>241</v>
      </c>
      <c r="K6" s="36">
        <f>ROUNDUP($I$3/$E$13*($D$2/K5/-LN($B$5))^(1/$F$2),0)</f>
        <v>140</v>
      </c>
    </row>
    <row r="7" spans="1:12">
      <c r="A7" s="16" t="s">
        <v>14</v>
      </c>
      <c r="B7" s="26">
        <f>$I$6*$E$13/$I$3</f>
        <v>1.952054794520548</v>
      </c>
      <c r="C7" s="21" t="s">
        <v>10</v>
      </c>
      <c r="D7" s="26">
        <f>$L$13</f>
        <v>1.952054794520548</v>
      </c>
      <c r="L7" s="31"/>
    </row>
    <row r="8" spans="1:12">
      <c r="L8" s="31"/>
    </row>
    <row r="9" spans="1:12" ht="33" customHeight="1">
      <c r="A9" s="5" t="s">
        <v>0</v>
      </c>
      <c r="B9" s="5" t="s">
        <v>1</v>
      </c>
      <c r="C9" s="5" t="s">
        <v>2</v>
      </c>
      <c r="D9" s="5" t="s">
        <v>22</v>
      </c>
      <c r="E9" s="6" t="s">
        <v>23</v>
      </c>
      <c r="F9" s="39" t="s">
        <v>25</v>
      </c>
      <c r="G9" s="6" t="s">
        <v>27</v>
      </c>
      <c r="H9" s="6" t="s">
        <v>26</v>
      </c>
      <c r="I9" s="28">
        <f>A6</f>
        <v>3.0000000000000027</v>
      </c>
      <c r="J9" s="29">
        <f>$B$6</f>
        <v>3</v>
      </c>
      <c r="K9" s="30">
        <f>$B$6</f>
        <v>3</v>
      </c>
      <c r="L9" s="6" t="s">
        <v>14</v>
      </c>
    </row>
    <row r="10" spans="1:12">
      <c r="A10" s="24" t="s">
        <v>24</v>
      </c>
      <c r="B10" s="24" t="s">
        <v>17</v>
      </c>
      <c r="C10" s="12">
        <f>$I$5</f>
        <v>20</v>
      </c>
      <c r="D10" s="12">
        <f>$I$6</f>
        <v>171</v>
      </c>
      <c r="E10" s="7">
        <v>100</v>
      </c>
      <c r="F10" s="40">
        <f>C10*(D10*E10)^$F$2</f>
        <v>5848200000</v>
      </c>
      <c r="G10" s="8">
        <f t="shared" ref="G10:G13" si="0">(F10/$D$2)^(1/$F$2)</f>
        <v>50396.835109623673</v>
      </c>
      <c r="H10" s="8">
        <f t="shared" ref="H10:H13" si="1">G10*EXP(GAMMALN(1+1/$F$2))</f>
        <v>44663.0322317514</v>
      </c>
      <c r="I10" s="8">
        <f>G10*(-LN(1-$I$9/100))^(1/$F$2)</f>
        <v>8795.5411240097619</v>
      </c>
      <c r="J10" s="23">
        <f>IF(G10=0,"",EXP(-(($J$9*$I$2/G10)^$F$2)))</f>
        <v>0.97023832188845682</v>
      </c>
      <c r="K10" s="23">
        <f>IF(G10=0,"",1-EXP(-(($K$9*$I$2/G10)^$F$2)))</f>
        <v>2.9761678111543177E-2</v>
      </c>
      <c r="L10" s="33">
        <f>IF(G10=0,"",D10*E10/$I$3)</f>
        <v>1.952054794520548</v>
      </c>
    </row>
    <row r="11" spans="1:12">
      <c r="A11" s="24"/>
      <c r="B11" s="24"/>
      <c r="C11" s="12"/>
      <c r="D11" s="12"/>
      <c r="E11" s="7"/>
      <c r="F11" s="40"/>
      <c r="G11" s="8"/>
      <c r="H11" s="8"/>
      <c r="I11" s="8"/>
      <c r="J11" s="23"/>
      <c r="K11" s="23"/>
      <c r="L11" s="33"/>
    </row>
    <row r="12" spans="1:12">
      <c r="A12" s="24"/>
      <c r="B12" s="24"/>
      <c r="C12" s="12"/>
      <c r="D12" s="12"/>
      <c r="E12" s="7"/>
      <c r="F12" s="40"/>
      <c r="G12" s="8"/>
      <c r="H12" s="8"/>
      <c r="I12" s="8"/>
      <c r="J12" s="23"/>
      <c r="K12" s="23"/>
      <c r="L12" s="33"/>
    </row>
    <row r="13" spans="1:12">
      <c r="A13" s="32" t="s">
        <v>3</v>
      </c>
      <c r="B13" s="32">
        <f>COUNTA(B10:B12)</f>
        <v>1</v>
      </c>
      <c r="C13" s="13">
        <f>SUM(C10:C12)</f>
        <v>20</v>
      </c>
      <c r="D13" s="13">
        <f>MAX(D10:D12)</f>
        <v>171</v>
      </c>
      <c r="E13" s="9">
        <f>AVERAGE(E10:E12)</f>
        <v>100</v>
      </c>
      <c r="F13" s="41">
        <f>SUM(F10:F12)</f>
        <v>5848200000</v>
      </c>
      <c r="G13" s="10">
        <f t="shared" si="0"/>
        <v>50396.835109623673</v>
      </c>
      <c r="H13" s="10">
        <f t="shared" si="1"/>
        <v>44663.0322317514</v>
      </c>
      <c r="I13" s="10">
        <f>G13*(-LN(1-$I$9/100))^(1/$F$2)</f>
        <v>8795.5411240097619</v>
      </c>
      <c r="J13" s="35">
        <f>IF(G13=0,"",EXP(-(($J$9*$I$2/G13)^$F$2)))</f>
        <v>0.97023832188845682</v>
      </c>
      <c r="K13" s="19">
        <f>IF(G13=0,"",1-EXP(-(($K$9*$I$2/G13)^$F$2)))</f>
        <v>2.9761678111543177E-2</v>
      </c>
      <c r="L13" s="34">
        <f>MAX(L10:L12)</f>
        <v>1.952054794520548</v>
      </c>
    </row>
    <row r="14" spans="1:12">
      <c r="A14" s="11"/>
    </row>
    <row r="15" spans="1:12">
      <c r="A15" s="25"/>
    </row>
  </sheetData>
  <phoneticPr fontId="2" type="noConversion"/>
  <dataValidations disablePrompts="1" count="1">
    <dataValidation type="list" allowBlank="1" showInputMessage="1" showErrorMessage="1" sqref="D1">
      <formula1>"무고장 시험,교체 시험,비교체 시험"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8443" r:id="rId4">
          <objectPr defaultSize="0" autoPict="0" r:id="rId5">
            <anchor moveWithCells="1" sizeWithCells="1">
              <from>
                <xdr:col>2</xdr:col>
                <xdr:colOff>57150</xdr:colOff>
                <xdr:row>15</xdr:row>
                <xdr:rowOff>133350</xdr:rowOff>
              </from>
              <to>
                <xdr:col>6</xdr:col>
                <xdr:colOff>561975</xdr:colOff>
                <xdr:row>21</xdr:row>
                <xdr:rowOff>19050</xdr:rowOff>
              </to>
            </anchor>
          </objectPr>
        </oleObject>
      </mc:Choice>
      <mc:Fallback>
        <oleObject progId="Equation.3" shapeId="1844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Normal="100" workbookViewId="0"/>
  </sheetViews>
  <sheetFormatPr defaultRowHeight="16.5"/>
  <cols>
    <col min="1" max="1" width="9.33203125" style="2" bestFit="1" customWidth="1"/>
    <col min="2" max="2" width="7.21875" style="2" customWidth="1"/>
    <col min="3" max="3" width="7.77734375" style="2" customWidth="1"/>
    <col min="4" max="4" width="8.77734375" style="2" customWidth="1"/>
    <col min="5" max="5" width="7.77734375" style="2" customWidth="1"/>
    <col min="6" max="6" width="10.44140625" style="2" customWidth="1"/>
    <col min="7" max="7" width="11.44140625" style="2" customWidth="1"/>
    <col min="8" max="8" width="11.77734375" style="2" customWidth="1"/>
    <col min="9" max="11" width="10.88671875" style="2" customWidth="1"/>
    <col min="12" max="13" width="7.77734375" style="2" customWidth="1"/>
    <col min="14" max="14" width="6.44140625" style="2" customWidth="1"/>
    <col min="15" max="16384" width="8.88671875" style="2"/>
  </cols>
  <sheetData>
    <row r="1" spans="1:12">
      <c r="A1" s="14" t="s">
        <v>5</v>
      </c>
      <c r="B1" s="1">
        <v>0</v>
      </c>
      <c r="C1" s="14" t="s">
        <v>16</v>
      </c>
      <c r="D1" s="27" t="s">
        <v>15</v>
      </c>
      <c r="F1" s="15" t="s">
        <v>4</v>
      </c>
      <c r="H1" s="16" t="s">
        <v>18</v>
      </c>
      <c r="I1" s="44">
        <v>8</v>
      </c>
      <c r="J1" s="31"/>
      <c r="K1" s="2" t="s">
        <v>8</v>
      </c>
    </row>
    <row r="2" spans="1:12">
      <c r="A2" s="14" t="s">
        <v>6</v>
      </c>
      <c r="B2" s="3">
        <v>0.9</v>
      </c>
      <c r="C2" s="14" t="s">
        <v>13</v>
      </c>
      <c r="D2" s="4">
        <f>IF($B$1=0,CHIINV((1-B2),2)/2, IF($D$1="비교체 시험",CHIINV((1-B2),2*$B$1+1)/2, CHIINV((1-B2),2*$B$1+2)/2))</f>
        <v>2.3025850929940459</v>
      </c>
      <c r="F2" s="1">
        <v>2</v>
      </c>
      <c r="H2" s="16" t="s">
        <v>19</v>
      </c>
      <c r="I2" s="37">
        <f>I1*365</f>
        <v>2920</v>
      </c>
      <c r="J2" s="31"/>
      <c r="K2" s="2" t="s">
        <v>7</v>
      </c>
    </row>
    <row r="3" spans="1:12">
      <c r="H3" s="16" t="s">
        <v>20</v>
      </c>
      <c r="I3" s="37">
        <f>I2*$B$6</f>
        <v>8760</v>
      </c>
      <c r="J3" s="31"/>
    </row>
    <row r="4" spans="1:12">
      <c r="A4" s="11"/>
      <c r="B4" s="18" t="s">
        <v>11</v>
      </c>
      <c r="C4" s="17"/>
      <c r="D4" s="18" t="s">
        <v>12</v>
      </c>
      <c r="E4" s="17"/>
      <c r="J4" s="31"/>
    </row>
    <row r="5" spans="1:12">
      <c r="A5" s="14" t="s">
        <v>9</v>
      </c>
      <c r="B5" s="38">
        <v>0.97</v>
      </c>
      <c r="C5" s="21" t="s">
        <v>10</v>
      </c>
      <c r="D5" s="22">
        <f>$J$13</f>
        <v>0.97015689658539506</v>
      </c>
      <c r="E5" s="11"/>
      <c r="H5" s="16" t="s">
        <v>29</v>
      </c>
      <c r="I5" s="44">
        <v>270</v>
      </c>
      <c r="J5" s="44">
        <f>24*7</f>
        <v>168</v>
      </c>
      <c r="K5" s="44">
        <f>24*14</f>
        <v>336</v>
      </c>
    </row>
    <row r="6" spans="1:12">
      <c r="A6" s="42">
        <f>(1-B5)*100</f>
        <v>3.0000000000000027</v>
      </c>
      <c r="B6" s="43">
        <v>3</v>
      </c>
      <c r="C6" s="21" t="s">
        <v>10</v>
      </c>
      <c r="D6" s="20">
        <f>$I$13/$I$2</f>
        <v>3.007996741768026</v>
      </c>
      <c r="E6" s="11"/>
      <c r="H6" s="16" t="s">
        <v>30</v>
      </c>
      <c r="I6" s="36">
        <f>ROUNDUP(($I$3/I5/$E$13)^$F$2*$D$2/-LN($B$5),0)</f>
        <v>8</v>
      </c>
      <c r="J6" s="36">
        <f>ROUNDUP(($I$3/J5/$E$13)^$F$2*$D$2/-LN($B$5),0)</f>
        <v>21</v>
      </c>
      <c r="K6" s="36">
        <f>ROUNDUP(($I$3/K5/$E$13)^$F$2*$D$2/-LN($B$5),0)</f>
        <v>6</v>
      </c>
    </row>
    <row r="7" spans="1:12">
      <c r="A7" s="16" t="s">
        <v>14</v>
      </c>
      <c r="B7" s="26">
        <f>$I$5*$E$13/$I$3</f>
        <v>3.0821917808219177</v>
      </c>
      <c r="C7" s="21" t="s">
        <v>10</v>
      </c>
      <c r="D7" s="26">
        <f>$L$13</f>
        <v>3.0821917808219177</v>
      </c>
      <c r="L7" s="31"/>
    </row>
    <row r="8" spans="1:12">
      <c r="L8" s="31"/>
    </row>
    <row r="9" spans="1:12" ht="33" customHeight="1">
      <c r="A9" s="5" t="s">
        <v>0</v>
      </c>
      <c r="B9" s="5" t="s">
        <v>1</v>
      </c>
      <c r="C9" s="5" t="s">
        <v>2</v>
      </c>
      <c r="D9" s="5" t="s">
        <v>22</v>
      </c>
      <c r="E9" s="6" t="s">
        <v>23</v>
      </c>
      <c r="F9" s="39" t="s">
        <v>25</v>
      </c>
      <c r="G9" s="6" t="s">
        <v>27</v>
      </c>
      <c r="H9" s="6" t="s">
        <v>26</v>
      </c>
      <c r="I9" s="28">
        <f>A6</f>
        <v>3.0000000000000027</v>
      </c>
      <c r="J9" s="29">
        <f>$B$6</f>
        <v>3</v>
      </c>
      <c r="K9" s="30">
        <f>$B$6</f>
        <v>3</v>
      </c>
      <c r="L9" s="6" t="s">
        <v>14</v>
      </c>
    </row>
    <row r="10" spans="1:12">
      <c r="A10" s="24" t="s">
        <v>24</v>
      </c>
      <c r="B10" s="24" t="s">
        <v>17</v>
      </c>
      <c r="C10" s="12">
        <f>$I$6</f>
        <v>8</v>
      </c>
      <c r="D10" s="12">
        <f>$I$5</f>
        <v>270</v>
      </c>
      <c r="E10" s="7">
        <v>100</v>
      </c>
      <c r="F10" s="40">
        <f>C10*(D10*E10)^$F$2</f>
        <v>5832000000</v>
      </c>
      <c r="G10" s="8">
        <f t="shared" ref="G10:G13" si="0">(F10/$D$2)^(1/$F$2)</f>
        <v>50326.984992742851</v>
      </c>
      <c r="H10" s="8">
        <f t="shared" ref="H10:H13" si="1">G10*EXP(GAMMALN(1+1/$F$2))</f>
        <v>44601.129177425595</v>
      </c>
      <c r="I10" s="8">
        <f>G10*(-LN(1-$I$9/100))^(1/$F$2)</f>
        <v>8783.3504859626355</v>
      </c>
      <c r="J10" s="23">
        <f>IF(G10=0,"",EXP(-(($J$9*$I$2/G10)^$F$2)))</f>
        <v>0.97015689658539506</v>
      </c>
      <c r="K10" s="23">
        <f>IF(G10=0,"",1-EXP(-(($K$9*$I$2/G10)^$F$2)))</f>
        <v>2.9843103414604943E-2</v>
      </c>
      <c r="L10" s="33">
        <f>IF(G10=0,"",D10*E10/$I$3)</f>
        <v>3.0821917808219177</v>
      </c>
    </row>
    <row r="11" spans="1:12">
      <c r="A11" s="24"/>
      <c r="B11" s="24"/>
      <c r="C11" s="12"/>
      <c r="D11" s="12"/>
      <c r="E11" s="7"/>
      <c r="F11" s="40"/>
      <c r="G11" s="8"/>
      <c r="H11" s="8"/>
      <c r="I11" s="8"/>
      <c r="J11" s="23"/>
      <c r="K11" s="23"/>
      <c r="L11" s="33"/>
    </row>
    <row r="12" spans="1:12">
      <c r="A12" s="24"/>
      <c r="B12" s="24"/>
      <c r="C12" s="12"/>
      <c r="D12" s="12"/>
      <c r="E12" s="7"/>
      <c r="F12" s="40"/>
      <c r="G12" s="8"/>
      <c r="H12" s="8"/>
      <c r="I12" s="8"/>
      <c r="J12" s="23"/>
      <c r="K12" s="23"/>
      <c r="L12" s="33"/>
    </row>
    <row r="13" spans="1:12">
      <c r="A13" s="32" t="s">
        <v>3</v>
      </c>
      <c r="B13" s="32">
        <f>COUNTA(B10:B12)</f>
        <v>1</v>
      </c>
      <c r="C13" s="13">
        <f>SUM(C10:C12)</f>
        <v>8</v>
      </c>
      <c r="D13" s="13">
        <f>MAX(D10:D12)</f>
        <v>270</v>
      </c>
      <c r="E13" s="9">
        <f>AVERAGE(E10:E12)</f>
        <v>100</v>
      </c>
      <c r="F13" s="41">
        <f>SUM(F10:F12)</f>
        <v>5832000000</v>
      </c>
      <c r="G13" s="10">
        <f t="shared" si="0"/>
        <v>50326.984992742851</v>
      </c>
      <c r="H13" s="10">
        <f t="shared" si="1"/>
        <v>44601.129177425595</v>
      </c>
      <c r="I13" s="10">
        <f>G13*(-LN(1-$I$9/100))^(1/$F$2)</f>
        <v>8783.3504859626355</v>
      </c>
      <c r="J13" s="35">
        <f>IF(G13=0,"",EXP(-(($J$9*$I$2/G13)^$F$2)))</f>
        <v>0.97015689658539506</v>
      </c>
      <c r="K13" s="19">
        <f>IF(G13=0,"",1-EXP(-(($K$9*$I$2/G13)^$F$2)))</f>
        <v>2.9843103414604943E-2</v>
      </c>
      <c r="L13" s="34">
        <f>MAX(L10:L12)</f>
        <v>3.0821917808219177</v>
      </c>
    </row>
    <row r="14" spans="1:12">
      <c r="A14" s="11"/>
    </row>
    <row r="15" spans="1:12">
      <c r="A15" s="25"/>
    </row>
  </sheetData>
  <phoneticPr fontId="2" type="noConversion"/>
  <dataValidations count="1">
    <dataValidation type="list" allowBlank="1" showInputMessage="1" showErrorMessage="1" sqref="D1">
      <formula1>"무고장 시험,교체 시험,비교체 시험"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7418" r:id="rId4">
          <objectPr defaultSize="0" autoPict="0" r:id="rId5">
            <anchor moveWithCells="1" sizeWithCells="1">
              <from>
                <xdr:col>2</xdr:col>
                <xdr:colOff>161925</xdr:colOff>
                <xdr:row>15</xdr:row>
                <xdr:rowOff>200025</xdr:rowOff>
              </from>
              <to>
                <xdr:col>6</xdr:col>
                <xdr:colOff>304800</xdr:colOff>
                <xdr:row>20</xdr:row>
                <xdr:rowOff>161925</xdr:rowOff>
              </to>
            </anchor>
          </objectPr>
        </oleObject>
      </mc:Choice>
      <mc:Fallback>
        <oleObject progId="Equation.3" shapeId="1741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수명보증시험_시간</vt:lpstr>
      <vt:lpstr>수명보증시험_시료수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2006-07-14T11:13:41Z</dcterms:created>
  <dcterms:modified xsi:type="dcterms:W3CDTF">2017-02-02T00:37:59Z</dcterms:modified>
</cp:coreProperties>
</file>