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ex-edge\프로토콜관리\"/>
    </mc:Choice>
  </mc:AlternateContent>
  <xr:revisionPtr revIDLastSave="0" documentId="13_ncr:1_{FA860FDA-05C6-4DAC-9B9D-5E52623D8BA9}" xr6:coauthVersionLast="47" xr6:coauthVersionMax="47" xr10:uidLastSave="{00000000-0000-0000-0000-000000000000}"/>
  <bookViews>
    <workbookView xWindow="3825" yWindow="5265" windowWidth="25260" windowHeight="14700" tabRatio="775" firstSheet="13" activeTab="16" xr2:uid="{000FB2A0-40E4-4F48-8486-822FBCEB138C}"/>
  </bookViews>
  <sheets>
    <sheet name="충격데이터보고(0x32)" sheetId="14" r:id="rId1"/>
    <sheet name="0x32_파싱" sheetId="15" r:id="rId2"/>
    <sheet name="0x32_파싱.CRC" sheetId="16" r:id="rId3"/>
    <sheet name="채널Raw데이터보고(0x31)" sheetId="11" r:id="rId4"/>
    <sheet name="0x31_파싱" sheetId="12" r:id="rId5"/>
    <sheet name="0x31_파싱.CRC" sheetId="13" r:id="rId6"/>
    <sheet name="채널_경사데이터보고(0x41)" sheetId="1" r:id="rId7"/>
    <sheet name="0x41_파싱" sheetId="2" r:id="rId8"/>
    <sheet name="0x41_파싱.CRC" sheetId="3" r:id="rId9"/>
    <sheet name="채널_처짐데이터보고(0x42)" sheetId="5" r:id="rId10"/>
    <sheet name="0x42_파싱" sheetId="6" r:id="rId11"/>
    <sheet name="0x42_파싱.CRC" sheetId="7" r:id="rId12"/>
    <sheet name="로거설정_기타(0x51)" sheetId="8" r:id="rId13"/>
    <sheet name="0x51_파싱" sheetId="9" r:id="rId14"/>
    <sheet name="0x51_파싱.CRC" sheetId="10" r:id="rId15"/>
    <sheet name="화재보고(0x60)" sheetId="19" r:id="rId16"/>
    <sheet name="화재설정요청(0x71)" sheetId="20" r:id="rId17"/>
    <sheet name="화재설정응답(0x72)" sheetId="21" r:id="rId18"/>
    <sheet name="화재보고(0x61) - 기존(사용X)" sheetId="18" r:id="rId19"/>
    <sheet name="Sheet2" sheetId="23" r:id="rId20"/>
    <sheet name="Sheet1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1" l="1"/>
  <c r="J6" i="21"/>
  <c r="J11" i="20" l="1"/>
  <c r="H1" i="19"/>
  <c r="J10" i="21"/>
  <c r="J11" i="21"/>
  <c r="J10" i="20"/>
  <c r="J9" i="20"/>
  <c r="J6" i="20"/>
  <c r="M6" i="20" s="1"/>
  <c r="E13" i="21"/>
  <c r="H1" i="21" s="1"/>
  <c r="J9" i="21"/>
  <c r="M9" i="21" s="1"/>
  <c r="J8" i="21"/>
  <c r="M8" i="21" s="1"/>
  <c r="J7" i="21"/>
  <c r="M7" i="21" s="1"/>
  <c r="J5" i="21"/>
  <c r="M5" i="21" s="1"/>
  <c r="M4" i="21"/>
  <c r="M3" i="21"/>
  <c r="E12" i="20"/>
  <c r="J8" i="20"/>
  <c r="M8" i="20" s="1"/>
  <c r="J7" i="20"/>
  <c r="M7" i="20" s="1"/>
  <c r="J5" i="20"/>
  <c r="M5" i="20" s="1"/>
  <c r="M4" i="20"/>
  <c r="M3" i="20"/>
  <c r="J14" i="19"/>
  <c r="M14" i="19" s="1"/>
  <c r="J15" i="19"/>
  <c r="M15" i="19" s="1"/>
  <c r="J16" i="19"/>
  <c r="M16" i="19" s="1"/>
  <c r="J17" i="19"/>
  <c r="M17" i="19" s="1"/>
  <c r="J18" i="19"/>
  <c r="M18" i="19" s="1"/>
  <c r="J19" i="19"/>
  <c r="M19" i="19" s="1"/>
  <c r="J20" i="19"/>
  <c r="M20" i="19" s="1"/>
  <c r="J21" i="19"/>
  <c r="M21" i="19" s="1"/>
  <c r="J22" i="19"/>
  <c r="M22" i="19" s="1"/>
  <c r="J23" i="19"/>
  <c r="M23" i="19" s="1"/>
  <c r="J24" i="19"/>
  <c r="M24" i="19" s="1"/>
  <c r="J25" i="19"/>
  <c r="M25" i="19" s="1"/>
  <c r="J26" i="19"/>
  <c r="M26" i="19" s="1"/>
  <c r="J27" i="19"/>
  <c r="M27" i="19" s="1"/>
  <c r="J28" i="19"/>
  <c r="M28" i="19" s="1"/>
  <c r="J29" i="19"/>
  <c r="M29" i="19" s="1"/>
  <c r="J30" i="19"/>
  <c r="M30" i="19" s="1"/>
  <c r="J31" i="19"/>
  <c r="M31" i="19" s="1"/>
  <c r="J32" i="19"/>
  <c r="M32" i="19" s="1"/>
  <c r="J33" i="19"/>
  <c r="M33" i="19" s="1"/>
  <c r="J34" i="19"/>
  <c r="M34" i="19" s="1"/>
  <c r="J35" i="19"/>
  <c r="M35" i="19" s="1"/>
  <c r="J36" i="19"/>
  <c r="M36" i="19" s="1"/>
  <c r="J37" i="19"/>
  <c r="M37" i="19" s="1"/>
  <c r="J38" i="19"/>
  <c r="M38" i="19" s="1"/>
  <c r="J39" i="19"/>
  <c r="M39" i="19" s="1"/>
  <c r="J40" i="19"/>
  <c r="M40" i="19" s="1"/>
  <c r="J41" i="19"/>
  <c r="M41" i="19" s="1"/>
  <c r="E43" i="19"/>
  <c r="J11" i="19"/>
  <c r="M11" i="19" s="1"/>
  <c r="J10" i="19"/>
  <c r="M10" i="19" s="1"/>
  <c r="J9" i="19"/>
  <c r="M9" i="19" s="1"/>
  <c r="J42" i="19"/>
  <c r="M42" i="19" s="1"/>
  <c r="J13" i="19"/>
  <c r="M13" i="19" s="1"/>
  <c r="J12" i="19"/>
  <c r="M12" i="19" s="1"/>
  <c r="J8" i="19"/>
  <c r="M8" i="19" s="1"/>
  <c r="J7" i="19"/>
  <c r="M7" i="19" s="1"/>
  <c r="J6" i="19"/>
  <c r="M6" i="19" s="1"/>
  <c r="J5" i="19"/>
  <c r="M5" i="19" s="1"/>
  <c r="M4" i="19"/>
  <c r="M3" i="19"/>
  <c r="E20" i="2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E27" i="18"/>
  <c r="J10" i="18"/>
  <c r="M10" i="18" s="1"/>
  <c r="J9" i="18"/>
  <c r="M9" i="18" s="1"/>
  <c r="J8" i="18"/>
  <c r="M8" i="18" s="1"/>
  <c r="J7" i="18"/>
  <c r="M7" i="18" s="1"/>
  <c r="J6" i="18"/>
  <c r="M6" i="18" s="1"/>
  <c r="J5" i="18"/>
  <c r="M5" i="18" s="1"/>
  <c r="M4" i="18"/>
  <c r="K4" i="18"/>
  <c r="L4" i="18" s="1"/>
  <c r="M3" i="18"/>
  <c r="H1" i="18"/>
  <c r="C1" i="16"/>
  <c r="C48" i="16" s="1"/>
  <c r="B48" i="16"/>
  <c r="B49" i="16"/>
  <c r="B50" i="16"/>
  <c r="B51" i="16"/>
  <c r="C51" i="16"/>
  <c r="B52" i="16"/>
  <c r="C52" i="16"/>
  <c r="B53" i="16"/>
  <c r="C53" i="16"/>
  <c r="B54" i="16"/>
  <c r="C54" i="16"/>
  <c r="B55" i="16"/>
  <c r="C55" i="16"/>
  <c r="C47" i="15"/>
  <c r="C48" i="15"/>
  <c r="C49" i="15"/>
  <c r="C50" i="15"/>
  <c r="C51" i="15"/>
  <c r="C52" i="15"/>
  <c r="C53" i="15"/>
  <c r="C54" i="15"/>
  <c r="C55" i="15"/>
  <c r="C56" i="15"/>
  <c r="C57" i="15"/>
  <c r="C58" i="15"/>
  <c r="B47" i="15"/>
  <c r="B48" i="15"/>
  <c r="B49" i="15"/>
  <c r="B50" i="15"/>
  <c r="B51" i="15"/>
  <c r="B52" i="15"/>
  <c r="B53" i="15"/>
  <c r="B54" i="15"/>
  <c r="B55" i="15"/>
  <c r="B56" i="15"/>
  <c r="A4" i="15"/>
  <c r="A5" i="15"/>
  <c r="A6" i="15"/>
  <c r="A7" i="15"/>
  <c r="A8" i="15"/>
  <c r="A9" i="15"/>
  <c r="A10" i="15"/>
  <c r="A11" i="15"/>
  <c r="A12" i="15"/>
  <c r="A13" i="15"/>
  <c r="C13" i="15" s="1"/>
  <c r="A14" i="15"/>
  <c r="C14" i="15" s="1"/>
  <c r="E14" i="15" s="1"/>
  <c r="A15" i="15"/>
  <c r="C15" i="15" s="1"/>
  <c r="A16" i="15"/>
  <c r="C16" i="15" s="1"/>
  <c r="A17" i="15"/>
  <c r="C17" i="15" s="1"/>
  <c r="A18" i="15"/>
  <c r="A19" i="15"/>
  <c r="A20" i="15"/>
  <c r="C20" i="15" s="1"/>
  <c r="A21" i="15"/>
  <c r="C21" i="15" s="1"/>
  <c r="A22" i="15"/>
  <c r="C22" i="15" s="1"/>
  <c r="A23" i="15"/>
  <c r="C23" i="15" s="1"/>
  <c r="A24" i="15"/>
  <c r="C24" i="15" s="1"/>
  <c r="E23" i="15" s="1"/>
  <c r="A25" i="15"/>
  <c r="B25" i="15" s="1"/>
  <c r="A26" i="15"/>
  <c r="C26" i="15" s="1"/>
  <c r="A27" i="15"/>
  <c r="C27" i="15" s="1"/>
  <c r="A28" i="15"/>
  <c r="A29" i="15"/>
  <c r="A30" i="15"/>
  <c r="A31" i="15"/>
  <c r="A32" i="15"/>
  <c r="A33" i="15"/>
  <c r="A34" i="15"/>
  <c r="A35" i="15"/>
  <c r="A36" i="15"/>
  <c r="A37" i="15"/>
  <c r="B37" i="15" s="1"/>
  <c r="A38" i="15"/>
  <c r="C38" i="15" s="1"/>
  <c r="A39" i="15"/>
  <c r="C39" i="15" s="1"/>
  <c r="A40" i="15"/>
  <c r="C40" i="15" s="1"/>
  <c r="A41" i="15"/>
  <c r="C41" i="15" s="1"/>
  <c r="A42" i="15"/>
  <c r="A43" i="15"/>
  <c r="A44" i="15"/>
  <c r="A45" i="15"/>
  <c r="C45" i="15" s="1"/>
  <c r="A46" i="15"/>
  <c r="B46" i="15" s="1"/>
  <c r="A47" i="15"/>
  <c r="A48" i="15"/>
  <c r="A49" i="15"/>
  <c r="A50" i="15"/>
  <c r="A51" i="15"/>
  <c r="A52" i="15"/>
  <c r="A53" i="15"/>
  <c r="A54" i="15"/>
  <c r="A55" i="15"/>
  <c r="A56" i="15"/>
  <c r="A57" i="15"/>
  <c r="A58" i="15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H4" i="16"/>
  <c r="D4" i="16"/>
  <c r="B4" i="16"/>
  <c r="B3" i="16"/>
  <c r="C40" i="16"/>
  <c r="A61" i="15"/>
  <c r="B58" i="15"/>
  <c r="B57" i="15"/>
  <c r="B45" i="15"/>
  <c r="C44" i="15"/>
  <c r="B44" i="15"/>
  <c r="C43" i="15"/>
  <c r="E43" i="15" s="1"/>
  <c r="B43" i="15"/>
  <c r="C42" i="15"/>
  <c r="E41" i="15" s="1"/>
  <c r="B42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B21" i="15"/>
  <c r="C19" i="15"/>
  <c r="B19" i="15"/>
  <c r="C18" i="15"/>
  <c r="B18" i="15"/>
  <c r="B13" i="15"/>
  <c r="C12" i="15"/>
  <c r="B12" i="15"/>
  <c r="C11" i="15"/>
  <c r="B11" i="15"/>
  <c r="C10" i="15"/>
  <c r="B10" i="15"/>
  <c r="C9" i="15"/>
  <c r="E9" i="15" s="1"/>
  <c r="B9" i="15"/>
  <c r="C8" i="15"/>
  <c r="E8" i="15" s="1"/>
  <c r="B8" i="15"/>
  <c r="C7" i="15"/>
  <c r="E7" i="15" s="1"/>
  <c r="B7" i="15"/>
  <c r="C6" i="15"/>
  <c r="E6" i="15" s="1"/>
  <c r="B6" i="15"/>
  <c r="C5" i="15"/>
  <c r="E5" i="15" s="1"/>
  <c r="B5" i="15"/>
  <c r="C4" i="15"/>
  <c r="B4" i="15"/>
  <c r="G2" i="15"/>
  <c r="K4" i="20" l="1"/>
  <c r="L4" i="20" s="1"/>
  <c r="H1" i="20"/>
  <c r="K4" i="21"/>
  <c r="L4" i="21" s="1"/>
  <c r="M13" i="21"/>
  <c r="M12" i="20"/>
  <c r="K4" i="19"/>
  <c r="L4" i="19" s="1"/>
  <c r="M43" i="19"/>
  <c r="E33" i="15"/>
  <c r="E15" i="15"/>
  <c r="C50" i="16"/>
  <c r="E39" i="15"/>
  <c r="C49" i="16"/>
  <c r="E35" i="15"/>
  <c r="E47" i="15"/>
  <c r="E29" i="15"/>
  <c r="E21" i="15"/>
  <c r="E53" i="15"/>
  <c r="E17" i="15"/>
  <c r="E19" i="15"/>
  <c r="E55" i="15"/>
  <c r="E31" i="15"/>
  <c r="E49" i="15"/>
  <c r="E27" i="15"/>
  <c r="E51" i="15"/>
  <c r="C12" i="16"/>
  <c r="B24" i="15"/>
  <c r="C37" i="15"/>
  <c r="E37" i="15" s="1"/>
  <c r="C25" i="15"/>
  <c r="E25" i="15" s="1"/>
  <c r="B14" i="15"/>
  <c r="B38" i="15"/>
  <c r="B15" i="15"/>
  <c r="B27" i="15"/>
  <c r="B39" i="15"/>
  <c r="B22" i="15"/>
  <c r="B23" i="15"/>
  <c r="B20" i="15"/>
  <c r="C46" i="15"/>
  <c r="E45" i="15" s="1"/>
  <c r="B26" i="15"/>
  <c r="B16" i="15"/>
  <c r="B40" i="15"/>
  <c r="B17" i="15"/>
  <c r="B41" i="15"/>
  <c r="E10" i="15"/>
  <c r="E12" i="15" s="1"/>
  <c r="C36" i="16"/>
  <c r="C41" i="16"/>
  <c r="C39" i="16"/>
  <c r="C9" i="16"/>
  <c r="C25" i="16"/>
  <c r="C8" i="16"/>
  <c r="C24" i="16"/>
  <c r="C13" i="16"/>
  <c r="C10" i="16"/>
  <c r="C23" i="16"/>
  <c r="C27" i="16"/>
  <c r="C37" i="16"/>
  <c r="C22" i="16"/>
  <c r="C11" i="16"/>
  <c r="C45" i="16"/>
  <c r="C15" i="16"/>
  <c r="C33" i="16"/>
  <c r="C47" i="16"/>
  <c r="C3" i="16"/>
  <c r="C32" i="16"/>
  <c r="C5" i="16"/>
  <c r="C46" i="16"/>
  <c r="C20" i="16"/>
  <c r="C34" i="16"/>
  <c r="E57" i="15"/>
  <c r="C29" i="16"/>
  <c r="C6" i="16"/>
  <c r="C44" i="16"/>
  <c r="C17" i="16"/>
  <c r="C21" i="16"/>
  <c r="C35" i="16"/>
  <c r="C18" i="16"/>
  <c r="C30" i="16"/>
  <c r="C42" i="16"/>
  <c r="C7" i="16"/>
  <c r="C19" i="16"/>
  <c r="C31" i="16"/>
  <c r="C43" i="16"/>
  <c r="C14" i="16"/>
  <c r="C26" i="16"/>
  <c r="C38" i="16"/>
  <c r="C4" i="16"/>
  <c r="E4" i="16" s="1"/>
  <c r="F4" i="16" s="1"/>
  <c r="G4" i="16" s="1" a="1"/>
  <c r="G4" i="16" s="1"/>
  <c r="I4" i="16" s="1"/>
  <c r="C16" i="16"/>
  <c r="C28" i="16"/>
  <c r="H5" i="16" l="1"/>
  <c r="D5" i="16"/>
  <c r="E5" i="16" s="1"/>
  <c r="F5" i="16" s="1"/>
  <c r="G5" i="16" s="1" a="1"/>
  <c r="G5" i="16" s="1"/>
  <c r="J4" i="16"/>
  <c r="K4" i="16" s="1"/>
  <c r="L4" i="16" s="1"/>
  <c r="M4" i="16" s="1"/>
  <c r="N4" i="16" s="1"/>
  <c r="I5" i="16" l="1"/>
  <c r="J5" i="16" l="1"/>
  <c r="K5" i="16" s="1"/>
  <c r="L5" i="16" s="1"/>
  <c r="M5" i="16" s="1"/>
  <c r="N5" i="16" s="1"/>
  <c r="H6" i="16"/>
  <c r="D6" i="16"/>
  <c r="E6" i="16" s="1"/>
  <c r="F6" i="16" s="1"/>
  <c r="G6" i="16" s="1" a="1"/>
  <c r="G6" i="16" s="1"/>
  <c r="I6" i="16" l="1"/>
  <c r="H7" i="16" l="1"/>
  <c r="D7" i="16"/>
  <c r="E7" i="16" s="1"/>
  <c r="F7" i="16" s="1"/>
  <c r="G7" i="16" s="1" a="1"/>
  <c r="G7" i="16" s="1"/>
  <c r="J6" i="16"/>
  <c r="K6" i="16" s="1"/>
  <c r="L6" i="16" s="1"/>
  <c r="M6" i="16" s="1"/>
  <c r="N6" i="16" s="1"/>
  <c r="I7" i="16" l="1"/>
  <c r="H8" i="16" l="1"/>
  <c r="D8" i="16"/>
  <c r="E8" i="16" s="1"/>
  <c r="F8" i="16" s="1"/>
  <c r="G8" i="16" s="1" a="1"/>
  <c r="G8" i="16" s="1"/>
  <c r="J7" i="16"/>
  <c r="K7" i="16" s="1"/>
  <c r="L7" i="16" s="1"/>
  <c r="M7" i="16" s="1"/>
  <c r="N7" i="16" s="1"/>
  <c r="I8" i="16" l="1"/>
  <c r="D9" i="16" l="1"/>
  <c r="E9" i="16" s="1"/>
  <c r="F9" i="16" s="1"/>
  <c r="G9" i="16" s="1" a="1"/>
  <c r="G9" i="16" s="1"/>
  <c r="J8" i="16"/>
  <c r="K8" i="16" s="1"/>
  <c r="L8" i="16" s="1"/>
  <c r="M8" i="16" s="1"/>
  <c r="H9" i="16"/>
  <c r="N8" i="16" l="1"/>
  <c r="I9" i="16"/>
  <c r="H10" i="16" l="1"/>
  <c r="D10" i="16"/>
  <c r="E10" i="16" s="1"/>
  <c r="F10" i="16" s="1"/>
  <c r="G10" i="16" s="1" a="1"/>
  <c r="G10" i="16" s="1"/>
  <c r="J9" i="16"/>
  <c r="K9" i="16" s="1"/>
  <c r="L9" i="16" s="1"/>
  <c r="M9" i="16" s="1"/>
  <c r="N9" i="16" s="1"/>
  <c r="I10" i="16" l="1"/>
  <c r="J10" i="16" l="1"/>
  <c r="K10" i="16" s="1"/>
  <c r="L10" i="16" s="1"/>
  <c r="M10" i="16" s="1"/>
  <c r="D11" i="16"/>
  <c r="E11" i="16" s="1"/>
  <c r="F11" i="16" s="1"/>
  <c r="G11" i="16" s="1" a="1"/>
  <c r="G11" i="16" s="1"/>
  <c r="H11" i="16"/>
  <c r="N10" i="16" l="1"/>
  <c r="I11" i="16"/>
  <c r="H12" i="16" l="1"/>
  <c r="D12" i="16"/>
  <c r="E12" i="16" s="1"/>
  <c r="F12" i="16" s="1"/>
  <c r="G12" i="16" s="1" a="1"/>
  <c r="G12" i="16" s="1"/>
  <c r="J11" i="16"/>
  <c r="K11" i="16" s="1"/>
  <c r="L11" i="16" s="1"/>
  <c r="M11" i="16" s="1"/>
  <c r="N11" i="16" s="1"/>
  <c r="I12" i="16" l="1"/>
  <c r="D13" i="16" s="1"/>
  <c r="E13" i="16" s="1"/>
  <c r="F13" i="16" s="1"/>
  <c r="G13" i="16" s="1" a="1"/>
  <c r="G13" i="16" s="1"/>
  <c r="J12" i="16" l="1"/>
  <c r="K12" i="16" s="1"/>
  <c r="L12" i="16" s="1"/>
  <c r="M12" i="16" s="1"/>
  <c r="N12" i="16" s="1"/>
  <c r="H13" i="16"/>
  <c r="I13" i="16"/>
  <c r="D14" i="16" l="1"/>
  <c r="E14" i="16" s="1"/>
  <c r="F14" i="16" s="1"/>
  <c r="G14" i="16" s="1" a="1"/>
  <c r="G14" i="16" s="1"/>
  <c r="J13" i="16"/>
  <c r="K13" i="16" s="1"/>
  <c r="L13" i="16" s="1"/>
  <c r="M13" i="16" s="1"/>
  <c r="N13" i="16" s="1"/>
  <c r="H14" i="16"/>
  <c r="I14" i="16" l="1"/>
  <c r="H15" i="16" s="1"/>
  <c r="D15" i="16" l="1"/>
  <c r="E15" i="16" s="1"/>
  <c r="F15" i="16" s="1"/>
  <c r="G15" i="16" s="1" a="1"/>
  <c r="G15" i="16" s="1"/>
  <c r="I15" i="16" s="1"/>
  <c r="J14" i="16"/>
  <c r="K14" i="16" s="1"/>
  <c r="L14" i="16" s="1"/>
  <c r="M14" i="16" s="1"/>
  <c r="N14" i="16" s="1"/>
  <c r="D16" i="16" l="1"/>
  <c r="E16" i="16" s="1"/>
  <c r="F16" i="16" s="1"/>
  <c r="G16" i="16" s="1" a="1"/>
  <c r="G16" i="16" s="1"/>
  <c r="J15" i="16"/>
  <c r="K15" i="16" s="1"/>
  <c r="L15" i="16" s="1"/>
  <c r="M15" i="16" s="1"/>
  <c r="N15" i="16" s="1"/>
  <c r="H16" i="16"/>
  <c r="I16" i="16" l="1"/>
  <c r="H17" i="16" s="1"/>
  <c r="J16" i="16" l="1"/>
  <c r="K16" i="16" s="1"/>
  <c r="L16" i="16" s="1"/>
  <c r="M16" i="16" s="1"/>
  <c r="N16" i="16" s="1"/>
  <c r="D17" i="16"/>
  <c r="E17" i="16" s="1"/>
  <c r="F17" i="16" s="1"/>
  <c r="G17" i="16" s="1" a="1"/>
  <c r="G17" i="16" s="1"/>
  <c r="I17" i="16" s="1"/>
  <c r="J17" i="16" l="1"/>
  <c r="K17" i="16" s="1"/>
  <c r="L17" i="16" s="1"/>
  <c r="M17" i="16" s="1"/>
  <c r="H18" i="16"/>
  <c r="D18" i="16"/>
  <c r="E18" i="16" s="1"/>
  <c r="F18" i="16" s="1"/>
  <c r="G18" i="16" s="1" a="1"/>
  <c r="G18" i="16" s="1"/>
  <c r="N17" i="16" l="1"/>
  <c r="I18" i="16"/>
  <c r="H19" i="16" l="1"/>
  <c r="D19" i="16"/>
  <c r="E19" i="16" s="1"/>
  <c r="F19" i="16" s="1"/>
  <c r="G19" i="16" s="1" a="1"/>
  <c r="G19" i="16" s="1"/>
  <c r="J18" i="16"/>
  <c r="K18" i="16" s="1"/>
  <c r="L18" i="16" s="1"/>
  <c r="M18" i="16" s="1"/>
  <c r="N18" i="16" s="1"/>
  <c r="I19" i="16" l="1"/>
  <c r="H20" i="16" l="1"/>
  <c r="D20" i="16"/>
  <c r="E20" i="16" s="1"/>
  <c r="F20" i="16" s="1"/>
  <c r="G20" i="16" s="1" a="1"/>
  <c r="G20" i="16" s="1"/>
  <c r="J19" i="16"/>
  <c r="K19" i="16" s="1"/>
  <c r="L19" i="16" s="1"/>
  <c r="M19" i="16" s="1"/>
  <c r="N19" i="16" s="1"/>
  <c r="I20" i="16" l="1"/>
  <c r="D21" i="16" l="1"/>
  <c r="E21" i="16" s="1"/>
  <c r="F21" i="16" s="1"/>
  <c r="G21" i="16" s="1" a="1"/>
  <c r="G21" i="16" s="1"/>
  <c r="J20" i="16"/>
  <c r="K20" i="16" s="1"/>
  <c r="L20" i="16" s="1"/>
  <c r="M20" i="16" s="1"/>
  <c r="N20" i="16" s="1"/>
  <c r="H21" i="16"/>
  <c r="I21" i="16" l="1"/>
  <c r="H22" i="16" s="1"/>
  <c r="J21" i="16" l="1"/>
  <c r="K21" i="16" s="1"/>
  <c r="L21" i="16" s="1"/>
  <c r="M21" i="16" s="1"/>
  <c r="D22" i="16"/>
  <c r="E22" i="16" s="1"/>
  <c r="F22" i="16" s="1"/>
  <c r="G22" i="16" s="1" a="1"/>
  <c r="G22" i="16" s="1"/>
  <c r="I22" i="16" s="1"/>
  <c r="N21" i="16" l="1"/>
  <c r="J22" i="16"/>
  <c r="K22" i="16" s="1"/>
  <c r="L22" i="16" s="1"/>
  <c r="M22" i="16" s="1"/>
  <c r="D23" i="16"/>
  <c r="E23" i="16" s="1"/>
  <c r="F23" i="16" s="1"/>
  <c r="G23" i="16" s="1" a="1"/>
  <c r="G23" i="16" s="1"/>
  <c r="H23" i="16"/>
  <c r="N22" i="16" l="1"/>
  <c r="I23" i="16"/>
  <c r="H24" i="16" s="1"/>
  <c r="J23" i="16" l="1"/>
  <c r="K23" i="16" s="1"/>
  <c r="L23" i="16" s="1"/>
  <c r="M23" i="16" s="1"/>
  <c r="D24" i="16"/>
  <c r="E24" i="16" s="1"/>
  <c r="F24" i="16" s="1"/>
  <c r="G24" i="16" s="1" a="1"/>
  <c r="G24" i="16" s="1"/>
  <c r="I24" i="16" s="1"/>
  <c r="N23" i="16" l="1"/>
  <c r="J24" i="16"/>
  <c r="K24" i="16" s="1"/>
  <c r="L24" i="16" s="1"/>
  <c r="M24" i="16" s="1"/>
  <c r="H25" i="16"/>
  <c r="D25" i="16"/>
  <c r="E25" i="16" s="1"/>
  <c r="F25" i="16" s="1"/>
  <c r="G25" i="16" s="1" a="1"/>
  <c r="G25" i="16" s="1"/>
  <c r="N24" i="16" l="1"/>
  <c r="I25" i="16"/>
  <c r="D26" i="16" l="1"/>
  <c r="E26" i="16" s="1"/>
  <c r="F26" i="16" s="1"/>
  <c r="G26" i="16" s="1" a="1"/>
  <c r="G26" i="16" s="1"/>
  <c r="J25" i="16"/>
  <c r="K25" i="16" s="1"/>
  <c r="L25" i="16" s="1"/>
  <c r="M25" i="16" s="1"/>
  <c r="N25" i="16" s="1"/>
  <c r="H26" i="16"/>
  <c r="I26" i="16" l="1"/>
  <c r="H27" i="16" s="1"/>
  <c r="D27" i="16" l="1"/>
  <c r="E27" i="16" s="1"/>
  <c r="F27" i="16" s="1"/>
  <c r="G27" i="16" s="1" a="1"/>
  <c r="G27" i="16" s="1"/>
  <c r="I27" i="16" s="1"/>
  <c r="J26" i="16"/>
  <c r="K26" i="16" s="1"/>
  <c r="L26" i="16" s="1"/>
  <c r="M26" i="16" s="1"/>
  <c r="N26" i="16" s="1"/>
  <c r="D28" i="16" l="1"/>
  <c r="E28" i="16" s="1"/>
  <c r="F28" i="16" s="1"/>
  <c r="G28" i="16" s="1" a="1"/>
  <c r="G28" i="16" s="1"/>
  <c r="J27" i="16"/>
  <c r="K27" i="16" s="1"/>
  <c r="L27" i="16" s="1"/>
  <c r="M27" i="16" s="1"/>
  <c r="N27" i="16" s="1"/>
  <c r="H28" i="16"/>
  <c r="I28" i="16" l="1"/>
  <c r="J28" i="16" s="1"/>
  <c r="K28" i="16" s="1"/>
  <c r="L28" i="16" s="1"/>
  <c r="M28" i="16" s="1"/>
  <c r="D29" i="16" l="1"/>
  <c r="E29" i="16" s="1"/>
  <c r="F29" i="16" s="1"/>
  <c r="G29" i="16" s="1" a="1"/>
  <c r="G29" i="16" s="1"/>
  <c r="H29" i="16"/>
  <c r="N28" i="16" l="1"/>
  <c r="I29" i="16"/>
  <c r="J29" i="16" s="1"/>
  <c r="K29" i="16" s="1"/>
  <c r="L29" i="16" s="1"/>
  <c r="M29" i="16" s="1"/>
  <c r="D30" i="16" l="1"/>
  <c r="E30" i="16" s="1"/>
  <c r="F30" i="16" s="1"/>
  <c r="G30" i="16" s="1" a="1"/>
  <c r="G30" i="16" s="1"/>
  <c r="H30" i="16"/>
  <c r="N29" i="16"/>
  <c r="I30" i="16" l="1"/>
  <c r="H31" i="16" s="1"/>
  <c r="J30" i="16" l="1"/>
  <c r="K30" i="16" s="1"/>
  <c r="L30" i="16" s="1"/>
  <c r="M30" i="16" s="1"/>
  <c r="D31" i="16"/>
  <c r="E31" i="16" s="1"/>
  <c r="F31" i="16" s="1"/>
  <c r="G31" i="16" s="1" a="1"/>
  <c r="G31" i="16" s="1"/>
  <c r="I31" i="16" s="1"/>
  <c r="N30" i="16" l="1"/>
  <c r="H32" i="16"/>
  <c r="D32" i="16"/>
  <c r="E32" i="16" s="1"/>
  <c r="F32" i="16" s="1"/>
  <c r="G32" i="16" s="1" a="1"/>
  <c r="G32" i="16" s="1"/>
  <c r="J31" i="16"/>
  <c r="K31" i="16" s="1"/>
  <c r="L31" i="16" s="1"/>
  <c r="M31" i="16" s="1"/>
  <c r="N31" i="16" s="1"/>
  <c r="I32" i="16" l="1"/>
  <c r="D33" i="16" l="1"/>
  <c r="E33" i="16" s="1"/>
  <c r="F33" i="16" s="1"/>
  <c r="G33" i="16" s="1" a="1"/>
  <c r="G33" i="16" s="1"/>
  <c r="J32" i="16"/>
  <c r="K32" i="16" s="1"/>
  <c r="L32" i="16" s="1"/>
  <c r="M32" i="16" s="1"/>
  <c r="N32" i="16" s="1"/>
  <c r="H33" i="16"/>
  <c r="I33" i="16" l="1"/>
  <c r="H34" i="16" s="1"/>
  <c r="J33" i="16"/>
  <c r="K33" i="16" s="1"/>
  <c r="L33" i="16" s="1"/>
  <c r="M33" i="16" s="1"/>
  <c r="D34" i="16" l="1"/>
  <c r="E34" i="16" s="1"/>
  <c r="F34" i="16" s="1"/>
  <c r="G34" i="16" s="1" a="1"/>
  <c r="G34" i="16" s="1"/>
  <c r="I34" i="16" s="1"/>
  <c r="N33" i="16" l="1"/>
  <c r="J34" i="16"/>
  <c r="K34" i="16" s="1"/>
  <c r="L34" i="16" s="1"/>
  <c r="M34" i="16" s="1"/>
  <c r="N34" i="16" s="1"/>
  <c r="D35" i="16"/>
  <c r="E35" i="16" s="1"/>
  <c r="F35" i="16" s="1"/>
  <c r="G35" i="16" s="1" a="1"/>
  <c r="G35" i="16" s="1"/>
  <c r="H35" i="16"/>
  <c r="I35" i="16" l="1"/>
  <c r="H36" i="16" l="1"/>
  <c r="D36" i="16"/>
  <c r="E36" i="16" s="1"/>
  <c r="F36" i="16" s="1"/>
  <c r="G36" i="16" s="1" a="1"/>
  <c r="G36" i="16" s="1"/>
  <c r="J35" i="16"/>
  <c r="K35" i="16" s="1"/>
  <c r="L35" i="16" s="1"/>
  <c r="M35" i="16" s="1"/>
  <c r="N35" i="16" s="1"/>
  <c r="I36" i="16" l="1"/>
  <c r="J36" i="16" l="1"/>
  <c r="K36" i="16" s="1"/>
  <c r="L36" i="16" s="1"/>
  <c r="M36" i="16" s="1"/>
  <c r="H37" i="16"/>
  <c r="D37" i="16"/>
  <c r="E37" i="16" s="1"/>
  <c r="F37" i="16" s="1"/>
  <c r="G37" i="16" s="1" a="1"/>
  <c r="G37" i="16" s="1"/>
  <c r="I37" i="16" l="1"/>
  <c r="N36" i="16"/>
  <c r="D38" i="16" l="1"/>
  <c r="E38" i="16" s="1"/>
  <c r="F38" i="16" s="1"/>
  <c r="G38" i="16" s="1" a="1"/>
  <c r="G38" i="16" s="1"/>
  <c r="J37" i="16"/>
  <c r="K37" i="16" s="1"/>
  <c r="L37" i="16" s="1"/>
  <c r="M37" i="16" s="1"/>
  <c r="N37" i="16" s="1"/>
  <c r="H38" i="16"/>
  <c r="I38" i="16" l="1"/>
  <c r="H39" i="16" s="1"/>
  <c r="J38" i="16" l="1"/>
  <c r="K38" i="16" s="1"/>
  <c r="L38" i="16" s="1"/>
  <c r="M38" i="16" s="1"/>
  <c r="N38" i="16" s="1"/>
  <c r="D39" i="16"/>
  <c r="E39" i="16" s="1"/>
  <c r="F39" i="16" s="1"/>
  <c r="G39" i="16" s="1" a="1"/>
  <c r="G39" i="16" s="1"/>
  <c r="I39" i="16" s="1"/>
  <c r="D40" i="16" l="1"/>
  <c r="E40" i="16" s="1"/>
  <c r="F40" i="16" s="1"/>
  <c r="G40" i="16" s="1" a="1"/>
  <c r="G40" i="16" s="1"/>
  <c r="J39" i="16"/>
  <c r="K39" i="16" s="1"/>
  <c r="L39" i="16" s="1"/>
  <c r="M39" i="16" s="1"/>
  <c r="N39" i="16" s="1"/>
  <c r="H40" i="16"/>
  <c r="I40" i="16" l="1"/>
  <c r="H41" i="16" l="1"/>
  <c r="D41" i="16"/>
  <c r="E41" i="16" s="1"/>
  <c r="F41" i="16" s="1"/>
  <c r="G41" i="16" s="1" a="1"/>
  <c r="G41" i="16" s="1"/>
  <c r="J40" i="16"/>
  <c r="K40" i="16" s="1"/>
  <c r="L40" i="16" s="1"/>
  <c r="M40" i="16" s="1"/>
  <c r="N40" i="16" s="1"/>
  <c r="I41" i="16" l="1"/>
  <c r="J41" i="16" l="1"/>
  <c r="K41" i="16" s="1"/>
  <c r="L41" i="16" s="1"/>
  <c r="M41" i="16" s="1"/>
  <c r="N41" i="16" s="1"/>
  <c r="H42" i="16"/>
  <c r="D42" i="16"/>
  <c r="E42" i="16" s="1"/>
  <c r="F42" i="16" s="1"/>
  <c r="G42" i="16" s="1" a="1"/>
  <c r="G42" i="16" s="1"/>
  <c r="I42" i="16" l="1"/>
  <c r="H43" i="16" l="1"/>
  <c r="D43" i="16"/>
  <c r="E43" i="16" s="1"/>
  <c r="F43" i="16" s="1"/>
  <c r="G43" i="16" s="1" a="1"/>
  <c r="G43" i="16" s="1"/>
  <c r="J42" i="16"/>
  <c r="K42" i="16" s="1"/>
  <c r="L42" i="16" s="1"/>
  <c r="M42" i="16" s="1"/>
  <c r="N42" i="16" s="1"/>
  <c r="I43" i="16" l="1"/>
  <c r="H44" i="16" l="1"/>
  <c r="D44" i="16"/>
  <c r="E44" i="16" s="1"/>
  <c r="F44" i="16" s="1"/>
  <c r="G44" i="16" s="1" a="1"/>
  <c r="G44" i="16" s="1"/>
  <c r="J43" i="16"/>
  <c r="K43" i="16" s="1"/>
  <c r="L43" i="16" s="1"/>
  <c r="M43" i="16" s="1"/>
  <c r="N43" i="16" s="1"/>
  <c r="I44" i="16" l="1"/>
  <c r="M30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K4" i="14"/>
  <c r="E30" i="14"/>
  <c r="L4" i="14"/>
  <c r="J12" i="14"/>
  <c r="M12" i="14" s="1"/>
  <c r="J11" i="14"/>
  <c r="M11" i="14" s="1"/>
  <c r="J10" i="14"/>
  <c r="M10" i="14" s="1"/>
  <c r="J9" i="14"/>
  <c r="M9" i="14" s="1"/>
  <c r="J8" i="14"/>
  <c r="M8" i="14" s="1"/>
  <c r="J7" i="14"/>
  <c r="M7" i="14" s="1"/>
  <c r="J6" i="14"/>
  <c r="M6" i="14" s="1"/>
  <c r="J5" i="14"/>
  <c r="M5" i="14" s="1"/>
  <c r="M4" i="14"/>
  <c r="M3" i="14"/>
  <c r="B32" i="13"/>
  <c r="B31" i="13"/>
  <c r="B30" i="13"/>
  <c r="B29" i="13"/>
  <c r="B28" i="13"/>
  <c r="B27" i="13"/>
  <c r="B26" i="13"/>
  <c r="B25" i="13"/>
  <c r="B24" i="13"/>
  <c r="C23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C11" i="13"/>
  <c r="B11" i="13"/>
  <c r="B10" i="13"/>
  <c r="B9" i="13"/>
  <c r="B8" i="13"/>
  <c r="B7" i="13"/>
  <c r="B6" i="13"/>
  <c r="B5" i="13"/>
  <c r="H4" i="13"/>
  <c r="D4" i="13"/>
  <c r="B4" i="13"/>
  <c r="B3" i="13"/>
  <c r="C1" i="13"/>
  <c r="C17" i="13" s="1"/>
  <c r="A38" i="12"/>
  <c r="C35" i="12"/>
  <c r="B35" i="12"/>
  <c r="C34" i="12"/>
  <c r="E34" i="12" s="1"/>
  <c r="B34" i="12"/>
  <c r="C33" i="12"/>
  <c r="E33" i="12" s="1"/>
  <c r="B33" i="12"/>
  <c r="C32" i="12"/>
  <c r="B32" i="12"/>
  <c r="C31" i="12"/>
  <c r="B31" i="12"/>
  <c r="C30" i="12"/>
  <c r="E30" i="12" s="1"/>
  <c r="E32" i="12" s="1"/>
  <c r="B30" i="12"/>
  <c r="E29" i="12"/>
  <c r="C29" i="12"/>
  <c r="B29" i="12"/>
  <c r="C28" i="12"/>
  <c r="B28" i="12"/>
  <c r="C27" i="12"/>
  <c r="E26" i="12" s="1"/>
  <c r="E28" i="12" s="1"/>
  <c r="B27" i="12"/>
  <c r="C26" i="12"/>
  <c r="B26" i="12"/>
  <c r="C25" i="12"/>
  <c r="E25" i="12" s="1"/>
  <c r="B25" i="12"/>
  <c r="C24" i="12"/>
  <c r="B24" i="12"/>
  <c r="C23" i="12"/>
  <c r="B23" i="12"/>
  <c r="C22" i="12"/>
  <c r="E22" i="12" s="1"/>
  <c r="E24" i="12" s="1"/>
  <c r="B22" i="12"/>
  <c r="C21" i="12"/>
  <c r="B21" i="12"/>
  <c r="C20" i="12"/>
  <c r="B20" i="12"/>
  <c r="C19" i="12"/>
  <c r="B19" i="12"/>
  <c r="C18" i="12"/>
  <c r="B18" i="12"/>
  <c r="C17" i="12"/>
  <c r="E17" i="12" s="1"/>
  <c r="B17" i="12"/>
  <c r="C16" i="12"/>
  <c r="E16" i="12" s="1"/>
  <c r="B16" i="12"/>
  <c r="C15" i="12"/>
  <c r="B15" i="12"/>
  <c r="C14" i="12"/>
  <c r="B14" i="12"/>
  <c r="C13" i="12"/>
  <c r="B13" i="12"/>
  <c r="C12" i="12"/>
  <c r="E12" i="12" s="1"/>
  <c r="E14" i="12" s="1"/>
  <c r="B12" i="12"/>
  <c r="C11" i="12"/>
  <c r="B11" i="12"/>
  <c r="C10" i="12"/>
  <c r="B10" i="12"/>
  <c r="C9" i="12"/>
  <c r="E8" i="12" s="1"/>
  <c r="E10" i="12" s="1"/>
  <c r="B9" i="12"/>
  <c r="C8" i="12"/>
  <c r="B8" i="12"/>
  <c r="C7" i="12"/>
  <c r="E7" i="12" s="1"/>
  <c r="B7" i="12"/>
  <c r="C6" i="12"/>
  <c r="E6" i="12" s="1"/>
  <c r="B6" i="12"/>
  <c r="C5" i="12"/>
  <c r="E5" i="12" s="1"/>
  <c r="B5" i="12"/>
  <c r="C4" i="12"/>
  <c r="B4" i="12"/>
  <c r="G2" i="12"/>
  <c r="E13" i="11"/>
  <c r="J12" i="11"/>
  <c r="M12" i="11" s="1"/>
  <c r="J11" i="11"/>
  <c r="M11" i="11" s="1"/>
  <c r="J10" i="11"/>
  <c r="M10" i="11" s="1"/>
  <c r="J9" i="11"/>
  <c r="M9" i="11" s="1"/>
  <c r="J8" i="11"/>
  <c r="M8" i="11" s="1"/>
  <c r="J7" i="11"/>
  <c r="M7" i="11" s="1"/>
  <c r="J6" i="11"/>
  <c r="M6" i="11" s="1"/>
  <c r="J5" i="11"/>
  <c r="M5" i="11" s="1"/>
  <c r="M4" i="11"/>
  <c r="K4" i="11"/>
  <c r="L4" i="11" s="1"/>
  <c r="M3" i="11"/>
  <c r="D45" i="16" l="1"/>
  <c r="E45" i="16" s="1"/>
  <c r="F45" i="16" s="1"/>
  <c r="G45" i="16" s="1" a="1"/>
  <c r="G45" i="16" s="1"/>
  <c r="J44" i="16"/>
  <c r="K44" i="16" s="1"/>
  <c r="L44" i="16" s="1"/>
  <c r="M44" i="16" s="1"/>
  <c r="N44" i="16" s="1"/>
  <c r="H45" i="16"/>
  <c r="M13" i="11"/>
  <c r="E21" i="12"/>
  <c r="E18" i="12"/>
  <c r="E20" i="12" s="1"/>
  <c r="C8" i="13"/>
  <c r="C29" i="13"/>
  <c r="C7" i="13"/>
  <c r="C19" i="13"/>
  <c r="C31" i="13"/>
  <c r="C14" i="13"/>
  <c r="C26" i="13"/>
  <c r="C25" i="13"/>
  <c r="C20" i="13"/>
  <c r="C3" i="13"/>
  <c r="C9" i="13"/>
  <c r="C21" i="13"/>
  <c r="C4" i="13"/>
  <c r="E4" i="13" s="1"/>
  <c r="F4" i="13" s="1"/>
  <c r="G4" i="13" s="1" a="1"/>
  <c r="G4" i="13" s="1"/>
  <c r="I4" i="13" s="1"/>
  <c r="C16" i="13"/>
  <c r="C28" i="13"/>
  <c r="C13" i="13"/>
  <c r="C6" i="13"/>
  <c r="C18" i="13"/>
  <c r="C15" i="13"/>
  <c r="C22" i="13"/>
  <c r="C5" i="13"/>
  <c r="C12" i="13"/>
  <c r="C24" i="13"/>
  <c r="C30" i="13"/>
  <c r="C32" i="13"/>
  <c r="C27" i="13"/>
  <c r="C10" i="13"/>
  <c r="I45" i="16" l="1"/>
  <c r="H46" i="16" s="1"/>
  <c r="J4" i="13"/>
  <c r="K4" i="13" s="1"/>
  <c r="L4" i="13" s="1"/>
  <c r="M4" i="13" s="1"/>
  <c r="N4" i="13" s="1"/>
  <c r="D5" i="13"/>
  <c r="E5" i="13" s="1"/>
  <c r="F5" i="13" s="1"/>
  <c r="G5" i="13" s="1" a="1"/>
  <c r="G5" i="13" s="1"/>
  <c r="H5" i="13"/>
  <c r="I5" i="13" s="1"/>
  <c r="J45" i="16" l="1"/>
  <c r="K45" i="16" s="1"/>
  <c r="L45" i="16" s="1"/>
  <c r="M45" i="16" s="1"/>
  <c r="N45" i="16" s="1"/>
  <c r="D46" i="16"/>
  <c r="E46" i="16" s="1"/>
  <c r="F46" i="16" s="1"/>
  <c r="G46" i="16" s="1" a="1"/>
  <c r="G46" i="16" s="1"/>
  <c r="I46" i="16" s="1"/>
  <c r="D6" i="13"/>
  <c r="E6" i="13" s="1"/>
  <c r="F6" i="13" s="1"/>
  <c r="G6" i="13" s="1" a="1"/>
  <c r="G6" i="13" s="1"/>
  <c r="J5" i="13"/>
  <c r="K5" i="13" s="1"/>
  <c r="L5" i="13" s="1"/>
  <c r="M5" i="13" s="1"/>
  <c r="N5" i="13" s="1"/>
  <c r="H6" i="13"/>
  <c r="I6" i="13" s="1"/>
  <c r="J46" i="16" l="1"/>
  <c r="K46" i="16" s="1"/>
  <c r="L46" i="16" s="1"/>
  <c r="M46" i="16" s="1"/>
  <c r="N46" i="16" s="1"/>
  <c r="D47" i="16"/>
  <c r="E47" i="16" s="1"/>
  <c r="F47" i="16" s="1"/>
  <c r="G47" i="16" s="1" a="1"/>
  <c r="G47" i="16" s="1"/>
  <c r="H47" i="16"/>
  <c r="H7" i="13"/>
  <c r="I7" i="13" s="1"/>
  <c r="D7" i="13"/>
  <c r="E7" i="13" s="1"/>
  <c r="F7" i="13" s="1"/>
  <c r="G7" i="13" s="1" a="1"/>
  <c r="G7" i="13" s="1"/>
  <c r="J6" i="13"/>
  <c r="K6" i="13" s="1"/>
  <c r="L6" i="13" s="1"/>
  <c r="M6" i="13" s="1"/>
  <c r="N6" i="13" s="1"/>
  <c r="I47" i="16" l="1"/>
  <c r="H8" i="13"/>
  <c r="D8" i="13"/>
  <c r="E8" i="13" s="1"/>
  <c r="F8" i="13" s="1"/>
  <c r="G8" i="13" s="1" a="1"/>
  <c r="G8" i="13" s="1"/>
  <c r="J7" i="13"/>
  <c r="K7" i="13" s="1"/>
  <c r="L7" i="13" s="1"/>
  <c r="M7" i="13" s="1"/>
  <c r="N7" i="13" s="1"/>
  <c r="D48" i="16" l="1"/>
  <c r="E48" i="16" s="1"/>
  <c r="F48" i="16" s="1"/>
  <c r="G48" i="16" s="1" a="1"/>
  <c r="G48" i="16" s="1"/>
  <c r="I48" i="16" s="1"/>
  <c r="H48" i="16"/>
  <c r="J47" i="16"/>
  <c r="K47" i="16" s="1"/>
  <c r="L47" i="16" s="1"/>
  <c r="M47" i="16" s="1"/>
  <c r="N47" i="16" s="1"/>
  <c r="I8" i="13"/>
  <c r="D49" i="16" l="1"/>
  <c r="E49" i="16" s="1"/>
  <c r="F49" i="16" s="1"/>
  <c r="G49" i="16" s="1" a="1"/>
  <c r="G49" i="16" s="1"/>
  <c r="I49" i="16" s="1"/>
  <c r="H49" i="16"/>
  <c r="J48" i="16"/>
  <c r="K48" i="16" s="1"/>
  <c r="L48" i="16" s="1"/>
  <c r="M48" i="16" s="1"/>
  <c r="N48" i="16" s="1"/>
  <c r="J8" i="13"/>
  <c r="K8" i="13" s="1"/>
  <c r="L8" i="13" s="1"/>
  <c r="M8" i="13" s="1"/>
  <c r="N8" i="13" s="1"/>
  <c r="D9" i="13"/>
  <c r="E9" i="13" s="1"/>
  <c r="F9" i="13" s="1"/>
  <c r="G9" i="13" s="1" a="1"/>
  <c r="G9" i="13" s="1"/>
  <c r="H9" i="13"/>
  <c r="J49" i="16" l="1"/>
  <c r="K49" i="16" s="1"/>
  <c r="L49" i="16" s="1"/>
  <c r="M49" i="16" s="1"/>
  <c r="N49" i="16" s="1"/>
  <c r="D50" i="16"/>
  <c r="E50" i="16" s="1"/>
  <c r="F50" i="16" s="1"/>
  <c r="G50" i="16" s="1" a="1"/>
  <c r="G50" i="16" s="1"/>
  <c r="H50" i="16"/>
  <c r="I9" i="13"/>
  <c r="I50" i="16" l="1"/>
  <c r="D10" i="13"/>
  <c r="E10" i="13" s="1"/>
  <c r="F10" i="13" s="1"/>
  <c r="G10" i="13" s="1" a="1"/>
  <c r="G10" i="13" s="1"/>
  <c r="H10" i="13"/>
  <c r="J9" i="13"/>
  <c r="K9" i="13" s="1"/>
  <c r="L9" i="13" s="1"/>
  <c r="M9" i="13" s="1"/>
  <c r="N9" i="13" s="1"/>
  <c r="H51" i="16" l="1"/>
  <c r="J50" i="16"/>
  <c r="K50" i="16" s="1"/>
  <c r="L50" i="16" s="1"/>
  <c r="M50" i="16" s="1"/>
  <c r="N50" i="16" s="1"/>
  <c r="D51" i="16"/>
  <c r="E51" i="16" s="1"/>
  <c r="F51" i="16" s="1"/>
  <c r="G51" i="16" s="1" a="1"/>
  <c r="G51" i="16" s="1"/>
  <c r="I51" i="16" s="1"/>
  <c r="I10" i="13"/>
  <c r="D52" i="16" l="1"/>
  <c r="E52" i="16" s="1"/>
  <c r="F52" i="16" s="1"/>
  <c r="G52" i="16" s="1" a="1"/>
  <c r="G52" i="16" s="1"/>
  <c r="J51" i="16"/>
  <c r="K51" i="16" s="1"/>
  <c r="L51" i="16" s="1"/>
  <c r="M51" i="16" s="1"/>
  <c r="N51" i="16" s="1"/>
  <c r="H52" i="16"/>
  <c r="I52" i="16" s="1"/>
  <c r="J10" i="13"/>
  <c r="K10" i="13" s="1"/>
  <c r="L10" i="13" s="1"/>
  <c r="M10" i="13" s="1"/>
  <c r="N10" i="13" s="1"/>
  <c r="H11" i="13"/>
  <c r="D11" i="13"/>
  <c r="E11" i="13" s="1"/>
  <c r="F11" i="13" s="1"/>
  <c r="G11" i="13" s="1" a="1"/>
  <c r="G11" i="13" s="1"/>
  <c r="D53" i="16" l="1"/>
  <c r="E53" i="16" s="1"/>
  <c r="F53" i="16" s="1"/>
  <c r="G53" i="16" s="1" a="1"/>
  <c r="G53" i="16" s="1"/>
  <c r="J52" i="16"/>
  <c r="K52" i="16" s="1"/>
  <c r="L52" i="16" s="1"/>
  <c r="M52" i="16" s="1"/>
  <c r="N52" i="16" s="1"/>
  <c r="H53" i="16"/>
  <c r="I11" i="13"/>
  <c r="I53" i="16" l="1"/>
  <c r="J53" i="16" s="1"/>
  <c r="K53" i="16" s="1"/>
  <c r="L53" i="16" s="1"/>
  <c r="M53" i="16" s="1"/>
  <c r="D12" i="13"/>
  <c r="E12" i="13" s="1"/>
  <c r="F12" i="13" s="1"/>
  <c r="G12" i="13" s="1" a="1"/>
  <c r="G12" i="13" s="1"/>
  <c r="J11" i="13"/>
  <c r="K11" i="13" s="1"/>
  <c r="L11" i="13" s="1"/>
  <c r="M11" i="13" s="1"/>
  <c r="N11" i="13" s="1"/>
  <c r="H12" i="13"/>
  <c r="I12" i="13" s="1"/>
  <c r="D54" i="16" l="1"/>
  <c r="E54" i="16" s="1"/>
  <c r="F54" i="16" s="1"/>
  <c r="G54" i="16" s="1" a="1"/>
  <c r="G54" i="16" s="1"/>
  <c r="I54" i="16" s="1"/>
  <c r="H55" i="16" s="1"/>
  <c r="H54" i="16"/>
  <c r="H13" i="13"/>
  <c r="J12" i="13"/>
  <c r="K12" i="13" s="1"/>
  <c r="L12" i="13" s="1"/>
  <c r="M12" i="13" s="1"/>
  <c r="N12" i="13" s="1"/>
  <c r="D13" i="13"/>
  <c r="E13" i="13" s="1"/>
  <c r="F13" i="13" s="1"/>
  <c r="G13" i="13" s="1" a="1"/>
  <c r="G13" i="13" s="1"/>
  <c r="J54" i="16" l="1"/>
  <c r="K54" i="16" s="1"/>
  <c r="L54" i="16" s="1"/>
  <c r="M54" i="16" s="1"/>
  <c r="N54" i="16" s="1"/>
  <c r="D55" i="16"/>
  <c r="E55" i="16" s="1"/>
  <c r="F55" i="16" s="1"/>
  <c r="G55" i="16" s="1" a="1"/>
  <c r="G55" i="16" s="1"/>
  <c r="I55" i="16" s="1"/>
  <c r="J55" i="16" s="1"/>
  <c r="C56" i="16" s="1"/>
  <c r="G3" i="15" s="1"/>
  <c r="N53" i="16"/>
  <c r="I13" i="13"/>
  <c r="J13" i="13" l="1"/>
  <c r="K13" i="13" s="1"/>
  <c r="L13" i="13" s="1"/>
  <c r="M13" i="13" s="1"/>
  <c r="N13" i="13" s="1"/>
  <c r="D14" i="13"/>
  <c r="E14" i="13" s="1"/>
  <c r="F14" i="13" s="1"/>
  <c r="G14" i="13" s="1" a="1"/>
  <c r="G14" i="13" s="1"/>
  <c r="H14" i="13"/>
  <c r="I14" i="13" l="1"/>
  <c r="H15" i="13" l="1"/>
  <c r="D15" i="13"/>
  <c r="E15" i="13" s="1"/>
  <c r="F15" i="13" s="1"/>
  <c r="G15" i="13" s="1" a="1"/>
  <c r="G15" i="13" s="1"/>
  <c r="J14" i="13"/>
  <c r="K14" i="13" s="1"/>
  <c r="L14" i="13" s="1"/>
  <c r="M14" i="13" s="1"/>
  <c r="N14" i="13" s="1"/>
  <c r="I15" i="13" l="1"/>
  <c r="D16" i="13" l="1"/>
  <c r="E16" i="13" s="1"/>
  <c r="F16" i="13" s="1"/>
  <c r="G16" i="13" s="1" a="1"/>
  <c r="G16" i="13" s="1"/>
  <c r="J15" i="13"/>
  <c r="K15" i="13" s="1"/>
  <c r="L15" i="13" s="1"/>
  <c r="M15" i="13" s="1"/>
  <c r="N15" i="13" s="1"/>
  <c r="H16" i="13"/>
  <c r="I16" i="13" s="1"/>
  <c r="D17" i="13" l="1"/>
  <c r="E17" i="13" s="1"/>
  <c r="F17" i="13" s="1"/>
  <c r="G17" i="13" s="1" a="1"/>
  <c r="G17" i="13" s="1"/>
  <c r="H17" i="13"/>
  <c r="I17" i="13" s="1"/>
  <c r="J16" i="13"/>
  <c r="K16" i="13" s="1"/>
  <c r="L16" i="13" s="1"/>
  <c r="M16" i="13" s="1"/>
  <c r="N16" i="13" s="1"/>
  <c r="D18" i="13" l="1"/>
  <c r="E18" i="13" s="1"/>
  <c r="F18" i="13" s="1"/>
  <c r="G18" i="13" s="1" a="1"/>
  <c r="G18" i="13" s="1"/>
  <c r="J17" i="13"/>
  <c r="K17" i="13" s="1"/>
  <c r="L17" i="13" s="1"/>
  <c r="M17" i="13" s="1"/>
  <c r="N17" i="13" s="1"/>
  <c r="H18" i="13"/>
  <c r="I18" i="13" s="1"/>
  <c r="J18" i="13" l="1"/>
  <c r="K18" i="13" s="1"/>
  <c r="L18" i="13" s="1"/>
  <c r="M18" i="13" s="1"/>
  <c r="N18" i="13" s="1"/>
  <c r="H19" i="13"/>
  <c r="D19" i="13"/>
  <c r="E19" i="13" s="1"/>
  <c r="F19" i="13" s="1"/>
  <c r="G19" i="13" s="1" a="1"/>
  <c r="G19" i="13" s="1"/>
  <c r="I19" i="13" l="1"/>
  <c r="D20" i="13" l="1"/>
  <c r="E20" i="13" s="1"/>
  <c r="F20" i="13" s="1"/>
  <c r="G20" i="13" s="1" a="1"/>
  <c r="G20" i="13" s="1"/>
  <c r="H20" i="13"/>
  <c r="I20" i="13" s="1"/>
  <c r="J19" i="13"/>
  <c r="K19" i="13" s="1"/>
  <c r="L19" i="13" s="1"/>
  <c r="M19" i="13" s="1"/>
  <c r="N19" i="13" s="1"/>
  <c r="J20" i="13" l="1"/>
  <c r="K20" i="13" s="1"/>
  <c r="L20" i="13" s="1"/>
  <c r="M20" i="13" s="1"/>
  <c r="D21" i="13"/>
  <c r="E21" i="13" s="1"/>
  <c r="F21" i="13" s="1"/>
  <c r="G21" i="13" s="1" a="1"/>
  <c r="G21" i="13" s="1"/>
  <c r="H21" i="13"/>
  <c r="I21" i="13" l="1"/>
  <c r="N20" i="13"/>
  <c r="J21" i="13" l="1"/>
  <c r="K21" i="13" s="1"/>
  <c r="L21" i="13" s="1"/>
  <c r="M21" i="13" s="1"/>
  <c r="N21" i="13" s="1"/>
  <c r="D22" i="13"/>
  <c r="E22" i="13" s="1"/>
  <c r="F22" i="13" s="1"/>
  <c r="G22" i="13" s="1" a="1"/>
  <c r="G22" i="13" s="1"/>
  <c r="H22" i="13"/>
  <c r="I22" i="13" s="1"/>
  <c r="D23" i="13" l="1"/>
  <c r="E23" i="13" s="1"/>
  <c r="F23" i="13" s="1"/>
  <c r="G23" i="13" s="1" a="1"/>
  <c r="G23" i="13" s="1"/>
  <c r="H23" i="13"/>
  <c r="J22" i="13"/>
  <c r="K22" i="13" s="1"/>
  <c r="L22" i="13" s="1"/>
  <c r="M22" i="13" s="1"/>
  <c r="N22" i="13" s="1"/>
  <c r="I23" i="13" l="1"/>
  <c r="D24" i="13" l="1"/>
  <c r="E24" i="13" s="1"/>
  <c r="F24" i="13" s="1"/>
  <c r="G24" i="13" s="1" a="1"/>
  <c r="G24" i="13" s="1"/>
  <c r="H24" i="13"/>
  <c r="J23" i="13"/>
  <c r="K23" i="13" s="1"/>
  <c r="L23" i="13" s="1"/>
  <c r="M23" i="13" s="1"/>
  <c r="N23" i="13" s="1"/>
  <c r="I24" i="13" l="1"/>
  <c r="H25" i="13" l="1"/>
  <c r="J24" i="13"/>
  <c r="K24" i="13" s="1"/>
  <c r="L24" i="13" s="1"/>
  <c r="M24" i="13" s="1"/>
  <c r="N24" i="13" s="1"/>
  <c r="D25" i="13"/>
  <c r="E25" i="13" s="1"/>
  <c r="F25" i="13" s="1"/>
  <c r="G25" i="13" s="1" a="1"/>
  <c r="G25" i="13" s="1"/>
  <c r="I25" i="13" l="1"/>
  <c r="J25" i="13" l="1"/>
  <c r="K25" i="13" s="1"/>
  <c r="L25" i="13" s="1"/>
  <c r="M25" i="13" s="1"/>
  <c r="N25" i="13" s="1"/>
  <c r="D26" i="13"/>
  <c r="E26" i="13" s="1"/>
  <c r="F26" i="13" s="1"/>
  <c r="G26" i="13" s="1" a="1"/>
  <c r="G26" i="13" s="1"/>
  <c r="H26" i="13"/>
  <c r="I26" i="13" l="1"/>
  <c r="H27" i="13" l="1"/>
  <c r="J26" i="13"/>
  <c r="K26" i="13" s="1"/>
  <c r="L26" i="13" s="1"/>
  <c r="M26" i="13" s="1"/>
  <c r="N26" i="13" s="1"/>
  <c r="D27" i="13"/>
  <c r="E27" i="13" s="1"/>
  <c r="F27" i="13" s="1"/>
  <c r="G27" i="13" s="1" a="1"/>
  <c r="G27" i="13" s="1"/>
  <c r="I27" i="13" l="1"/>
  <c r="H28" i="13" l="1"/>
  <c r="D28" i="13"/>
  <c r="E28" i="13" s="1"/>
  <c r="F28" i="13" s="1"/>
  <c r="G28" i="13" s="1" a="1"/>
  <c r="G28" i="13" s="1"/>
  <c r="J27" i="13"/>
  <c r="K27" i="13" s="1"/>
  <c r="L27" i="13" s="1"/>
  <c r="M27" i="13" s="1"/>
  <c r="N27" i="13" s="1"/>
  <c r="I28" i="13" l="1"/>
  <c r="D29" i="13" l="1"/>
  <c r="E29" i="13" s="1"/>
  <c r="F29" i="13" s="1"/>
  <c r="G29" i="13" s="1" a="1"/>
  <c r="G29" i="13" s="1"/>
  <c r="H29" i="13"/>
  <c r="J28" i="13"/>
  <c r="K28" i="13" s="1"/>
  <c r="L28" i="13" s="1"/>
  <c r="M28" i="13" s="1"/>
  <c r="N28" i="13" s="1"/>
  <c r="I29" i="13" l="1"/>
  <c r="J29" i="13" l="1"/>
  <c r="K29" i="13" s="1"/>
  <c r="L29" i="13" s="1"/>
  <c r="M29" i="13" s="1"/>
  <c r="N29" i="13" s="1"/>
  <c r="H30" i="13"/>
  <c r="D30" i="13"/>
  <c r="E30" i="13" s="1"/>
  <c r="F30" i="13" s="1"/>
  <c r="G30" i="13" s="1" a="1"/>
  <c r="G30" i="13" s="1"/>
  <c r="I30" i="13" l="1"/>
  <c r="H31" i="13" l="1"/>
  <c r="D31" i="13"/>
  <c r="E31" i="13" s="1"/>
  <c r="F31" i="13" s="1"/>
  <c r="G31" i="13" s="1" a="1"/>
  <c r="G31" i="13" s="1"/>
  <c r="J30" i="13"/>
  <c r="K30" i="13" s="1"/>
  <c r="L30" i="13" s="1"/>
  <c r="M30" i="13" s="1"/>
  <c r="N30" i="13" s="1"/>
  <c r="I31" i="13" l="1"/>
  <c r="D32" i="13" l="1"/>
  <c r="E32" i="13" s="1"/>
  <c r="F32" i="13" s="1"/>
  <c r="G32" i="13" s="1" a="1"/>
  <c r="G32" i="13" s="1"/>
  <c r="H32" i="13"/>
  <c r="J31" i="13"/>
  <c r="K31" i="13" s="1"/>
  <c r="L31" i="13" s="1"/>
  <c r="M31" i="13" s="1"/>
  <c r="N31" i="13" s="1"/>
  <c r="I32" i="13" l="1"/>
  <c r="J32" i="13" s="1"/>
  <c r="C33" i="13" s="1"/>
  <c r="G3" i="12" s="1"/>
  <c r="B45" i="10" l="1"/>
  <c r="B44" i="10"/>
  <c r="B43" i="10"/>
  <c r="B42" i="10"/>
  <c r="B41" i="10"/>
  <c r="C40" i="10"/>
  <c r="B40" i="10"/>
  <c r="B39" i="10"/>
  <c r="B38" i="10"/>
  <c r="B37" i="10"/>
  <c r="B36" i="10"/>
  <c r="B35" i="10"/>
  <c r="B34" i="10"/>
  <c r="B33" i="10"/>
  <c r="B32" i="10"/>
  <c r="C46" i="9"/>
  <c r="E46" i="9" s="1"/>
  <c r="B46" i="9"/>
  <c r="C45" i="9"/>
  <c r="B45" i="9"/>
  <c r="C44" i="9"/>
  <c r="B44" i="9"/>
  <c r="C43" i="9"/>
  <c r="B43" i="9"/>
  <c r="C42" i="9"/>
  <c r="E42" i="9" s="1"/>
  <c r="B42" i="9"/>
  <c r="C41" i="9"/>
  <c r="B41" i="9"/>
  <c r="C40" i="9"/>
  <c r="B40" i="9"/>
  <c r="C39" i="9"/>
  <c r="B39" i="9"/>
  <c r="C38" i="9"/>
  <c r="B38" i="9"/>
  <c r="C37" i="9"/>
  <c r="E37" i="9" s="1"/>
  <c r="B37" i="9"/>
  <c r="C36" i="9"/>
  <c r="B36" i="9"/>
  <c r="C35" i="9"/>
  <c r="B35" i="9"/>
  <c r="C34" i="9"/>
  <c r="B34" i="9"/>
  <c r="C17" i="9"/>
  <c r="E17" i="9" s="1"/>
  <c r="B17" i="9"/>
  <c r="C16" i="9"/>
  <c r="B16" i="9"/>
  <c r="C15" i="9"/>
  <c r="B15" i="9"/>
  <c r="C14" i="9"/>
  <c r="B14" i="9"/>
  <c r="B13" i="9"/>
  <c r="C13" i="9"/>
  <c r="E13" i="9" s="1"/>
  <c r="B12" i="9"/>
  <c r="C12" i="9"/>
  <c r="E12" i="9" s="1"/>
  <c r="B11" i="9"/>
  <c r="C11" i="9"/>
  <c r="E11" i="9" s="1"/>
  <c r="B10" i="9"/>
  <c r="C10" i="9"/>
  <c r="E10" i="9" s="1"/>
  <c r="B9" i="9"/>
  <c r="C9" i="9"/>
  <c r="E9" i="9" s="1"/>
  <c r="B8" i="9"/>
  <c r="C8" i="9"/>
  <c r="E8" i="9" s="1"/>
  <c r="H1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H1" i="1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K4" i="8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H4" i="10"/>
  <c r="D4" i="10"/>
  <c r="B4" i="10"/>
  <c r="B3" i="10"/>
  <c r="C1" i="10"/>
  <c r="C25" i="10" s="1"/>
  <c r="A51" i="9"/>
  <c r="C48" i="9"/>
  <c r="B48" i="9"/>
  <c r="C47" i="9"/>
  <c r="B47" i="9"/>
  <c r="C33" i="9"/>
  <c r="E33" i="9" s="1"/>
  <c r="B33" i="9"/>
  <c r="C32" i="9"/>
  <c r="B32" i="9"/>
  <c r="C31" i="9"/>
  <c r="B31" i="9"/>
  <c r="C30" i="9"/>
  <c r="B30" i="9"/>
  <c r="C29" i="9"/>
  <c r="E29" i="9" s="1"/>
  <c r="B29" i="9"/>
  <c r="C28" i="9"/>
  <c r="B28" i="9"/>
  <c r="C27" i="9"/>
  <c r="B27" i="9"/>
  <c r="C26" i="9"/>
  <c r="B26" i="9"/>
  <c r="C25" i="9"/>
  <c r="E25" i="9" s="1"/>
  <c r="B25" i="9"/>
  <c r="C24" i="9"/>
  <c r="B24" i="9"/>
  <c r="C23" i="9"/>
  <c r="B23" i="9"/>
  <c r="C22" i="9"/>
  <c r="B22" i="9"/>
  <c r="C21" i="9"/>
  <c r="E21" i="9" s="1"/>
  <c r="B21" i="9"/>
  <c r="C20" i="9"/>
  <c r="B20" i="9"/>
  <c r="C19" i="9"/>
  <c r="B19" i="9"/>
  <c r="C18" i="9"/>
  <c r="B18" i="9"/>
  <c r="C7" i="9"/>
  <c r="E7" i="9" s="1"/>
  <c r="B7" i="9"/>
  <c r="C6" i="9"/>
  <c r="E6" i="9" s="1"/>
  <c r="B6" i="9"/>
  <c r="C5" i="9"/>
  <c r="E5" i="9" s="1"/>
  <c r="B5" i="9"/>
  <c r="C4" i="9"/>
  <c r="B4" i="9"/>
  <c r="G2" i="9"/>
  <c r="E20" i="8"/>
  <c r="J6" i="8"/>
  <c r="J5" i="8"/>
  <c r="M5" i="8" s="1"/>
  <c r="M4" i="8"/>
  <c r="M3" i="8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H4" i="7"/>
  <c r="D4" i="7"/>
  <c r="B4" i="7"/>
  <c r="B3" i="7"/>
  <c r="C1" i="7"/>
  <c r="C24" i="7" s="1"/>
  <c r="A38" i="6"/>
  <c r="C35" i="6"/>
  <c r="B35" i="6"/>
  <c r="C34" i="6"/>
  <c r="B34" i="6"/>
  <c r="C33" i="6"/>
  <c r="E33" i="6" s="1"/>
  <c r="B33" i="6"/>
  <c r="C32" i="6"/>
  <c r="B32" i="6"/>
  <c r="C31" i="6"/>
  <c r="B31" i="6"/>
  <c r="C30" i="6"/>
  <c r="B30" i="6"/>
  <c r="C29" i="6"/>
  <c r="E29" i="6" s="1"/>
  <c r="B29" i="6"/>
  <c r="C28" i="6"/>
  <c r="B28" i="6"/>
  <c r="C27" i="6"/>
  <c r="B27" i="6"/>
  <c r="C26" i="6"/>
  <c r="B26" i="6"/>
  <c r="C25" i="6"/>
  <c r="E25" i="6" s="1"/>
  <c r="B25" i="6"/>
  <c r="C24" i="6"/>
  <c r="B24" i="6"/>
  <c r="C23" i="6"/>
  <c r="B23" i="6"/>
  <c r="C22" i="6"/>
  <c r="B22" i="6"/>
  <c r="C21" i="6"/>
  <c r="E21" i="6" s="1"/>
  <c r="B21" i="6"/>
  <c r="C20" i="6"/>
  <c r="B20" i="6"/>
  <c r="C19" i="6"/>
  <c r="B19" i="6"/>
  <c r="C18" i="6"/>
  <c r="B18" i="6"/>
  <c r="C17" i="6"/>
  <c r="E17" i="6" s="1"/>
  <c r="B17" i="6"/>
  <c r="C16" i="6"/>
  <c r="E16" i="6" s="1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E7" i="6" s="1"/>
  <c r="B7" i="6"/>
  <c r="C6" i="6"/>
  <c r="E6" i="6" s="1"/>
  <c r="B6" i="6"/>
  <c r="C5" i="6"/>
  <c r="E5" i="6" s="1"/>
  <c r="B5" i="6"/>
  <c r="C4" i="6"/>
  <c r="B4" i="6"/>
  <c r="G2" i="6"/>
  <c r="E13" i="5"/>
  <c r="K4" i="5" s="1"/>
  <c r="L4" i="5" s="1"/>
  <c r="J12" i="5"/>
  <c r="M12" i="5" s="1"/>
  <c r="J11" i="5"/>
  <c r="M11" i="5" s="1"/>
  <c r="J10" i="5"/>
  <c r="M10" i="5" s="1"/>
  <c r="J9" i="5"/>
  <c r="M9" i="5" s="1"/>
  <c r="J8" i="5"/>
  <c r="M8" i="5" s="1"/>
  <c r="J7" i="5"/>
  <c r="M7" i="5" s="1"/>
  <c r="J6" i="5"/>
  <c r="M6" i="5" s="1"/>
  <c r="J5" i="5"/>
  <c r="M5" i="5" s="1"/>
  <c r="M4" i="5"/>
  <c r="M3" i="5"/>
  <c r="C34" i="10" l="1"/>
  <c r="C35" i="10"/>
  <c r="C39" i="10"/>
  <c r="C41" i="10"/>
  <c r="C37" i="10"/>
  <c r="C38" i="10"/>
  <c r="C36" i="10"/>
  <c r="C43" i="10"/>
  <c r="C44" i="10"/>
  <c r="C42" i="10"/>
  <c r="C33" i="10"/>
  <c r="C45" i="10"/>
  <c r="C32" i="10"/>
  <c r="E43" i="9"/>
  <c r="E45" i="9" s="1"/>
  <c r="E38" i="9"/>
  <c r="E40" i="9" s="1"/>
  <c r="E41" i="9"/>
  <c r="E34" i="9"/>
  <c r="E36" i="9" s="1"/>
  <c r="E30" i="9"/>
  <c r="E32" i="9" s="1"/>
  <c r="E14" i="9"/>
  <c r="E16" i="9" s="1"/>
  <c r="C19" i="10"/>
  <c r="E22" i="9"/>
  <c r="E24" i="9" s="1"/>
  <c r="E26" i="9"/>
  <c r="E28" i="9" s="1"/>
  <c r="C7" i="10"/>
  <c r="E18" i="9"/>
  <c r="E20" i="9" s="1"/>
  <c r="C31" i="10"/>
  <c r="L4" i="8"/>
  <c r="E22" i="6"/>
  <c r="E24" i="6" s="1"/>
  <c r="H1" i="5"/>
  <c r="M20" i="8"/>
  <c r="E47" i="9"/>
  <c r="C23" i="10"/>
  <c r="C6" i="10"/>
  <c r="C18" i="10"/>
  <c r="C30" i="10"/>
  <c r="C26" i="10"/>
  <c r="C14" i="10"/>
  <c r="C4" i="10"/>
  <c r="E4" i="10" s="1"/>
  <c r="F4" i="10" s="1"/>
  <c r="G4" i="10" s="1" a="1"/>
  <c r="G4" i="10" s="1"/>
  <c r="I4" i="10" s="1"/>
  <c r="C16" i="10"/>
  <c r="C20" i="10"/>
  <c r="C22" i="10"/>
  <c r="C8" i="10"/>
  <c r="C27" i="10"/>
  <c r="C5" i="10"/>
  <c r="C17" i="10"/>
  <c r="C29" i="10"/>
  <c r="C3" i="10"/>
  <c r="C9" i="10"/>
  <c r="C21" i="10"/>
  <c r="C28" i="10"/>
  <c r="C13" i="10"/>
  <c r="C15" i="10"/>
  <c r="C10" i="10"/>
  <c r="C12" i="10"/>
  <c r="C24" i="10"/>
  <c r="C11" i="10"/>
  <c r="E34" i="6"/>
  <c r="E18" i="6"/>
  <c r="E20" i="6" s="1"/>
  <c r="E12" i="6"/>
  <c r="E14" i="6" s="1"/>
  <c r="E26" i="6"/>
  <c r="E28" i="6" s="1"/>
  <c r="C19" i="7"/>
  <c r="C7" i="7"/>
  <c r="E8" i="6"/>
  <c r="E10" i="6" s="1"/>
  <c r="C31" i="7"/>
  <c r="E30" i="6"/>
  <c r="E32" i="6" s="1"/>
  <c r="M13" i="5"/>
  <c r="C3" i="7"/>
  <c r="C9" i="7"/>
  <c r="C25" i="7"/>
  <c r="C18" i="7"/>
  <c r="C13" i="7"/>
  <c r="C4" i="7"/>
  <c r="E4" i="7" s="1"/>
  <c r="F4" i="7" s="1"/>
  <c r="G4" i="7" s="1" a="1"/>
  <c r="G4" i="7" s="1"/>
  <c r="I4" i="7" s="1"/>
  <c r="C16" i="7"/>
  <c r="C28" i="7"/>
  <c r="C23" i="7"/>
  <c r="C14" i="7"/>
  <c r="C10" i="7"/>
  <c r="C22" i="7"/>
  <c r="C27" i="7"/>
  <c r="C26" i="7"/>
  <c r="C21" i="7"/>
  <c r="C11" i="7"/>
  <c r="C6" i="7"/>
  <c r="C8" i="7"/>
  <c r="C20" i="7"/>
  <c r="C15" i="7"/>
  <c r="C5" i="7"/>
  <c r="C17" i="7"/>
  <c r="C29" i="7"/>
  <c r="C30" i="7"/>
  <c r="C32" i="7"/>
  <c r="C12" i="7"/>
  <c r="H5" i="10" l="1"/>
  <c r="D5" i="10"/>
  <c r="E5" i="10" s="1"/>
  <c r="F5" i="10" s="1"/>
  <c r="G5" i="10" s="1" a="1"/>
  <c r="G5" i="10" s="1"/>
  <c r="J4" i="10"/>
  <c r="K4" i="10" s="1"/>
  <c r="L4" i="10" s="1"/>
  <c r="M4" i="10" s="1"/>
  <c r="N4" i="10" s="1"/>
  <c r="D5" i="7"/>
  <c r="E5" i="7" s="1"/>
  <c r="F5" i="7" s="1"/>
  <c r="G5" i="7" s="1" a="1"/>
  <c r="G5" i="7" s="1"/>
  <c r="J4" i="7"/>
  <c r="K4" i="7" s="1"/>
  <c r="L4" i="7" s="1"/>
  <c r="M4" i="7" s="1"/>
  <c r="H5" i="7"/>
  <c r="I5" i="10" l="1"/>
  <c r="N4" i="7"/>
  <c r="I5" i="7"/>
  <c r="H6" i="10" l="1"/>
  <c r="J5" i="10"/>
  <c r="K5" i="10" s="1"/>
  <c r="L5" i="10" s="1"/>
  <c r="M5" i="10" s="1"/>
  <c r="N5" i="10" s="1"/>
  <c r="D6" i="10"/>
  <c r="E6" i="10" s="1"/>
  <c r="F6" i="10" s="1"/>
  <c r="G6" i="10" s="1" a="1"/>
  <c r="G6" i="10" s="1"/>
  <c r="H6" i="7"/>
  <c r="D6" i="7"/>
  <c r="E6" i="7" s="1"/>
  <c r="F6" i="7" s="1"/>
  <c r="G6" i="7" s="1" a="1"/>
  <c r="G6" i="7" s="1"/>
  <c r="J5" i="7"/>
  <c r="K5" i="7" s="1"/>
  <c r="L5" i="7" s="1"/>
  <c r="M5" i="7" s="1"/>
  <c r="N5" i="7" s="1"/>
  <c r="I6" i="10" l="1"/>
  <c r="I6" i="7"/>
  <c r="H7" i="10" l="1"/>
  <c r="J6" i="10"/>
  <c r="K6" i="10" s="1"/>
  <c r="L6" i="10" s="1"/>
  <c r="M6" i="10" s="1"/>
  <c r="N6" i="10" s="1"/>
  <c r="D7" i="10"/>
  <c r="E7" i="10" s="1"/>
  <c r="F7" i="10" s="1"/>
  <c r="G7" i="10" s="1" a="1"/>
  <c r="G7" i="10" s="1"/>
  <c r="D7" i="7"/>
  <c r="E7" i="7" s="1"/>
  <c r="F7" i="7" s="1"/>
  <c r="G7" i="7" s="1" a="1"/>
  <c r="G7" i="7" s="1"/>
  <c r="J6" i="7"/>
  <c r="K6" i="7" s="1"/>
  <c r="L6" i="7" s="1"/>
  <c r="M6" i="7" s="1"/>
  <c r="N6" i="7" s="1"/>
  <c r="H7" i="7"/>
  <c r="I7" i="10" l="1"/>
  <c r="I7" i="7"/>
  <c r="D8" i="7"/>
  <c r="E8" i="7" s="1"/>
  <c r="F8" i="7" s="1"/>
  <c r="G8" i="7" s="1" a="1"/>
  <c r="G8" i="7" s="1"/>
  <c r="J7" i="7"/>
  <c r="K7" i="7" s="1"/>
  <c r="L7" i="7" s="1"/>
  <c r="M7" i="7" s="1"/>
  <c r="N7" i="7" s="1"/>
  <c r="H8" i="7"/>
  <c r="D8" i="10" l="1"/>
  <c r="E8" i="10" s="1"/>
  <c r="F8" i="10" s="1"/>
  <c r="G8" i="10" s="1" a="1"/>
  <c r="G8" i="10" s="1"/>
  <c r="H8" i="10"/>
  <c r="J7" i="10"/>
  <c r="K7" i="10" s="1"/>
  <c r="L7" i="10" s="1"/>
  <c r="M7" i="10" s="1"/>
  <c r="N7" i="10" s="1"/>
  <c r="I8" i="7"/>
  <c r="J8" i="7" s="1"/>
  <c r="K8" i="7" s="1"/>
  <c r="L8" i="7" s="1"/>
  <c r="M8" i="7" s="1"/>
  <c r="I8" i="10" l="1"/>
  <c r="D9" i="10" s="1"/>
  <c r="E9" i="10" s="1"/>
  <c r="F9" i="10" s="1"/>
  <c r="G9" i="10" s="1" a="1"/>
  <c r="G9" i="10" s="1"/>
  <c r="H9" i="7"/>
  <c r="D9" i="7"/>
  <c r="E9" i="7" s="1"/>
  <c r="F9" i="7" s="1"/>
  <c r="G9" i="7" s="1" a="1"/>
  <c r="G9" i="7" s="1"/>
  <c r="I9" i="7" s="1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H4" i="3"/>
  <c r="D4" i="3"/>
  <c r="B4" i="3"/>
  <c r="B3" i="3"/>
  <c r="C1" i="3"/>
  <c r="C24" i="3" s="1"/>
  <c r="A38" i="2"/>
  <c r="C35" i="2"/>
  <c r="B35" i="2"/>
  <c r="C34" i="2"/>
  <c r="B34" i="2"/>
  <c r="C33" i="2"/>
  <c r="E33" i="2" s="1"/>
  <c r="B33" i="2"/>
  <c r="C32" i="2"/>
  <c r="B32" i="2"/>
  <c r="C31" i="2"/>
  <c r="B31" i="2"/>
  <c r="C30" i="2"/>
  <c r="B30" i="2"/>
  <c r="C29" i="2"/>
  <c r="E29" i="2" s="1"/>
  <c r="B29" i="2"/>
  <c r="C28" i="2"/>
  <c r="B28" i="2"/>
  <c r="C27" i="2"/>
  <c r="B27" i="2"/>
  <c r="C26" i="2"/>
  <c r="B26" i="2"/>
  <c r="C25" i="2"/>
  <c r="E25" i="2" s="1"/>
  <c r="B25" i="2"/>
  <c r="C24" i="2"/>
  <c r="B24" i="2"/>
  <c r="C23" i="2"/>
  <c r="B23" i="2"/>
  <c r="C22" i="2"/>
  <c r="B22" i="2"/>
  <c r="C21" i="2"/>
  <c r="E21" i="2" s="1"/>
  <c r="B21" i="2"/>
  <c r="C20" i="2"/>
  <c r="B20" i="2"/>
  <c r="C19" i="2"/>
  <c r="B19" i="2"/>
  <c r="C18" i="2"/>
  <c r="B18" i="2"/>
  <c r="C17" i="2"/>
  <c r="E17" i="2" s="1"/>
  <c r="B17" i="2"/>
  <c r="C16" i="2"/>
  <c r="E16" i="2" s="1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E7" i="2" s="1"/>
  <c r="B7" i="2"/>
  <c r="C6" i="2"/>
  <c r="E6" i="2" s="1"/>
  <c r="B6" i="2"/>
  <c r="C5" i="2"/>
  <c r="E5" i="2" s="1"/>
  <c r="B5" i="2"/>
  <c r="C4" i="2"/>
  <c r="B4" i="2"/>
  <c r="G2" i="2"/>
  <c r="E13" i="1"/>
  <c r="K4" i="1" s="1"/>
  <c r="L4" i="1" s="1"/>
  <c r="J12" i="1"/>
  <c r="M12" i="1" s="1"/>
  <c r="J11" i="1"/>
  <c r="M11" i="1" s="1"/>
  <c r="J10" i="1"/>
  <c r="M10" i="1" s="1"/>
  <c r="J9" i="1"/>
  <c r="M9" i="1" s="1"/>
  <c r="J8" i="1"/>
  <c r="M8" i="1" s="1"/>
  <c r="J7" i="1"/>
  <c r="M7" i="1" s="1"/>
  <c r="J6" i="1"/>
  <c r="M6" i="1" s="1"/>
  <c r="J5" i="1"/>
  <c r="M5" i="1" s="1"/>
  <c r="M4" i="1"/>
  <c r="M3" i="1"/>
  <c r="H9" i="10" l="1"/>
  <c r="J8" i="10"/>
  <c r="K8" i="10" s="1"/>
  <c r="L8" i="10" s="1"/>
  <c r="M8" i="10" s="1"/>
  <c r="N8" i="10" s="1"/>
  <c r="I9" i="10"/>
  <c r="D10" i="10" s="1"/>
  <c r="E10" i="10" s="1"/>
  <c r="F10" i="10" s="1"/>
  <c r="G10" i="10" s="1" a="1"/>
  <c r="G10" i="10" s="1"/>
  <c r="N8" i="7"/>
  <c r="D10" i="7"/>
  <c r="E10" i="7" s="1"/>
  <c r="F10" i="7" s="1"/>
  <c r="G10" i="7" s="1" a="1"/>
  <c r="G10" i="7" s="1"/>
  <c r="H10" i="7"/>
  <c r="J9" i="7"/>
  <c r="K9" i="7" s="1"/>
  <c r="L9" i="7" s="1"/>
  <c r="M9" i="7" s="1"/>
  <c r="N9" i="7" s="1"/>
  <c r="C32" i="3"/>
  <c r="E8" i="2"/>
  <c r="E10" i="2" s="1"/>
  <c r="E22" i="2"/>
  <c r="E24" i="2" s="1"/>
  <c r="E26" i="2"/>
  <c r="E28" i="2" s="1"/>
  <c r="E18" i="2"/>
  <c r="E30" i="2"/>
  <c r="E32" i="2" s="1"/>
  <c r="C5" i="3"/>
  <c r="C7" i="3"/>
  <c r="C27" i="3"/>
  <c r="C19" i="3"/>
  <c r="C29" i="3"/>
  <c r="C15" i="3"/>
  <c r="E34" i="2"/>
  <c r="E12" i="2"/>
  <c r="E14" i="2" s="1"/>
  <c r="C17" i="3"/>
  <c r="M13" i="1"/>
  <c r="C31" i="3"/>
  <c r="C4" i="3"/>
  <c r="E4" i="3" s="1"/>
  <c r="F4" i="3" s="1"/>
  <c r="G4" i="3" s="1" a="1"/>
  <c r="G4" i="3" s="1"/>
  <c r="I4" i="3" s="1"/>
  <c r="C16" i="3"/>
  <c r="C28" i="3"/>
  <c r="C14" i="3"/>
  <c r="C26" i="3"/>
  <c r="C11" i="3"/>
  <c r="C23" i="3"/>
  <c r="C3" i="3"/>
  <c r="C9" i="3"/>
  <c r="C21" i="3"/>
  <c r="C6" i="3"/>
  <c r="C18" i="3"/>
  <c r="C30" i="3"/>
  <c r="C13" i="3"/>
  <c r="C25" i="3"/>
  <c r="C8" i="3"/>
  <c r="C20" i="3"/>
  <c r="C10" i="3"/>
  <c r="C22" i="3"/>
  <c r="C12" i="3"/>
  <c r="H10" i="10" l="1"/>
  <c r="I10" i="10" s="1"/>
  <c r="H11" i="10" s="1"/>
  <c r="J9" i="10"/>
  <c r="K9" i="10" s="1"/>
  <c r="L9" i="10" s="1"/>
  <c r="M9" i="10" s="1"/>
  <c r="N9" i="10" s="1"/>
  <c r="I10" i="7"/>
  <c r="D11" i="7" s="1"/>
  <c r="E11" i="7" s="1"/>
  <c r="F11" i="7" s="1"/>
  <c r="G11" i="7" s="1" a="1"/>
  <c r="G11" i="7" s="1"/>
  <c r="D5" i="3"/>
  <c r="E5" i="3" s="1"/>
  <c r="F5" i="3" s="1"/>
  <c r="G5" i="3" s="1" a="1"/>
  <c r="G5" i="3" s="1"/>
  <c r="J4" i="3"/>
  <c r="K4" i="3" s="1"/>
  <c r="L4" i="3" s="1"/>
  <c r="M4" i="3" s="1"/>
  <c r="H5" i="3"/>
  <c r="J10" i="10" l="1"/>
  <c r="K10" i="10" s="1"/>
  <c r="L10" i="10" s="1"/>
  <c r="M10" i="10" s="1"/>
  <c r="N10" i="10" s="1"/>
  <c r="D11" i="10"/>
  <c r="E11" i="10" s="1"/>
  <c r="F11" i="10" s="1"/>
  <c r="G11" i="10" s="1" a="1"/>
  <c r="G11" i="10" s="1"/>
  <c r="I11" i="10" s="1"/>
  <c r="J10" i="7"/>
  <c r="K10" i="7" s="1"/>
  <c r="L10" i="7" s="1"/>
  <c r="M10" i="7" s="1"/>
  <c r="N10" i="7" s="1"/>
  <c r="H11" i="7"/>
  <c r="I11" i="7"/>
  <c r="N4" i="3"/>
  <c r="I5" i="3"/>
  <c r="D12" i="10" l="1"/>
  <c r="E12" i="10" s="1"/>
  <c r="F12" i="10" s="1"/>
  <c r="G12" i="10" s="1" a="1"/>
  <c r="G12" i="10" s="1"/>
  <c r="J11" i="10"/>
  <c r="K11" i="10" s="1"/>
  <c r="L11" i="10" s="1"/>
  <c r="M11" i="10" s="1"/>
  <c r="N11" i="10" s="1"/>
  <c r="H12" i="10"/>
  <c r="D12" i="7"/>
  <c r="E12" i="7" s="1"/>
  <c r="F12" i="7" s="1"/>
  <c r="G12" i="7" s="1" a="1"/>
  <c r="G12" i="7" s="1"/>
  <c r="J11" i="7"/>
  <c r="K11" i="7" s="1"/>
  <c r="L11" i="7" s="1"/>
  <c r="M11" i="7" s="1"/>
  <c r="N11" i="7" s="1"/>
  <c r="H12" i="7"/>
  <c r="H6" i="3"/>
  <c r="D6" i="3"/>
  <c r="E6" i="3" s="1"/>
  <c r="F6" i="3" s="1"/>
  <c r="G6" i="3" s="1" a="1"/>
  <c r="G6" i="3" s="1"/>
  <c r="J5" i="3"/>
  <c r="K5" i="3" s="1"/>
  <c r="L5" i="3" s="1"/>
  <c r="M5" i="3" s="1"/>
  <c r="N5" i="3" s="1"/>
  <c r="I12" i="10" l="1"/>
  <c r="D13" i="10" s="1"/>
  <c r="E13" i="10" s="1"/>
  <c r="F13" i="10" s="1"/>
  <c r="G13" i="10" s="1" a="1"/>
  <c r="G13" i="10" s="1"/>
  <c r="I12" i="7"/>
  <c r="H13" i="7" s="1"/>
  <c r="I6" i="3"/>
  <c r="J12" i="10" l="1"/>
  <c r="K12" i="10" s="1"/>
  <c r="L12" i="10" s="1"/>
  <c r="M12" i="10" s="1"/>
  <c r="N12" i="10" s="1"/>
  <c r="H13" i="10"/>
  <c r="I13" i="10"/>
  <c r="H14" i="10" s="1"/>
  <c r="D13" i="7"/>
  <c r="E13" i="7" s="1"/>
  <c r="F13" i="7" s="1"/>
  <c r="G13" i="7" s="1" a="1"/>
  <c r="G13" i="7" s="1"/>
  <c r="I13" i="7" s="1"/>
  <c r="J12" i="7"/>
  <c r="K12" i="7" s="1"/>
  <c r="L12" i="7" s="1"/>
  <c r="M12" i="7" s="1"/>
  <c r="N12" i="7" s="1"/>
  <c r="J6" i="3"/>
  <c r="K6" i="3" s="1"/>
  <c r="L6" i="3" s="1"/>
  <c r="M6" i="3" s="1"/>
  <c r="N6" i="3" s="1"/>
  <c r="D7" i="3"/>
  <c r="E7" i="3" s="1"/>
  <c r="F7" i="3" s="1"/>
  <c r="G7" i="3" s="1" a="1"/>
  <c r="G7" i="3" s="1"/>
  <c r="H7" i="3"/>
  <c r="D14" i="10" l="1"/>
  <c r="E14" i="10" s="1"/>
  <c r="F14" i="10" s="1"/>
  <c r="G14" i="10" s="1" a="1"/>
  <c r="G14" i="10" s="1"/>
  <c r="I14" i="10" s="1"/>
  <c r="J13" i="10"/>
  <c r="K13" i="10" s="1"/>
  <c r="L13" i="10" s="1"/>
  <c r="M13" i="10" s="1"/>
  <c r="N13" i="10" s="1"/>
  <c r="J13" i="7"/>
  <c r="K13" i="7" s="1"/>
  <c r="L13" i="7" s="1"/>
  <c r="M13" i="7" s="1"/>
  <c r="N13" i="7" s="1"/>
  <c r="H14" i="7"/>
  <c r="D14" i="7"/>
  <c r="E14" i="7" s="1"/>
  <c r="F14" i="7" s="1"/>
  <c r="G14" i="7" s="1" a="1"/>
  <c r="G14" i="7" s="1"/>
  <c r="I7" i="3"/>
  <c r="H15" i="10" l="1"/>
  <c r="D15" i="10"/>
  <c r="E15" i="10" s="1"/>
  <c r="F15" i="10" s="1"/>
  <c r="G15" i="10" s="1" a="1"/>
  <c r="G15" i="10" s="1"/>
  <c r="J14" i="10"/>
  <c r="K14" i="10" s="1"/>
  <c r="L14" i="10" s="1"/>
  <c r="M14" i="10" s="1"/>
  <c r="N14" i="10" s="1"/>
  <c r="I14" i="7"/>
  <c r="H8" i="3"/>
  <c r="D8" i="3"/>
  <c r="E8" i="3" s="1"/>
  <c r="F8" i="3" s="1"/>
  <c r="G8" i="3" s="1" a="1"/>
  <c r="G8" i="3" s="1"/>
  <c r="J7" i="3"/>
  <c r="K7" i="3" s="1"/>
  <c r="L7" i="3" s="1"/>
  <c r="M7" i="3" s="1"/>
  <c r="N7" i="3" s="1"/>
  <c r="I15" i="10" l="1"/>
  <c r="H15" i="7"/>
  <c r="D15" i="7"/>
  <c r="E15" i="7" s="1"/>
  <c r="F15" i="7" s="1"/>
  <c r="G15" i="7" s="1" a="1"/>
  <c r="G15" i="7" s="1"/>
  <c r="J14" i="7"/>
  <c r="K14" i="7" s="1"/>
  <c r="L14" i="7" s="1"/>
  <c r="M14" i="7" s="1"/>
  <c r="N14" i="7" s="1"/>
  <c r="I8" i="3"/>
  <c r="D16" i="10" l="1"/>
  <c r="E16" i="10" s="1"/>
  <c r="F16" i="10" s="1"/>
  <c r="G16" i="10" s="1" a="1"/>
  <c r="G16" i="10" s="1"/>
  <c r="H16" i="10"/>
  <c r="J15" i="10"/>
  <c r="K15" i="10" s="1"/>
  <c r="L15" i="10" s="1"/>
  <c r="M15" i="10" s="1"/>
  <c r="N15" i="10" s="1"/>
  <c r="I15" i="7"/>
  <c r="J8" i="3"/>
  <c r="K8" i="3" s="1"/>
  <c r="L8" i="3" s="1"/>
  <c r="M8" i="3" s="1"/>
  <c r="N8" i="3" s="1"/>
  <c r="H9" i="3"/>
  <c r="D9" i="3"/>
  <c r="E9" i="3" s="1"/>
  <c r="F9" i="3" s="1"/>
  <c r="G9" i="3" s="1" a="1"/>
  <c r="G9" i="3" s="1"/>
  <c r="I16" i="10" l="1"/>
  <c r="D17" i="10" s="1"/>
  <c r="E17" i="10" s="1"/>
  <c r="F17" i="10" s="1"/>
  <c r="G17" i="10" s="1" a="1"/>
  <c r="G17" i="10" s="1"/>
  <c r="D16" i="7"/>
  <c r="E16" i="7" s="1"/>
  <c r="F16" i="7" s="1"/>
  <c r="G16" i="7" s="1" a="1"/>
  <c r="G16" i="7" s="1"/>
  <c r="H16" i="7"/>
  <c r="J15" i="7"/>
  <c r="K15" i="7" s="1"/>
  <c r="L15" i="7" s="1"/>
  <c r="M15" i="7" s="1"/>
  <c r="N15" i="7" s="1"/>
  <c r="I9" i="3"/>
  <c r="H17" i="10" l="1"/>
  <c r="J16" i="10"/>
  <c r="K16" i="10" s="1"/>
  <c r="L16" i="10" s="1"/>
  <c r="M16" i="10" s="1"/>
  <c r="N16" i="10" s="1"/>
  <c r="I17" i="10"/>
  <c r="H18" i="10" s="1"/>
  <c r="I16" i="7"/>
  <c r="J9" i="3"/>
  <c r="K9" i="3" s="1"/>
  <c r="L9" i="3" s="1"/>
  <c r="M9" i="3" s="1"/>
  <c r="N9" i="3" s="1"/>
  <c r="D10" i="3"/>
  <c r="E10" i="3" s="1"/>
  <c r="F10" i="3" s="1"/>
  <c r="G10" i="3" s="1" a="1"/>
  <c r="G10" i="3" s="1"/>
  <c r="H10" i="3"/>
  <c r="D18" i="10" l="1"/>
  <c r="E18" i="10" s="1"/>
  <c r="F18" i="10" s="1"/>
  <c r="G18" i="10" s="1" a="1"/>
  <c r="G18" i="10" s="1"/>
  <c r="I18" i="10" s="1"/>
  <c r="J17" i="10"/>
  <c r="K17" i="10" s="1"/>
  <c r="L17" i="10" s="1"/>
  <c r="M17" i="10" s="1"/>
  <c r="N17" i="10" s="1"/>
  <c r="J16" i="7"/>
  <c r="K16" i="7" s="1"/>
  <c r="L16" i="7" s="1"/>
  <c r="M16" i="7" s="1"/>
  <c r="N16" i="7" s="1"/>
  <c r="D17" i="7"/>
  <c r="E17" i="7" s="1"/>
  <c r="F17" i="7" s="1"/>
  <c r="G17" i="7" s="1" a="1"/>
  <c r="G17" i="7" s="1"/>
  <c r="H17" i="7"/>
  <c r="I10" i="3"/>
  <c r="J18" i="10" l="1"/>
  <c r="K18" i="10" s="1"/>
  <c r="L18" i="10" s="1"/>
  <c r="M18" i="10" s="1"/>
  <c r="N18" i="10" s="1"/>
  <c r="H19" i="10"/>
  <c r="D19" i="10"/>
  <c r="E19" i="10" s="1"/>
  <c r="F19" i="10" s="1"/>
  <c r="G19" i="10" s="1" a="1"/>
  <c r="G19" i="10" s="1"/>
  <c r="I17" i="7"/>
  <c r="H11" i="3"/>
  <c r="D11" i="3"/>
  <c r="E11" i="3" s="1"/>
  <c r="F11" i="3" s="1"/>
  <c r="G11" i="3" s="1" a="1"/>
  <c r="G11" i="3" s="1"/>
  <c r="J10" i="3"/>
  <c r="K10" i="3" s="1"/>
  <c r="L10" i="3" s="1"/>
  <c r="M10" i="3" s="1"/>
  <c r="N10" i="3" s="1"/>
  <c r="I19" i="10" l="1"/>
  <c r="H18" i="7"/>
  <c r="D18" i="7"/>
  <c r="E18" i="7" s="1"/>
  <c r="F18" i="7" s="1"/>
  <c r="G18" i="7" s="1" a="1"/>
  <c r="G18" i="7" s="1"/>
  <c r="J17" i="7"/>
  <c r="K17" i="7" s="1"/>
  <c r="L17" i="7" s="1"/>
  <c r="M17" i="7" s="1"/>
  <c r="N17" i="7" s="1"/>
  <c r="I11" i="3"/>
  <c r="J19" i="10" l="1"/>
  <c r="K19" i="10" s="1"/>
  <c r="L19" i="10" s="1"/>
  <c r="M19" i="10" s="1"/>
  <c r="N19" i="10" s="1"/>
  <c r="H20" i="10"/>
  <c r="D20" i="10"/>
  <c r="E20" i="10" s="1"/>
  <c r="F20" i="10" s="1"/>
  <c r="G20" i="10" s="1" a="1"/>
  <c r="G20" i="10" s="1"/>
  <c r="I18" i="7"/>
  <c r="D12" i="3"/>
  <c r="E12" i="3" s="1"/>
  <c r="F12" i="3" s="1"/>
  <c r="G12" i="3" s="1" a="1"/>
  <c r="G12" i="3" s="1"/>
  <c r="J11" i="3"/>
  <c r="K11" i="3" s="1"/>
  <c r="L11" i="3" s="1"/>
  <c r="M11" i="3" s="1"/>
  <c r="N11" i="3" s="1"/>
  <c r="H12" i="3"/>
  <c r="I20" i="10" l="1"/>
  <c r="J18" i="7"/>
  <c r="K18" i="7" s="1"/>
  <c r="L18" i="7" s="1"/>
  <c r="M18" i="7" s="1"/>
  <c r="N18" i="7" s="1"/>
  <c r="H19" i="7"/>
  <c r="D19" i="7"/>
  <c r="E19" i="7" s="1"/>
  <c r="F19" i="7" s="1"/>
  <c r="G19" i="7" s="1" a="1"/>
  <c r="G19" i="7" s="1"/>
  <c r="I12" i="3"/>
  <c r="J20" i="10" l="1"/>
  <c r="K20" i="10" s="1"/>
  <c r="L20" i="10" s="1"/>
  <c r="M20" i="10" s="1"/>
  <c r="N20" i="10" s="1"/>
  <c r="H21" i="10"/>
  <c r="D21" i="10"/>
  <c r="E21" i="10" s="1"/>
  <c r="F21" i="10" s="1"/>
  <c r="G21" i="10" s="1" a="1"/>
  <c r="G21" i="10" s="1"/>
  <c r="I19" i="7"/>
  <c r="H13" i="3"/>
  <c r="D13" i="3"/>
  <c r="E13" i="3" s="1"/>
  <c r="F13" i="3" s="1"/>
  <c r="G13" i="3" s="1" a="1"/>
  <c r="G13" i="3" s="1"/>
  <c r="J12" i="3"/>
  <c r="K12" i="3" s="1"/>
  <c r="L12" i="3" s="1"/>
  <c r="M12" i="3" s="1"/>
  <c r="N12" i="3" s="1"/>
  <c r="I21" i="10" l="1"/>
  <c r="H20" i="7"/>
  <c r="D20" i="7"/>
  <c r="E20" i="7" s="1"/>
  <c r="F20" i="7" s="1"/>
  <c r="G20" i="7" s="1" a="1"/>
  <c r="G20" i="7" s="1"/>
  <c r="J19" i="7"/>
  <c r="K19" i="7" s="1"/>
  <c r="L19" i="7" s="1"/>
  <c r="M19" i="7" s="1"/>
  <c r="N19" i="7" s="1"/>
  <c r="I13" i="3"/>
  <c r="D22" i="10" l="1"/>
  <c r="E22" i="10" s="1"/>
  <c r="F22" i="10" s="1"/>
  <c r="G22" i="10" s="1" a="1"/>
  <c r="G22" i="10" s="1"/>
  <c r="J21" i="10"/>
  <c r="K21" i="10" s="1"/>
  <c r="L21" i="10" s="1"/>
  <c r="M21" i="10" s="1"/>
  <c r="N21" i="10" s="1"/>
  <c r="H22" i="10"/>
  <c r="I20" i="7"/>
  <c r="J13" i="3"/>
  <c r="K13" i="3" s="1"/>
  <c r="L13" i="3" s="1"/>
  <c r="M13" i="3" s="1"/>
  <c r="D14" i="3"/>
  <c r="E14" i="3" s="1"/>
  <c r="F14" i="3" s="1"/>
  <c r="G14" i="3" s="1" a="1"/>
  <c r="G14" i="3" s="1"/>
  <c r="H14" i="3"/>
  <c r="I22" i="10" l="1"/>
  <c r="J20" i="7"/>
  <c r="K20" i="7" s="1"/>
  <c r="L20" i="7" s="1"/>
  <c r="M20" i="7" s="1"/>
  <c r="N20" i="7" s="1"/>
  <c r="D21" i="7"/>
  <c r="E21" i="7" s="1"/>
  <c r="F21" i="7" s="1"/>
  <c r="G21" i="7" s="1" a="1"/>
  <c r="G21" i="7" s="1"/>
  <c r="H21" i="7"/>
  <c r="N13" i="3"/>
  <c r="I14" i="3"/>
  <c r="D23" i="10" l="1"/>
  <c r="E23" i="10" s="1"/>
  <c r="F23" i="10" s="1"/>
  <c r="G23" i="10" s="1" a="1"/>
  <c r="G23" i="10" s="1"/>
  <c r="H23" i="10"/>
  <c r="J22" i="10"/>
  <c r="K22" i="10" s="1"/>
  <c r="L22" i="10" s="1"/>
  <c r="M22" i="10" s="1"/>
  <c r="N22" i="10" s="1"/>
  <c r="I21" i="7"/>
  <c r="H15" i="3"/>
  <c r="D15" i="3"/>
  <c r="E15" i="3" s="1"/>
  <c r="F15" i="3" s="1"/>
  <c r="G15" i="3" s="1" a="1"/>
  <c r="G15" i="3" s="1"/>
  <c r="J14" i="3"/>
  <c r="K14" i="3" s="1"/>
  <c r="L14" i="3" s="1"/>
  <c r="M14" i="3" s="1"/>
  <c r="N14" i="3" s="1"/>
  <c r="I23" i="10" l="1"/>
  <c r="H22" i="7"/>
  <c r="D22" i="7"/>
  <c r="E22" i="7" s="1"/>
  <c r="F22" i="7" s="1"/>
  <c r="G22" i="7" s="1" a="1"/>
  <c r="G22" i="7" s="1"/>
  <c r="J21" i="7"/>
  <c r="K21" i="7" s="1"/>
  <c r="L21" i="7" s="1"/>
  <c r="M21" i="7" s="1"/>
  <c r="N21" i="7" s="1"/>
  <c r="I15" i="3"/>
  <c r="D24" i="10" l="1"/>
  <c r="E24" i="10" s="1"/>
  <c r="F24" i="10" s="1"/>
  <c r="G24" i="10" s="1" a="1"/>
  <c r="G24" i="10" s="1"/>
  <c r="J23" i="10"/>
  <c r="K23" i="10" s="1"/>
  <c r="L23" i="10" s="1"/>
  <c r="M23" i="10" s="1"/>
  <c r="N23" i="10" s="1"/>
  <c r="H24" i="10"/>
  <c r="I22" i="7"/>
  <c r="H16" i="3"/>
  <c r="D16" i="3"/>
  <c r="E16" i="3" s="1"/>
  <c r="F16" i="3" s="1"/>
  <c r="G16" i="3" s="1" a="1"/>
  <c r="G16" i="3" s="1"/>
  <c r="J15" i="3"/>
  <c r="K15" i="3" s="1"/>
  <c r="L15" i="3" s="1"/>
  <c r="M15" i="3" s="1"/>
  <c r="N15" i="3" s="1"/>
  <c r="I24" i="10" l="1"/>
  <c r="D25" i="10" s="1"/>
  <c r="E25" i="10" s="1"/>
  <c r="F25" i="10" s="1"/>
  <c r="G25" i="10" s="1" a="1"/>
  <c r="G25" i="10" s="1"/>
  <c r="D23" i="7"/>
  <c r="E23" i="7" s="1"/>
  <c r="F23" i="7" s="1"/>
  <c r="G23" i="7" s="1" a="1"/>
  <c r="G23" i="7" s="1"/>
  <c r="H23" i="7"/>
  <c r="J22" i="7"/>
  <c r="K22" i="7" s="1"/>
  <c r="L22" i="7" s="1"/>
  <c r="M22" i="7" s="1"/>
  <c r="N22" i="7" s="1"/>
  <c r="I16" i="3"/>
  <c r="J24" i="10" l="1"/>
  <c r="K24" i="10" s="1"/>
  <c r="L24" i="10" s="1"/>
  <c r="M24" i="10" s="1"/>
  <c r="N24" i="10" s="1"/>
  <c r="H25" i="10"/>
  <c r="I25" i="10"/>
  <c r="I23" i="7"/>
  <c r="D17" i="3"/>
  <c r="E17" i="3" s="1"/>
  <c r="F17" i="3" s="1"/>
  <c r="G17" i="3" s="1" a="1"/>
  <c r="G17" i="3" s="1"/>
  <c r="J16" i="3"/>
  <c r="K16" i="3" s="1"/>
  <c r="L16" i="3" s="1"/>
  <c r="M16" i="3" s="1"/>
  <c r="N16" i="3" s="1"/>
  <c r="H17" i="3"/>
  <c r="D26" i="10" l="1"/>
  <c r="E26" i="10" s="1"/>
  <c r="F26" i="10" s="1"/>
  <c r="G26" i="10" s="1" a="1"/>
  <c r="G26" i="10" s="1"/>
  <c r="J25" i="10"/>
  <c r="K25" i="10" s="1"/>
  <c r="L25" i="10" s="1"/>
  <c r="M25" i="10" s="1"/>
  <c r="N25" i="10" s="1"/>
  <c r="H26" i="10"/>
  <c r="D24" i="7"/>
  <c r="E24" i="7" s="1"/>
  <c r="F24" i="7" s="1"/>
  <c r="G24" i="7" s="1" a="1"/>
  <c r="G24" i="7" s="1"/>
  <c r="J23" i="7"/>
  <c r="K23" i="7" s="1"/>
  <c r="L23" i="7" s="1"/>
  <c r="M23" i="7" s="1"/>
  <c r="N23" i="7" s="1"/>
  <c r="H24" i="7"/>
  <c r="I17" i="3"/>
  <c r="I26" i="10" l="1"/>
  <c r="H27" i="10" s="1"/>
  <c r="J26" i="10"/>
  <c r="K26" i="10" s="1"/>
  <c r="L26" i="10" s="1"/>
  <c r="M26" i="10" s="1"/>
  <c r="I24" i="7"/>
  <c r="H25" i="7" s="1"/>
  <c r="D25" i="7"/>
  <c r="E25" i="7" s="1"/>
  <c r="F25" i="7" s="1"/>
  <c r="G25" i="7" s="1" a="1"/>
  <c r="G25" i="7" s="1"/>
  <c r="J24" i="7"/>
  <c r="K24" i="7" s="1"/>
  <c r="L24" i="7" s="1"/>
  <c r="M24" i="7" s="1"/>
  <c r="N24" i="7" s="1"/>
  <c r="H18" i="3"/>
  <c r="D18" i="3"/>
  <c r="E18" i="3" s="1"/>
  <c r="F18" i="3" s="1"/>
  <c r="G18" i="3" s="1" a="1"/>
  <c r="G18" i="3" s="1"/>
  <c r="J17" i="3"/>
  <c r="K17" i="3" s="1"/>
  <c r="L17" i="3" s="1"/>
  <c r="M17" i="3" s="1"/>
  <c r="N17" i="3" s="1"/>
  <c r="D27" i="10" l="1"/>
  <c r="E27" i="10" s="1"/>
  <c r="F27" i="10" s="1"/>
  <c r="G27" i="10" s="1" a="1"/>
  <c r="G27" i="10" s="1"/>
  <c r="I27" i="10" s="1"/>
  <c r="I25" i="7"/>
  <c r="I18" i="3"/>
  <c r="N26" i="10" l="1"/>
  <c r="D28" i="10"/>
  <c r="E28" i="10" s="1"/>
  <c r="F28" i="10" s="1"/>
  <c r="G28" i="10" s="1" a="1"/>
  <c r="G28" i="10" s="1"/>
  <c r="H28" i="10"/>
  <c r="J27" i="10"/>
  <c r="K27" i="10" s="1"/>
  <c r="L27" i="10" s="1"/>
  <c r="M27" i="10" s="1"/>
  <c r="N27" i="10" s="1"/>
  <c r="J25" i="7"/>
  <c r="K25" i="7" s="1"/>
  <c r="L25" i="7" s="1"/>
  <c r="M25" i="7" s="1"/>
  <c r="D26" i="7"/>
  <c r="E26" i="7" s="1"/>
  <c r="F26" i="7" s="1"/>
  <c r="G26" i="7" s="1" a="1"/>
  <c r="G26" i="7" s="1"/>
  <c r="H26" i="7"/>
  <c r="J18" i="3"/>
  <c r="K18" i="3" s="1"/>
  <c r="L18" i="3" s="1"/>
  <c r="M18" i="3" s="1"/>
  <c r="N18" i="3" s="1"/>
  <c r="D19" i="3"/>
  <c r="E19" i="3" s="1"/>
  <c r="F19" i="3" s="1"/>
  <c r="G19" i="3" s="1" a="1"/>
  <c r="G19" i="3" s="1"/>
  <c r="H19" i="3"/>
  <c r="I28" i="10" l="1"/>
  <c r="I26" i="7"/>
  <c r="N25" i="7"/>
  <c r="I19" i="3"/>
  <c r="H29" i="10" l="1"/>
  <c r="D29" i="10"/>
  <c r="E29" i="10" s="1"/>
  <c r="F29" i="10" s="1"/>
  <c r="G29" i="10" s="1" a="1"/>
  <c r="G29" i="10" s="1"/>
  <c r="J28" i="10"/>
  <c r="K28" i="10" s="1"/>
  <c r="L28" i="10" s="1"/>
  <c r="M28" i="10" s="1"/>
  <c r="N28" i="10" s="1"/>
  <c r="H27" i="7"/>
  <c r="D27" i="7"/>
  <c r="E27" i="7" s="1"/>
  <c r="F27" i="7" s="1"/>
  <c r="G27" i="7" s="1" a="1"/>
  <c r="G27" i="7" s="1"/>
  <c r="J26" i="7"/>
  <c r="K26" i="7" s="1"/>
  <c r="L26" i="7" s="1"/>
  <c r="M26" i="7" s="1"/>
  <c r="N26" i="7" s="1"/>
  <c r="H20" i="3"/>
  <c r="D20" i="3"/>
  <c r="E20" i="3" s="1"/>
  <c r="F20" i="3" s="1"/>
  <c r="G20" i="3" s="1" a="1"/>
  <c r="G20" i="3" s="1"/>
  <c r="J19" i="3"/>
  <c r="K19" i="3" s="1"/>
  <c r="L19" i="3" s="1"/>
  <c r="M19" i="3" s="1"/>
  <c r="N19" i="3" s="1"/>
  <c r="I29" i="10" l="1"/>
  <c r="I27" i="7"/>
  <c r="I20" i="3"/>
  <c r="J29" i="10" l="1"/>
  <c r="K29" i="10" s="1"/>
  <c r="L29" i="10" s="1"/>
  <c r="M29" i="10" s="1"/>
  <c r="N29" i="10" s="1"/>
  <c r="H30" i="10"/>
  <c r="D30" i="10"/>
  <c r="E30" i="10" s="1"/>
  <c r="F30" i="10" s="1"/>
  <c r="G30" i="10" s="1" a="1"/>
  <c r="G30" i="10" s="1"/>
  <c r="D28" i="7"/>
  <c r="E28" i="7" s="1"/>
  <c r="F28" i="7" s="1"/>
  <c r="G28" i="7" s="1" a="1"/>
  <c r="G28" i="7" s="1"/>
  <c r="H28" i="7"/>
  <c r="J27" i="7"/>
  <c r="K27" i="7" s="1"/>
  <c r="L27" i="7" s="1"/>
  <c r="M27" i="7" s="1"/>
  <c r="N27" i="7" s="1"/>
  <c r="J20" i="3"/>
  <c r="K20" i="3" s="1"/>
  <c r="L20" i="3" s="1"/>
  <c r="M20" i="3" s="1"/>
  <c r="H21" i="3"/>
  <c r="D21" i="3"/>
  <c r="E21" i="3" s="1"/>
  <c r="F21" i="3" s="1"/>
  <c r="G21" i="3" s="1" a="1"/>
  <c r="G21" i="3" s="1"/>
  <c r="I30" i="10" l="1"/>
  <c r="I28" i="7"/>
  <c r="N20" i="3"/>
  <c r="I21" i="3"/>
  <c r="H31" i="10" l="1"/>
  <c r="J30" i="10"/>
  <c r="K30" i="10" s="1"/>
  <c r="L30" i="10" s="1"/>
  <c r="M30" i="10" s="1"/>
  <c r="N30" i="10" s="1"/>
  <c r="D31" i="10"/>
  <c r="E31" i="10" s="1"/>
  <c r="F31" i="10" s="1"/>
  <c r="G31" i="10" s="1" a="1"/>
  <c r="G31" i="10" s="1"/>
  <c r="J28" i="7"/>
  <c r="K28" i="7" s="1"/>
  <c r="L28" i="7" s="1"/>
  <c r="M28" i="7" s="1"/>
  <c r="N28" i="7" s="1"/>
  <c r="D29" i="7"/>
  <c r="E29" i="7" s="1"/>
  <c r="F29" i="7" s="1"/>
  <c r="G29" i="7" s="1" a="1"/>
  <c r="G29" i="7" s="1"/>
  <c r="H29" i="7"/>
  <c r="J21" i="3"/>
  <c r="K21" i="3" s="1"/>
  <c r="L21" i="3" s="1"/>
  <c r="M21" i="3" s="1"/>
  <c r="N21" i="3" s="1"/>
  <c r="D22" i="3"/>
  <c r="E22" i="3" s="1"/>
  <c r="F22" i="3" s="1"/>
  <c r="G22" i="3" s="1" a="1"/>
  <c r="G22" i="3" s="1"/>
  <c r="H22" i="3"/>
  <c r="I31" i="10" l="1"/>
  <c r="I29" i="7"/>
  <c r="I22" i="3"/>
  <c r="D32" i="10" l="1"/>
  <c r="E32" i="10" s="1"/>
  <c r="F32" i="10" s="1"/>
  <c r="G32" i="10" s="1" a="1"/>
  <c r="G32" i="10" s="1"/>
  <c r="I32" i="10" s="1"/>
  <c r="H32" i="10"/>
  <c r="J31" i="10"/>
  <c r="K31" i="10" s="1"/>
  <c r="L31" i="10" s="1"/>
  <c r="M31" i="10" s="1"/>
  <c r="N31" i="10" s="1"/>
  <c r="H30" i="7"/>
  <c r="D30" i="7"/>
  <c r="E30" i="7" s="1"/>
  <c r="F30" i="7" s="1"/>
  <c r="G30" i="7" s="1" a="1"/>
  <c r="G30" i="7" s="1"/>
  <c r="J29" i="7"/>
  <c r="K29" i="7" s="1"/>
  <c r="L29" i="7" s="1"/>
  <c r="M29" i="7" s="1"/>
  <c r="N29" i="7" s="1"/>
  <c r="H23" i="3"/>
  <c r="D23" i="3"/>
  <c r="E23" i="3" s="1"/>
  <c r="F23" i="3" s="1"/>
  <c r="G23" i="3" s="1" a="1"/>
  <c r="G23" i="3" s="1"/>
  <c r="J22" i="3"/>
  <c r="K22" i="3" s="1"/>
  <c r="L22" i="3" s="1"/>
  <c r="M22" i="3" s="1"/>
  <c r="N22" i="3" s="1"/>
  <c r="H33" i="10" l="1"/>
  <c r="J32" i="10"/>
  <c r="K32" i="10" s="1"/>
  <c r="L32" i="10" s="1"/>
  <c r="M32" i="10" s="1"/>
  <c r="N32" i="10" s="1"/>
  <c r="D33" i="10"/>
  <c r="E33" i="10" s="1"/>
  <c r="F33" i="10" s="1"/>
  <c r="G33" i="10" s="1" a="1"/>
  <c r="G33" i="10" s="1"/>
  <c r="I33" i="10" s="1"/>
  <c r="I30" i="7"/>
  <c r="I23" i="3"/>
  <c r="D34" i="10" l="1"/>
  <c r="E34" i="10" s="1"/>
  <c r="F34" i="10" s="1"/>
  <c r="G34" i="10" s="1" a="1"/>
  <c r="G34" i="10" s="1"/>
  <c r="J33" i="10"/>
  <c r="K33" i="10" s="1"/>
  <c r="L33" i="10" s="1"/>
  <c r="M33" i="10" s="1"/>
  <c r="N33" i="10" s="1"/>
  <c r="H34" i="10"/>
  <c r="J30" i="7"/>
  <c r="K30" i="7" s="1"/>
  <c r="L30" i="7" s="1"/>
  <c r="M30" i="7" s="1"/>
  <c r="N30" i="7" s="1"/>
  <c r="D31" i="7"/>
  <c r="E31" i="7" s="1"/>
  <c r="F31" i="7" s="1"/>
  <c r="G31" i="7" s="1" a="1"/>
  <c r="G31" i="7" s="1"/>
  <c r="H31" i="7"/>
  <c r="D24" i="3"/>
  <c r="E24" i="3" s="1"/>
  <c r="F24" i="3" s="1"/>
  <c r="G24" i="3" s="1" a="1"/>
  <c r="G24" i="3" s="1"/>
  <c r="J23" i="3"/>
  <c r="K23" i="3" s="1"/>
  <c r="L23" i="3" s="1"/>
  <c r="M23" i="3" s="1"/>
  <c r="N23" i="3" s="1"/>
  <c r="H24" i="3"/>
  <c r="I34" i="10" l="1"/>
  <c r="D35" i="10"/>
  <c r="E35" i="10" s="1"/>
  <c r="F35" i="10" s="1"/>
  <c r="G35" i="10" s="1" a="1"/>
  <c r="G35" i="10" s="1"/>
  <c r="J34" i="10"/>
  <c r="K34" i="10" s="1"/>
  <c r="L34" i="10" s="1"/>
  <c r="M34" i="10" s="1"/>
  <c r="N34" i="10" s="1"/>
  <c r="H35" i="10"/>
  <c r="I31" i="7"/>
  <c r="I24" i="3"/>
  <c r="H25" i="3" s="1"/>
  <c r="I35" i="10" l="1"/>
  <c r="J35" i="10"/>
  <c r="K35" i="10" s="1"/>
  <c r="L35" i="10" s="1"/>
  <c r="M35" i="10" s="1"/>
  <c r="N35" i="10" s="1"/>
  <c r="H36" i="10"/>
  <c r="D36" i="10"/>
  <c r="E36" i="10" s="1"/>
  <c r="F36" i="10" s="1"/>
  <c r="G36" i="10" s="1" a="1"/>
  <c r="G36" i="10" s="1"/>
  <c r="I36" i="10" s="1"/>
  <c r="D32" i="7"/>
  <c r="E32" i="7" s="1"/>
  <c r="F32" i="7" s="1"/>
  <c r="G32" i="7" s="1" a="1"/>
  <c r="G32" i="7" s="1"/>
  <c r="H32" i="7"/>
  <c r="J31" i="7"/>
  <c r="K31" i="7" s="1"/>
  <c r="L31" i="7" s="1"/>
  <c r="M31" i="7" s="1"/>
  <c r="N31" i="7" s="1"/>
  <c r="J24" i="3"/>
  <c r="K24" i="3" s="1"/>
  <c r="L24" i="3" s="1"/>
  <c r="M24" i="3" s="1"/>
  <c r="N24" i="3" s="1"/>
  <c r="D25" i="3"/>
  <c r="E25" i="3" s="1"/>
  <c r="F25" i="3" s="1"/>
  <c r="G25" i="3" s="1" a="1"/>
  <c r="G25" i="3" s="1"/>
  <c r="I25" i="3" s="1"/>
  <c r="H37" i="10" l="1"/>
  <c r="J36" i="10"/>
  <c r="K36" i="10" s="1"/>
  <c r="L36" i="10" s="1"/>
  <c r="M36" i="10" s="1"/>
  <c r="N36" i="10" s="1"/>
  <c r="D37" i="10"/>
  <c r="E37" i="10" s="1"/>
  <c r="F37" i="10" s="1"/>
  <c r="G37" i="10" s="1" a="1"/>
  <c r="G37" i="10" s="1"/>
  <c r="I37" i="10" s="1"/>
  <c r="I32" i="7"/>
  <c r="J32" i="7" s="1"/>
  <c r="C33" i="7" s="1"/>
  <c r="G3" i="6" s="1"/>
  <c r="J25" i="3"/>
  <c r="K25" i="3" s="1"/>
  <c r="L25" i="3" s="1"/>
  <c r="M25" i="3" s="1"/>
  <c r="N25" i="3" s="1"/>
  <c r="H26" i="3"/>
  <c r="D26" i="3"/>
  <c r="E26" i="3" s="1"/>
  <c r="F26" i="3" s="1"/>
  <c r="G26" i="3" s="1" a="1"/>
  <c r="G26" i="3" s="1"/>
  <c r="J37" i="10" l="1"/>
  <c r="K37" i="10" s="1"/>
  <c r="L37" i="10" s="1"/>
  <c r="M37" i="10" s="1"/>
  <c r="N37" i="10" s="1"/>
  <c r="H38" i="10"/>
  <c r="D38" i="10"/>
  <c r="E38" i="10" s="1"/>
  <c r="F38" i="10" s="1"/>
  <c r="G38" i="10" s="1" a="1"/>
  <c r="G38" i="10" s="1"/>
  <c r="I38" i="10" s="1"/>
  <c r="I26" i="3"/>
  <c r="D39" i="10" l="1"/>
  <c r="E39" i="10" s="1"/>
  <c r="F39" i="10" s="1"/>
  <c r="G39" i="10" s="1" a="1"/>
  <c r="G39" i="10" s="1"/>
  <c r="I39" i="10" s="1"/>
  <c r="H39" i="10"/>
  <c r="J38" i="10"/>
  <c r="K38" i="10" s="1"/>
  <c r="L38" i="10" s="1"/>
  <c r="M38" i="10" s="1"/>
  <c r="N38" i="10" s="1"/>
  <c r="H27" i="3"/>
  <c r="D27" i="3"/>
  <c r="E27" i="3" s="1"/>
  <c r="F27" i="3" s="1"/>
  <c r="G27" i="3" s="1" a="1"/>
  <c r="G27" i="3" s="1"/>
  <c r="J26" i="3"/>
  <c r="K26" i="3" s="1"/>
  <c r="L26" i="3" s="1"/>
  <c r="M26" i="3" s="1"/>
  <c r="N26" i="3" s="1"/>
  <c r="H40" i="10" l="1"/>
  <c r="J39" i="10"/>
  <c r="K39" i="10" s="1"/>
  <c r="L39" i="10" s="1"/>
  <c r="M39" i="10" s="1"/>
  <c r="N39" i="10" s="1"/>
  <c r="D40" i="10"/>
  <c r="E40" i="10" s="1"/>
  <c r="F40" i="10" s="1"/>
  <c r="G40" i="10" s="1" a="1"/>
  <c r="G40" i="10" s="1"/>
  <c r="I40" i="10" s="1"/>
  <c r="I27" i="3"/>
  <c r="D41" i="10" l="1"/>
  <c r="E41" i="10" s="1"/>
  <c r="F41" i="10" s="1"/>
  <c r="G41" i="10" s="1" a="1"/>
  <c r="G41" i="10" s="1"/>
  <c r="I41" i="10" s="1"/>
  <c r="H41" i="10"/>
  <c r="J40" i="10"/>
  <c r="K40" i="10" s="1"/>
  <c r="L40" i="10" s="1"/>
  <c r="M40" i="10" s="1"/>
  <c r="N40" i="10" s="1"/>
  <c r="H28" i="3"/>
  <c r="D28" i="3"/>
  <c r="E28" i="3" s="1"/>
  <c r="F28" i="3" s="1"/>
  <c r="G28" i="3" s="1" a="1"/>
  <c r="G28" i="3" s="1"/>
  <c r="J27" i="3"/>
  <c r="K27" i="3" s="1"/>
  <c r="L27" i="3" s="1"/>
  <c r="M27" i="3" s="1"/>
  <c r="N27" i="3" s="1"/>
  <c r="H42" i="10" l="1"/>
  <c r="D42" i="10"/>
  <c r="E42" i="10" s="1"/>
  <c r="F42" i="10" s="1"/>
  <c r="G42" i="10" s="1" a="1"/>
  <c r="G42" i="10" s="1"/>
  <c r="I42" i="10" s="1"/>
  <c r="J41" i="10"/>
  <c r="K41" i="10" s="1"/>
  <c r="L41" i="10" s="1"/>
  <c r="M41" i="10" s="1"/>
  <c r="N41" i="10" s="1"/>
  <c r="I28" i="3"/>
  <c r="J42" i="10" l="1"/>
  <c r="K42" i="10" s="1"/>
  <c r="L42" i="10" s="1"/>
  <c r="M42" i="10" s="1"/>
  <c r="N42" i="10" s="1"/>
  <c r="D43" i="10"/>
  <c r="E43" i="10" s="1"/>
  <c r="F43" i="10" s="1"/>
  <c r="G43" i="10" s="1" a="1"/>
  <c r="G43" i="10" s="1"/>
  <c r="I43" i="10" s="1"/>
  <c r="H43" i="10"/>
  <c r="D29" i="3"/>
  <c r="E29" i="3" s="1"/>
  <c r="F29" i="3" s="1"/>
  <c r="G29" i="3" s="1" a="1"/>
  <c r="G29" i="3" s="1"/>
  <c r="J28" i="3"/>
  <c r="K28" i="3" s="1"/>
  <c r="L28" i="3" s="1"/>
  <c r="M28" i="3" s="1"/>
  <c r="N28" i="3" s="1"/>
  <c r="H29" i="3"/>
  <c r="H44" i="10" l="1"/>
  <c r="D44" i="10"/>
  <c r="E44" i="10" s="1"/>
  <c r="F44" i="10" s="1"/>
  <c r="G44" i="10" s="1" a="1"/>
  <c r="G44" i="10" s="1"/>
  <c r="I44" i="10" s="1"/>
  <c r="J43" i="10"/>
  <c r="K43" i="10" s="1"/>
  <c r="L43" i="10" s="1"/>
  <c r="M43" i="10" s="1"/>
  <c r="N43" i="10" s="1"/>
  <c r="I29" i="3"/>
  <c r="H30" i="3" s="1"/>
  <c r="H45" i="10" l="1"/>
  <c r="J44" i="10"/>
  <c r="K44" i="10" s="1"/>
  <c r="L44" i="10" s="1"/>
  <c r="M44" i="10" s="1"/>
  <c r="N44" i="10" s="1"/>
  <c r="D45" i="10"/>
  <c r="E45" i="10" s="1"/>
  <c r="F45" i="10" s="1"/>
  <c r="G45" i="10" s="1" a="1"/>
  <c r="G45" i="10" s="1"/>
  <c r="I45" i="10" s="1"/>
  <c r="J45" i="10" s="1"/>
  <c r="C46" i="10" s="1"/>
  <c r="G3" i="9" s="1"/>
  <c r="J29" i="3"/>
  <c r="K29" i="3" s="1"/>
  <c r="L29" i="3" s="1"/>
  <c r="M29" i="3" s="1"/>
  <c r="D30" i="3"/>
  <c r="E30" i="3" s="1"/>
  <c r="F30" i="3" s="1"/>
  <c r="G30" i="3" s="1" a="1"/>
  <c r="G30" i="3" s="1"/>
  <c r="I30" i="3" s="1"/>
  <c r="N29" i="3" l="1"/>
  <c r="J30" i="3"/>
  <c r="K30" i="3" s="1"/>
  <c r="L30" i="3" s="1"/>
  <c r="M30" i="3" s="1"/>
  <c r="D31" i="3"/>
  <c r="E31" i="3" s="1"/>
  <c r="F31" i="3" s="1"/>
  <c r="G31" i="3" s="1" a="1"/>
  <c r="G31" i="3" s="1"/>
  <c r="H31" i="3"/>
  <c r="N30" i="3" l="1"/>
  <c r="I31" i="3"/>
  <c r="H32" i="3" l="1"/>
  <c r="D32" i="3"/>
  <c r="E32" i="3" s="1"/>
  <c r="F32" i="3" s="1"/>
  <c r="G32" i="3" s="1" a="1"/>
  <c r="G32" i="3" s="1"/>
  <c r="I32" i="3" s="1"/>
  <c r="J31" i="3"/>
  <c r="K31" i="3" s="1"/>
  <c r="L31" i="3" s="1"/>
  <c r="M31" i="3" s="1"/>
  <c r="N31" i="3" s="1"/>
  <c r="J32" i="3" l="1"/>
  <c r="C33" i="3" s="1"/>
  <c r="G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<sst xmlns="http://schemas.openxmlformats.org/spreadsheetml/2006/main" count="2496" uniqueCount="603">
  <si>
    <t>home</t>
    <phoneticPr fontId="3" type="noConversion"/>
  </si>
  <si>
    <t>Byte 수</t>
    <phoneticPr fontId="3" type="noConversion"/>
  </si>
  <si>
    <t>Type</t>
  </si>
  <si>
    <t>1-Byte</t>
  </si>
  <si>
    <t>항 목</t>
  </si>
  <si>
    <t>방 향</t>
  </si>
  <si>
    <t>내 용</t>
  </si>
  <si>
    <t>범위</t>
  </si>
  <si>
    <t>크기</t>
  </si>
  <si>
    <t>유형</t>
  </si>
  <si>
    <t>Length</t>
  </si>
  <si>
    <t>Uplink</t>
  </si>
  <si>
    <t>-</t>
  </si>
  <si>
    <t>uint8</t>
  </si>
  <si>
    <t>Value</t>
    <phoneticPr fontId="3" type="noConversion"/>
  </si>
  <si>
    <t>시 간</t>
  </si>
  <si>
    <t>1970-01-01 00:00:00 기준 초단위</t>
  </si>
  <si>
    <t>uint32</t>
  </si>
  <si>
    <t>전송시간</t>
    <phoneticPr fontId="3" type="noConversion"/>
  </si>
  <si>
    <t>취득시간</t>
    <phoneticPr fontId="3" type="noConversion"/>
  </si>
  <si>
    <t>Uplink</t>
    <phoneticPr fontId="3" type="noConversion"/>
  </si>
  <si>
    <t>사용채널수</t>
    <phoneticPr fontId="3" type="noConversion"/>
  </si>
  <si>
    <t>0x00 ~ 0x14</t>
    <phoneticPr fontId="3" type="noConversion"/>
  </si>
  <si>
    <t>채널번호</t>
    <phoneticPr fontId="3" type="noConversion"/>
  </si>
  <si>
    <t>채널데이터(평균)</t>
    <phoneticPr fontId="3" type="noConversion"/>
  </si>
  <si>
    <t>0x00000000 ~ 0xFFFFFFFF</t>
    <phoneticPr fontId="3" type="noConversion"/>
  </si>
  <si>
    <t>평균</t>
    <phoneticPr fontId="3" type="noConversion"/>
  </si>
  <si>
    <t>채널데이터(MIN)</t>
    <phoneticPr fontId="3" type="noConversion"/>
  </si>
  <si>
    <t>최소</t>
    <phoneticPr fontId="3" type="noConversion"/>
  </si>
  <si>
    <t>채널데이터(MAX)</t>
    <phoneticPr fontId="3" type="noConversion"/>
  </si>
  <si>
    <t>최대</t>
    <phoneticPr fontId="3" type="noConversion"/>
  </si>
  <si>
    <t>채널데이터(STD)</t>
    <phoneticPr fontId="3" type="noConversion"/>
  </si>
  <si>
    <t>편차</t>
    <phoneticPr fontId="3" type="noConversion"/>
  </si>
  <si>
    <t>합산</t>
    <phoneticPr fontId="3" type="noConversion"/>
  </si>
  <si>
    <t>raw data</t>
    <phoneticPr fontId="20" type="noConversion"/>
  </si>
  <si>
    <t>번호</t>
    <phoneticPr fontId="20" type="noConversion"/>
  </si>
  <si>
    <t>시작번호</t>
    <phoneticPr fontId="20" type="noConversion"/>
  </si>
  <si>
    <t>Hex</t>
    <phoneticPr fontId="20" type="noConversion"/>
  </si>
  <si>
    <t>내용</t>
    <phoneticPr fontId="20" type="noConversion"/>
  </si>
  <si>
    <t>변환결과</t>
    <phoneticPr fontId="20" type="noConversion"/>
  </si>
  <si>
    <t>stx</t>
    <phoneticPr fontId="20" type="noConversion"/>
  </si>
  <si>
    <t>length</t>
    <phoneticPr fontId="3" type="noConversion"/>
  </si>
  <si>
    <t>length</t>
    <phoneticPr fontId="20" type="noConversion"/>
  </si>
  <si>
    <t>type</t>
    <phoneticPr fontId="20" type="noConversion"/>
  </si>
  <si>
    <t>시간
(Hex)</t>
    <phoneticPr fontId="20" type="noConversion"/>
  </si>
  <si>
    <t>시간
(Datetime)</t>
    <phoneticPr fontId="20" type="noConversion"/>
  </si>
  <si>
    <t>수집시간
(Hex)</t>
    <phoneticPr fontId="20" type="noConversion"/>
  </si>
  <si>
    <t>수집시간
(Datetime)</t>
    <phoneticPr fontId="20" type="noConversion"/>
  </si>
  <si>
    <t>채널수</t>
    <phoneticPr fontId="3" type="noConversion"/>
  </si>
  <si>
    <t>채널번호</t>
    <phoneticPr fontId="20" type="noConversion"/>
  </si>
  <si>
    <t>CRC-16
(Xmodem)</t>
    <phoneticPr fontId="3" type="noConversion"/>
  </si>
  <si>
    <t>CRC 결과(https://crccalc.com)</t>
    <phoneticPr fontId="3" type="noConversion"/>
  </si>
  <si>
    <t>TABLE_POLYNOMIAL</t>
    <phoneticPr fontId="3" type="noConversion"/>
  </si>
  <si>
    <t>HEX</t>
    <phoneticPr fontId="3" type="noConversion"/>
  </si>
  <si>
    <t>CRC &gt;&gt; 8</t>
    <phoneticPr fontId="3" type="noConversion"/>
  </si>
  <si>
    <t>(crc &gt;&gt; 8) ^ _buffer[ii])</t>
    <phoneticPr fontId="3" type="noConversion"/>
  </si>
  <si>
    <t>((crc &gt;&gt; 8) ^ _buffer[ii]) &amp; 0xFF</t>
    <phoneticPr fontId="3" type="noConversion"/>
  </si>
  <si>
    <t>crc &lt;&lt; 8</t>
    <phoneticPr fontId="3" type="noConversion"/>
  </si>
  <si>
    <t>crc</t>
    <phoneticPr fontId="3" type="noConversion"/>
  </si>
  <si>
    <t>result</t>
    <phoneticPr fontId="3" type="noConversion"/>
  </si>
  <si>
    <t>Debug</t>
    <phoneticPr fontId="3" type="noConversion"/>
  </si>
  <si>
    <t>index</t>
    <phoneticPr fontId="3" type="noConversion"/>
  </si>
  <si>
    <t>conv hex</t>
    <phoneticPr fontId="3" type="noConversion"/>
  </si>
  <si>
    <t>hex result → binary</t>
    <phoneticPr fontId="3" type="noConversion"/>
  </si>
  <si>
    <t>&gt;&gt; 8</t>
    <phoneticPr fontId="3" type="noConversion"/>
  </si>
  <si>
    <t>binary → int</t>
    <phoneticPr fontId="3" type="noConversion"/>
  </si>
  <si>
    <t>비교</t>
    <phoneticPr fontId="3" type="noConversion"/>
  </si>
  <si>
    <t>0x0000</t>
  </si>
  <si>
    <t>0x1021</t>
  </si>
  <si>
    <t>0x2042</t>
  </si>
  <si>
    <t>0x3063</t>
  </si>
  <si>
    <t>0x4084</t>
  </si>
  <si>
    <t>0x50A5</t>
  </si>
  <si>
    <t>0x60C6</t>
  </si>
  <si>
    <t>0x70E7</t>
  </si>
  <si>
    <t>0x8108</t>
  </si>
  <si>
    <t>0x9129</t>
  </si>
  <si>
    <t>0xA14A</t>
  </si>
  <si>
    <t>0xB16B</t>
  </si>
  <si>
    <t>0xC18C</t>
  </si>
  <si>
    <t>0xD1AD</t>
  </si>
  <si>
    <t>0xE1CE</t>
  </si>
  <si>
    <t>0xF1EF</t>
  </si>
  <si>
    <t>0x1231</t>
  </si>
  <si>
    <t>0x0210</t>
  </si>
  <si>
    <t>0x3273</t>
  </si>
  <si>
    <t>0x2252</t>
  </si>
  <si>
    <t>0x52B5</t>
  </si>
  <si>
    <t>0x4294</t>
  </si>
  <si>
    <t>0x72F7</t>
  </si>
  <si>
    <t>0x62D6</t>
  </si>
  <si>
    <t>0x9339</t>
  </si>
  <si>
    <t>0x8318</t>
  </si>
  <si>
    <t>0xB37B</t>
  </si>
  <si>
    <t>0xA35A</t>
  </si>
  <si>
    <t>0xD3BD</t>
  </si>
  <si>
    <t>0xC39C</t>
  </si>
  <si>
    <t>최종 CRC</t>
    <phoneticPr fontId="3" type="noConversion"/>
  </si>
  <si>
    <t>https://crccalc.com/
결과</t>
    <phoneticPr fontId="3" type="noConversion"/>
  </si>
  <si>
    <t>0xF3FF</t>
  </si>
  <si>
    <t>0xE3DE</t>
  </si>
  <si>
    <t>0x2462</t>
  </si>
  <si>
    <t>extern unsigned short GetCRC(unsigned char* _buffer, int _start_idx, int _length)
{
	unsigned short crc = 0x0000;
	int ii;
	for (ii = _start_idx; ii &lt; _start_idx + _length; ++ii)
		crc = (TABLE_POLYNOMIAL[((crc &gt;&gt; 8) ^ _buffer[ii]) &amp; 0xFF] ^ (crc &lt;&lt; 8));
	return crc;
}</t>
    <phoneticPr fontId="3" type="noConversion"/>
  </si>
  <si>
    <t>0x3443</t>
  </si>
  <si>
    <t>0x0420</t>
  </si>
  <si>
    <t>0x1401</t>
  </si>
  <si>
    <t>0x64E6</t>
  </si>
  <si>
    <t>0x74C7</t>
  </si>
  <si>
    <t>0x44A4</t>
  </si>
  <si>
    <t>0x5485</t>
  </si>
  <si>
    <t>0xA56A</t>
  </si>
  <si>
    <t>0xB54B</t>
  </si>
  <si>
    <t>0x8528</t>
  </si>
  <si>
    <t>0x9509</t>
  </si>
  <si>
    <t>0xE5EE</t>
  </si>
  <si>
    <t>0xF5CF</t>
  </si>
  <si>
    <t>0xC5AC</t>
  </si>
  <si>
    <t>0xD58D</t>
  </si>
  <si>
    <t>0x3653</t>
  </si>
  <si>
    <t>0x2672</t>
  </si>
  <si>
    <t>0x1611</t>
  </si>
  <si>
    <t>0x0630</t>
  </si>
  <si>
    <t>0x76D7</t>
  </si>
  <si>
    <t>0x66F6</t>
  </si>
  <si>
    <t>0x5695</t>
  </si>
  <si>
    <t>0x46B4</t>
  </si>
  <si>
    <t>0xB75B</t>
  </si>
  <si>
    <t>0xA77A</t>
  </si>
  <si>
    <t>0x9719</t>
  </si>
  <si>
    <t>0x8738</t>
  </si>
  <si>
    <t>0xF7DF</t>
  </si>
  <si>
    <t>0xE7FE</t>
  </si>
  <si>
    <t>0xD79D</t>
  </si>
  <si>
    <t>0xC7BC</t>
  </si>
  <si>
    <t>0x48C4</t>
  </si>
  <si>
    <t>0x58E5</t>
  </si>
  <si>
    <t>0x6886</t>
  </si>
  <si>
    <t>0x78A7</t>
  </si>
  <si>
    <t>0x0840</t>
  </si>
  <si>
    <t>0x1861</t>
  </si>
  <si>
    <t>0x2802</t>
  </si>
  <si>
    <t>0x3823</t>
  </si>
  <si>
    <t>0xC9CC</t>
  </si>
  <si>
    <t>0xD9ED</t>
  </si>
  <si>
    <t>0xE98E</t>
  </si>
  <si>
    <t>0xF9AF</t>
  </si>
  <si>
    <t>0x8948</t>
  </si>
  <si>
    <t>0x9969</t>
  </si>
  <si>
    <t>0xA90A</t>
  </si>
  <si>
    <t>0xB92B</t>
  </si>
  <si>
    <t>0x5AF5</t>
  </si>
  <si>
    <t>0x4AD4</t>
  </si>
  <si>
    <t>0x7AB7</t>
  </si>
  <si>
    <t>0x6A96</t>
  </si>
  <si>
    <t>0x1A71</t>
  </si>
  <si>
    <t>0x0A50</t>
  </si>
  <si>
    <t>0x3A33</t>
  </si>
  <si>
    <t>0x2A12</t>
  </si>
  <si>
    <t>0xDBFD</t>
  </si>
  <si>
    <t>0xCBDC</t>
  </si>
  <si>
    <t>0xFBBF</t>
  </si>
  <si>
    <t>0xEB9E</t>
  </si>
  <si>
    <t>0x9B79</t>
  </si>
  <si>
    <t>0x8B58</t>
  </si>
  <si>
    <t>0xBB3B</t>
  </si>
  <si>
    <t>0xAB1A</t>
  </si>
  <si>
    <t>0x6CA6</t>
  </si>
  <si>
    <t>0x7C87</t>
  </si>
  <si>
    <t>0x4CE4</t>
  </si>
  <si>
    <t>0x5CC5</t>
  </si>
  <si>
    <t>0x2C22</t>
  </si>
  <si>
    <t>0x3C03</t>
  </si>
  <si>
    <t>0x0C60</t>
  </si>
  <si>
    <t>0x1C41</t>
  </si>
  <si>
    <t>0xEDAE</t>
  </si>
  <si>
    <t>0xFD8F</t>
  </si>
  <si>
    <t>0xCDEC</t>
  </si>
  <si>
    <t>0xDDCD</t>
  </si>
  <si>
    <t>0xAD2A</t>
  </si>
  <si>
    <t>0xBD0B</t>
  </si>
  <si>
    <t>0x8D68</t>
  </si>
  <si>
    <t>0x9D49</t>
  </si>
  <si>
    <t>0x7E97</t>
  </si>
  <si>
    <t>0x6EB6</t>
  </si>
  <si>
    <t>0x5ED5</t>
  </si>
  <si>
    <t>0x4EF4</t>
  </si>
  <si>
    <t>0x3E13</t>
  </si>
  <si>
    <t>0x2E32</t>
  </si>
  <si>
    <t>0x1E51</t>
  </si>
  <si>
    <t>0x0E70</t>
  </si>
  <si>
    <t>0xFF9F</t>
  </si>
  <si>
    <t>0xEFBE</t>
  </si>
  <si>
    <t>0xDFDD</t>
  </si>
  <si>
    <t>0xCFFC</t>
  </si>
  <si>
    <t>0xBF1B</t>
  </si>
  <si>
    <t>0xAF3A</t>
  </si>
  <si>
    <t>0x9F59</t>
  </si>
  <si>
    <t>0x8F78</t>
  </si>
  <si>
    <t>0x9188</t>
  </si>
  <si>
    <t>0x81A9</t>
  </si>
  <si>
    <t>0xB1CA</t>
  </si>
  <si>
    <t>0xA1EB</t>
  </si>
  <si>
    <t>0xD10C</t>
  </si>
  <si>
    <t>0xC12D</t>
  </si>
  <si>
    <t>0xF14E</t>
  </si>
  <si>
    <t>0xE16F</t>
  </si>
  <si>
    <t>0x1080</t>
  </si>
  <si>
    <t>0x00A1</t>
  </si>
  <si>
    <t>0x30C2</t>
  </si>
  <si>
    <t>0x20E3</t>
  </si>
  <si>
    <t>0x5004</t>
  </si>
  <si>
    <t>0x4025</t>
  </si>
  <si>
    <t>0x7046</t>
  </si>
  <si>
    <t>0x6067</t>
  </si>
  <si>
    <t>0x83B9</t>
  </si>
  <si>
    <t>0x9398</t>
  </si>
  <si>
    <t>0xA3FB</t>
  </si>
  <si>
    <t>0xB3DA</t>
  </si>
  <si>
    <t>0xC33D</t>
  </si>
  <si>
    <t>0xD31C</t>
  </si>
  <si>
    <t>0xE37F</t>
  </si>
  <si>
    <t>0xF35E</t>
  </si>
  <si>
    <t>0x02B1</t>
  </si>
  <si>
    <t>0x1290</t>
  </si>
  <si>
    <t>0x22F3</t>
  </si>
  <si>
    <t>0x32D2</t>
  </si>
  <si>
    <t>0x4235</t>
  </si>
  <si>
    <t>0x5214</t>
  </si>
  <si>
    <t>0x6277</t>
  </si>
  <si>
    <t>0x7256</t>
  </si>
  <si>
    <t>0xB5EA</t>
  </si>
  <si>
    <t>0xA5CB</t>
  </si>
  <si>
    <t>0x95A8</t>
  </si>
  <si>
    <t>0x8589</t>
  </si>
  <si>
    <t>0xF56E</t>
  </si>
  <si>
    <t>0xE54F</t>
  </si>
  <si>
    <t>0xD52C</t>
  </si>
  <si>
    <t>0xC50D</t>
  </si>
  <si>
    <t>0x34E2</t>
  </si>
  <si>
    <t>0x24C3</t>
  </si>
  <si>
    <t>0x14A0</t>
  </si>
  <si>
    <t>0x0481</t>
  </si>
  <si>
    <t>0x7466</t>
  </si>
  <si>
    <t>0x6447</t>
  </si>
  <si>
    <t>0x5424</t>
  </si>
  <si>
    <t>0x4405</t>
  </si>
  <si>
    <t>0xA7DB</t>
  </si>
  <si>
    <t>0xB7FA</t>
  </si>
  <si>
    <t>0x8799</t>
  </si>
  <si>
    <t>0x97B8</t>
  </si>
  <si>
    <t>0xE75F</t>
  </si>
  <si>
    <t>0xF77E</t>
  </si>
  <si>
    <t>0xC71D</t>
  </si>
  <si>
    <t>0xD73C</t>
  </si>
  <si>
    <t>0x26D3</t>
  </si>
  <si>
    <t>0x36F2</t>
  </si>
  <si>
    <t>0x0691</t>
  </si>
  <si>
    <t>0x16B0</t>
  </si>
  <si>
    <t>0x6657</t>
  </si>
  <si>
    <t>0x7676</t>
  </si>
  <si>
    <t>0x4615</t>
  </si>
  <si>
    <t>0x5634</t>
  </si>
  <si>
    <t>0xD94C</t>
  </si>
  <si>
    <t>0xC96D</t>
  </si>
  <si>
    <t>0xF90E</t>
  </si>
  <si>
    <t>0xE92F</t>
  </si>
  <si>
    <t>0x99C8</t>
  </si>
  <si>
    <t>0x89E9</t>
  </si>
  <si>
    <t>0xB98A</t>
  </si>
  <si>
    <t>0xA9AB</t>
  </si>
  <si>
    <t>0x5844</t>
  </si>
  <si>
    <t>0x4865</t>
  </si>
  <si>
    <t>0x7806</t>
  </si>
  <si>
    <t>0x6827</t>
  </si>
  <si>
    <t>0x18C0</t>
  </si>
  <si>
    <t>0x08E1</t>
  </si>
  <si>
    <t>0x3882</t>
  </si>
  <si>
    <t>0x28A3</t>
  </si>
  <si>
    <t>0xCB7D</t>
  </si>
  <si>
    <t>0xDB5C</t>
  </si>
  <si>
    <t>0xEB3F</t>
  </si>
  <si>
    <t>0xFB1E</t>
  </si>
  <si>
    <t>0x8BF9</t>
  </si>
  <si>
    <t>0x9BD8</t>
  </si>
  <si>
    <t>0xABBB</t>
  </si>
  <si>
    <t>0xBB9A</t>
  </si>
  <si>
    <t>0x4A75</t>
  </si>
  <si>
    <t>0x5A54</t>
  </si>
  <si>
    <t>0x6A37</t>
  </si>
  <si>
    <t>0x7A16</t>
  </si>
  <si>
    <t>0x0AF1</t>
  </si>
  <si>
    <t>0x1AD0</t>
  </si>
  <si>
    <t>0x2AB3</t>
  </si>
  <si>
    <t>0x3A92</t>
  </si>
  <si>
    <t>0xFD2E</t>
  </si>
  <si>
    <t>0xED0F</t>
  </si>
  <si>
    <t>0xDD6C</t>
  </si>
  <si>
    <t>0xCD4D</t>
  </si>
  <si>
    <t>0xBDAA</t>
  </si>
  <si>
    <t>0xAD8B</t>
  </si>
  <si>
    <t>0x9DE8</t>
  </si>
  <si>
    <t>0x8DC9</t>
  </si>
  <si>
    <t>0x7C26</t>
  </si>
  <si>
    <t>0x6C07</t>
  </si>
  <si>
    <t>0x5C64</t>
  </si>
  <si>
    <t>0x4C45</t>
  </si>
  <si>
    <t>0x3CA2</t>
  </si>
  <si>
    <t>0x2C83</t>
  </si>
  <si>
    <t>0x1CE0</t>
  </si>
  <si>
    <t>0x0CC1</t>
  </si>
  <si>
    <t>0xEF1F</t>
  </si>
  <si>
    <t>0xFF3E</t>
  </si>
  <si>
    <t>0xCF5D</t>
  </si>
  <si>
    <t>0xDF7C</t>
  </si>
  <si>
    <t>0xAF9B</t>
  </si>
  <si>
    <t>0xBFBA</t>
  </si>
  <si>
    <t>0x8FD9</t>
  </si>
  <si>
    <t>0x9FF8</t>
  </si>
  <si>
    <t>0x6E17</t>
  </si>
  <si>
    <t>0x7E36</t>
  </si>
  <si>
    <t>0x4E55</t>
  </si>
  <si>
    <t>0x5E74</t>
  </si>
  <si>
    <t>0x2E93</t>
  </si>
  <si>
    <t>0x3EB2</t>
  </si>
  <si>
    <t>0x0ED1</t>
  </si>
  <si>
    <t>0x1EF0</t>
  </si>
  <si>
    <t>데이터(평균)</t>
    <phoneticPr fontId="3" type="noConversion"/>
  </si>
  <si>
    <t>데이터(MIN)</t>
    <phoneticPr fontId="3" type="noConversion"/>
  </si>
  <si>
    <t>데이터(MAX)</t>
    <phoneticPr fontId="3" type="noConversion"/>
  </si>
  <si>
    <t>데이터(STD)</t>
    <phoneticPr fontId="3" type="noConversion"/>
  </si>
  <si>
    <t>계측 채널 경사계 데이터 보고</t>
    <phoneticPr fontId="3" type="noConversion"/>
  </si>
  <si>
    <t>0x41</t>
    <phoneticPr fontId="3" type="noConversion"/>
  </si>
  <si>
    <t>채널 범위 1 ~ 5</t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</si>
  <si>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Tilt Average value
 - signed int(–2,147,483,648 ~ 2,147,483,647)
 - 6</t>
    </r>
    <r>
      <rPr>
        <sz val="9"/>
        <rFont val="맑은 고딕"/>
        <family val="1"/>
        <charset val="129"/>
      </rPr>
      <t>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자리수</t>
    </r>
    <r>
      <rPr>
        <sz val="9"/>
        <rFont val="Calibri"/>
        <family val="1"/>
      </rPr>
      <t xml:space="preserve">
 - int(x * 10</t>
    </r>
    <r>
      <rPr>
        <vertAlign val="superscript"/>
        <sz val="9"/>
        <rFont val="Calibri"/>
        <family val="2"/>
      </rPr>
      <t>6</t>
    </r>
    <r>
      <rPr>
        <sz val="9"/>
        <rFont val="Calibri"/>
        <family val="1"/>
      </rPr>
      <t xml:space="preserve">) + 2147483648 </t>
    </r>
    <r>
      <rPr>
        <sz val="9"/>
        <rFont val="맑은 고딕"/>
        <family val="1"/>
        <charset val="129"/>
      </rPr>
      <t>전송→</t>
    </r>
    <r>
      <rPr>
        <sz val="9"/>
        <rFont val="Calibri"/>
        <family val="1"/>
      </rPr>
      <t xml:space="preserve"> (x - 2147483648) / 10</t>
    </r>
    <r>
      <rPr>
        <vertAlign val="superscript"/>
        <sz val="9"/>
        <rFont val="Calibri"/>
        <family val="2"/>
      </rPr>
      <t>6</t>
    </r>
    <r>
      <rPr>
        <sz val="9"/>
        <rFont val="맑은 고딕"/>
        <family val="1"/>
        <charset val="129"/>
      </rPr>
      <t>으로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환산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</si>
  <si>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Tilt Minimum value
 - signed int(–2,147,483,648 ~ 2,147,483,647)
 - 6</t>
    </r>
    <r>
      <rPr>
        <sz val="9"/>
        <rFont val="맑은 고딕"/>
        <family val="1"/>
        <charset val="129"/>
      </rPr>
      <t>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자리수</t>
    </r>
    <r>
      <rPr>
        <sz val="9"/>
        <rFont val="Calibri"/>
        <family val="1"/>
      </rPr>
      <t xml:space="preserve">
 - int(x * 10</t>
    </r>
    <r>
      <rPr>
        <vertAlign val="superscript"/>
        <sz val="9"/>
        <rFont val="Calibri"/>
        <family val="2"/>
      </rPr>
      <t>6</t>
    </r>
    <r>
      <rPr>
        <sz val="9"/>
        <rFont val="Calibri"/>
        <family val="1"/>
      </rPr>
      <t xml:space="preserve">) + 2147483648 </t>
    </r>
    <r>
      <rPr>
        <sz val="9"/>
        <rFont val="맑은 고딕"/>
        <family val="1"/>
        <charset val="129"/>
      </rPr>
      <t>전송→</t>
    </r>
    <r>
      <rPr>
        <sz val="9"/>
        <rFont val="Calibri"/>
        <family val="1"/>
      </rPr>
      <t xml:space="preserve"> (x - 2147483648) / 10</t>
    </r>
    <r>
      <rPr>
        <vertAlign val="superscript"/>
        <sz val="9"/>
        <rFont val="Calibri"/>
        <family val="2"/>
      </rPr>
      <t>6</t>
    </r>
    <r>
      <rPr>
        <sz val="9"/>
        <rFont val="맑은 고딕"/>
        <family val="1"/>
        <charset val="129"/>
      </rPr>
      <t>으로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환산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</si>
  <si>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Tilt Maximum value
 - signed int(–2,147,483,648 ~ 2,147,483,647)
 - 6</t>
    </r>
    <r>
      <rPr>
        <sz val="9"/>
        <rFont val="맑은 고딕"/>
        <family val="1"/>
        <charset val="129"/>
      </rPr>
      <t>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자리수</t>
    </r>
    <r>
      <rPr>
        <sz val="9"/>
        <rFont val="Calibri"/>
        <family val="1"/>
      </rPr>
      <t xml:space="preserve">
 - int(x * 10</t>
    </r>
    <r>
      <rPr>
        <vertAlign val="superscript"/>
        <sz val="9"/>
        <rFont val="Calibri"/>
        <family val="2"/>
      </rPr>
      <t>6</t>
    </r>
    <r>
      <rPr>
        <sz val="9"/>
        <rFont val="Calibri"/>
        <family val="1"/>
      </rPr>
      <t xml:space="preserve">) + 2147483648 </t>
    </r>
    <r>
      <rPr>
        <sz val="9"/>
        <rFont val="맑은 고딕"/>
        <family val="1"/>
        <charset val="129"/>
      </rPr>
      <t>전송→</t>
    </r>
    <r>
      <rPr>
        <sz val="9"/>
        <rFont val="Calibri"/>
        <family val="1"/>
      </rPr>
      <t xml:space="preserve"> (x - 2147483648) / 10</t>
    </r>
    <r>
      <rPr>
        <vertAlign val="superscript"/>
        <sz val="9"/>
        <rFont val="Calibri"/>
        <family val="2"/>
      </rPr>
      <t>6</t>
    </r>
    <r>
      <rPr>
        <sz val="9"/>
        <rFont val="맑은 고딕"/>
        <family val="1"/>
        <charset val="129"/>
      </rPr>
      <t>으로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환산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</si>
  <si>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Tilt Standard deviation value
 - signed int(–2,147,483,648 ~ 2,147,483,647)
 - 6</t>
    </r>
    <r>
      <rPr>
        <sz val="9"/>
        <rFont val="맑은 고딕"/>
        <family val="1"/>
        <charset val="129"/>
      </rPr>
      <t>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자리수</t>
    </r>
    <r>
      <rPr>
        <sz val="9"/>
        <rFont val="Calibri"/>
        <family val="1"/>
      </rPr>
      <t xml:space="preserve">
 - int(x * 10</t>
    </r>
    <r>
      <rPr>
        <vertAlign val="superscript"/>
        <sz val="9"/>
        <rFont val="Calibri"/>
        <family val="2"/>
      </rPr>
      <t>6</t>
    </r>
    <r>
      <rPr>
        <sz val="9"/>
        <rFont val="Calibri"/>
        <family val="1"/>
      </rPr>
      <t xml:space="preserve">) + 2147483648 </t>
    </r>
    <r>
      <rPr>
        <sz val="9"/>
        <rFont val="맑은 고딕"/>
        <family val="1"/>
        <charset val="129"/>
      </rPr>
      <t>전송→</t>
    </r>
    <r>
      <rPr>
        <sz val="9"/>
        <rFont val="Calibri"/>
        <family val="1"/>
      </rPr>
      <t xml:space="preserve"> (x - 2147483648) / 10</t>
    </r>
    <r>
      <rPr>
        <vertAlign val="superscript"/>
        <sz val="9"/>
        <rFont val="Calibri"/>
        <family val="2"/>
      </rPr>
      <t>6</t>
    </r>
    <r>
      <rPr>
        <sz val="9"/>
        <rFont val="맑은 고딕"/>
        <family val="1"/>
        <charset val="129"/>
      </rPr>
      <t>으로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환산</t>
    </r>
    <phoneticPr fontId="3" type="noConversion"/>
  </si>
  <si>
    <t>0xD181</t>
    <phoneticPr fontId="3" type="noConversion"/>
  </si>
  <si>
    <t>계측 채널 처짐 데이터 보고</t>
    <phoneticPr fontId="3" type="noConversion"/>
  </si>
  <si>
    <t>0xCE80</t>
    <phoneticPr fontId="3" type="noConversion"/>
  </si>
  <si>
    <r>
      <rPr>
        <sz val="9"/>
        <rFont val="Segoe UI Symbol"/>
        <family val="1"/>
      </rPr>
      <t>▪</t>
    </r>
    <r>
      <rPr>
        <sz val="9"/>
        <rFont val="맑은 고딕"/>
        <family val="3"/>
        <charset val="129"/>
        <scheme val="minor"/>
      </rPr>
      <t xml:space="preserve"> 데이터 채널 </t>
    </r>
    <r>
      <rPr>
        <sz val="9"/>
        <rFont val="Arial Unicode MS"/>
        <family val="3"/>
        <charset val="129"/>
      </rPr>
      <t>번호</t>
    </r>
    <r>
      <rPr>
        <sz val="9"/>
        <rFont val="맑은 고딕"/>
        <family val="3"/>
        <charset val="129"/>
        <scheme val="minor"/>
      </rPr>
      <t xml:space="preserve">
  - 1 </t>
    </r>
    <r>
      <rPr>
        <sz val="9"/>
        <rFont val="Calibri"/>
        <family val="3"/>
      </rPr>
      <t>~ 5</t>
    </r>
    <phoneticPr fontId="3" type="noConversion"/>
  </si>
  <si>
    <t>0x00 ~ 0x05</t>
    <phoneticPr fontId="3" type="noConversion"/>
  </si>
  <si>
    <t>0. 채널별 처짐 데이터 보고(0x42)</t>
    <phoneticPr fontId="3" type="noConversion"/>
  </si>
  <si>
    <t xml:space="preserve">0xB417	</t>
    <phoneticPr fontId="3" type="noConversion"/>
  </si>
  <si>
    <t>로거 설정 기타(tilt_columns(5), xtilt(20), xshoe(8), interpolation(1), nodedx(4))</t>
    <phoneticPr fontId="3" type="noConversion"/>
  </si>
  <si>
    <t>보고/등록</t>
    <phoneticPr fontId="3" type="noConversion"/>
  </si>
  <si>
    <t>0: 보고, 1: 등록</t>
    <phoneticPr fontId="3" type="noConversion"/>
  </si>
  <si>
    <t>0x00 ~ 0x01</t>
    <phoneticPr fontId="3" type="noConversion"/>
  </si>
  <si>
    <t>uint8</t>
    <phoneticPr fontId="3" type="noConversion"/>
  </si>
  <si>
    <t>채널번호1</t>
    <phoneticPr fontId="3" type="noConversion"/>
  </si>
  <si>
    <t>채널번호2</t>
  </si>
  <si>
    <t>채널번호3</t>
  </si>
  <si>
    <t>채널번호4</t>
  </si>
  <si>
    <t>채널번호5</t>
  </si>
  <si>
    <t>경사계 채널번호5</t>
    <phoneticPr fontId="3" type="noConversion"/>
  </si>
  <si>
    <t>경사계 채널번호4</t>
    <phoneticPr fontId="3" type="noConversion"/>
  </si>
  <si>
    <t>경사계 채널번호3</t>
    <phoneticPr fontId="3" type="noConversion"/>
  </si>
  <si>
    <t>경사계 채널번호2</t>
    <phoneticPr fontId="3" type="noConversion"/>
  </si>
  <si>
    <t>경사계 채널번호1</t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</si>
  <si>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설치위치</t>
    </r>
    <r>
      <rPr>
        <sz val="9"/>
        <rFont val="Calibri"/>
        <family val="1"/>
      </rPr>
      <t xml:space="preserve">
 - signed int(–2,147,483,648 ~ 2,147,483,647)
 - 6</t>
    </r>
    <r>
      <rPr>
        <sz val="9"/>
        <rFont val="맑은 고딕"/>
        <family val="1"/>
        <charset val="129"/>
      </rPr>
      <t>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자리수</t>
    </r>
    <r>
      <rPr>
        <sz val="9"/>
        <rFont val="Calibri"/>
        <family val="1"/>
      </rPr>
      <t xml:space="preserve">
 - int(x * 10</t>
    </r>
    <r>
      <rPr>
        <vertAlign val="superscript"/>
        <sz val="9"/>
        <rFont val="Calibri"/>
        <family val="2"/>
      </rPr>
      <t>6</t>
    </r>
    <r>
      <rPr>
        <sz val="9"/>
        <rFont val="Calibri"/>
        <family val="1"/>
      </rPr>
      <t xml:space="preserve">) + 2147483648 </t>
    </r>
    <r>
      <rPr>
        <sz val="9"/>
        <rFont val="맑은 고딕"/>
        <family val="1"/>
        <charset val="129"/>
      </rPr>
      <t>전송→</t>
    </r>
    <r>
      <rPr>
        <sz val="9"/>
        <rFont val="Calibri"/>
        <family val="1"/>
      </rPr>
      <t xml:space="preserve"> (x - 2147483648) / 10</t>
    </r>
    <r>
      <rPr>
        <vertAlign val="superscript"/>
        <sz val="9"/>
        <rFont val="Calibri"/>
        <family val="2"/>
      </rPr>
      <t>6</t>
    </r>
    <r>
      <rPr>
        <sz val="9"/>
        <rFont val="맑은 고딕"/>
        <family val="1"/>
        <charset val="129"/>
      </rPr>
      <t>으로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환산</t>
    </r>
    <phoneticPr fontId="3" type="noConversion"/>
  </si>
  <si>
    <t>경사계 설치위치1</t>
    <phoneticPr fontId="3" type="noConversion"/>
  </si>
  <si>
    <t>경사계 설치위치2</t>
  </si>
  <si>
    <t>경사계 설치위치3</t>
  </si>
  <si>
    <t>경사계 설치위치4</t>
  </si>
  <si>
    <t>경사계 설치위치5</t>
  </si>
  <si>
    <t>지점위치-start</t>
    <phoneticPr fontId="3" type="noConversion"/>
  </si>
  <si>
    <t>지점위치-end</t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</si>
  <si>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지점 위치(</t>
    </r>
    <r>
      <rPr>
        <sz val="9"/>
        <rFont val="Calibri"/>
        <family val="1"/>
      </rPr>
      <t>m)
 - signed int(–2,147,483,648 ~ 2,147,483,647)
 - 6</t>
    </r>
    <r>
      <rPr>
        <sz val="9"/>
        <rFont val="맑은 고딕"/>
        <family val="1"/>
        <charset val="129"/>
      </rPr>
      <t>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자리수</t>
    </r>
    <r>
      <rPr>
        <sz val="9"/>
        <rFont val="Calibri"/>
        <family val="1"/>
      </rPr>
      <t xml:space="preserve">
 - int(x * 10</t>
    </r>
    <r>
      <rPr>
        <vertAlign val="superscript"/>
        <sz val="9"/>
        <rFont val="Calibri"/>
        <family val="2"/>
      </rPr>
      <t>6</t>
    </r>
    <r>
      <rPr>
        <sz val="9"/>
        <rFont val="Calibri"/>
        <family val="1"/>
      </rPr>
      <t xml:space="preserve">) + 2147483648 </t>
    </r>
    <r>
      <rPr>
        <sz val="9"/>
        <rFont val="맑은 고딕"/>
        <family val="1"/>
        <charset val="129"/>
      </rPr>
      <t>전송→</t>
    </r>
    <r>
      <rPr>
        <sz val="9"/>
        <rFont val="Calibri"/>
        <family val="1"/>
      </rPr>
      <t xml:space="preserve"> (x - 2147483648) / 10</t>
    </r>
    <r>
      <rPr>
        <vertAlign val="superscript"/>
        <sz val="9"/>
        <rFont val="Calibri"/>
        <family val="2"/>
      </rPr>
      <t>6</t>
    </r>
    <r>
      <rPr>
        <sz val="9"/>
        <rFont val="맑은 고딕"/>
        <family val="1"/>
        <charset val="129"/>
      </rPr>
      <t>으로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환산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</si>
  <si>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지점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위치</t>
    </r>
    <r>
      <rPr>
        <sz val="9"/>
        <rFont val="Calibri"/>
        <family val="1"/>
      </rPr>
      <t>(m)
 - signed int(–2,147,483,648 ~ 2,147,483,647)
 - 6</t>
    </r>
    <r>
      <rPr>
        <sz val="9"/>
        <rFont val="맑은 고딕"/>
        <family val="1"/>
        <charset val="129"/>
      </rPr>
      <t>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자리수</t>
    </r>
    <r>
      <rPr>
        <sz val="9"/>
        <rFont val="Calibri"/>
        <family val="1"/>
      </rPr>
      <t xml:space="preserve">
 - int(x * 10</t>
    </r>
    <r>
      <rPr>
        <vertAlign val="superscript"/>
        <sz val="9"/>
        <rFont val="Calibri"/>
        <family val="2"/>
      </rPr>
      <t>6</t>
    </r>
    <r>
      <rPr>
        <sz val="9"/>
        <rFont val="Calibri"/>
        <family val="1"/>
      </rPr>
      <t xml:space="preserve">) + 2147483648 </t>
    </r>
    <r>
      <rPr>
        <sz val="9"/>
        <rFont val="맑은 고딕"/>
        <family val="1"/>
        <charset val="129"/>
      </rPr>
      <t>전송→</t>
    </r>
    <r>
      <rPr>
        <sz val="9"/>
        <rFont val="Calibri"/>
        <family val="1"/>
      </rPr>
      <t xml:space="preserve"> (x - 2147483648) / 10</t>
    </r>
    <r>
      <rPr>
        <vertAlign val="superscript"/>
        <sz val="9"/>
        <rFont val="Calibri"/>
        <family val="2"/>
      </rPr>
      <t>6</t>
    </r>
    <r>
      <rPr>
        <sz val="9"/>
        <rFont val="맑은 고딕"/>
        <family val="1"/>
        <charset val="129"/>
      </rPr>
      <t>으로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환산</t>
    </r>
    <phoneticPr fontId="3" type="noConversion"/>
  </si>
  <si>
    <t>보간 방법</t>
    <phoneticPr fontId="3" type="noConversion"/>
  </si>
  <si>
    <r>
      <rPr>
        <sz val="9"/>
        <rFont val="Segoe UI Symbol"/>
        <family val="1"/>
      </rPr>
      <t>▪</t>
    </r>
    <r>
      <rPr>
        <sz val="9"/>
        <rFont val="맑은 고딕"/>
        <family val="3"/>
        <charset val="129"/>
        <scheme val="minor"/>
      </rPr>
      <t xml:space="preserve"> 보간 방식 설정
  - 0: </t>
    </r>
    <r>
      <rPr>
        <sz val="9"/>
        <rFont val="Calibri"/>
        <family val="3"/>
      </rPr>
      <t>cubic, 1: lagrange</t>
    </r>
    <phoneticPr fontId="3" type="noConversion"/>
  </si>
  <si>
    <t>generation 간격</t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</si>
  <si>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Generation </t>
    </r>
    <r>
      <rPr>
        <sz val="9"/>
        <rFont val="Arial Unicode MS"/>
        <family val="1"/>
        <charset val="129"/>
      </rPr>
      <t>간격</t>
    </r>
    <r>
      <rPr>
        <sz val="9"/>
        <rFont val="Calibri"/>
        <family val="1"/>
      </rPr>
      <t xml:space="preserve">
 - signed int(–2,147,483,648 ~ 2,147,483,647)
 - 6</t>
    </r>
    <r>
      <rPr>
        <sz val="9"/>
        <rFont val="맑은 고딕"/>
        <family val="1"/>
        <charset val="129"/>
      </rPr>
      <t>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자리수</t>
    </r>
    <r>
      <rPr>
        <sz val="9"/>
        <rFont val="Calibri"/>
        <family val="1"/>
      </rPr>
      <t xml:space="preserve">
 - int(x * 10</t>
    </r>
    <r>
      <rPr>
        <vertAlign val="superscript"/>
        <sz val="9"/>
        <rFont val="Calibri"/>
        <family val="2"/>
      </rPr>
      <t>6</t>
    </r>
    <r>
      <rPr>
        <sz val="9"/>
        <rFont val="Calibri"/>
        <family val="1"/>
      </rPr>
      <t xml:space="preserve">) + 2147483648 </t>
    </r>
    <r>
      <rPr>
        <sz val="9"/>
        <rFont val="맑은 고딕"/>
        <family val="1"/>
        <charset val="129"/>
      </rPr>
      <t>전송→</t>
    </r>
    <r>
      <rPr>
        <sz val="9"/>
        <rFont val="Calibri"/>
        <family val="1"/>
      </rPr>
      <t xml:space="preserve"> (x - 2147483648) / 10</t>
    </r>
    <r>
      <rPr>
        <vertAlign val="superscript"/>
        <sz val="9"/>
        <rFont val="Calibri"/>
        <family val="2"/>
      </rPr>
      <t>6</t>
    </r>
    <r>
      <rPr>
        <sz val="9"/>
        <rFont val="맑은 고딕"/>
        <family val="1"/>
        <charset val="129"/>
      </rPr>
      <t>으로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환산</t>
    </r>
    <phoneticPr fontId="3" type="noConversion"/>
  </si>
  <si>
    <t>0x51</t>
    <phoneticPr fontId="3" type="noConversion"/>
  </si>
  <si>
    <t>021C411A64F84E1964F7EFE00501800229D580020AEC8002473B80000580F173</t>
    <phoneticPr fontId="20" type="noConversion"/>
  </si>
  <si>
    <t>0. 채널별 경사 데이터 보고(0x41)</t>
    <phoneticPr fontId="3" type="noConversion"/>
  </si>
  <si>
    <t>설치위치1</t>
    <phoneticPr fontId="3" type="noConversion"/>
  </si>
  <si>
    <t>설치위치2</t>
  </si>
  <si>
    <t>설치위치3</t>
  </si>
  <si>
    <t>설치위치4</t>
  </si>
  <si>
    <t>설치위치5</t>
  </si>
  <si>
    <t>채널번호-1</t>
    <phoneticPr fontId="3" type="noConversion"/>
  </si>
  <si>
    <t>채널번호-2</t>
  </si>
  <si>
    <t>채널번호-3</t>
  </si>
  <si>
    <t>채널번호-4</t>
  </si>
  <si>
    <t>채널번호-5</t>
  </si>
  <si>
    <t>지점위치-Start</t>
    <phoneticPr fontId="3" type="noConversion"/>
  </si>
  <si>
    <t>지점위치-End</t>
    <phoneticPr fontId="3" type="noConversion"/>
  </si>
  <si>
    <t>보간방법</t>
    <phoneticPr fontId="3" type="noConversion"/>
  </si>
  <si>
    <t>0x5CCF</t>
    <phoneticPr fontId="3" type="noConversion"/>
  </si>
  <si>
    <t>02294227000102030405802DC6C0825317C0847868C0869DB9C088C30AC0802DC6C088C30AC0008007A1205CCF</t>
    <phoneticPr fontId="20" type="noConversion"/>
  </si>
  <si>
    <t>계측 채널 RAW 데이터 보고</t>
    <phoneticPr fontId="3" type="noConversion"/>
  </si>
  <si>
    <t>계측 채널 RAW 데이터 보고 (0x31) - Uplink, 30-Byte</t>
    <phoneticPr fontId="3" type="noConversion"/>
  </si>
  <si>
    <t>0x31</t>
  </si>
  <si>
    <r>
      <rPr>
        <sz val="9"/>
        <rFont val="Segoe UI Symbol"/>
        <family val="1"/>
      </rPr>
      <t>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Calibri"/>
        <family val="3"/>
      </rPr>
      <t xml:space="preserve">Edge Platfrom </t>
    </r>
    <r>
      <rPr>
        <sz val="9"/>
        <rFont val="Arial Unicode MS"/>
        <family val="3"/>
        <charset val="129"/>
      </rPr>
      <t>채널 번호</t>
    </r>
    <r>
      <rPr>
        <sz val="9"/>
        <rFont val="맑은 고딕"/>
        <family val="3"/>
        <charset val="129"/>
        <scheme val="minor"/>
      </rPr>
      <t xml:space="preserve">
  - 0 </t>
    </r>
    <r>
      <rPr>
        <sz val="9"/>
        <rFont val="Calibri"/>
        <family val="3"/>
      </rPr>
      <t>~ 20</t>
    </r>
    <phoneticPr fontId="3" type="noConversion"/>
  </si>
  <si>
    <t>0x00 ~ 0xFF</t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</si>
  <si>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Raw Voltage value
 - float type(±1.5 x 10</t>
    </r>
    <r>
      <rPr>
        <vertAlign val="superscript"/>
        <sz val="9"/>
        <rFont val="Calibri"/>
        <family val="2"/>
      </rPr>
      <t>-45</t>
    </r>
    <r>
      <rPr>
        <sz val="9"/>
        <rFont val="Calibri"/>
        <family val="1"/>
      </rPr>
      <t xml:space="preserve"> ~ ±3.4 x 10</t>
    </r>
    <r>
      <rPr>
        <vertAlign val="superscript"/>
        <sz val="9"/>
        <rFont val="Calibri"/>
        <family val="2"/>
      </rPr>
      <t>38</t>
    </r>
    <r>
      <rPr>
        <sz val="9"/>
        <rFont val="Calibri"/>
        <family val="1"/>
      </rPr>
      <t>)
 - 6 ~ 9</t>
    </r>
    <r>
      <rPr>
        <sz val="9"/>
        <rFont val="Arial Unicode MS"/>
        <family val="1"/>
        <charset val="129"/>
      </rPr>
      <t>개 자리수</t>
    </r>
    <phoneticPr fontId="3" type="noConversion"/>
  </si>
  <si>
    <t>0. 채널별 데이터 보고(0x31)</t>
    <phoneticPr fontId="3" type="noConversion"/>
  </si>
  <si>
    <t>021C311A64F84E1964F7EFE00901002635E800262D2A0026401D000001F4EF94</t>
    <phoneticPr fontId="20" type="noConversion"/>
  </si>
  <si>
    <t>0x45B5</t>
    <phoneticPr fontId="3" type="noConversion"/>
  </si>
  <si>
    <t>0xE53A</t>
    <phoneticPr fontId="3" type="noConversion"/>
  </si>
  <si>
    <t>충격 RAW 데이터 보고</t>
    <phoneticPr fontId="3" type="noConversion"/>
  </si>
  <si>
    <t>충격 RAW 데이터 보고 (0x32) - Uplink, 30-Byte</t>
    <phoneticPr fontId="3" type="noConversion"/>
  </si>
  <si>
    <t>ID</t>
    <phoneticPr fontId="3" type="noConversion"/>
  </si>
  <si>
    <t>충격센서 ID (1~255)</t>
    <phoneticPr fontId="3" type="noConversion"/>
  </si>
  <si>
    <t>byte</t>
    <phoneticPr fontId="3" type="noConversion"/>
  </si>
  <si>
    <t>측정범위</t>
    <phoneticPr fontId="3" type="noConversion"/>
  </si>
  <si>
    <t>1970-01-01 00:00:00 기준 초단위</t>
    <phoneticPr fontId="3" type="noConversion"/>
  </si>
  <si>
    <t>2, 4 or 8</t>
    <phoneticPr fontId="3" type="noConversion"/>
  </si>
  <si>
    <t>측정 범위 (스케일, 단위 g)</t>
    <phoneticPr fontId="3" type="noConversion"/>
  </si>
  <si>
    <t>int32</t>
    <phoneticPr fontId="3" type="noConversion"/>
  </si>
  <si>
    <t>Log0 X</t>
    <phoneticPr fontId="3" type="noConversion"/>
  </si>
  <si>
    <t>int16</t>
  </si>
  <si>
    <t>int16</t>
    <phoneticPr fontId="3" type="noConversion"/>
  </si>
  <si>
    <t>Log0 Y</t>
    <phoneticPr fontId="3" type="noConversion"/>
  </si>
  <si>
    <t>Log0 Z</t>
    <phoneticPr fontId="3" type="noConversion"/>
  </si>
  <si>
    <t>Log1 X</t>
  </si>
  <si>
    <t>Log1 X</t>
    <phoneticPr fontId="3" type="noConversion"/>
  </si>
  <si>
    <t>Log1 Y</t>
  </si>
  <si>
    <t>Log1 Y</t>
    <phoneticPr fontId="3" type="noConversion"/>
  </si>
  <si>
    <t>Log1 Z</t>
  </si>
  <si>
    <t>Log1 Z</t>
    <phoneticPr fontId="3" type="noConversion"/>
  </si>
  <si>
    <t>X value of #1 Log</t>
    <phoneticPr fontId="3" type="noConversion"/>
  </si>
  <si>
    <t>Y value of #2 Log</t>
    <phoneticPr fontId="3" type="noConversion"/>
  </si>
  <si>
    <t>Y value of #1 Log</t>
    <phoneticPr fontId="3" type="noConversion"/>
  </si>
  <si>
    <t>Z value of #1 Log</t>
    <phoneticPr fontId="3" type="noConversion"/>
  </si>
  <si>
    <t>X value of #2 Log</t>
    <phoneticPr fontId="3" type="noConversion"/>
  </si>
  <si>
    <t>Z value of #2 Log</t>
    <phoneticPr fontId="3" type="noConversion"/>
  </si>
  <si>
    <t>Log2 X</t>
  </si>
  <si>
    <t>X value of #3 Log</t>
  </si>
  <si>
    <t>Log2 Y</t>
  </si>
  <si>
    <t>Y value of #3 Log</t>
  </si>
  <si>
    <t>Log2 Z</t>
  </si>
  <si>
    <t>Z value of #3 Log</t>
  </si>
  <si>
    <t>발생시간 #2</t>
    <phoneticPr fontId="3" type="noConversion"/>
  </si>
  <si>
    <t>발생시간 #1</t>
    <phoneticPr fontId="3" type="noConversion"/>
  </si>
  <si>
    <t>Log3 X</t>
  </si>
  <si>
    <t>X value of #4 Log</t>
  </si>
  <si>
    <t>Log3 Y</t>
  </si>
  <si>
    <t>Y value of #4 Log</t>
  </si>
  <si>
    <t>Log3 Z</t>
  </si>
  <si>
    <t>Z value of #4 Log</t>
  </si>
  <si>
    <t>Log4 X</t>
  </si>
  <si>
    <t>X value of #5 Log</t>
  </si>
  <si>
    <t>Log4 Y</t>
  </si>
  <si>
    <t>Y value of #5 Log</t>
  </si>
  <si>
    <t>Log4 Z</t>
  </si>
  <si>
    <t>Z value of #5 Log</t>
  </si>
  <si>
    <t>Log5 X</t>
  </si>
  <si>
    <t>X value of #6 Log</t>
  </si>
  <si>
    <t>Log5 Y</t>
  </si>
  <si>
    <t>Y value of #6 Log</t>
  </si>
  <si>
    <t>Log5 Z</t>
  </si>
  <si>
    <t>Z value of #6 Log</t>
  </si>
  <si>
    <t>Log6 X</t>
  </si>
  <si>
    <t>X value of #7 Log</t>
  </si>
  <si>
    <t>Log6 Y</t>
  </si>
  <si>
    <t>Y value of #7 Log</t>
  </si>
  <si>
    <t>Log6 Z</t>
  </si>
  <si>
    <t>Z value of #7 Log</t>
  </si>
  <si>
    <t>발생시간 100ms 단위</t>
    <phoneticPr fontId="3" type="noConversion"/>
  </si>
  <si>
    <t>0 ~ 99</t>
    <phoneticPr fontId="3" type="noConversion"/>
  </si>
  <si>
    <t>0x32</t>
    <phoneticPr fontId="3" type="noConversion"/>
  </si>
  <si>
    <t>1. 충격 데이터 보고(0x32)</t>
    <phoneticPr fontId="3" type="noConversion"/>
  </si>
  <si>
    <t>발생시간#1
(Hex)</t>
    <phoneticPr fontId="20" type="noConversion"/>
  </si>
  <si>
    <t>발생시간#1
(Datetime)</t>
    <phoneticPr fontId="20" type="noConversion"/>
  </si>
  <si>
    <t>발생시간#2</t>
    <phoneticPr fontId="3" type="noConversion"/>
  </si>
  <si>
    <t>Log2 Y</t>
    <phoneticPr fontId="3" type="noConversion"/>
  </si>
  <si>
    <t>Log2 X</t>
    <phoneticPr fontId="3" type="noConversion"/>
  </si>
  <si>
    <t>Log2 Z</t>
    <phoneticPr fontId="3" type="noConversion"/>
  </si>
  <si>
    <t>Log3 X</t>
    <phoneticPr fontId="3" type="noConversion"/>
  </si>
  <si>
    <t>Log3 Y</t>
    <phoneticPr fontId="3" type="noConversion"/>
  </si>
  <si>
    <t>Log3 Z</t>
    <phoneticPr fontId="3" type="noConversion"/>
  </si>
  <si>
    <t>Log4 X</t>
    <phoneticPr fontId="3" type="noConversion"/>
  </si>
  <si>
    <t>Log4 Y</t>
    <phoneticPr fontId="3" type="noConversion"/>
  </si>
  <si>
    <t>Log4 Z</t>
    <phoneticPr fontId="3" type="noConversion"/>
  </si>
  <si>
    <t>Log5 Y</t>
    <phoneticPr fontId="3" type="noConversion"/>
  </si>
  <si>
    <t>Log5 Z</t>
    <phoneticPr fontId="3" type="noConversion"/>
  </si>
  <si>
    <t>Log5 X</t>
    <phoneticPr fontId="3" type="noConversion"/>
  </si>
  <si>
    <t>Log6 X</t>
    <phoneticPr fontId="3" type="noConversion"/>
  </si>
  <si>
    <t>Log6 Y</t>
    <phoneticPr fontId="3" type="noConversion"/>
  </si>
  <si>
    <t>Log6 Z</t>
    <phoneticPr fontId="3" type="noConversion"/>
  </si>
  <si>
    <t>023332310108651E233D0A811480368346877E7C498EA379E87D9C77427DE67775813F81D77E9684677EA581287F7881437FDD83E293AC</t>
    <phoneticPr fontId="20" type="noConversion"/>
  </si>
  <si>
    <t>알람 종류</t>
    <phoneticPr fontId="3" type="noConversion"/>
  </si>
  <si>
    <r>
      <rPr>
        <sz val="9"/>
        <rFont val="Segoe UI Symbol"/>
        <family val="1"/>
      </rPr>
      <t>▪</t>
    </r>
    <r>
      <rPr>
        <sz val="9"/>
        <rFont val="맑은 고딕"/>
        <family val="3"/>
        <charset val="129"/>
        <scheme val="minor"/>
      </rPr>
      <t xml:space="preserve"> 알람 종류
  - 0(정상), 1(경계), 2(발생)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</si>
  <si>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 영역 수</t>
    </r>
    <phoneticPr fontId="3" type="noConversion"/>
  </si>
  <si>
    <t>0x00 ~ 0x02</t>
    <phoneticPr fontId="3" type="noConversion"/>
  </si>
  <si>
    <t>화재 후보 수 - 1</t>
    <phoneticPr fontId="3" type="noConversion"/>
  </si>
  <si>
    <t>화재 확률 - 1.1</t>
    <phoneticPr fontId="3" type="noConversion"/>
  </si>
  <si>
    <t>0x00 ~ 0x64</t>
    <phoneticPr fontId="3" type="noConversion"/>
  </si>
  <si>
    <t>화재 확률 - 1.2</t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</si>
  <si>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 판단 확률 값</t>
    </r>
    <r>
      <rPr>
        <sz val="9"/>
        <rFont val="맑은 고딕"/>
        <family val="1"/>
        <charset val="129"/>
      </rPr>
      <t xml:space="preserve"> (최대값 기준 정렬 1)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</si>
  <si>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 판단 확률 값</t>
    </r>
    <r>
      <rPr>
        <sz val="9"/>
        <rFont val="맑은 고딕"/>
        <family val="1"/>
        <charset val="129"/>
      </rPr>
      <t xml:space="preserve"> </t>
    </r>
    <r>
      <rPr>
        <sz val="9"/>
        <rFont val="Calibri"/>
        <family val="1"/>
      </rPr>
      <t>(</t>
    </r>
    <r>
      <rPr>
        <sz val="9"/>
        <rFont val="맑은 고딕"/>
        <family val="1"/>
        <charset val="129"/>
      </rPr>
      <t>최대값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기준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정렬</t>
    </r>
    <r>
      <rPr>
        <sz val="9"/>
        <rFont val="Calibri"/>
        <family val="1"/>
      </rPr>
      <t xml:space="preserve">  2)</t>
    </r>
    <phoneticPr fontId="3" type="noConversion"/>
  </si>
  <si>
    <t>화재 후보 수 - 2</t>
    <phoneticPr fontId="3" type="noConversion"/>
  </si>
  <si>
    <t>화재 확률 - 2.1</t>
    <phoneticPr fontId="3" type="noConversion"/>
  </si>
  <si>
    <t>화재 확률 - 2.2</t>
    <phoneticPr fontId="3" type="noConversion"/>
  </si>
  <si>
    <t>화재 후보 수 - 3</t>
    <phoneticPr fontId="3" type="noConversion"/>
  </si>
  <si>
    <t>화재 확률 - 3.1</t>
    <phoneticPr fontId="3" type="noConversion"/>
  </si>
  <si>
    <t>화재 확률 - 3.2</t>
    <phoneticPr fontId="3" type="noConversion"/>
  </si>
  <si>
    <t>화재 후보 수 - 4</t>
    <phoneticPr fontId="3" type="noConversion"/>
  </si>
  <si>
    <t>화재 확률 - 4.1</t>
    <phoneticPr fontId="3" type="noConversion"/>
  </si>
  <si>
    <t>화재 확률 - 4.2</t>
    <phoneticPr fontId="3" type="noConversion"/>
  </si>
  <si>
    <t>화재 후보 수 - 5</t>
    <phoneticPr fontId="3" type="noConversion"/>
  </si>
  <si>
    <t>화재 확률 - 5.1</t>
    <phoneticPr fontId="3" type="noConversion"/>
  </si>
  <si>
    <t>화재 확률 - 5.2</t>
    <phoneticPr fontId="3" type="noConversion"/>
  </si>
  <si>
    <t>화재 후보 수 - 6</t>
    <phoneticPr fontId="3" type="noConversion"/>
  </si>
  <si>
    <t>화재 확률 - 6.1</t>
    <phoneticPr fontId="3" type="noConversion"/>
  </si>
  <si>
    <t>화재 확률 - 6.2</t>
    <phoneticPr fontId="3" type="noConversion"/>
  </si>
  <si>
    <t>021C421A653A63EB6531CA0803031A975A121A5A71931AC6128B000BD1880D067</t>
    <phoneticPr fontId="20" type="noConversion"/>
  </si>
  <si>
    <t>화재 확률 최대값</t>
    <phoneticPr fontId="3" type="noConversion"/>
  </si>
  <si>
    <t>화재 위치 x 좌표</t>
    <phoneticPr fontId="3" type="noConversion"/>
  </si>
  <si>
    <t>화재 위치 y좌표</t>
    <phoneticPr fontId="3" type="noConversion"/>
  </si>
  <si>
    <t>0x00 ~ 0xA0</t>
    <phoneticPr fontId="3" type="noConversion"/>
  </si>
  <si>
    <t>0x00 ~ 0x5A</t>
    <phoneticPr fontId="3" type="noConversion"/>
  </si>
  <si>
    <t>화재 영역 width</t>
    <phoneticPr fontId="3" type="noConversion"/>
  </si>
  <si>
    <t>화재 영역 height</t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</si>
  <si>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 예측 확률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 xml:space="preserve">최대값을 갖는 화재 영역 중심 </t>
    </r>
    <r>
      <rPr>
        <sz val="9"/>
        <rFont val="Calibri"/>
        <family val="1"/>
      </rPr>
      <t>x</t>
    </r>
    <r>
      <rPr>
        <sz val="9"/>
        <rFont val="Arial Unicode MS"/>
        <family val="1"/>
        <charset val="129"/>
      </rPr>
      <t>좌표 / 4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</si>
  <si>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예측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확률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최대값을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갖는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 xml:space="preserve">화재 영역 중심 </t>
    </r>
    <r>
      <rPr>
        <sz val="9"/>
        <rFont val="Calibri"/>
        <family val="1"/>
      </rPr>
      <t>y</t>
    </r>
    <r>
      <rPr>
        <sz val="9"/>
        <rFont val="Arial Unicode MS"/>
        <family val="1"/>
        <charset val="129"/>
      </rPr>
      <t>좌표 / 4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</si>
  <si>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예측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확률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최대값을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갖는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 xml:space="preserve">화재 영역 </t>
    </r>
    <r>
      <rPr>
        <sz val="9"/>
        <rFont val="Calibri"/>
        <family val="1"/>
      </rPr>
      <t xml:space="preserve">width </t>
    </r>
    <r>
      <rPr>
        <sz val="9"/>
        <rFont val="Arial Unicode MS"/>
        <family val="1"/>
        <charset val="129"/>
      </rPr>
      <t>/ 4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</si>
  <si>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예측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확률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최대값을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갖는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 xml:space="preserve">화재 영역 </t>
    </r>
    <r>
      <rPr>
        <sz val="9"/>
        <rFont val="Calibri"/>
        <family val="1"/>
      </rPr>
      <t>height</t>
    </r>
    <r>
      <rPr>
        <sz val="9"/>
        <rFont val="Arial Unicode MS"/>
        <family val="1"/>
        <charset val="129"/>
      </rPr>
      <t xml:space="preserve"> / 4</t>
    </r>
    <phoneticPr fontId="3" type="noConversion"/>
  </si>
  <si>
    <t>0x00 ~ 0xFF</t>
    <phoneticPr fontId="3" type="noConversion"/>
  </si>
  <si>
    <t>화재 위치 x 좌표 1</t>
    <phoneticPr fontId="3" type="noConversion"/>
  </si>
  <si>
    <t>화재 위치 y 좌표 1</t>
    <phoneticPr fontId="3" type="noConversion"/>
  </si>
  <si>
    <t>화재 영역 width 1</t>
    <phoneticPr fontId="3" type="noConversion"/>
  </si>
  <si>
    <t>화재 영역 height 1</t>
    <phoneticPr fontId="3" type="noConversion"/>
  </si>
  <si>
    <t>화재 예측 확률 최대값 1</t>
    <phoneticPr fontId="3" type="noConversion"/>
  </si>
  <si>
    <t>화재 위치 x 좌표 2</t>
    <phoneticPr fontId="3" type="noConversion"/>
  </si>
  <si>
    <t>화재 위치 y 좌표 2</t>
    <phoneticPr fontId="3" type="noConversion"/>
  </si>
  <si>
    <t>화재 영역 width 2</t>
    <phoneticPr fontId="3" type="noConversion"/>
  </si>
  <si>
    <t>화재 영역 height 2</t>
    <phoneticPr fontId="3" type="noConversion"/>
  </si>
  <si>
    <t>화재 예측 확률 최대값 2</t>
    <phoneticPr fontId="3" type="noConversion"/>
  </si>
  <si>
    <t>화재 위치 x 좌표 3</t>
    <phoneticPr fontId="3" type="noConversion"/>
  </si>
  <si>
    <t>화재 위치 y 좌표 3</t>
    <phoneticPr fontId="3" type="noConversion"/>
  </si>
  <si>
    <t>화재 영역 width 3</t>
    <phoneticPr fontId="3" type="noConversion"/>
  </si>
  <si>
    <t>화재 영역 height 3</t>
    <phoneticPr fontId="3" type="noConversion"/>
  </si>
  <si>
    <t>화재 예측 확률 최대값 3</t>
    <phoneticPr fontId="3" type="noConversion"/>
  </si>
  <si>
    <t>화재 위치 x 좌표 4</t>
    <phoneticPr fontId="3" type="noConversion"/>
  </si>
  <si>
    <t>화재 위치 y 좌표 4</t>
    <phoneticPr fontId="3" type="noConversion"/>
  </si>
  <si>
    <t>화재 영역 width 4</t>
    <phoneticPr fontId="3" type="noConversion"/>
  </si>
  <si>
    <t>화재 영역 height 4</t>
    <phoneticPr fontId="3" type="noConversion"/>
  </si>
  <si>
    <t>화재 예측 확률 최대값 4</t>
    <phoneticPr fontId="3" type="noConversion"/>
  </si>
  <si>
    <t>화재 위치 x 좌표 5</t>
    <phoneticPr fontId="3" type="noConversion"/>
  </si>
  <si>
    <t>화재 위치 y 좌표 5</t>
    <phoneticPr fontId="3" type="noConversion"/>
  </si>
  <si>
    <t>화재 영역 width 5</t>
    <phoneticPr fontId="3" type="noConversion"/>
  </si>
  <si>
    <t>화재 영역 height 5</t>
    <phoneticPr fontId="3" type="noConversion"/>
  </si>
  <si>
    <t>화재 예측 확률 최대값 5</t>
    <phoneticPr fontId="3" type="noConversion"/>
  </si>
  <si>
    <t>화재 위치 x 좌표 6</t>
    <phoneticPr fontId="3" type="noConversion"/>
  </si>
  <si>
    <t>화재 위치 y 좌표 6</t>
    <phoneticPr fontId="3" type="noConversion"/>
  </si>
  <si>
    <t>화재 영역 width 6</t>
    <phoneticPr fontId="3" type="noConversion"/>
  </si>
  <si>
    <t>화재 영역 height 6</t>
    <phoneticPr fontId="3" type="noConversion"/>
  </si>
  <si>
    <t>화재 예측 확률 최대값 6</t>
    <phoneticPr fontId="3" type="noConversion"/>
  </si>
  <si>
    <t>화재 판단 주기</t>
    <phoneticPr fontId="3" type="noConversion"/>
  </si>
  <si>
    <t>Downlink</t>
    <phoneticPr fontId="3" type="noConversion"/>
  </si>
  <si>
    <t>화재 발생 판단 예측 프레임 수</t>
    <phoneticPr fontId="3" type="noConversion"/>
  </si>
  <si>
    <t>화재 발생 판단 예측 Threshold</t>
    <phoneticPr fontId="3" type="noConversion"/>
  </si>
  <si>
    <t>화재 경계 판단 예측 Threshold</t>
    <phoneticPr fontId="3" type="noConversion"/>
  </si>
  <si>
    <t>화재 경계 판단 예측 프레임 수</t>
    <phoneticPr fontId="3" type="noConversion"/>
  </si>
  <si>
    <t>화재 발생 판단 예측 설정값(1 ~ 100 %)</t>
    <phoneticPr fontId="3" type="noConversion"/>
  </si>
  <si>
    <t>화재 발생 판단 예측 프레임 수(1 ~ 60)</t>
    <phoneticPr fontId="3" type="noConversion"/>
  </si>
  <si>
    <t>화재 경계 판단 예측 설정값(1 ~ 100 %)</t>
    <phoneticPr fontId="3" type="noConversion"/>
  </si>
  <si>
    <t>화재 경계 판단 예측 프레임 수(1 ~ 60)</t>
    <phoneticPr fontId="3" type="noConversion"/>
  </si>
  <si>
    <t>경계 판단 예측 설정값</t>
    <phoneticPr fontId="3" type="noConversion"/>
  </si>
  <si>
    <t>경계 판단 예측 프레임 수</t>
    <phoneticPr fontId="3" type="noConversion"/>
  </si>
  <si>
    <t>발생 판단 예측 설정값</t>
    <phoneticPr fontId="3" type="noConversion"/>
  </si>
  <si>
    <t>발생 판단 예측 프레임 수</t>
    <phoneticPr fontId="3" type="noConversion"/>
  </si>
  <si>
    <t>0x01 ~ 0x64</t>
    <phoneticPr fontId="3" type="noConversion"/>
  </si>
  <si>
    <t>0x01 ~ 0x0A</t>
    <phoneticPr fontId="3" type="noConversion"/>
  </si>
  <si>
    <t>0x01 ~ 0x3C</t>
    <phoneticPr fontId="3" type="noConversion"/>
  </si>
  <si>
    <t>0x60</t>
    <phoneticPr fontId="3" type="noConversion"/>
  </si>
  <si>
    <t>화재 #1 알람종류</t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</si>
  <si>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#1 알람종류 (0: 정상, 1: 경계, 2: 발생)</t>
    </r>
    <phoneticPr fontId="3" type="noConversion"/>
  </si>
  <si>
    <t>화재 #2 알람종류</t>
    <phoneticPr fontId="3" type="noConversion"/>
  </si>
  <si>
    <t>화재 #3 알람종류</t>
    <phoneticPr fontId="3" type="noConversion"/>
  </si>
  <si>
    <t>화재 #4 알람종류</t>
    <phoneticPr fontId="3" type="noConversion"/>
  </si>
  <si>
    <t>화재 #5 알람종류</t>
    <phoneticPr fontId="3" type="noConversion"/>
  </si>
  <si>
    <t>화재 #6 알람종류</t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</si>
  <si>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#</t>
    </r>
    <r>
      <rPr>
        <sz val="9"/>
        <rFont val="Calibri"/>
        <family val="1"/>
      </rPr>
      <t xml:space="preserve">2 </t>
    </r>
    <r>
      <rPr>
        <sz val="9"/>
        <rFont val="맑은 고딕"/>
        <family val="1"/>
        <charset val="129"/>
      </rPr>
      <t>알람종류</t>
    </r>
    <r>
      <rPr>
        <sz val="9"/>
        <rFont val="Calibri"/>
        <family val="1"/>
      </rPr>
      <t xml:space="preserve"> (0: </t>
    </r>
    <r>
      <rPr>
        <sz val="9"/>
        <rFont val="맑은 고딕"/>
        <family val="1"/>
        <charset val="129"/>
      </rPr>
      <t>정상</t>
    </r>
    <r>
      <rPr>
        <sz val="9"/>
        <rFont val="Calibri"/>
        <family val="1"/>
      </rPr>
      <t xml:space="preserve">, 1: </t>
    </r>
    <r>
      <rPr>
        <sz val="9"/>
        <rFont val="맑은 고딕"/>
        <family val="1"/>
        <charset val="129"/>
      </rPr>
      <t>경계</t>
    </r>
    <r>
      <rPr>
        <sz val="9"/>
        <rFont val="Calibri"/>
        <family val="1"/>
      </rPr>
      <t xml:space="preserve">, 2: </t>
    </r>
    <r>
      <rPr>
        <sz val="9"/>
        <rFont val="맑은 고딕"/>
        <family val="1"/>
        <charset val="129"/>
      </rPr>
      <t>발생</t>
    </r>
    <r>
      <rPr>
        <sz val="9"/>
        <rFont val="Calibri"/>
        <family val="1"/>
      </rPr>
      <t>)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</si>
  <si>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#3 알람종류</t>
    </r>
    <r>
      <rPr>
        <sz val="9"/>
        <rFont val="Calibri"/>
        <family val="1"/>
      </rPr>
      <t xml:space="preserve"> (0: </t>
    </r>
    <r>
      <rPr>
        <sz val="9"/>
        <rFont val="맑은 고딕"/>
        <family val="1"/>
        <charset val="129"/>
      </rPr>
      <t>정상</t>
    </r>
    <r>
      <rPr>
        <sz val="9"/>
        <rFont val="Calibri"/>
        <family val="1"/>
      </rPr>
      <t xml:space="preserve">, 1: </t>
    </r>
    <r>
      <rPr>
        <sz val="9"/>
        <rFont val="맑은 고딕"/>
        <family val="1"/>
        <charset val="129"/>
      </rPr>
      <t>경계</t>
    </r>
    <r>
      <rPr>
        <sz val="9"/>
        <rFont val="Calibri"/>
        <family val="1"/>
      </rPr>
      <t xml:space="preserve">, 2: </t>
    </r>
    <r>
      <rPr>
        <sz val="9"/>
        <rFont val="맑은 고딕"/>
        <family val="1"/>
        <charset val="129"/>
      </rPr>
      <t>발생</t>
    </r>
    <r>
      <rPr>
        <sz val="9"/>
        <rFont val="Calibri"/>
        <family val="1"/>
      </rPr>
      <t>)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</si>
  <si>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#4 알람종류</t>
    </r>
    <r>
      <rPr>
        <sz val="9"/>
        <rFont val="Calibri"/>
        <family val="1"/>
      </rPr>
      <t xml:space="preserve"> (0: </t>
    </r>
    <r>
      <rPr>
        <sz val="9"/>
        <rFont val="맑은 고딕"/>
        <family val="1"/>
        <charset val="129"/>
      </rPr>
      <t>정상</t>
    </r>
    <r>
      <rPr>
        <sz val="9"/>
        <rFont val="Calibri"/>
        <family val="1"/>
      </rPr>
      <t xml:space="preserve">, 1: </t>
    </r>
    <r>
      <rPr>
        <sz val="9"/>
        <rFont val="맑은 고딕"/>
        <family val="1"/>
        <charset val="129"/>
      </rPr>
      <t>경계</t>
    </r>
    <r>
      <rPr>
        <sz val="9"/>
        <rFont val="Calibri"/>
        <family val="1"/>
      </rPr>
      <t xml:space="preserve">, 2: </t>
    </r>
    <r>
      <rPr>
        <sz val="9"/>
        <rFont val="맑은 고딕"/>
        <family val="1"/>
        <charset val="129"/>
      </rPr>
      <t>발생</t>
    </r>
    <r>
      <rPr>
        <sz val="9"/>
        <rFont val="Calibri"/>
        <family val="1"/>
      </rPr>
      <t>)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</si>
  <si>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#5 알람종류</t>
    </r>
    <r>
      <rPr>
        <sz val="9"/>
        <rFont val="Calibri"/>
        <family val="1"/>
      </rPr>
      <t xml:space="preserve"> (0: </t>
    </r>
    <r>
      <rPr>
        <sz val="9"/>
        <rFont val="맑은 고딕"/>
        <family val="1"/>
        <charset val="129"/>
      </rPr>
      <t>정상</t>
    </r>
    <r>
      <rPr>
        <sz val="9"/>
        <rFont val="Calibri"/>
        <family val="1"/>
      </rPr>
      <t xml:space="preserve">, 1: </t>
    </r>
    <r>
      <rPr>
        <sz val="9"/>
        <rFont val="맑은 고딕"/>
        <family val="1"/>
        <charset val="129"/>
      </rPr>
      <t>경계</t>
    </r>
    <r>
      <rPr>
        <sz val="9"/>
        <rFont val="Calibri"/>
        <family val="1"/>
      </rPr>
      <t xml:space="preserve">, 2: </t>
    </r>
    <r>
      <rPr>
        <sz val="9"/>
        <rFont val="맑은 고딕"/>
        <family val="1"/>
        <charset val="129"/>
      </rPr>
      <t>발생</t>
    </r>
    <r>
      <rPr>
        <sz val="9"/>
        <rFont val="Calibri"/>
        <family val="1"/>
      </rPr>
      <t>)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</si>
  <si>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#6 알람종류</t>
    </r>
    <r>
      <rPr>
        <sz val="9"/>
        <rFont val="Calibri"/>
        <family val="1"/>
      </rPr>
      <t xml:space="preserve"> (0: </t>
    </r>
    <r>
      <rPr>
        <sz val="9"/>
        <rFont val="맑은 고딕"/>
        <family val="1"/>
        <charset val="129"/>
      </rPr>
      <t>정상</t>
    </r>
    <r>
      <rPr>
        <sz val="9"/>
        <rFont val="Calibri"/>
        <family val="1"/>
      </rPr>
      <t xml:space="preserve">, 1: </t>
    </r>
    <r>
      <rPr>
        <sz val="9"/>
        <rFont val="맑은 고딕"/>
        <family val="1"/>
        <charset val="129"/>
      </rPr>
      <t>경계</t>
    </r>
    <r>
      <rPr>
        <sz val="9"/>
        <rFont val="Calibri"/>
        <family val="1"/>
      </rPr>
      <t xml:space="preserve">, 2: </t>
    </r>
    <r>
      <rPr>
        <sz val="9"/>
        <rFont val="맑은 고딕"/>
        <family val="1"/>
        <charset val="129"/>
      </rPr>
      <t>발생</t>
    </r>
    <r>
      <rPr>
        <sz val="9"/>
        <rFont val="Calibri"/>
        <family val="1"/>
      </rPr>
      <t>)</t>
    </r>
    <phoneticPr fontId="3" type="noConversion"/>
  </si>
  <si>
    <t>알람종류 1</t>
    <phoneticPr fontId="3" type="noConversion"/>
  </si>
  <si>
    <t>알람종류 2</t>
    <phoneticPr fontId="3" type="noConversion"/>
  </si>
  <si>
    <t>알람종류 3</t>
    <phoneticPr fontId="3" type="noConversion"/>
  </si>
  <si>
    <t>알람종류 4</t>
    <phoneticPr fontId="3" type="noConversion"/>
  </si>
  <si>
    <t>알람종류 5</t>
    <phoneticPr fontId="3" type="noConversion"/>
  </si>
  <si>
    <t>알람종류 6</t>
    <phoneticPr fontId="3" type="noConversion"/>
  </si>
  <si>
    <r>
      <rPr>
        <sz val="9"/>
        <rFont val="Segoe UI Symbol"/>
        <family val="1"/>
      </rPr>
      <t>▪</t>
    </r>
    <r>
      <rPr>
        <sz val="9"/>
        <rFont val="맑은 고딕"/>
        <family val="1"/>
        <charset val="129"/>
      </rPr>
      <t xml:space="preserve"> 화재 예측 확률 최대값 / 100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</si>
  <si>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화재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예측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확률</t>
    </r>
    <r>
      <rPr>
        <sz val="9"/>
        <rFont val="Calibri"/>
        <family val="1"/>
      </rPr>
      <t xml:space="preserve"> </t>
    </r>
    <r>
      <rPr>
        <sz val="9"/>
        <rFont val="맑은 고딕"/>
        <family val="1"/>
        <charset val="129"/>
      </rPr>
      <t>최대값</t>
    </r>
    <r>
      <rPr>
        <sz val="9"/>
        <rFont val="Calibri"/>
        <family val="1"/>
      </rPr>
      <t xml:space="preserve"> / 100</t>
    </r>
    <phoneticPr fontId="3" type="noConversion"/>
  </si>
  <si>
    <r>
      <rPr>
        <sz val="9"/>
        <rFont val="Segoe UI Symbol"/>
        <family val="1"/>
      </rPr>
      <t>▪</t>
    </r>
    <r>
      <rPr>
        <sz val="9"/>
        <rFont val="Calibri"/>
        <family val="1"/>
      </rPr>
      <t xml:space="preserve"> </t>
    </r>
    <r>
      <rPr>
        <sz val="9"/>
        <rFont val="Arial Unicode MS"/>
        <family val="1"/>
        <charset val="129"/>
      </rPr>
      <t>화재 예측 확률 최대값</t>
    </r>
    <r>
      <rPr>
        <sz val="9"/>
        <rFont val="맑은 고딕"/>
        <family val="1"/>
        <charset val="129"/>
      </rPr>
      <t xml:space="preserve"> </t>
    </r>
    <r>
      <rPr>
        <sz val="9"/>
        <rFont val="Calibri"/>
        <family val="1"/>
      </rPr>
      <t xml:space="preserve"> / 100</t>
    </r>
    <phoneticPr fontId="3" type="noConversion"/>
  </si>
  <si>
    <t>* 화재 판단 제외 영역은 사각형만으로 불가능하여 임시로 배제하고 사용 (추후 논의 필요)</t>
    <phoneticPr fontId="3" type="noConversion"/>
  </si>
  <si>
    <t>화재 주기 / 이벤트 데이터 보고(0x60)</t>
    <phoneticPr fontId="3" type="noConversion"/>
  </si>
  <si>
    <t>0x71</t>
    <phoneticPr fontId="3" type="noConversion"/>
  </si>
  <si>
    <t>화재 경계, 판단 영역 대각선 변화 최소값</t>
    <phoneticPr fontId="3" type="noConversion"/>
  </si>
  <si>
    <t>Downlink</t>
    <phoneticPr fontId="3" type="noConversion"/>
  </si>
  <si>
    <t>0x01~  0xFF</t>
    <phoneticPr fontId="3" type="noConversion"/>
  </si>
  <si>
    <t>영역 대각선 변화량 최소값 (1~255)</t>
    <phoneticPr fontId="3" type="noConversion"/>
  </si>
  <si>
    <t>uint8</t>
    <phoneticPr fontId="3" type="noConversion"/>
  </si>
  <si>
    <t>영역 대각선 변화량 최소값</t>
    <phoneticPr fontId="3" type="noConversion"/>
  </si>
  <si>
    <t>화재 설정(0x71)</t>
    <phoneticPr fontId="3" type="noConversion"/>
  </si>
  <si>
    <t>화재 설정 응답(0x72)</t>
    <phoneticPr fontId="3" type="noConversion"/>
  </si>
  <si>
    <t>0x72</t>
    <phoneticPr fontId="3" type="noConversion"/>
  </si>
  <si>
    <t>화재 발생 판단 주기(초단위 기본 1초 부터)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</si>
</sst>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00_ "/>
  </numFmts>
  <fonts count="22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1"/>
      <charset val="129"/>
      <scheme val="minor"/>
    </font>
    <font>
      <sz val="9"/>
      <name val="Segoe UI Symbol"/>
      <family val="1"/>
    </font>
    <font>
      <sz val="9"/>
      <name val="Calibri"/>
      <family val="3"/>
    </font>
    <font>
      <sz val="9"/>
      <name val="Arial Unicode MS"/>
      <family val="3"/>
      <charset val="129"/>
    </font>
    <font>
      <sz val="9"/>
      <name val="맑은 고딕"/>
      <family val="1"/>
      <charset val="129"/>
    </font>
    <font>
      <sz val="9"/>
      <name val="Calibri"/>
      <family val="1"/>
    </font>
    <font>
      <vertAlign val="superscript"/>
      <sz val="9"/>
      <name val="Calibri"/>
      <family val="2"/>
    </font>
    <font>
      <sz val="9"/>
      <name val="Arial Unicode MS"/>
      <family val="1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8" fillId="0" borderId="0" xfId="0" applyFont="1">
      <alignment vertical="center"/>
    </xf>
    <xf numFmtId="0" fontId="19" fillId="3" borderId="6" xfId="0" applyFont="1" applyFill="1" applyBorder="1">
      <alignment vertical="center"/>
    </xf>
    <xf numFmtId="0" fontId="19" fillId="3" borderId="10" xfId="0" applyFont="1" applyFill="1" applyBorder="1">
      <alignment vertical="center"/>
    </xf>
    <xf numFmtId="0" fontId="19" fillId="3" borderId="11" xfId="0" applyFont="1" applyFill="1" applyBorder="1">
      <alignment vertical="center"/>
    </xf>
    <xf numFmtId="0" fontId="19" fillId="3" borderId="7" xfId="0" applyFont="1" applyFill="1" applyBorder="1">
      <alignment vertical="center"/>
    </xf>
    <xf numFmtId="0" fontId="18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9" fillId="3" borderId="11" xfId="0" applyFont="1" applyFill="1" applyBorder="1" applyAlignment="1">
      <alignment horizontal="center" vertical="center"/>
    </xf>
    <xf numFmtId="0" fontId="19" fillId="3" borderId="10" xfId="0" quotePrefix="1" applyFont="1" applyFill="1" applyBorder="1" applyAlignment="1">
      <alignment horizontal="center" vertical="center"/>
    </xf>
    <xf numFmtId="0" fontId="19" fillId="3" borderId="11" xfId="0" quotePrefix="1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0" borderId="31" xfId="0" applyFont="1" applyBorder="1">
      <alignment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14" xfId="0" quotePrefix="1" applyFont="1" applyBorder="1" applyAlignment="1">
      <alignment horizontal="center" vertical="center"/>
    </xf>
    <xf numFmtId="0" fontId="2" fillId="0" borderId="13" xfId="0" quotePrefix="1" applyFont="1" applyBorder="1" applyAlignment="1">
      <alignment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center" vertical="center" wrapText="1"/>
    </xf>
    <xf numFmtId="0" fontId="19" fillId="0" borderId="14" xfId="0" quotePrefix="1" applyFont="1" applyBorder="1" applyAlignment="1">
      <alignment horizontal="center" vertical="center" wrapText="1"/>
    </xf>
    <xf numFmtId="0" fontId="19" fillId="0" borderId="13" xfId="0" quotePrefix="1" applyFont="1" applyBorder="1" applyAlignment="1">
      <alignment horizontal="center" vertical="center" wrapText="1"/>
    </xf>
    <xf numFmtId="0" fontId="19" fillId="0" borderId="32" xfId="0" quotePrefix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5" borderId="2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18" fillId="5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76" fontId="2" fillId="0" borderId="21" xfId="0" applyNumberFormat="1" applyFont="1" applyBorder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177" fontId="2" fillId="0" borderId="22" xfId="0" applyNumberFormat="1" applyFont="1" applyBorder="1" applyAlignment="1">
      <alignment horizontal="center" vertical="center"/>
    </xf>
    <xf numFmtId="177" fontId="2" fillId="0" borderId="27" xfId="0" applyNumberFormat="1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9" fillId="4" borderId="29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18" fillId="0" borderId="15" xfId="0" quotePrefix="1" applyFont="1" applyBorder="1" applyAlignment="1">
      <alignment horizontal="center" vertical="center" wrapText="1"/>
    </xf>
    <xf numFmtId="0" fontId="18" fillId="0" borderId="26" xfId="0" quotePrefix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76" fontId="2" fillId="0" borderId="22" xfId="0" applyNumberFormat="1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A039-8A04-49D8-A4E6-0C7629EEEDE7}">
  <dimension ref="A1:N30"/>
  <sheetViews>
    <sheetView workbookViewId="0">
      <selection activeCell="E49" sqref="E49"/>
    </sheetView>
  </sheetViews>
  <sheetFormatPr defaultColWidth="38.625" defaultRowHeight="12"/>
  <cols>
    <col min="1" max="1" width="16.125" style="2" bestFit="1" customWidth="1"/>
    <col min="2" max="2" width="5.75" style="2" bestFit="1" customWidth="1"/>
    <col min="3" max="3" width="38.5" style="2" bestFit="1" customWidth="1"/>
    <col min="4" max="4" width="11.87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3.25" style="1" bestFit="1" customWidth="1"/>
    <col min="9" max="9" width="6.5" style="1" bestFit="1" customWidth="1"/>
    <col min="10" max="10" width="5.875" style="2" bestFit="1" customWidth="1"/>
    <col min="11" max="11" width="9.625" style="2" bestFit="1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401</v>
      </c>
      <c r="B1" s="90"/>
      <c r="C1" s="90"/>
      <c r="D1" s="90"/>
      <c r="E1" s="90"/>
      <c r="F1" s="90"/>
      <c r="H1" s="90" t="s">
        <v>402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462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_xlfn.CONCAT("0x",DEC2HEX(E30,2))</f>
        <v>0x31</v>
      </c>
      <c r="L4" s="2">
        <f>HEX2DEC(MID(K4,3,2))</f>
        <v>49</v>
      </c>
      <c r="M4" s="1">
        <f t="shared" ref="M4:M29" si="0">VALUE(SUBSTITUTE(J4,"-Byte",""))</f>
        <v>1</v>
      </c>
    </row>
    <row r="5" spans="1:14">
      <c r="A5" s="8" t="s">
        <v>403</v>
      </c>
      <c r="B5" s="8" t="s">
        <v>11</v>
      </c>
      <c r="C5" s="9" t="s">
        <v>404</v>
      </c>
      <c r="D5" s="8" t="s">
        <v>12</v>
      </c>
      <c r="E5" s="8">
        <v>1</v>
      </c>
      <c r="F5" s="8" t="s">
        <v>405</v>
      </c>
      <c r="G5" s="10"/>
      <c r="H5" s="1">
        <v>2</v>
      </c>
      <c r="I5" s="92"/>
      <c r="J5" s="12" t="str">
        <f t="shared" ref="J5:J29" si="1">_xlfn.CONCAT(E5, "-Byte")</f>
        <v>1-Byte</v>
      </c>
      <c r="K5" s="8" t="s">
        <v>403</v>
      </c>
      <c r="M5" s="1">
        <f t="shared" si="0"/>
        <v>1</v>
      </c>
    </row>
    <row r="6" spans="1:14">
      <c r="A6" s="8" t="s">
        <v>406</v>
      </c>
      <c r="B6" s="8" t="s">
        <v>20</v>
      </c>
      <c r="C6" s="9" t="s">
        <v>409</v>
      </c>
      <c r="D6" s="8" t="s">
        <v>408</v>
      </c>
      <c r="E6" s="8">
        <v>1</v>
      </c>
      <c r="F6" s="8" t="s">
        <v>405</v>
      </c>
      <c r="G6" s="10"/>
      <c r="H6" s="1">
        <v>3</v>
      </c>
      <c r="I6" s="93"/>
      <c r="J6" s="12" t="str">
        <f t="shared" si="1"/>
        <v>1-Byte</v>
      </c>
      <c r="K6" s="8" t="s">
        <v>406</v>
      </c>
      <c r="M6" s="1">
        <f t="shared" si="0"/>
        <v>1</v>
      </c>
    </row>
    <row r="7" spans="1:14">
      <c r="A7" s="8" t="s">
        <v>435</v>
      </c>
      <c r="B7" s="8" t="s">
        <v>11</v>
      </c>
      <c r="C7" s="9" t="s">
        <v>407</v>
      </c>
      <c r="D7" s="8"/>
      <c r="E7" s="8">
        <v>4</v>
      </c>
      <c r="F7" s="8" t="s">
        <v>410</v>
      </c>
      <c r="G7" s="10"/>
      <c r="H7" s="1">
        <v>4</v>
      </c>
      <c r="I7" s="93"/>
      <c r="J7" s="12" t="str">
        <f t="shared" si="1"/>
        <v>4-Byte</v>
      </c>
      <c r="K7" s="8" t="s">
        <v>435</v>
      </c>
      <c r="M7" s="1">
        <f t="shared" si="0"/>
        <v>4</v>
      </c>
    </row>
    <row r="8" spans="1:14">
      <c r="A8" s="8" t="s">
        <v>434</v>
      </c>
      <c r="B8" s="8" t="s">
        <v>11</v>
      </c>
      <c r="C8" s="13" t="s">
        <v>460</v>
      </c>
      <c r="D8" s="8" t="s">
        <v>461</v>
      </c>
      <c r="E8" s="8">
        <v>1</v>
      </c>
      <c r="F8" s="8" t="s">
        <v>405</v>
      </c>
      <c r="G8" s="10"/>
      <c r="H8" s="1">
        <v>5</v>
      </c>
      <c r="I8" s="93"/>
      <c r="J8" s="12" t="str">
        <f t="shared" si="1"/>
        <v>1-Byte</v>
      </c>
      <c r="K8" s="8" t="s">
        <v>434</v>
      </c>
      <c r="M8" s="1">
        <f t="shared" si="0"/>
        <v>1</v>
      </c>
    </row>
    <row r="9" spans="1:14">
      <c r="A9" s="8" t="s">
        <v>411</v>
      </c>
      <c r="B9" s="8" t="s">
        <v>11</v>
      </c>
      <c r="C9" s="13" t="s">
        <v>422</v>
      </c>
      <c r="D9" s="8"/>
      <c r="E9" s="8">
        <v>2</v>
      </c>
      <c r="F9" s="8" t="s">
        <v>413</v>
      </c>
      <c r="G9" s="10"/>
      <c r="H9" s="1">
        <v>6</v>
      </c>
      <c r="I9" s="93"/>
      <c r="J9" s="12" t="str">
        <f t="shared" si="1"/>
        <v>2-Byte</v>
      </c>
      <c r="K9" s="8" t="s">
        <v>411</v>
      </c>
      <c r="M9" s="1">
        <f t="shared" si="0"/>
        <v>2</v>
      </c>
    </row>
    <row r="10" spans="1:14">
      <c r="A10" s="8" t="s">
        <v>414</v>
      </c>
      <c r="B10" s="8" t="s">
        <v>11</v>
      </c>
      <c r="C10" s="13" t="s">
        <v>424</v>
      </c>
      <c r="D10" s="8"/>
      <c r="E10" s="8">
        <v>2</v>
      </c>
      <c r="F10" s="8" t="s">
        <v>413</v>
      </c>
      <c r="G10" s="10"/>
      <c r="H10" s="1">
        <v>7</v>
      </c>
      <c r="I10" s="93"/>
      <c r="J10" s="12" t="str">
        <f t="shared" si="1"/>
        <v>2-Byte</v>
      </c>
      <c r="K10" s="8" t="s">
        <v>414</v>
      </c>
      <c r="M10" s="1">
        <f t="shared" si="0"/>
        <v>2</v>
      </c>
    </row>
    <row r="11" spans="1:14">
      <c r="A11" s="8" t="s">
        <v>415</v>
      </c>
      <c r="B11" s="8" t="s">
        <v>11</v>
      </c>
      <c r="C11" s="13" t="s">
        <v>425</v>
      </c>
      <c r="D11" s="8"/>
      <c r="E11" s="8">
        <v>2</v>
      </c>
      <c r="F11" s="8" t="s">
        <v>413</v>
      </c>
      <c r="G11" s="10"/>
      <c r="H11" s="1">
        <v>8</v>
      </c>
      <c r="I11" s="93"/>
      <c r="J11" s="12" t="str">
        <f t="shared" si="1"/>
        <v>2-Byte</v>
      </c>
      <c r="K11" s="8" t="s">
        <v>415</v>
      </c>
      <c r="M11" s="1">
        <f t="shared" si="0"/>
        <v>2</v>
      </c>
    </row>
    <row r="12" spans="1:14">
      <c r="A12" s="8" t="s">
        <v>417</v>
      </c>
      <c r="B12" s="8" t="s">
        <v>11</v>
      </c>
      <c r="C12" s="13" t="s">
        <v>426</v>
      </c>
      <c r="D12" s="8"/>
      <c r="E12" s="8">
        <v>2</v>
      </c>
      <c r="F12" s="8" t="s">
        <v>413</v>
      </c>
      <c r="G12" s="10"/>
      <c r="H12" s="1">
        <v>9</v>
      </c>
      <c r="I12" s="93"/>
      <c r="J12" s="12" t="str">
        <f t="shared" si="1"/>
        <v>2-Byte</v>
      </c>
      <c r="K12" s="8" t="s">
        <v>416</v>
      </c>
      <c r="M12" s="1">
        <f t="shared" si="0"/>
        <v>2</v>
      </c>
    </row>
    <row r="13" spans="1:14">
      <c r="A13" s="8" t="s">
        <v>419</v>
      </c>
      <c r="B13" s="8" t="s">
        <v>11</v>
      </c>
      <c r="C13" s="13" t="s">
        <v>423</v>
      </c>
      <c r="D13" s="8"/>
      <c r="E13" s="8">
        <v>2</v>
      </c>
      <c r="F13" s="8" t="s">
        <v>413</v>
      </c>
      <c r="H13" s="1">
        <v>10</v>
      </c>
      <c r="I13" s="93"/>
      <c r="J13" s="12" t="str">
        <f t="shared" si="1"/>
        <v>2-Byte</v>
      </c>
      <c r="K13" s="8" t="s">
        <v>418</v>
      </c>
      <c r="M13" s="1">
        <f t="shared" si="0"/>
        <v>2</v>
      </c>
    </row>
    <row r="14" spans="1:14">
      <c r="A14" s="8" t="s">
        <v>421</v>
      </c>
      <c r="B14" s="8" t="s">
        <v>11</v>
      </c>
      <c r="C14" s="13" t="s">
        <v>427</v>
      </c>
      <c r="D14" s="8"/>
      <c r="E14" s="8">
        <v>2</v>
      </c>
      <c r="F14" s="8" t="s">
        <v>413</v>
      </c>
      <c r="H14" s="1">
        <v>11</v>
      </c>
      <c r="I14" s="93"/>
      <c r="J14" s="12" t="str">
        <f t="shared" si="1"/>
        <v>2-Byte</v>
      </c>
      <c r="K14" s="8" t="s">
        <v>420</v>
      </c>
      <c r="M14" s="1">
        <f t="shared" si="0"/>
        <v>2</v>
      </c>
    </row>
    <row r="15" spans="1:14">
      <c r="A15" s="8" t="s">
        <v>428</v>
      </c>
      <c r="B15" s="8" t="s">
        <v>11</v>
      </c>
      <c r="C15" s="13" t="s">
        <v>429</v>
      </c>
      <c r="D15" s="8"/>
      <c r="E15" s="8">
        <v>2</v>
      </c>
      <c r="F15" s="8" t="s">
        <v>412</v>
      </c>
      <c r="H15" s="1">
        <v>12</v>
      </c>
      <c r="I15" s="93"/>
      <c r="J15" s="12" t="str">
        <f t="shared" si="1"/>
        <v>2-Byte</v>
      </c>
      <c r="K15" s="8" t="s">
        <v>428</v>
      </c>
      <c r="M15" s="1">
        <f t="shared" si="0"/>
        <v>2</v>
      </c>
    </row>
    <row r="16" spans="1:14">
      <c r="A16" s="8" t="s">
        <v>430</v>
      </c>
      <c r="B16" s="8" t="s">
        <v>11</v>
      </c>
      <c r="C16" s="13" t="s">
        <v>431</v>
      </c>
      <c r="D16" s="8"/>
      <c r="E16" s="8">
        <v>2</v>
      </c>
      <c r="F16" s="8" t="s">
        <v>412</v>
      </c>
      <c r="H16" s="1">
        <v>13</v>
      </c>
      <c r="I16" s="93"/>
      <c r="J16" s="12" t="str">
        <f t="shared" si="1"/>
        <v>2-Byte</v>
      </c>
      <c r="K16" s="8" t="s">
        <v>430</v>
      </c>
      <c r="M16" s="1">
        <f t="shared" si="0"/>
        <v>2</v>
      </c>
    </row>
    <row r="17" spans="1:13">
      <c r="A17" s="8" t="s">
        <v>432</v>
      </c>
      <c r="B17" s="8" t="s">
        <v>11</v>
      </c>
      <c r="C17" s="13" t="s">
        <v>433</v>
      </c>
      <c r="D17" s="8"/>
      <c r="E17" s="8">
        <v>2</v>
      </c>
      <c r="F17" s="8" t="s">
        <v>412</v>
      </c>
      <c r="H17" s="1">
        <v>14</v>
      </c>
      <c r="I17" s="93"/>
      <c r="J17" s="12" t="str">
        <f t="shared" si="1"/>
        <v>2-Byte</v>
      </c>
      <c r="K17" s="8" t="s">
        <v>432</v>
      </c>
      <c r="M17" s="1">
        <f t="shared" si="0"/>
        <v>2</v>
      </c>
    </row>
    <row r="18" spans="1:13">
      <c r="A18" s="8" t="s">
        <v>436</v>
      </c>
      <c r="B18" s="8" t="s">
        <v>11</v>
      </c>
      <c r="C18" s="13" t="s">
        <v>437</v>
      </c>
      <c r="D18" s="8"/>
      <c r="E18" s="8">
        <v>2</v>
      </c>
      <c r="F18" s="8" t="s">
        <v>412</v>
      </c>
      <c r="H18" s="1">
        <v>15</v>
      </c>
      <c r="I18" s="93"/>
      <c r="J18" s="12" t="str">
        <f t="shared" si="1"/>
        <v>2-Byte</v>
      </c>
      <c r="K18" s="8" t="s">
        <v>436</v>
      </c>
      <c r="M18" s="1">
        <f t="shared" si="0"/>
        <v>2</v>
      </c>
    </row>
    <row r="19" spans="1:13">
      <c r="A19" s="8" t="s">
        <v>438</v>
      </c>
      <c r="B19" s="8" t="s">
        <v>11</v>
      </c>
      <c r="C19" s="13" t="s">
        <v>439</v>
      </c>
      <c r="D19" s="8"/>
      <c r="E19" s="8">
        <v>2</v>
      </c>
      <c r="F19" s="8" t="s">
        <v>412</v>
      </c>
      <c r="H19" s="1">
        <v>16</v>
      </c>
      <c r="I19" s="93"/>
      <c r="J19" s="12" t="str">
        <f t="shared" si="1"/>
        <v>2-Byte</v>
      </c>
      <c r="K19" s="8" t="s">
        <v>438</v>
      </c>
      <c r="M19" s="1">
        <f t="shared" si="0"/>
        <v>2</v>
      </c>
    </row>
    <row r="20" spans="1:13">
      <c r="A20" s="8" t="s">
        <v>440</v>
      </c>
      <c r="B20" s="8" t="s">
        <v>11</v>
      </c>
      <c r="C20" s="13" t="s">
        <v>441</v>
      </c>
      <c r="D20" s="8"/>
      <c r="E20" s="8">
        <v>2</v>
      </c>
      <c r="F20" s="8" t="s">
        <v>412</v>
      </c>
      <c r="H20" s="1">
        <v>17</v>
      </c>
      <c r="I20" s="93"/>
      <c r="J20" s="12" t="str">
        <f t="shared" si="1"/>
        <v>2-Byte</v>
      </c>
      <c r="K20" s="8" t="s">
        <v>440</v>
      </c>
      <c r="M20" s="1">
        <f t="shared" si="0"/>
        <v>2</v>
      </c>
    </row>
    <row r="21" spans="1:13">
      <c r="A21" s="8" t="s">
        <v>442</v>
      </c>
      <c r="B21" s="8" t="s">
        <v>11</v>
      </c>
      <c r="C21" s="13" t="s">
        <v>443</v>
      </c>
      <c r="D21" s="8"/>
      <c r="E21" s="8">
        <v>2</v>
      </c>
      <c r="F21" s="8" t="s">
        <v>412</v>
      </c>
      <c r="H21" s="1">
        <v>18</v>
      </c>
      <c r="I21" s="93"/>
      <c r="J21" s="12" t="str">
        <f t="shared" si="1"/>
        <v>2-Byte</v>
      </c>
      <c r="K21" s="8" t="s">
        <v>442</v>
      </c>
      <c r="M21" s="1">
        <f t="shared" si="0"/>
        <v>2</v>
      </c>
    </row>
    <row r="22" spans="1:13">
      <c r="A22" s="8" t="s">
        <v>444</v>
      </c>
      <c r="B22" s="8" t="s">
        <v>11</v>
      </c>
      <c r="C22" s="13" t="s">
        <v>445</v>
      </c>
      <c r="D22" s="8"/>
      <c r="E22" s="8">
        <v>2</v>
      </c>
      <c r="F22" s="8" t="s">
        <v>412</v>
      </c>
      <c r="H22" s="1">
        <v>19</v>
      </c>
      <c r="I22" s="93"/>
      <c r="J22" s="12" t="str">
        <f t="shared" si="1"/>
        <v>2-Byte</v>
      </c>
      <c r="K22" s="8" t="s">
        <v>444</v>
      </c>
      <c r="M22" s="1">
        <f t="shared" si="0"/>
        <v>2</v>
      </c>
    </row>
    <row r="23" spans="1:13">
      <c r="A23" s="8" t="s">
        <v>446</v>
      </c>
      <c r="B23" s="8" t="s">
        <v>11</v>
      </c>
      <c r="C23" s="13" t="s">
        <v>447</v>
      </c>
      <c r="D23" s="8"/>
      <c r="E23" s="8">
        <v>2</v>
      </c>
      <c r="F23" s="8" t="s">
        <v>412</v>
      </c>
      <c r="H23" s="1">
        <v>20</v>
      </c>
      <c r="I23" s="93"/>
      <c r="J23" s="12" t="str">
        <f t="shared" si="1"/>
        <v>2-Byte</v>
      </c>
      <c r="K23" s="8" t="s">
        <v>446</v>
      </c>
      <c r="M23" s="1">
        <f t="shared" si="0"/>
        <v>2</v>
      </c>
    </row>
    <row r="24" spans="1:13">
      <c r="A24" s="8" t="s">
        <v>448</v>
      </c>
      <c r="B24" s="8" t="s">
        <v>11</v>
      </c>
      <c r="C24" s="13" t="s">
        <v>449</v>
      </c>
      <c r="D24" s="8"/>
      <c r="E24" s="8">
        <v>2</v>
      </c>
      <c r="F24" s="8" t="s">
        <v>412</v>
      </c>
      <c r="H24" s="1">
        <v>21</v>
      </c>
      <c r="I24" s="93"/>
      <c r="J24" s="12" t="str">
        <f t="shared" si="1"/>
        <v>2-Byte</v>
      </c>
      <c r="K24" s="8" t="s">
        <v>448</v>
      </c>
      <c r="M24" s="1">
        <f t="shared" si="0"/>
        <v>2</v>
      </c>
    </row>
    <row r="25" spans="1:13">
      <c r="A25" s="8" t="s">
        <v>450</v>
      </c>
      <c r="B25" s="8" t="s">
        <v>11</v>
      </c>
      <c r="C25" s="13" t="s">
        <v>451</v>
      </c>
      <c r="D25" s="8"/>
      <c r="E25" s="8">
        <v>2</v>
      </c>
      <c r="F25" s="8" t="s">
        <v>412</v>
      </c>
      <c r="H25" s="1">
        <v>22</v>
      </c>
      <c r="I25" s="93"/>
      <c r="J25" s="12" t="str">
        <f t="shared" si="1"/>
        <v>2-Byte</v>
      </c>
      <c r="K25" s="8" t="s">
        <v>450</v>
      </c>
      <c r="M25" s="1">
        <f t="shared" si="0"/>
        <v>2</v>
      </c>
    </row>
    <row r="26" spans="1:13">
      <c r="A26" s="8" t="s">
        <v>452</v>
      </c>
      <c r="B26" s="8" t="s">
        <v>11</v>
      </c>
      <c r="C26" s="13" t="s">
        <v>453</v>
      </c>
      <c r="D26" s="8"/>
      <c r="E26" s="8">
        <v>2</v>
      </c>
      <c r="F26" s="8" t="s">
        <v>412</v>
      </c>
      <c r="H26" s="1">
        <v>23</v>
      </c>
      <c r="I26" s="93"/>
      <c r="J26" s="12" t="str">
        <f t="shared" si="1"/>
        <v>2-Byte</v>
      </c>
      <c r="K26" s="8" t="s">
        <v>452</v>
      </c>
      <c r="M26" s="1">
        <f t="shared" si="0"/>
        <v>2</v>
      </c>
    </row>
    <row r="27" spans="1:13">
      <c r="A27" s="8" t="s">
        <v>454</v>
      </c>
      <c r="B27" s="8" t="s">
        <v>11</v>
      </c>
      <c r="C27" s="13" t="s">
        <v>455</v>
      </c>
      <c r="D27" s="8"/>
      <c r="E27" s="8">
        <v>2</v>
      </c>
      <c r="F27" s="8" t="s">
        <v>412</v>
      </c>
      <c r="H27" s="1">
        <v>24</v>
      </c>
      <c r="I27" s="93"/>
      <c r="J27" s="12" t="str">
        <f t="shared" si="1"/>
        <v>2-Byte</v>
      </c>
      <c r="K27" s="8" t="s">
        <v>454</v>
      </c>
      <c r="M27" s="1">
        <f t="shared" si="0"/>
        <v>2</v>
      </c>
    </row>
    <row r="28" spans="1:13">
      <c r="A28" s="8" t="s">
        <v>456</v>
      </c>
      <c r="B28" s="8" t="s">
        <v>11</v>
      </c>
      <c r="C28" s="13" t="s">
        <v>457</v>
      </c>
      <c r="D28" s="8"/>
      <c r="E28" s="8">
        <v>2</v>
      </c>
      <c r="F28" s="8" t="s">
        <v>412</v>
      </c>
      <c r="H28" s="1">
        <v>25</v>
      </c>
      <c r="I28" s="93"/>
      <c r="J28" s="12" t="str">
        <f t="shared" si="1"/>
        <v>2-Byte</v>
      </c>
      <c r="K28" s="8" t="s">
        <v>456</v>
      </c>
      <c r="M28" s="1">
        <f t="shared" si="0"/>
        <v>2</v>
      </c>
    </row>
    <row r="29" spans="1:13">
      <c r="A29" s="8" t="s">
        <v>458</v>
      </c>
      <c r="B29" s="8" t="s">
        <v>11</v>
      </c>
      <c r="C29" s="13" t="s">
        <v>459</v>
      </c>
      <c r="D29" s="8"/>
      <c r="E29" s="8">
        <v>2</v>
      </c>
      <c r="F29" s="8" t="s">
        <v>412</v>
      </c>
      <c r="H29" s="1">
        <v>26</v>
      </c>
      <c r="I29" s="94"/>
      <c r="J29" s="12" t="str">
        <f t="shared" si="1"/>
        <v>2-Byte</v>
      </c>
      <c r="K29" s="8" t="s">
        <v>458</v>
      </c>
      <c r="M29" s="1">
        <f t="shared" si="0"/>
        <v>2</v>
      </c>
    </row>
    <row r="30" spans="1:13">
      <c r="E30" s="2">
        <f>SUM(E5:E29)</f>
        <v>49</v>
      </c>
      <c r="L30" s="2" t="s">
        <v>33</v>
      </c>
      <c r="M30" s="1">
        <f>SUM(M3:M29)</f>
        <v>51</v>
      </c>
    </row>
  </sheetData>
  <mergeCells count="3">
    <mergeCell ref="A1:F3"/>
    <mergeCell ref="H1:M1"/>
    <mergeCell ref="I5:I29"/>
  </mergeCells>
  <phoneticPr fontId="3" type="noConversion"/>
  <hyperlinks>
    <hyperlink ref="N1" location="데이터종류및기능!A1" display="home" xr:uid="{A69A525E-65E8-4890-858F-AC5B78376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4A9C-AC3C-4934-A0EA-583B92605ACA}">
  <dimension ref="A1:H61"/>
  <sheetViews>
    <sheetView workbookViewId="0">
      <selection activeCell="L34" sqref="L34"/>
    </sheetView>
  </sheetViews>
  <sheetFormatPr defaultRowHeight="12"/>
  <cols>
    <col min="1" max="1" width="4.5" style="15" bestFit="1" customWidth="1"/>
    <col min="2" max="2" width="7.5" style="15" bestFit="1" customWidth="1"/>
    <col min="3" max="3" width="4.25" style="15" bestFit="1" customWidth="1"/>
    <col min="4" max="4" width="22.5" style="15" customWidth="1"/>
    <col min="5" max="5" width="75" style="15" bestFit="1" customWidth="1"/>
    <col min="6" max="6" width="9" style="15"/>
    <col min="7" max="7" width="15" style="15" bestFit="1" customWidth="1"/>
    <col min="8" max="8" width="8.25" style="15" customWidth="1"/>
    <col min="9" max="16384" width="9" style="15"/>
  </cols>
  <sheetData>
    <row r="1" spans="1:8" ht="12.75" thickBot="1">
      <c r="A1" s="95" t="s">
        <v>463</v>
      </c>
      <c r="B1" s="95"/>
      <c r="C1" s="95"/>
      <c r="D1" s="95"/>
      <c r="E1" s="95"/>
    </row>
    <row r="2" spans="1:8" ht="12.75" thickBot="1">
      <c r="A2" s="96" t="s">
        <v>34</v>
      </c>
      <c r="B2" s="97"/>
      <c r="C2" s="98" t="s">
        <v>482</v>
      </c>
      <c r="D2" s="99"/>
      <c r="E2" s="100"/>
      <c r="G2" s="2" t="str">
        <f>_xlfn.CONCAT("전체 길이 : ",LEN(C2)/2, " Byte")</f>
        <v>전체 길이 : 55 Byte</v>
      </c>
      <c r="H2" s="2"/>
    </row>
    <row r="3" spans="1:8" ht="12.75" thickBot="1">
      <c r="A3" s="16" t="s">
        <v>35</v>
      </c>
      <c r="B3" s="17" t="s">
        <v>36</v>
      </c>
      <c r="C3" s="18" t="s">
        <v>37</v>
      </c>
      <c r="D3" s="17" t="s">
        <v>38</v>
      </c>
      <c r="E3" s="19" t="s">
        <v>39</v>
      </c>
      <c r="G3" s="20" t="str">
        <f>_xlfn.CONCAT("0x", '0x32_파싱.CRC'!C56)</f>
        <v>0x3694</v>
      </c>
    </row>
    <row r="4" spans="1:8" ht="12.75" thickBot="1">
      <c r="A4" s="21">
        <f t="shared" ref="A4:A35" si="0">ROW()-4</f>
        <v>0</v>
      </c>
      <c r="B4" s="22">
        <f>A4*2+1</f>
        <v>1</v>
      </c>
      <c r="C4" s="23" t="str">
        <f t="shared" ref="C4:C58" si="1">MID(C$2,A4*2+1,2)</f>
        <v>02</v>
      </c>
      <c r="D4" s="22" t="s">
        <v>40</v>
      </c>
      <c r="E4" s="24"/>
    </row>
    <row r="5" spans="1:8" ht="12.75" thickBot="1">
      <c r="A5" s="21">
        <f t="shared" si="0"/>
        <v>1</v>
      </c>
      <c r="B5" s="22">
        <f t="shared" ref="B5:B58" si="2">A5*2+1</f>
        <v>3</v>
      </c>
      <c r="C5" s="23" t="str">
        <f t="shared" si="1"/>
        <v>33</v>
      </c>
      <c r="D5" s="22" t="s">
        <v>42</v>
      </c>
      <c r="E5" s="25">
        <f>HEX2DEC(C5)</f>
        <v>51</v>
      </c>
    </row>
    <row r="6" spans="1:8" ht="12.75" thickBot="1">
      <c r="A6" s="21">
        <f t="shared" si="0"/>
        <v>2</v>
      </c>
      <c r="B6" s="22">
        <f t="shared" si="2"/>
        <v>5</v>
      </c>
      <c r="C6" s="23" t="str">
        <f t="shared" si="1"/>
        <v>32</v>
      </c>
      <c r="D6" s="22" t="s">
        <v>43</v>
      </c>
      <c r="E6" s="25" t="str">
        <f>IF(C6="10","시각동기화요청",IF(C6="20","시각동기화응답",IF(C6="31","채널별RawData",IF(C6="32","충격데이터보고",IF(C6="33","채널Raw최소값",IF(C6="34","채널Raw최대값",IF(C6="35","채널Raw표준편차",IF(C6="41","Tilt Data",""))))))))</f>
        <v>충격데이터보고</v>
      </c>
    </row>
    <row r="7" spans="1:8" ht="12.75" thickBot="1">
      <c r="A7" s="21">
        <f t="shared" si="0"/>
        <v>3</v>
      </c>
      <c r="B7" s="22">
        <f t="shared" si="2"/>
        <v>7</v>
      </c>
      <c r="C7" s="23" t="str">
        <f t="shared" si="1"/>
        <v>31</v>
      </c>
      <c r="D7" s="22" t="s">
        <v>41</v>
      </c>
      <c r="E7" s="25">
        <f>HEX2DEC(C7)</f>
        <v>49</v>
      </c>
    </row>
    <row r="8" spans="1:8" ht="12.75" thickBot="1">
      <c r="A8" s="21">
        <f t="shared" si="0"/>
        <v>4</v>
      </c>
      <c r="B8" s="22">
        <f t="shared" si="2"/>
        <v>9</v>
      </c>
      <c r="C8" s="23" t="str">
        <f t="shared" si="1"/>
        <v>01</v>
      </c>
      <c r="D8" s="73" t="s">
        <v>403</v>
      </c>
      <c r="E8" s="25">
        <f>HEX2DEC(C8)</f>
        <v>1</v>
      </c>
    </row>
    <row r="9" spans="1:8" ht="12.75" thickBot="1">
      <c r="A9" s="87">
        <f t="shared" si="0"/>
        <v>5</v>
      </c>
      <c r="B9" s="86">
        <f t="shared" si="2"/>
        <v>11</v>
      </c>
      <c r="C9" s="83" t="str">
        <f t="shared" si="1"/>
        <v>08</v>
      </c>
      <c r="D9" s="85" t="s">
        <v>406</v>
      </c>
      <c r="E9" s="84" t="str">
        <f>IF(C9="02","2g",IF(C9="04","4g",IF(C9="08","8g","error")))</f>
        <v>8g</v>
      </c>
    </row>
    <row r="10" spans="1:8">
      <c r="A10" s="26">
        <f t="shared" si="0"/>
        <v>6</v>
      </c>
      <c r="B10" s="27">
        <f t="shared" si="2"/>
        <v>13</v>
      </c>
      <c r="C10" s="28" t="str">
        <f t="shared" si="1"/>
        <v>65</v>
      </c>
      <c r="D10" s="102" t="s">
        <v>464</v>
      </c>
      <c r="E10" s="104" t="str">
        <f>_xlfn.CONCAT(C10,C11,C12,C13)</f>
        <v>651E233D</v>
      </c>
    </row>
    <row r="11" spans="1:8">
      <c r="A11" s="30">
        <f t="shared" si="0"/>
        <v>7</v>
      </c>
      <c r="B11" s="31">
        <f t="shared" si="2"/>
        <v>15</v>
      </c>
      <c r="C11" s="32" t="str">
        <f t="shared" si="1"/>
        <v>1E</v>
      </c>
      <c r="D11" s="103"/>
      <c r="E11" s="105"/>
    </row>
    <row r="12" spans="1:8">
      <c r="A12" s="30">
        <f t="shared" si="0"/>
        <v>8</v>
      </c>
      <c r="B12" s="31">
        <f t="shared" si="2"/>
        <v>17</v>
      </c>
      <c r="C12" s="32" t="str">
        <f t="shared" si="1"/>
        <v>23</v>
      </c>
      <c r="D12" s="106" t="s">
        <v>465</v>
      </c>
      <c r="E12" s="108">
        <f>((HEX2DEC(E10) + 32400)/86400)+DATE(1970,1,1)</f>
        <v>45204.489780092597</v>
      </c>
    </row>
    <row r="13" spans="1:8" ht="12.75" thickBot="1">
      <c r="A13" s="33">
        <f t="shared" si="0"/>
        <v>9</v>
      </c>
      <c r="B13" s="34">
        <f t="shared" si="2"/>
        <v>19</v>
      </c>
      <c r="C13" s="35" t="str">
        <f t="shared" si="1"/>
        <v>3D</v>
      </c>
      <c r="D13" s="107"/>
      <c r="E13" s="109"/>
    </row>
    <row r="14" spans="1:8" ht="12.75" thickBot="1">
      <c r="A14" s="33">
        <f t="shared" si="0"/>
        <v>10</v>
      </c>
      <c r="B14" s="34">
        <f t="shared" si="2"/>
        <v>21</v>
      </c>
      <c r="C14" s="35" t="str">
        <f t="shared" si="1"/>
        <v>0A</v>
      </c>
      <c r="D14" s="34" t="s">
        <v>466</v>
      </c>
      <c r="E14" s="22" t="str">
        <f>_xlfn.CONCAT(HEX2DEC(C14), " ms")</f>
        <v>10 ms</v>
      </c>
    </row>
    <row r="15" spans="1:8">
      <c r="A15" s="26">
        <f t="shared" si="0"/>
        <v>11</v>
      </c>
      <c r="B15" s="27">
        <f t="shared" si="2"/>
        <v>23</v>
      </c>
      <c r="C15" s="28" t="str">
        <f t="shared" si="1"/>
        <v>81</v>
      </c>
      <c r="D15" s="102" t="s">
        <v>411</v>
      </c>
      <c r="E15" s="100">
        <f>HEX2DEC(_xlfn.CONCAT(C15,C16))-32768</f>
        <v>276</v>
      </c>
    </row>
    <row r="16" spans="1:8" ht="12.75" thickBot="1">
      <c r="A16" s="33">
        <f t="shared" si="0"/>
        <v>12</v>
      </c>
      <c r="B16" s="34">
        <f t="shared" si="2"/>
        <v>25</v>
      </c>
      <c r="C16" s="35" t="str">
        <f t="shared" si="1"/>
        <v>14</v>
      </c>
      <c r="D16" s="107"/>
      <c r="E16" s="101"/>
    </row>
    <row r="17" spans="1:5">
      <c r="A17" s="87">
        <f t="shared" si="0"/>
        <v>13</v>
      </c>
      <c r="B17" s="86">
        <f t="shared" si="2"/>
        <v>27</v>
      </c>
      <c r="C17" s="83" t="str">
        <f t="shared" si="1"/>
        <v>80</v>
      </c>
      <c r="D17" s="102" t="s">
        <v>414</v>
      </c>
      <c r="E17" s="100">
        <f>HEX2DEC(_xlfn.CONCAT(C17,C18))-32768</f>
        <v>54</v>
      </c>
    </row>
    <row r="18" spans="1:5" ht="12.75" thickBot="1">
      <c r="A18" s="33">
        <f t="shared" si="0"/>
        <v>14</v>
      </c>
      <c r="B18" s="34">
        <f t="shared" si="2"/>
        <v>29</v>
      </c>
      <c r="C18" s="35" t="str">
        <f t="shared" si="1"/>
        <v>36</v>
      </c>
      <c r="D18" s="107"/>
      <c r="E18" s="101"/>
    </row>
    <row r="19" spans="1:5">
      <c r="A19" s="26">
        <f t="shared" si="0"/>
        <v>15</v>
      </c>
      <c r="B19" s="27">
        <f t="shared" si="2"/>
        <v>31</v>
      </c>
      <c r="C19" s="28" t="str">
        <f t="shared" si="1"/>
        <v>83</v>
      </c>
      <c r="D19" s="102" t="s">
        <v>415</v>
      </c>
      <c r="E19" s="100">
        <f>HEX2DEC(_xlfn.CONCAT(C19,C20))-32768</f>
        <v>838</v>
      </c>
    </row>
    <row r="20" spans="1:5" ht="12.75" thickBot="1">
      <c r="A20" s="33">
        <f t="shared" si="0"/>
        <v>16</v>
      </c>
      <c r="B20" s="34">
        <f t="shared" si="2"/>
        <v>33</v>
      </c>
      <c r="C20" s="35" t="str">
        <f t="shared" si="1"/>
        <v>46</v>
      </c>
      <c r="D20" s="107"/>
      <c r="E20" s="101"/>
    </row>
    <row r="21" spans="1:5">
      <c r="A21" s="87">
        <f t="shared" si="0"/>
        <v>17</v>
      </c>
      <c r="B21" s="86">
        <f t="shared" si="2"/>
        <v>35</v>
      </c>
      <c r="C21" s="83" t="str">
        <f t="shared" si="1"/>
        <v>87</v>
      </c>
      <c r="D21" s="102" t="s">
        <v>417</v>
      </c>
      <c r="E21" s="100">
        <f>HEX2DEC(_xlfn.CONCAT(C21,C22))-32768</f>
        <v>1918</v>
      </c>
    </row>
    <row r="22" spans="1:5" ht="12.75" thickBot="1">
      <c r="A22" s="33">
        <f t="shared" si="0"/>
        <v>18</v>
      </c>
      <c r="B22" s="34">
        <f t="shared" si="2"/>
        <v>37</v>
      </c>
      <c r="C22" s="35" t="str">
        <f t="shared" si="1"/>
        <v>7E</v>
      </c>
      <c r="D22" s="107"/>
      <c r="E22" s="101"/>
    </row>
    <row r="23" spans="1:5">
      <c r="A23" s="26">
        <f t="shared" si="0"/>
        <v>19</v>
      </c>
      <c r="B23" s="27">
        <f t="shared" si="2"/>
        <v>39</v>
      </c>
      <c r="C23" s="28" t="str">
        <f t="shared" si="1"/>
        <v>7C</v>
      </c>
      <c r="D23" s="110" t="s">
        <v>419</v>
      </c>
      <c r="E23" s="100">
        <f>HEX2DEC(_xlfn.CONCAT(C23,C24))-32768</f>
        <v>-951</v>
      </c>
    </row>
    <row r="24" spans="1:5" ht="12.75" thickBot="1">
      <c r="A24" s="33">
        <f t="shared" si="0"/>
        <v>20</v>
      </c>
      <c r="B24" s="34">
        <f t="shared" si="2"/>
        <v>41</v>
      </c>
      <c r="C24" s="35" t="str">
        <f t="shared" si="1"/>
        <v>49</v>
      </c>
      <c r="D24" s="111"/>
      <c r="E24" s="101"/>
    </row>
    <row r="25" spans="1:5">
      <c r="A25" s="30">
        <f t="shared" si="0"/>
        <v>21</v>
      </c>
      <c r="B25" s="31">
        <f t="shared" si="2"/>
        <v>43</v>
      </c>
      <c r="C25" s="32" t="str">
        <f t="shared" si="1"/>
        <v>8E</v>
      </c>
      <c r="D25" s="102" t="s">
        <v>421</v>
      </c>
      <c r="E25" s="100">
        <f>HEX2DEC(_xlfn.CONCAT(C25,C26))-32768</f>
        <v>3747</v>
      </c>
    </row>
    <row r="26" spans="1:5" ht="12.75" thickBot="1">
      <c r="A26" s="33">
        <f t="shared" si="0"/>
        <v>22</v>
      </c>
      <c r="B26" s="34">
        <f t="shared" si="2"/>
        <v>45</v>
      </c>
      <c r="C26" s="35" t="str">
        <f t="shared" si="1"/>
        <v>A3</v>
      </c>
      <c r="D26" s="107"/>
      <c r="E26" s="101"/>
    </row>
    <row r="27" spans="1:5">
      <c r="A27" s="26">
        <f t="shared" si="0"/>
        <v>23</v>
      </c>
      <c r="B27" s="27">
        <f t="shared" si="2"/>
        <v>47</v>
      </c>
      <c r="C27" s="28" t="str">
        <f t="shared" si="1"/>
        <v>79</v>
      </c>
      <c r="D27" s="110" t="s">
        <v>468</v>
      </c>
      <c r="E27" s="100">
        <f>HEX2DEC(_xlfn.CONCAT(C27,C28))-32768</f>
        <v>-1560</v>
      </c>
    </row>
    <row r="28" spans="1:5" ht="12.75" thickBot="1">
      <c r="A28" s="33">
        <f t="shared" si="0"/>
        <v>24</v>
      </c>
      <c r="B28" s="34">
        <f t="shared" si="2"/>
        <v>49</v>
      </c>
      <c r="C28" s="35" t="str">
        <f t="shared" si="1"/>
        <v>E8</v>
      </c>
      <c r="D28" s="111"/>
      <c r="E28" s="101"/>
    </row>
    <row r="29" spans="1:5">
      <c r="A29" s="30">
        <f t="shared" si="0"/>
        <v>25</v>
      </c>
      <c r="B29" s="31">
        <f t="shared" si="2"/>
        <v>51</v>
      </c>
      <c r="C29" s="32" t="str">
        <f t="shared" si="1"/>
        <v>7D</v>
      </c>
      <c r="D29" s="102" t="s">
        <v>467</v>
      </c>
      <c r="E29" s="100">
        <f>HEX2DEC(_xlfn.CONCAT(C29,C30))-32768</f>
        <v>-612</v>
      </c>
    </row>
    <row r="30" spans="1:5" ht="12.75" thickBot="1">
      <c r="A30" s="33">
        <f t="shared" si="0"/>
        <v>26</v>
      </c>
      <c r="B30" s="34">
        <f t="shared" si="2"/>
        <v>53</v>
      </c>
      <c r="C30" s="35" t="str">
        <f t="shared" si="1"/>
        <v>9C</v>
      </c>
      <c r="D30" s="107"/>
      <c r="E30" s="101"/>
    </row>
    <row r="31" spans="1:5">
      <c r="A31" s="26">
        <f t="shared" si="0"/>
        <v>27</v>
      </c>
      <c r="B31" s="27">
        <f t="shared" si="2"/>
        <v>55</v>
      </c>
      <c r="C31" s="28" t="str">
        <f t="shared" si="1"/>
        <v>77</v>
      </c>
      <c r="D31" s="110" t="s">
        <v>469</v>
      </c>
      <c r="E31" s="100">
        <f>HEX2DEC(_xlfn.CONCAT(C31,C32))-32768</f>
        <v>-2238</v>
      </c>
    </row>
    <row r="32" spans="1:5" ht="12.75" thickBot="1">
      <c r="A32" s="33">
        <f t="shared" si="0"/>
        <v>28</v>
      </c>
      <c r="B32" s="34">
        <f t="shared" si="2"/>
        <v>57</v>
      </c>
      <c r="C32" s="35" t="str">
        <f t="shared" si="1"/>
        <v>42</v>
      </c>
      <c r="D32" s="111"/>
      <c r="E32" s="101"/>
    </row>
    <row r="33" spans="1:5">
      <c r="A33" s="30">
        <f t="shared" si="0"/>
        <v>29</v>
      </c>
      <c r="B33" s="31">
        <f t="shared" si="2"/>
        <v>59</v>
      </c>
      <c r="C33" s="32" t="str">
        <f t="shared" si="1"/>
        <v>7D</v>
      </c>
      <c r="D33" s="102" t="s">
        <v>470</v>
      </c>
      <c r="E33" s="100">
        <f>HEX2DEC(_xlfn.CONCAT(C33,C34))-32768</f>
        <v>-538</v>
      </c>
    </row>
    <row r="34" spans="1:5" ht="12.75" thickBot="1">
      <c r="A34" s="33">
        <f t="shared" si="0"/>
        <v>30</v>
      </c>
      <c r="B34" s="34">
        <f t="shared" si="2"/>
        <v>61</v>
      </c>
      <c r="C34" s="35" t="str">
        <f t="shared" si="1"/>
        <v>E6</v>
      </c>
      <c r="D34" s="107"/>
      <c r="E34" s="101"/>
    </row>
    <row r="35" spans="1:5">
      <c r="A35" s="26">
        <f t="shared" si="0"/>
        <v>31</v>
      </c>
      <c r="B35" s="27">
        <f t="shared" si="2"/>
        <v>63</v>
      </c>
      <c r="C35" s="28" t="str">
        <f t="shared" si="1"/>
        <v>77</v>
      </c>
      <c r="D35" s="110" t="s">
        <v>471</v>
      </c>
      <c r="E35" s="100">
        <f>HEX2DEC(_xlfn.CONCAT(C35,C36))-32768</f>
        <v>-2187</v>
      </c>
    </row>
    <row r="36" spans="1:5" ht="12.75" thickBot="1">
      <c r="A36" s="33">
        <f t="shared" ref="A36:A58" si="3">ROW()-4</f>
        <v>32</v>
      </c>
      <c r="B36" s="34">
        <f t="shared" si="2"/>
        <v>65</v>
      </c>
      <c r="C36" s="35" t="str">
        <f t="shared" si="1"/>
        <v>75</v>
      </c>
      <c r="D36" s="111"/>
      <c r="E36" s="101"/>
    </row>
    <row r="37" spans="1:5">
      <c r="A37" s="30">
        <f t="shared" si="3"/>
        <v>33</v>
      </c>
      <c r="B37" s="31">
        <f t="shared" si="2"/>
        <v>67</v>
      </c>
      <c r="C37" s="32" t="str">
        <f t="shared" si="1"/>
        <v>81</v>
      </c>
      <c r="D37" s="102" t="s">
        <v>472</v>
      </c>
      <c r="E37" s="100">
        <f>HEX2DEC(_xlfn.CONCAT(C37,C38))-32768</f>
        <v>319</v>
      </c>
    </row>
    <row r="38" spans="1:5" ht="12.75" thickBot="1">
      <c r="A38" s="33">
        <f t="shared" si="3"/>
        <v>34</v>
      </c>
      <c r="B38" s="34">
        <f t="shared" si="2"/>
        <v>69</v>
      </c>
      <c r="C38" s="35" t="str">
        <f t="shared" si="1"/>
        <v>3F</v>
      </c>
      <c r="D38" s="107"/>
      <c r="E38" s="101"/>
    </row>
    <row r="39" spans="1:5">
      <c r="A39" s="26">
        <f t="shared" si="3"/>
        <v>35</v>
      </c>
      <c r="B39" s="27">
        <f t="shared" si="2"/>
        <v>71</v>
      </c>
      <c r="C39" s="28" t="str">
        <f t="shared" si="1"/>
        <v>81</v>
      </c>
      <c r="D39" s="110" t="s">
        <v>473</v>
      </c>
      <c r="E39" s="100">
        <f>HEX2DEC(_xlfn.CONCAT(C39,C40))-32768</f>
        <v>471</v>
      </c>
    </row>
    <row r="40" spans="1:5" ht="12.75" thickBot="1">
      <c r="A40" s="33">
        <f t="shared" si="3"/>
        <v>36</v>
      </c>
      <c r="B40" s="34">
        <f t="shared" si="2"/>
        <v>73</v>
      </c>
      <c r="C40" s="35" t="str">
        <f t="shared" si="1"/>
        <v>D7</v>
      </c>
      <c r="D40" s="111"/>
      <c r="E40" s="101"/>
    </row>
    <row r="41" spans="1:5">
      <c r="A41" s="30">
        <f t="shared" si="3"/>
        <v>37</v>
      </c>
      <c r="B41" s="86">
        <f t="shared" si="2"/>
        <v>75</v>
      </c>
      <c r="C41" s="83" t="str">
        <f t="shared" si="1"/>
        <v>7E</v>
      </c>
      <c r="D41" s="102" t="s">
        <v>474</v>
      </c>
      <c r="E41" s="100">
        <f>HEX2DEC(_xlfn.CONCAT(C41,C42))-32768</f>
        <v>-362</v>
      </c>
    </row>
    <row r="42" spans="1:5" ht="12.75" thickBot="1">
      <c r="A42" s="33">
        <f t="shared" si="3"/>
        <v>38</v>
      </c>
      <c r="B42" s="34">
        <f t="shared" si="2"/>
        <v>77</v>
      </c>
      <c r="C42" s="35" t="str">
        <f t="shared" si="1"/>
        <v>96</v>
      </c>
      <c r="D42" s="107"/>
      <c r="E42" s="101"/>
    </row>
    <row r="43" spans="1:5">
      <c r="A43" s="30">
        <f t="shared" si="3"/>
        <v>39</v>
      </c>
      <c r="B43" s="86">
        <f t="shared" si="2"/>
        <v>79</v>
      </c>
      <c r="C43" s="83" t="str">
        <f t="shared" si="1"/>
        <v>84</v>
      </c>
      <c r="D43" s="102" t="s">
        <v>475</v>
      </c>
      <c r="E43" s="100">
        <f>HEX2DEC(_xlfn.CONCAT(C43,C44))-32768</f>
        <v>1127</v>
      </c>
    </row>
    <row r="44" spans="1:5" ht="12.75" thickBot="1">
      <c r="A44" s="33">
        <f t="shared" si="3"/>
        <v>40</v>
      </c>
      <c r="B44" s="34">
        <f t="shared" si="2"/>
        <v>81</v>
      </c>
      <c r="C44" s="35" t="str">
        <f t="shared" si="1"/>
        <v>67</v>
      </c>
      <c r="D44" s="107"/>
      <c r="E44" s="101"/>
    </row>
    <row r="45" spans="1:5">
      <c r="A45" s="30">
        <f t="shared" si="3"/>
        <v>41</v>
      </c>
      <c r="B45" s="86">
        <f t="shared" si="2"/>
        <v>83</v>
      </c>
      <c r="C45" s="83" t="str">
        <f t="shared" si="1"/>
        <v>7E</v>
      </c>
      <c r="D45" s="102" t="s">
        <v>478</v>
      </c>
      <c r="E45" s="100">
        <f>HEX2DEC(_xlfn.CONCAT(C45,C46))-32768</f>
        <v>-347</v>
      </c>
    </row>
    <row r="46" spans="1:5" ht="12.75" thickBot="1">
      <c r="A46" s="33">
        <f t="shared" si="3"/>
        <v>42</v>
      </c>
      <c r="B46" s="34">
        <f t="shared" si="2"/>
        <v>85</v>
      </c>
      <c r="C46" s="35" t="str">
        <f t="shared" si="1"/>
        <v>A5</v>
      </c>
      <c r="D46" s="107"/>
      <c r="E46" s="101"/>
    </row>
    <row r="47" spans="1:5">
      <c r="A47" s="30">
        <f t="shared" si="3"/>
        <v>43</v>
      </c>
      <c r="B47" s="86">
        <f t="shared" si="2"/>
        <v>87</v>
      </c>
      <c r="C47" s="83" t="str">
        <f t="shared" si="1"/>
        <v>81</v>
      </c>
      <c r="D47" s="102" t="s">
        <v>476</v>
      </c>
      <c r="E47" s="100">
        <f>HEX2DEC(_xlfn.CONCAT(C47,C48))-32768</f>
        <v>296</v>
      </c>
    </row>
    <row r="48" spans="1:5" ht="12.75" thickBot="1">
      <c r="A48" s="33">
        <f t="shared" si="3"/>
        <v>44</v>
      </c>
      <c r="B48" s="34">
        <f t="shared" si="2"/>
        <v>89</v>
      </c>
      <c r="C48" s="35" t="str">
        <f t="shared" si="1"/>
        <v>28</v>
      </c>
      <c r="D48" s="107"/>
      <c r="E48" s="101"/>
    </row>
    <row r="49" spans="1:6">
      <c r="A49" s="30">
        <f t="shared" si="3"/>
        <v>45</v>
      </c>
      <c r="B49" s="86">
        <f t="shared" si="2"/>
        <v>91</v>
      </c>
      <c r="C49" s="83" t="str">
        <f t="shared" si="1"/>
        <v>7F</v>
      </c>
      <c r="D49" s="102" t="s">
        <v>477</v>
      </c>
      <c r="E49" s="100">
        <f>HEX2DEC(_xlfn.CONCAT(C49,C50))-32768</f>
        <v>-136</v>
      </c>
    </row>
    <row r="50" spans="1:6" ht="12.75" thickBot="1">
      <c r="A50" s="33">
        <f t="shared" si="3"/>
        <v>46</v>
      </c>
      <c r="B50" s="34">
        <f t="shared" si="2"/>
        <v>93</v>
      </c>
      <c r="C50" s="35" t="str">
        <f t="shared" si="1"/>
        <v>78</v>
      </c>
      <c r="D50" s="107"/>
      <c r="E50" s="101"/>
    </row>
    <row r="51" spans="1:6">
      <c r="A51" s="30">
        <f t="shared" si="3"/>
        <v>47</v>
      </c>
      <c r="B51" s="86">
        <f t="shared" si="2"/>
        <v>95</v>
      </c>
      <c r="C51" s="83" t="str">
        <f t="shared" si="1"/>
        <v>81</v>
      </c>
      <c r="D51" s="102" t="s">
        <v>479</v>
      </c>
      <c r="E51" s="100">
        <f>HEX2DEC(_xlfn.CONCAT(C51,C52))-32768</f>
        <v>323</v>
      </c>
    </row>
    <row r="52" spans="1:6" ht="12.75" thickBot="1">
      <c r="A52" s="33">
        <f t="shared" si="3"/>
        <v>48</v>
      </c>
      <c r="B52" s="34">
        <f t="shared" si="2"/>
        <v>97</v>
      </c>
      <c r="C52" s="35" t="str">
        <f t="shared" si="1"/>
        <v>43</v>
      </c>
      <c r="D52" s="107"/>
      <c r="E52" s="101"/>
    </row>
    <row r="53" spans="1:6">
      <c r="A53" s="30">
        <f t="shared" si="3"/>
        <v>49</v>
      </c>
      <c r="B53" s="86">
        <f t="shared" si="2"/>
        <v>99</v>
      </c>
      <c r="C53" s="83" t="str">
        <f t="shared" si="1"/>
        <v>7F</v>
      </c>
      <c r="D53" s="102" t="s">
        <v>480</v>
      </c>
      <c r="E53" s="100">
        <f>HEX2DEC(_xlfn.CONCAT(C53,C54))-32768</f>
        <v>-35</v>
      </c>
    </row>
    <row r="54" spans="1:6" ht="12.75" thickBot="1">
      <c r="A54" s="33">
        <f t="shared" si="3"/>
        <v>50</v>
      </c>
      <c r="B54" s="34">
        <f t="shared" si="2"/>
        <v>101</v>
      </c>
      <c r="C54" s="35" t="str">
        <f t="shared" si="1"/>
        <v>DD</v>
      </c>
      <c r="D54" s="107"/>
      <c r="E54" s="101"/>
    </row>
    <row r="55" spans="1:6">
      <c r="A55" s="30">
        <f t="shared" si="3"/>
        <v>51</v>
      </c>
      <c r="B55" s="86">
        <f t="shared" si="2"/>
        <v>103</v>
      </c>
      <c r="C55" s="83" t="str">
        <f t="shared" si="1"/>
        <v>83</v>
      </c>
      <c r="D55" s="102" t="s">
        <v>481</v>
      </c>
      <c r="E55" s="100">
        <f>HEX2DEC(_xlfn.CONCAT(C55,C56))-32768</f>
        <v>994</v>
      </c>
    </row>
    <row r="56" spans="1:6" ht="12.75" thickBot="1">
      <c r="A56" s="33">
        <f t="shared" si="3"/>
        <v>52</v>
      </c>
      <c r="B56" s="34">
        <f t="shared" si="2"/>
        <v>105</v>
      </c>
      <c r="C56" s="35" t="str">
        <f t="shared" si="1"/>
        <v>E2</v>
      </c>
      <c r="D56" s="107"/>
      <c r="E56" s="101"/>
    </row>
    <row r="57" spans="1:6" ht="12" customHeight="1">
      <c r="A57" s="30">
        <f t="shared" si="3"/>
        <v>53</v>
      </c>
      <c r="B57" s="86">
        <f t="shared" si="2"/>
        <v>107</v>
      </c>
      <c r="C57" s="83" t="str">
        <f t="shared" si="1"/>
        <v>93</v>
      </c>
      <c r="D57" s="102" t="s">
        <v>50</v>
      </c>
      <c r="E57" s="113" t="str">
        <f>_xlfn.CONCAT("0x",C57,C58)</f>
        <v>0x93AC</v>
      </c>
    </row>
    <row r="58" spans="1:6" ht="12.75" thickBot="1">
      <c r="A58" s="33">
        <f t="shared" si="3"/>
        <v>54</v>
      </c>
      <c r="B58" s="34">
        <f t="shared" si="2"/>
        <v>109</v>
      </c>
      <c r="C58" s="35" t="str">
        <f t="shared" si="1"/>
        <v>AC</v>
      </c>
      <c r="D58" s="107"/>
      <c r="E58" s="114"/>
    </row>
    <row r="59" spans="1:6">
      <c r="A59" s="1"/>
      <c r="B59" s="1"/>
      <c r="C59" s="1"/>
      <c r="D59" s="1"/>
      <c r="E59" s="11"/>
    </row>
    <row r="60" spans="1:6">
      <c r="A60" s="115" t="s">
        <v>51</v>
      </c>
      <c r="B60" s="115"/>
      <c r="C60" s="115"/>
      <c r="D60" s="115"/>
      <c r="E60" s="115"/>
      <c r="F60" s="115"/>
    </row>
    <row r="61" spans="1:6">
      <c r="A61" s="112" t="str">
        <f>MID(C2,3,LEN(C2)-6)</f>
        <v>3332310108651E233D0A811480368346877E7C498EA379E87D9C77427DE67775813F81D77E9684677EA581287F7881437FDD83E2</v>
      </c>
      <c r="B61" s="112"/>
      <c r="C61" s="112"/>
      <c r="D61" s="112"/>
      <c r="E61" s="112"/>
      <c r="F61" s="41" t="s">
        <v>337</v>
      </c>
    </row>
  </sheetData>
  <mergeCells count="53">
    <mergeCell ref="D51:D52"/>
    <mergeCell ref="D53:D54"/>
    <mergeCell ref="D55:D56"/>
    <mergeCell ref="E47:E48"/>
    <mergeCell ref="E49:E50"/>
    <mergeCell ref="E51:E52"/>
    <mergeCell ref="E53:E54"/>
    <mergeCell ref="E55:E56"/>
    <mergeCell ref="A61:E61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E43:E44"/>
    <mergeCell ref="E45:E46"/>
    <mergeCell ref="D57:D58"/>
    <mergeCell ref="E57:E58"/>
    <mergeCell ref="A60:F60"/>
    <mergeCell ref="D43:D44"/>
    <mergeCell ref="D45:D46"/>
    <mergeCell ref="D47:D48"/>
    <mergeCell ref="D49:D50"/>
    <mergeCell ref="E35:E36"/>
    <mergeCell ref="E37:E38"/>
    <mergeCell ref="E39:E40"/>
    <mergeCell ref="E41:E42"/>
    <mergeCell ref="D35:D36"/>
    <mergeCell ref="D37:D38"/>
    <mergeCell ref="D39:D40"/>
    <mergeCell ref="D41:D42"/>
    <mergeCell ref="E27:E28"/>
    <mergeCell ref="E29:E30"/>
    <mergeCell ref="E31:E32"/>
    <mergeCell ref="E33:E34"/>
    <mergeCell ref="D33:D34"/>
    <mergeCell ref="E23:E24"/>
    <mergeCell ref="E25:E26"/>
    <mergeCell ref="D10:D11"/>
    <mergeCell ref="E10:E11"/>
    <mergeCell ref="D12:D13"/>
    <mergeCell ref="E12:E13"/>
    <mergeCell ref="E15:E16"/>
    <mergeCell ref="E17:E18"/>
    <mergeCell ref="A1:E1"/>
    <mergeCell ref="A2:B2"/>
    <mergeCell ref="C2:E2"/>
    <mergeCell ref="E19:E20"/>
    <mergeCell ref="E21:E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D2E-724B-4A27-B6B6-2A2CD0C9B950}">
  <dimension ref="A1:S258"/>
  <sheetViews>
    <sheetView topLeftCell="A38" workbookViewId="0">
      <selection activeCell="D84" sqref="D84"/>
    </sheetView>
  </sheetViews>
  <sheetFormatPr defaultRowHeight="16.5"/>
  <cols>
    <col min="1" max="1" width="8" style="15" customWidth="1"/>
    <col min="2" max="2" width="7.5" style="15" bestFit="1" customWidth="1"/>
    <col min="3" max="3" width="7.5" style="15" customWidth="1"/>
    <col min="4" max="4" width="11.125" style="15" customWidth="1"/>
    <col min="5" max="5" width="18" style="15" bestFit="1" customWidth="1"/>
    <col min="6" max="6" width="24.5" style="15" bestFit="1" customWidth="1"/>
    <col min="7" max="7" width="16.25" style="15" bestFit="1" customWidth="1"/>
    <col min="8" max="8" width="7.375" style="15" bestFit="1" customWidth="1"/>
    <col min="9" max="10" width="7.375" style="15" customWidth="1"/>
    <col min="11" max="11" width="16.125" style="15" bestFit="1" customWidth="1"/>
    <col min="12" max="13" width="16.125" style="15" customWidth="1"/>
    <col min="14" max="14" width="4.5" style="15" bestFit="1" customWidth="1"/>
    <col min="15" max="15" width="2.375" style="15" customWidth="1"/>
    <col min="16" max="16" width="5.125" style="20" bestFit="1" customWidth="1"/>
    <col min="17" max="17" width="12.5" style="20" customWidth="1"/>
    <col min="18" max="18" width="2.375" style="15" customWidth="1"/>
    <col min="20" max="16384" width="9" style="15"/>
  </cols>
  <sheetData>
    <row r="1" spans="1:19" ht="12.75" customHeight="1" thickBot="1">
      <c r="A1" s="96" t="s">
        <v>34</v>
      </c>
      <c r="B1" s="97"/>
      <c r="C1" s="117" t="str">
        <f>MID('0x32_파싱'!C2, 1, LEN('0x32_파싱'!C2)-4)</f>
        <v>023332310108651E233D0A811480368346877E7C498EA379E87D9C77427DE67775813F81D77E9684677EA581287F7881437FDD83E2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  <c r="O1" s="42"/>
      <c r="P1" s="120" t="s">
        <v>52</v>
      </c>
      <c r="Q1" s="121"/>
      <c r="R1" s="42"/>
      <c r="S1" s="15"/>
    </row>
    <row r="2" spans="1:19" ht="12.75" thickBot="1">
      <c r="A2" s="16" t="s">
        <v>35</v>
      </c>
      <c r="B2" s="17" t="s">
        <v>36</v>
      </c>
      <c r="C2" s="43" t="s">
        <v>53</v>
      </c>
      <c r="D2" s="44" t="s">
        <v>54</v>
      </c>
      <c r="E2" s="45" t="s">
        <v>55</v>
      </c>
      <c r="F2" s="44" t="s">
        <v>56</v>
      </c>
      <c r="G2" s="45" t="s">
        <v>52</v>
      </c>
      <c r="H2" s="44" t="s">
        <v>57</v>
      </c>
      <c r="I2" s="43" t="s">
        <v>58</v>
      </c>
      <c r="J2" s="46" t="s">
        <v>59</v>
      </c>
      <c r="K2" s="96" t="s">
        <v>60</v>
      </c>
      <c r="L2" s="122"/>
      <c r="M2" s="122"/>
      <c r="N2" s="97"/>
      <c r="O2" s="47"/>
      <c r="P2" s="48" t="s">
        <v>61</v>
      </c>
      <c r="Q2" s="49" t="s">
        <v>14</v>
      </c>
      <c r="R2" s="50"/>
      <c r="S2" s="15"/>
    </row>
    <row r="3" spans="1:19" ht="12">
      <c r="A3" s="26">
        <v>0</v>
      </c>
      <c r="B3" s="27">
        <f>A3*2+1</f>
        <v>1</v>
      </c>
      <c r="C3" s="28" t="str">
        <f t="shared" ref="C3" si="0">MID(C$1,A3*2+1,2)</f>
        <v>02</v>
      </c>
      <c r="D3" s="51"/>
      <c r="E3" s="52"/>
      <c r="F3" s="53"/>
      <c r="G3" s="54"/>
      <c r="H3" s="55"/>
      <c r="I3" s="54">
        <v>0</v>
      </c>
      <c r="J3" s="55" t="s">
        <v>62</v>
      </c>
      <c r="K3" s="56" t="s">
        <v>63</v>
      </c>
      <c r="L3" s="57" t="s">
        <v>64</v>
      </c>
      <c r="M3" s="57" t="s">
        <v>65</v>
      </c>
      <c r="N3" s="58" t="s">
        <v>66</v>
      </c>
      <c r="O3" s="59"/>
      <c r="P3" s="60">
        <v>0</v>
      </c>
      <c r="Q3" s="61" t="s">
        <v>67</v>
      </c>
      <c r="R3" s="59"/>
      <c r="S3" s="15"/>
    </row>
    <row r="4" spans="1:19" ht="12">
      <c r="A4" s="30">
        <v>1</v>
      </c>
      <c r="B4" s="31">
        <f t="shared" ref="B4:B47" si="1">A4*2+1</f>
        <v>3</v>
      </c>
      <c r="C4" s="32" t="str">
        <f>MID(C$1,A4*2+1,2)</f>
        <v>33</v>
      </c>
      <c r="D4" s="31">
        <f>_xlfn.BITAND(_xlfn.FLOOR.MATH(I3 / 256), 65535)</f>
        <v>0</v>
      </c>
      <c r="E4" s="32">
        <f>_xlfn.BITXOR(D4,HEX2DEC(C4))</f>
        <v>51</v>
      </c>
      <c r="F4" s="62">
        <f>_xlfn.BITAND(E4, 255)</f>
        <v>51</v>
      </c>
      <c r="G4" s="63" t="str" cm="1">
        <f t="array" ref="G4">MID(INDEX($Q$3:$Q$258,F4+1), 3, 4)</f>
        <v>0630</v>
      </c>
      <c r="H4" s="62">
        <f>_xlfn.BITAND(_xlfn.FLOOR.MATH(I3 * 256), 65535)</f>
        <v>0</v>
      </c>
      <c r="I4" s="63">
        <f>_xlfn.BITXOR(HEX2DEC(G4), H4)</f>
        <v>1584</v>
      </c>
      <c r="J4" s="62" t="str">
        <f>DEC2HEX(I4,4)</f>
        <v>0630</v>
      </c>
      <c r="K4" s="63" t="str">
        <f>_xlfn.CONCAT(HEX2BIN(MID(J4, 1, 2),8), HEX2BIN(MID(J4, 3, 2),8))</f>
        <v>0000011000110000</v>
      </c>
      <c r="L4" s="62" t="str">
        <f>_xlfn.CONCAT("00000000", MID(K4, 1, 8))</f>
        <v>0000000000000110</v>
      </c>
      <c r="M4" s="62">
        <f>BIN2DEC(MID(L4,9,8))</f>
        <v>6</v>
      </c>
      <c r="N4" s="64">
        <f>IF(M4=D5,0,1)</f>
        <v>0</v>
      </c>
      <c r="O4" s="20"/>
      <c r="P4" s="65">
        <v>1</v>
      </c>
      <c r="Q4" s="62" t="s">
        <v>68</v>
      </c>
      <c r="R4" s="20"/>
      <c r="S4" s="15"/>
    </row>
    <row r="5" spans="1:19" ht="12">
      <c r="A5" s="30">
        <v>2</v>
      </c>
      <c r="B5" s="31">
        <f t="shared" si="1"/>
        <v>5</v>
      </c>
      <c r="C5" s="32" t="str">
        <f t="shared" ref="C5:C47" si="2">MID(C$1,A5*2+1,2)</f>
        <v>32</v>
      </c>
      <c r="D5" s="31">
        <f>_xlfn.FLOOR.MATH(I4 / 256)</f>
        <v>6</v>
      </c>
      <c r="E5" s="32">
        <f t="shared" ref="E5:E8" si="3">_xlfn.BITXOR(D5,HEX2DEC(C5))</f>
        <v>52</v>
      </c>
      <c r="F5" s="62">
        <f t="shared" ref="F5:F47" si="4">_xlfn.BITAND(E5, 255)</f>
        <v>52</v>
      </c>
      <c r="G5" s="63" t="str" cm="1">
        <f t="array" ref="G5">MID(INDEX($Q$3:$Q$258,F5+1), 3, 4)</f>
        <v>76D7</v>
      </c>
      <c r="H5" s="62">
        <f>_xlfn.BITAND(_xlfn.FLOOR.MATH(I4 * 256), 65535)</f>
        <v>12288</v>
      </c>
      <c r="I5" s="63">
        <f>_xlfn.BITXOR(HEX2DEC(G5), H5)</f>
        <v>18135</v>
      </c>
      <c r="J5" s="62" t="str">
        <f t="shared" ref="J5:J47" si="5">DEC2HEX(I5,4)</f>
        <v>46D7</v>
      </c>
      <c r="K5" s="63" t="str">
        <f t="shared" ref="K5:K47" si="6">_xlfn.CONCAT(HEX2BIN(MID(J5, 1, 2),8), HEX2BIN(MID(J5, 3, 2),8))</f>
        <v>0100011011010111</v>
      </c>
      <c r="L5" s="62" t="str">
        <f t="shared" ref="L5:L47" si="7">_xlfn.CONCAT("00000000", MID(K5, 1, 8))</f>
        <v>0000000001000110</v>
      </c>
      <c r="M5" s="62">
        <f t="shared" ref="M5:M47" si="8">BIN2DEC(MID(L5,9,8))</f>
        <v>70</v>
      </c>
      <c r="N5" s="64">
        <f t="shared" ref="N5:N47" si="9">IF(M5=D6,0,1)</f>
        <v>0</v>
      </c>
      <c r="O5" s="20"/>
      <c r="P5" s="65">
        <v>2</v>
      </c>
      <c r="Q5" s="62" t="s">
        <v>69</v>
      </c>
      <c r="R5" s="20"/>
      <c r="S5" s="15"/>
    </row>
    <row r="6" spans="1:19" ht="12">
      <c r="A6" s="30">
        <v>3</v>
      </c>
      <c r="B6" s="31">
        <f t="shared" si="1"/>
        <v>7</v>
      </c>
      <c r="C6" s="32" t="str">
        <f t="shared" si="2"/>
        <v>31</v>
      </c>
      <c r="D6" s="31">
        <f>_xlfn.FLOOR.MATH(I5 / 256)</f>
        <v>70</v>
      </c>
      <c r="E6" s="32">
        <f t="shared" si="3"/>
        <v>119</v>
      </c>
      <c r="F6" s="62">
        <f t="shared" si="4"/>
        <v>119</v>
      </c>
      <c r="G6" s="63" t="str" cm="1">
        <f t="array" ref="G6">MID(INDEX($Q$3:$Q$258,F6+1), 3, 4)</f>
        <v>0E70</v>
      </c>
      <c r="H6" s="62">
        <f t="shared" ref="H6:H47" si="10">_xlfn.BITAND(_xlfn.FLOOR.MATH(I5 * 256), 65535)</f>
        <v>55040</v>
      </c>
      <c r="I6" s="63">
        <f t="shared" ref="I6:I47" si="11">_xlfn.BITXOR(HEX2DEC(G6), H6)</f>
        <v>55664</v>
      </c>
      <c r="J6" s="62" t="str">
        <f t="shared" si="5"/>
        <v>D970</v>
      </c>
      <c r="K6" s="63" t="str">
        <f t="shared" si="6"/>
        <v>1101100101110000</v>
      </c>
      <c r="L6" s="62" t="str">
        <f t="shared" si="7"/>
        <v>0000000011011001</v>
      </c>
      <c r="M6" s="62">
        <f t="shared" si="8"/>
        <v>217</v>
      </c>
      <c r="N6" s="64">
        <f t="shared" si="9"/>
        <v>0</v>
      </c>
      <c r="O6" s="20"/>
      <c r="P6" s="65">
        <v>3</v>
      </c>
      <c r="Q6" s="62" t="s">
        <v>70</v>
      </c>
      <c r="R6" s="20"/>
      <c r="S6" s="15"/>
    </row>
    <row r="7" spans="1:19" ht="12">
      <c r="A7" s="30">
        <v>4</v>
      </c>
      <c r="B7" s="31">
        <f t="shared" si="1"/>
        <v>9</v>
      </c>
      <c r="C7" s="32" t="str">
        <f t="shared" si="2"/>
        <v>01</v>
      </c>
      <c r="D7" s="31">
        <f t="shared" ref="D7:D8" si="12">_xlfn.FLOOR.MATH(I6 / 256)</f>
        <v>217</v>
      </c>
      <c r="E7" s="32">
        <f t="shared" si="3"/>
        <v>216</v>
      </c>
      <c r="F7" s="62">
        <f t="shared" si="4"/>
        <v>216</v>
      </c>
      <c r="G7" s="63" t="str" cm="1">
        <f t="array" ref="G7">MID(INDEX($Q$3:$Q$258,F7+1), 3, 4)</f>
        <v>4A75</v>
      </c>
      <c r="H7" s="62">
        <f t="shared" si="10"/>
        <v>28672</v>
      </c>
      <c r="I7" s="63">
        <f t="shared" si="11"/>
        <v>14965</v>
      </c>
      <c r="J7" s="62" t="str">
        <f t="shared" si="5"/>
        <v>3A75</v>
      </c>
      <c r="K7" s="63" t="str">
        <f t="shared" si="6"/>
        <v>0011101001110101</v>
      </c>
      <c r="L7" s="62" t="str">
        <f t="shared" si="7"/>
        <v>0000000000111010</v>
      </c>
      <c r="M7" s="62">
        <f t="shared" si="8"/>
        <v>58</v>
      </c>
      <c r="N7" s="64">
        <f t="shared" si="9"/>
        <v>0</v>
      </c>
      <c r="O7" s="20"/>
      <c r="P7" s="65">
        <v>4</v>
      </c>
      <c r="Q7" s="62" t="s">
        <v>71</v>
      </c>
      <c r="R7" s="20"/>
      <c r="S7" s="15"/>
    </row>
    <row r="8" spans="1:19" ht="12">
      <c r="A8" s="30">
        <v>5</v>
      </c>
      <c r="B8" s="31">
        <f t="shared" si="1"/>
        <v>11</v>
      </c>
      <c r="C8" s="32" t="str">
        <f t="shared" si="2"/>
        <v>08</v>
      </c>
      <c r="D8" s="31">
        <f t="shared" si="12"/>
        <v>58</v>
      </c>
      <c r="E8" s="32">
        <f t="shared" si="3"/>
        <v>50</v>
      </c>
      <c r="F8" s="62">
        <f t="shared" si="4"/>
        <v>50</v>
      </c>
      <c r="G8" s="63" t="str" cm="1">
        <f t="array" ref="G8">MID(INDEX($Q$3:$Q$258,F8+1), 3, 4)</f>
        <v>1611</v>
      </c>
      <c r="H8" s="62">
        <f t="shared" si="10"/>
        <v>29952</v>
      </c>
      <c r="I8" s="63">
        <f t="shared" si="11"/>
        <v>25361</v>
      </c>
      <c r="J8" s="62" t="str">
        <f t="shared" si="5"/>
        <v>6311</v>
      </c>
      <c r="K8" s="63" t="str">
        <f t="shared" si="6"/>
        <v>0110001100010001</v>
      </c>
      <c r="L8" s="62" t="str">
        <f t="shared" si="7"/>
        <v>0000000001100011</v>
      </c>
      <c r="M8" s="62">
        <f t="shared" si="8"/>
        <v>99</v>
      </c>
      <c r="N8" s="64">
        <f t="shared" si="9"/>
        <v>0</v>
      </c>
      <c r="O8" s="20"/>
      <c r="P8" s="65">
        <v>5</v>
      </c>
      <c r="Q8" s="62" t="s">
        <v>72</v>
      </c>
      <c r="R8" s="20"/>
      <c r="S8" s="15"/>
    </row>
    <row r="9" spans="1:19" ht="12">
      <c r="A9" s="30">
        <v>6</v>
      </c>
      <c r="B9" s="31">
        <f t="shared" si="1"/>
        <v>13</v>
      </c>
      <c r="C9" s="32" t="str">
        <f t="shared" si="2"/>
        <v>65</v>
      </c>
      <c r="D9" s="31">
        <f>_xlfn.FLOOR.MATH(I8 / 256)</f>
        <v>99</v>
      </c>
      <c r="E9" s="32">
        <f>_xlfn.BITXOR(D9,HEX2DEC(C9))</f>
        <v>6</v>
      </c>
      <c r="F9" s="62">
        <f t="shared" si="4"/>
        <v>6</v>
      </c>
      <c r="G9" s="63" t="str" cm="1">
        <f t="array" ref="G9">MID(INDEX($Q$3:$Q$258,F9+1), 3, 4)</f>
        <v>60C6</v>
      </c>
      <c r="H9" s="62">
        <f t="shared" si="10"/>
        <v>4352</v>
      </c>
      <c r="I9" s="63">
        <f t="shared" si="11"/>
        <v>29126</v>
      </c>
      <c r="J9" s="62" t="str">
        <f t="shared" si="5"/>
        <v>71C6</v>
      </c>
      <c r="K9" s="63" t="str">
        <f t="shared" si="6"/>
        <v>0111000111000110</v>
      </c>
      <c r="L9" s="62" t="str">
        <f t="shared" si="7"/>
        <v>0000000001110001</v>
      </c>
      <c r="M9" s="62">
        <f t="shared" si="8"/>
        <v>113</v>
      </c>
      <c r="N9" s="64">
        <f t="shared" si="9"/>
        <v>0</v>
      </c>
      <c r="O9" s="20"/>
      <c r="P9" s="65">
        <v>6</v>
      </c>
      <c r="Q9" s="62" t="s">
        <v>73</v>
      </c>
      <c r="R9" s="20"/>
      <c r="S9" s="15"/>
    </row>
    <row r="10" spans="1:19" ht="12">
      <c r="A10" s="30">
        <v>7</v>
      </c>
      <c r="B10" s="31">
        <f t="shared" si="1"/>
        <v>15</v>
      </c>
      <c r="C10" s="32" t="str">
        <f t="shared" si="2"/>
        <v>1E</v>
      </c>
      <c r="D10" s="31">
        <f t="shared" ref="D10:D47" si="13">_xlfn.FLOOR.MATH(I9 / 256)</f>
        <v>113</v>
      </c>
      <c r="E10" s="32">
        <f t="shared" ref="E10:E47" si="14">_xlfn.BITXOR(D10,HEX2DEC(C10))</f>
        <v>111</v>
      </c>
      <c r="F10" s="62">
        <f t="shared" si="4"/>
        <v>111</v>
      </c>
      <c r="G10" s="63" t="str" cm="1">
        <f t="array" ref="G10">MID(INDEX($Q$3:$Q$258,F10+1), 3, 4)</f>
        <v>9D49</v>
      </c>
      <c r="H10" s="62">
        <f t="shared" si="10"/>
        <v>50688</v>
      </c>
      <c r="I10" s="63">
        <f t="shared" si="11"/>
        <v>23369</v>
      </c>
      <c r="J10" s="62" t="str">
        <f t="shared" si="5"/>
        <v>5B49</v>
      </c>
      <c r="K10" s="63" t="str">
        <f t="shared" si="6"/>
        <v>0101101101001001</v>
      </c>
      <c r="L10" s="62" t="str">
        <f t="shared" si="7"/>
        <v>0000000001011011</v>
      </c>
      <c r="M10" s="62">
        <f t="shared" si="8"/>
        <v>91</v>
      </c>
      <c r="N10" s="64">
        <f t="shared" si="9"/>
        <v>0</v>
      </c>
      <c r="O10" s="20"/>
      <c r="P10" s="65">
        <v>7</v>
      </c>
      <c r="Q10" s="62" t="s">
        <v>74</v>
      </c>
      <c r="R10" s="20"/>
      <c r="S10" s="15"/>
    </row>
    <row r="11" spans="1:19" ht="12">
      <c r="A11" s="30">
        <v>8</v>
      </c>
      <c r="B11" s="31">
        <f t="shared" si="1"/>
        <v>17</v>
      </c>
      <c r="C11" s="32" t="str">
        <f t="shared" si="2"/>
        <v>23</v>
      </c>
      <c r="D11" s="31">
        <f t="shared" si="13"/>
        <v>91</v>
      </c>
      <c r="E11" s="32">
        <f t="shared" si="14"/>
        <v>120</v>
      </c>
      <c r="F11" s="62">
        <f t="shared" si="4"/>
        <v>120</v>
      </c>
      <c r="G11" s="63" t="str" cm="1">
        <f t="array" ref="G11">MID(INDEX($Q$3:$Q$258,F11+1), 3, 4)</f>
        <v>FF9F</v>
      </c>
      <c r="H11" s="62">
        <f t="shared" si="10"/>
        <v>18688</v>
      </c>
      <c r="I11" s="63">
        <f t="shared" si="11"/>
        <v>46751</v>
      </c>
      <c r="J11" s="62" t="str">
        <f t="shared" si="5"/>
        <v>B69F</v>
      </c>
      <c r="K11" s="63" t="str">
        <f t="shared" si="6"/>
        <v>1011011010011111</v>
      </c>
      <c r="L11" s="62" t="str">
        <f t="shared" si="7"/>
        <v>0000000010110110</v>
      </c>
      <c r="M11" s="62">
        <f t="shared" si="8"/>
        <v>182</v>
      </c>
      <c r="N11" s="64">
        <f t="shared" si="9"/>
        <v>0</v>
      </c>
      <c r="O11" s="20"/>
      <c r="P11" s="65">
        <v>8</v>
      </c>
      <c r="Q11" s="62" t="s">
        <v>75</v>
      </c>
      <c r="R11" s="20"/>
      <c r="S11" s="15"/>
    </row>
    <row r="12" spans="1:19" ht="12">
      <c r="A12" s="30">
        <v>9</v>
      </c>
      <c r="B12" s="31">
        <f t="shared" si="1"/>
        <v>19</v>
      </c>
      <c r="C12" s="32" t="str">
        <f t="shared" si="2"/>
        <v>3D</v>
      </c>
      <c r="D12" s="31">
        <f t="shared" si="13"/>
        <v>182</v>
      </c>
      <c r="E12" s="32">
        <f t="shared" si="14"/>
        <v>139</v>
      </c>
      <c r="F12" s="62">
        <f t="shared" si="4"/>
        <v>139</v>
      </c>
      <c r="G12" s="63" t="str" cm="1">
        <f t="array" ref="G12">MID(INDEX($Q$3:$Q$258,F12+1), 3, 4)</f>
        <v>20E3</v>
      </c>
      <c r="H12" s="62">
        <f t="shared" si="10"/>
        <v>40704</v>
      </c>
      <c r="I12" s="63">
        <f t="shared" si="11"/>
        <v>49123</v>
      </c>
      <c r="J12" s="62" t="str">
        <f t="shared" si="5"/>
        <v>BFE3</v>
      </c>
      <c r="K12" s="63" t="str">
        <f t="shared" si="6"/>
        <v>1011111111100011</v>
      </c>
      <c r="L12" s="62" t="str">
        <f t="shared" si="7"/>
        <v>0000000010111111</v>
      </c>
      <c r="M12" s="62">
        <f t="shared" si="8"/>
        <v>191</v>
      </c>
      <c r="N12" s="64">
        <f t="shared" si="9"/>
        <v>0</v>
      </c>
      <c r="O12" s="20"/>
      <c r="P12" s="65">
        <v>9</v>
      </c>
      <c r="Q12" s="62" t="s">
        <v>76</v>
      </c>
      <c r="R12" s="20"/>
      <c r="S12" s="15"/>
    </row>
    <row r="13" spans="1:19" ht="12">
      <c r="A13" s="30">
        <v>10</v>
      </c>
      <c r="B13" s="31">
        <f t="shared" si="1"/>
        <v>21</v>
      </c>
      <c r="C13" s="32" t="str">
        <f t="shared" si="2"/>
        <v>0A</v>
      </c>
      <c r="D13" s="31">
        <f t="shared" si="13"/>
        <v>191</v>
      </c>
      <c r="E13" s="32">
        <f t="shared" si="14"/>
        <v>181</v>
      </c>
      <c r="F13" s="62">
        <f t="shared" si="4"/>
        <v>181</v>
      </c>
      <c r="G13" s="63" t="str" cm="1">
        <f t="array" ref="G13">MID(INDEX($Q$3:$Q$258,F13+1), 3, 4)</f>
        <v>F77E</v>
      </c>
      <c r="H13" s="62">
        <f t="shared" si="10"/>
        <v>58112</v>
      </c>
      <c r="I13" s="63">
        <f t="shared" si="11"/>
        <v>5246</v>
      </c>
      <c r="J13" s="62" t="str">
        <f t="shared" si="5"/>
        <v>147E</v>
      </c>
      <c r="K13" s="63" t="str">
        <f t="shared" si="6"/>
        <v>0001010001111110</v>
      </c>
      <c r="L13" s="62" t="str">
        <f t="shared" si="7"/>
        <v>0000000000010100</v>
      </c>
      <c r="M13" s="62">
        <f t="shared" si="8"/>
        <v>20</v>
      </c>
      <c r="N13" s="64">
        <f t="shared" si="9"/>
        <v>0</v>
      </c>
      <c r="O13" s="20"/>
      <c r="P13" s="65">
        <v>10</v>
      </c>
      <c r="Q13" s="62" t="s">
        <v>77</v>
      </c>
      <c r="R13" s="20"/>
      <c r="S13" s="15"/>
    </row>
    <row r="14" spans="1:19" ht="12">
      <c r="A14" s="30">
        <v>11</v>
      </c>
      <c r="B14" s="31">
        <f t="shared" si="1"/>
        <v>23</v>
      </c>
      <c r="C14" s="32" t="str">
        <f t="shared" si="2"/>
        <v>81</v>
      </c>
      <c r="D14" s="31">
        <f t="shared" si="13"/>
        <v>20</v>
      </c>
      <c r="E14" s="32">
        <f t="shared" si="14"/>
        <v>149</v>
      </c>
      <c r="F14" s="62">
        <f t="shared" si="4"/>
        <v>149</v>
      </c>
      <c r="G14" s="63" t="str" cm="1">
        <f t="array" ref="G14">MID(INDEX($Q$3:$Q$258,F14+1), 3, 4)</f>
        <v>D31C</v>
      </c>
      <c r="H14" s="62">
        <f t="shared" si="10"/>
        <v>32256</v>
      </c>
      <c r="I14" s="63">
        <f t="shared" si="11"/>
        <v>44316</v>
      </c>
      <c r="J14" s="62" t="str">
        <f t="shared" si="5"/>
        <v>AD1C</v>
      </c>
      <c r="K14" s="63" t="str">
        <f t="shared" si="6"/>
        <v>1010110100011100</v>
      </c>
      <c r="L14" s="62" t="str">
        <f t="shared" si="7"/>
        <v>0000000010101101</v>
      </c>
      <c r="M14" s="62">
        <f t="shared" si="8"/>
        <v>173</v>
      </c>
      <c r="N14" s="64">
        <f t="shared" si="9"/>
        <v>0</v>
      </c>
      <c r="O14" s="20"/>
      <c r="P14" s="65">
        <v>11</v>
      </c>
      <c r="Q14" s="62" t="s">
        <v>78</v>
      </c>
      <c r="R14" s="20"/>
      <c r="S14" s="15"/>
    </row>
    <row r="15" spans="1:19" ht="12">
      <c r="A15" s="30">
        <v>12</v>
      </c>
      <c r="B15" s="31">
        <f t="shared" si="1"/>
        <v>25</v>
      </c>
      <c r="C15" s="32" t="str">
        <f t="shared" si="2"/>
        <v>14</v>
      </c>
      <c r="D15" s="31">
        <f t="shared" si="13"/>
        <v>173</v>
      </c>
      <c r="E15" s="32">
        <f t="shared" si="14"/>
        <v>185</v>
      </c>
      <c r="F15" s="62">
        <f t="shared" si="4"/>
        <v>185</v>
      </c>
      <c r="G15" s="63" t="str" cm="1">
        <f t="array" ref="G15">MID(INDEX($Q$3:$Q$258,F15+1), 3, 4)</f>
        <v>36F2</v>
      </c>
      <c r="H15" s="62">
        <f t="shared" si="10"/>
        <v>7168</v>
      </c>
      <c r="I15" s="63">
        <f t="shared" si="11"/>
        <v>10994</v>
      </c>
      <c r="J15" s="62" t="str">
        <f t="shared" si="5"/>
        <v>2AF2</v>
      </c>
      <c r="K15" s="63" t="str">
        <f t="shared" si="6"/>
        <v>0010101011110010</v>
      </c>
      <c r="L15" s="62" t="str">
        <f t="shared" si="7"/>
        <v>0000000000101010</v>
      </c>
      <c r="M15" s="62">
        <f t="shared" si="8"/>
        <v>42</v>
      </c>
      <c r="N15" s="64">
        <f t="shared" si="9"/>
        <v>0</v>
      </c>
      <c r="O15" s="20"/>
      <c r="P15" s="65">
        <v>12</v>
      </c>
      <c r="Q15" s="62" t="s">
        <v>79</v>
      </c>
      <c r="R15" s="20"/>
      <c r="S15" s="15"/>
    </row>
    <row r="16" spans="1:19" ht="12">
      <c r="A16" s="30">
        <v>13</v>
      </c>
      <c r="B16" s="31">
        <f t="shared" si="1"/>
        <v>27</v>
      </c>
      <c r="C16" s="32" t="str">
        <f t="shared" si="2"/>
        <v>80</v>
      </c>
      <c r="D16" s="31">
        <f t="shared" si="13"/>
        <v>42</v>
      </c>
      <c r="E16" s="32">
        <f t="shared" si="14"/>
        <v>170</v>
      </c>
      <c r="F16" s="62">
        <f t="shared" si="4"/>
        <v>170</v>
      </c>
      <c r="G16" s="63" t="str" cm="1">
        <f t="array" ref="G16">MID(INDEX($Q$3:$Q$258,F16+1), 3, 4)</f>
        <v>14A0</v>
      </c>
      <c r="H16" s="62">
        <f t="shared" si="10"/>
        <v>61952</v>
      </c>
      <c r="I16" s="63">
        <f t="shared" si="11"/>
        <v>59040</v>
      </c>
      <c r="J16" s="62" t="str">
        <f t="shared" si="5"/>
        <v>E6A0</v>
      </c>
      <c r="K16" s="63" t="str">
        <f t="shared" si="6"/>
        <v>1110011010100000</v>
      </c>
      <c r="L16" s="62" t="str">
        <f t="shared" si="7"/>
        <v>0000000011100110</v>
      </c>
      <c r="M16" s="62">
        <f t="shared" si="8"/>
        <v>230</v>
      </c>
      <c r="N16" s="64">
        <f t="shared" si="9"/>
        <v>0</v>
      </c>
      <c r="O16" s="20"/>
      <c r="P16" s="65">
        <v>13</v>
      </c>
      <c r="Q16" s="62" t="s">
        <v>80</v>
      </c>
      <c r="R16" s="20"/>
      <c r="S16" s="15"/>
    </row>
    <row r="17" spans="1:19" ht="12">
      <c r="A17" s="30">
        <v>14</v>
      </c>
      <c r="B17" s="31">
        <f t="shared" si="1"/>
        <v>29</v>
      </c>
      <c r="C17" s="32" t="str">
        <f t="shared" si="2"/>
        <v>36</v>
      </c>
      <c r="D17" s="31">
        <f t="shared" si="13"/>
        <v>230</v>
      </c>
      <c r="E17" s="32">
        <f t="shared" si="14"/>
        <v>208</v>
      </c>
      <c r="F17" s="62">
        <f t="shared" si="4"/>
        <v>208</v>
      </c>
      <c r="G17" s="63" t="str" cm="1">
        <f t="array" ref="G17">MID(INDEX($Q$3:$Q$258,F17+1), 3, 4)</f>
        <v>CB7D</v>
      </c>
      <c r="H17" s="62">
        <f t="shared" si="10"/>
        <v>40960</v>
      </c>
      <c r="I17" s="63">
        <f t="shared" si="11"/>
        <v>27517</v>
      </c>
      <c r="J17" s="62" t="str">
        <f t="shared" si="5"/>
        <v>6B7D</v>
      </c>
      <c r="K17" s="63" t="str">
        <f t="shared" si="6"/>
        <v>0110101101111101</v>
      </c>
      <c r="L17" s="62" t="str">
        <f t="shared" si="7"/>
        <v>0000000001101011</v>
      </c>
      <c r="M17" s="62">
        <f t="shared" si="8"/>
        <v>107</v>
      </c>
      <c r="N17" s="64">
        <f t="shared" si="9"/>
        <v>0</v>
      </c>
      <c r="O17" s="20"/>
      <c r="P17" s="65">
        <v>14</v>
      </c>
      <c r="Q17" s="62" t="s">
        <v>81</v>
      </c>
      <c r="R17" s="20"/>
      <c r="S17" s="15"/>
    </row>
    <row r="18" spans="1:19" ht="12">
      <c r="A18" s="30">
        <v>15</v>
      </c>
      <c r="B18" s="31">
        <f t="shared" si="1"/>
        <v>31</v>
      </c>
      <c r="C18" s="32" t="str">
        <f t="shared" si="2"/>
        <v>83</v>
      </c>
      <c r="D18" s="31">
        <f t="shared" si="13"/>
        <v>107</v>
      </c>
      <c r="E18" s="32">
        <f t="shared" si="14"/>
        <v>232</v>
      </c>
      <c r="F18" s="62">
        <f t="shared" si="4"/>
        <v>232</v>
      </c>
      <c r="G18" s="63" t="str" cm="1">
        <f t="array" ref="G18">MID(INDEX($Q$3:$Q$258,F18+1), 3, 4)</f>
        <v>7C26</v>
      </c>
      <c r="H18" s="62">
        <f t="shared" si="10"/>
        <v>32000</v>
      </c>
      <c r="I18" s="63">
        <f t="shared" si="11"/>
        <v>294</v>
      </c>
      <c r="J18" s="62" t="str">
        <f t="shared" si="5"/>
        <v>0126</v>
      </c>
      <c r="K18" s="63" t="str">
        <f t="shared" si="6"/>
        <v>0000000100100110</v>
      </c>
      <c r="L18" s="62" t="str">
        <f t="shared" si="7"/>
        <v>0000000000000001</v>
      </c>
      <c r="M18" s="62">
        <f t="shared" si="8"/>
        <v>1</v>
      </c>
      <c r="N18" s="64">
        <f t="shared" si="9"/>
        <v>0</v>
      </c>
      <c r="O18" s="20"/>
      <c r="P18" s="65">
        <v>15</v>
      </c>
      <c r="Q18" s="62" t="s">
        <v>82</v>
      </c>
      <c r="R18" s="20"/>
      <c r="S18" s="15"/>
    </row>
    <row r="19" spans="1:19" ht="12">
      <c r="A19" s="30">
        <v>16</v>
      </c>
      <c r="B19" s="31">
        <f t="shared" si="1"/>
        <v>33</v>
      </c>
      <c r="C19" s="32" t="str">
        <f t="shared" si="2"/>
        <v>46</v>
      </c>
      <c r="D19" s="31">
        <f t="shared" si="13"/>
        <v>1</v>
      </c>
      <c r="E19" s="32">
        <f t="shared" si="14"/>
        <v>71</v>
      </c>
      <c r="F19" s="62">
        <f t="shared" si="4"/>
        <v>71</v>
      </c>
      <c r="G19" s="63" t="str" cm="1">
        <f t="array" ref="G19">MID(INDEX($Q$3:$Q$258,F19+1), 3, 4)</f>
        <v>3823</v>
      </c>
      <c r="H19" s="62">
        <f t="shared" si="10"/>
        <v>9728</v>
      </c>
      <c r="I19" s="63">
        <f t="shared" si="11"/>
        <v>7715</v>
      </c>
      <c r="J19" s="62" t="str">
        <f t="shared" si="5"/>
        <v>1E23</v>
      </c>
      <c r="K19" s="63" t="str">
        <f t="shared" si="6"/>
        <v>0001111000100011</v>
      </c>
      <c r="L19" s="62" t="str">
        <f t="shared" si="7"/>
        <v>0000000000011110</v>
      </c>
      <c r="M19" s="62">
        <f t="shared" si="8"/>
        <v>30</v>
      </c>
      <c r="N19" s="64">
        <f t="shared" si="9"/>
        <v>0</v>
      </c>
      <c r="O19" s="20"/>
      <c r="P19" s="65">
        <v>16</v>
      </c>
      <c r="Q19" s="62" t="s">
        <v>83</v>
      </c>
      <c r="R19" s="20"/>
      <c r="S19" s="15"/>
    </row>
    <row r="20" spans="1:19" ht="12">
      <c r="A20" s="30">
        <v>17</v>
      </c>
      <c r="B20" s="31">
        <f t="shared" si="1"/>
        <v>35</v>
      </c>
      <c r="C20" s="32" t="str">
        <f t="shared" si="2"/>
        <v>87</v>
      </c>
      <c r="D20" s="31">
        <f t="shared" si="13"/>
        <v>30</v>
      </c>
      <c r="E20" s="32">
        <f t="shared" si="14"/>
        <v>153</v>
      </c>
      <c r="F20" s="62">
        <f t="shared" si="4"/>
        <v>153</v>
      </c>
      <c r="G20" s="63" t="str" cm="1">
        <f t="array" ref="G20">MID(INDEX($Q$3:$Q$258,F20+1), 3, 4)</f>
        <v>1290</v>
      </c>
      <c r="H20" s="62">
        <f t="shared" si="10"/>
        <v>8960</v>
      </c>
      <c r="I20" s="63">
        <f t="shared" si="11"/>
        <v>12688</v>
      </c>
      <c r="J20" s="62" t="str">
        <f t="shared" si="5"/>
        <v>3190</v>
      </c>
      <c r="K20" s="63" t="str">
        <f t="shared" si="6"/>
        <v>0011000110010000</v>
      </c>
      <c r="L20" s="62" t="str">
        <f t="shared" si="7"/>
        <v>0000000000110001</v>
      </c>
      <c r="M20" s="62">
        <f t="shared" si="8"/>
        <v>49</v>
      </c>
      <c r="N20" s="64">
        <f t="shared" si="9"/>
        <v>0</v>
      </c>
      <c r="O20" s="20"/>
      <c r="P20" s="65">
        <v>17</v>
      </c>
      <c r="Q20" s="62" t="s">
        <v>84</v>
      </c>
      <c r="R20" s="20"/>
      <c r="S20" s="15"/>
    </row>
    <row r="21" spans="1:19" ht="12">
      <c r="A21" s="30">
        <v>18</v>
      </c>
      <c r="B21" s="31">
        <f t="shared" si="1"/>
        <v>37</v>
      </c>
      <c r="C21" s="32" t="str">
        <f t="shared" si="2"/>
        <v>7E</v>
      </c>
      <c r="D21" s="31">
        <f t="shared" si="13"/>
        <v>49</v>
      </c>
      <c r="E21" s="32">
        <f t="shared" si="14"/>
        <v>79</v>
      </c>
      <c r="F21" s="62">
        <f t="shared" si="4"/>
        <v>79</v>
      </c>
      <c r="G21" s="63" t="str" cm="1">
        <f t="array" ref="G21">MID(INDEX($Q$3:$Q$258,F21+1), 3, 4)</f>
        <v>B92B</v>
      </c>
      <c r="H21" s="62">
        <f t="shared" si="10"/>
        <v>36864</v>
      </c>
      <c r="I21" s="63">
        <f t="shared" si="11"/>
        <v>10539</v>
      </c>
      <c r="J21" s="62" t="str">
        <f t="shared" si="5"/>
        <v>292B</v>
      </c>
      <c r="K21" s="63" t="str">
        <f t="shared" si="6"/>
        <v>0010100100101011</v>
      </c>
      <c r="L21" s="62" t="str">
        <f t="shared" si="7"/>
        <v>0000000000101001</v>
      </c>
      <c r="M21" s="62">
        <f t="shared" si="8"/>
        <v>41</v>
      </c>
      <c r="N21" s="64">
        <f t="shared" si="9"/>
        <v>0</v>
      </c>
      <c r="O21" s="20"/>
      <c r="P21" s="65">
        <v>18</v>
      </c>
      <c r="Q21" s="62" t="s">
        <v>85</v>
      </c>
      <c r="R21" s="20"/>
      <c r="S21" s="15"/>
    </row>
    <row r="22" spans="1:19" ht="12">
      <c r="A22" s="30">
        <v>19</v>
      </c>
      <c r="B22" s="31">
        <f t="shared" si="1"/>
        <v>39</v>
      </c>
      <c r="C22" s="32" t="str">
        <f t="shared" si="2"/>
        <v>7C</v>
      </c>
      <c r="D22" s="31">
        <f t="shared" si="13"/>
        <v>41</v>
      </c>
      <c r="E22" s="32">
        <f t="shared" si="14"/>
        <v>85</v>
      </c>
      <c r="F22" s="62">
        <f t="shared" si="4"/>
        <v>85</v>
      </c>
      <c r="G22" s="63" t="str" cm="1">
        <f t="array" ref="G22">MID(INDEX($Q$3:$Q$258,F22+1), 3, 4)</f>
        <v>0A50</v>
      </c>
      <c r="H22" s="62">
        <f t="shared" si="10"/>
        <v>11008</v>
      </c>
      <c r="I22" s="63">
        <f t="shared" si="11"/>
        <v>8528</v>
      </c>
      <c r="J22" s="62" t="str">
        <f t="shared" si="5"/>
        <v>2150</v>
      </c>
      <c r="K22" s="63" t="str">
        <f t="shared" si="6"/>
        <v>0010000101010000</v>
      </c>
      <c r="L22" s="62" t="str">
        <f t="shared" si="7"/>
        <v>0000000000100001</v>
      </c>
      <c r="M22" s="62">
        <f t="shared" si="8"/>
        <v>33</v>
      </c>
      <c r="N22" s="64">
        <f t="shared" si="9"/>
        <v>0</v>
      </c>
      <c r="O22" s="20"/>
      <c r="P22" s="65">
        <v>19</v>
      </c>
      <c r="Q22" s="62" t="s">
        <v>86</v>
      </c>
      <c r="R22" s="20"/>
      <c r="S22" s="15"/>
    </row>
    <row r="23" spans="1:19" ht="12">
      <c r="A23" s="30">
        <v>20</v>
      </c>
      <c r="B23" s="31">
        <f t="shared" si="1"/>
        <v>41</v>
      </c>
      <c r="C23" s="32" t="str">
        <f t="shared" si="2"/>
        <v>49</v>
      </c>
      <c r="D23" s="31">
        <f t="shared" si="13"/>
        <v>33</v>
      </c>
      <c r="E23" s="32">
        <f t="shared" si="14"/>
        <v>104</v>
      </c>
      <c r="F23" s="62">
        <f t="shared" si="4"/>
        <v>104</v>
      </c>
      <c r="G23" s="63" t="str" cm="1">
        <f t="array" ref="G23">MID(INDEX($Q$3:$Q$258,F23+1), 3, 4)</f>
        <v>EDAE</v>
      </c>
      <c r="H23" s="62">
        <f t="shared" si="10"/>
        <v>20480</v>
      </c>
      <c r="I23" s="63">
        <f t="shared" si="11"/>
        <v>48558</v>
      </c>
      <c r="J23" s="62" t="str">
        <f t="shared" si="5"/>
        <v>BDAE</v>
      </c>
      <c r="K23" s="63" t="str">
        <f t="shared" si="6"/>
        <v>1011110110101110</v>
      </c>
      <c r="L23" s="62" t="str">
        <f t="shared" si="7"/>
        <v>0000000010111101</v>
      </c>
      <c r="M23" s="62">
        <f t="shared" si="8"/>
        <v>189</v>
      </c>
      <c r="N23" s="64">
        <f t="shared" si="9"/>
        <v>0</v>
      </c>
      <c r="O23" s="20"/>
      <c r="P23" s="65">
        <v>20</v>
      </c>
      <c r="Q23" s="62" t="s">
        <v>87</v>
      </c>
      <c r="R23" s="20"/>
      <c r="S23" s="15"/>
    </row>
    <row r="24" spans="1:19" ht="12">
      <c r="A24" s="30">
        <v>21</v>
      </c>
      <c r="B24" s="31">
        <f t="shared" si="1"/>
        <v>43</v>
      </c>
      <c r="C24" s="32" t="str">
        <f t="shared" si="2"/>
        <v>8E</v>
      </c>
      <c r="D24" s="31">
        <f t="shared" si="13"/>
        <v>189</v>
      </c>
      <c r="E24" s="32">
        <f t="shared" si="14"/>
        <v>51</v>
      </c>
      <c r="F24" s="62">
        <f t="shared" si="4"/>
        <v>51</v>
      </c>
      <c r="G24" s="63" t="str" cm="1">
        <f t="array" ref="G24">MID(INDEX($Q$3:$Q$258,F24+1), 3, 4)</f>
        <v>0630</v>
      </c>
      <c r="H24" s="62">
        <f t="shared" si="10"/>
        <v>44544</v>
      </c>
      <c r="I24" s="63">
        <f t="shared" si="11"/>
        <v>43056</v>
      </c>
      <c r="J24" s="62" t="str">
        <f t="shared" si="5"/>
        <v>A830</v>
      </c>
      <c r="K24" s="63" t="str">
        <f t="shared" si="6"/>
        <v>1010100000110000</v>
      </c>
      <c r="L24" s="62" t="str">
        <f t="shared" si="7"/>
        <v>0000000010101000</v>
      </c>
      <c r="M24" s="62">
        <f t="shared" si="8"/>
        <v>168</v>
      </c>
      <c r="N24" s="64">
        <f t="shared" si="9"/>
        <v>0</v>
      </c>
      <c r="O24" s="20"/>
      <c r="P24" s="65">
        <v>21</v>
      </c>
      <c r="Q24" s="62" t="s">
        <v>88</v>
      </c>
      <c r="R24" s="20"/>
      <c r="S24" s="15"/>
    </row>
    <row r="25" spans="1:19" ht="12">
      <c r="A25" s="30">
        <v>22</v>
      </c>
      <c r="B25" s="31">
        <f t="shared" si="1"/>
        <v>45</v>
      </c>
      <c r="C25" s="32" t="str">
        <f t="shared" si="2"/>
        <v>A3</v>
      </c>
      <c r="D25" s="31">
        <f t="shared" si="13"/>
        <v>168</v>
      </c>
      <c r="E25" s="32">
        <f t="shared" si="14"/>
        <v>11</v>
      </c>
      <c r="F25" s="62">
        <f t="shared" si="4"/>
        <v>11</v>
      </c>
      <c r="G25" s="63" t="str" cm="1">
        <f t="array" ref="G25">MID(INDEX($Q$3:$Q$258,F25+1), 3, 4)</f>
        <v>B16B</v>
      </c>
      <c r="H25" s="62">
        <f t="shared" si="10"/>
        <v>12288</v>
      </c>
      <c r="I25" s="63">
        <f t="shared" si="11"/>
        <v>33131</v>
      </c>
      <c r="J25" s="62" t="str">
        <f t="shared" si="5"/>
        <v>816B</v>
      </c>
      <c r="K25" s="63" t="str">
        <f t="shared" si="6"/>
        <v>1000000101101011</v>
      </c>
      <c r="L25" s="62" t="str">
        <f t="shared" si="7"/>
        <v>0000000010000001</v>
      </c>
      <c r="M25" s="62">
        <f t="shared" si="8"/>
        <v>129</v>
      </c>
      <c r="N25" s="64">
        <f t="shared" si="9"/>
        <v>0</v>
      </c>
      <c r="O25" s="20"/>
      <c r="P25" s="65">
        <v>22</v>
      </c>
      <c r="Q25" s="62" t="s">
        <v>89</v>
      </c>
      <c r="R25" s="20"/>
      <c r="S25" s="15"/>
    </row>
    <row r="26" spans="1:19" ht="12">
      <c r="A26" s="30">
        <v>23</v>
      </c>
      <c r="B26" s="31">
        <f t="shared" si="1"/>
        <v>47</v>
      </c>
      <c r="C26" s="32" t="str">
        <f t="shared" si="2"/>
        <v>79</v>
      </c>
      <c r="D26" s="31">
        <f t="shared" si="13"/>
        <v>129</v>
      </c>
      <c r="E26" s="32">
        <f t="shared" si="14"/>
        <v>248</v>
      </c>
      <c r="F26" s="62">
        <f t="shared" si="4"/>
        <v>248</v>
      </c>
      <c r="G26" s="63" t="str" cm="1">
        <f t="array" ref="G26">MID(INDEX($Q$3:$Q$258,F26+1), 3, 4)</f>
        <v>6E17</v>
      </c>
      <c r="H26" s="62">
        <f t="shared" si="10"/>
        <v>27392</v>
      </c>
      <c r="I26" s="63">
        <f t="shared" si="11"/>
        <v>1303</v>
      </c>
      <c r="J26" s="62" t="str">
        <f t="shared" si="5"/>
        <v>0517</v>
      </c>
      <c r="K26" s="63" t="str">
        <f t="shared" si="6"/>
        <v>0000010100010111</v>
      </c>
      <c r="L26" s="62" t="str">
        <f t="shared" si="7"/>
        <v>0000000000000101</v>
      </c>
      <c r="M26" s="62">
        <f t="shared" si="8"/>
        <v>5</v>
      </c>
      <c r="N26" s="64">
        <f t="shared" si="9"/>
        <v>0</v>
      </c>
      <c r="O26" s="20"/>
      <c r="P26" s="65">
        <v>23</v>
      </c>
      <c r="Q26" s="62" t="s">
        <v>90</v>
      </c>
      <c r="R26" s="20"/>
      <c r="S26" s="15"/>
    </row>
    <row r="27" spans="1:19" ht="12">
      <c r="A27" s="30">
        <v>24</v>
      </c>
      <c r="B27" s="31">
        <f t="shared" si="1"/>
        <v>49</v>
      </c>
      <c r="C27" s="32" t="str">
        <f t="shared" si="2"/>
        <v>E8</v>
      </c>
      <c r="D27" s="31">
        <f t="shared" si="13"/>
        <v>5</v>
      </c>
      <c r="E27" s="32">
        <f t="shared" si="14"/>
        <v>237</v>
      </c>
      <c r="F27" s="62">
        <f t="shared" si="4"/>
        <v>237</v>
      </c>
      <c r="G27" s="63" t="str" cm="1">
        <f t="array" ref="G27">MID(INDEX($Q$3:$Q$258,F27+1), 3, 4)</f>
        <v>2C83</v>
      </c>
      <c r="H27" s="62">
        <f t="shared" si="10"/>
        <v>5888</v>
      </c>
      <c r="I27" s="63">
        <f t="shared" si="11"/>
        <v>15235</v>
      </c>
      <c r="J27" s="62" t="str">
        <f t="shared" si="5"/>
        <v>3B83</v>
      </c>
      <c r="K27" s="63" t="str">
        <f t="shared" si="6"/>
        <v>0011101110000011</v>
      </c>
      <c r="L27" s="62" t="str">
        <f t="shared" si="7"/>
        <v>0000000000111011</v>
      </c>
      <c r="M27" s="62">
        <f t="shared" si="8"/>
        <v>59</v>
      </c>
      <c r="N27" s="64">
        <f t="shared" si="9"/>
        <v>0</v>
      </c>
      <c r="O27" s="20"/>
      <c r="P27" s="65">
        <v>24</v>
      </c>
      <c r="Q27" s="62" t="s">
        <v>91</v>
      </c>
      <c r="R27" s="20"/>
      <c r="S27" s="15"/>
    </row>
    <row r="28" spans="1:19" ht="12">
      <c r="A28" s="30">
        <v>25</v>
      </c>
      <c r="B28" s="31">
        <f t="shared" si="1"/>
        <v>51</v>
      </c>
      <c r="C28" s="32" t="str">
        <f t="shared" si="2"/>
        <v>7D</v>
      </c>
      <c r="D28" s="31">
        <f t="shared" si="13"/>
        <v>59</v>
      </c>
      <c r="E28" s="32">
        <f t="shared" si="14"/>
        <v>70</v>
      </c>
      <c r="F28" s="62">
        <f t="shared" si="4"/>
        <v>70</v>
      </c>
      <c r="G28" s="63" t="str" cm="1">
        <f t="array" ref="G28">MID(INDEX($Q$3:$Q$258,F28+1), 3, 4)</f>
        <v>2802</v>
      </c>
      <c r="H28" s="62">
        <f t="shared" si="10"/>
        <v>33536</v>
      </c>
      <c r="I28" s="63">
        <f t="shared" si="11"/>
        <v>43778</v>
      </c>
      <c r="J28" s="62" t="str">
        <f t="shared" si="5"/>
        <v>AB02</v>
      </c>
      <c r="K28" s="63" t="str">
        <f t="shared" si="6"/>
        <v>1010101100000010</v>
      </c>
      <c r="L28" s="62" t="str">
        <f t="shared" si="7"/>
        <v>0000000010101011</v>
      </c>
      <c r="M28" s="62">
        <f t="shared" si="8"/>
        <v>171</v>
      </c>
      <c r="N28" s="64">
        <f t="shared" si="9"/>
        <v>0</v>
      </c>
      <c r="O28" s="20"/>
      <c r="P28" s="65">
        <v>25</v>
      </c>
      <c r="Q28" s="62" t="s">
        <v>92</v>
      </c>
      <c r="R28" s="20"/>
      <c r="S28" s="15"/>
    </row>
    <row r="29" spans="1:19" ht="12">
      <c r="A29" s="30">
        <v>26</v>
      </c>
      <c r="B29" s="31">
        <f t="shared" si="1"/>
        <v>53</v>
      </c>
      <c r="C29" s="32" t="str">
        <f t="shared" si="2"/>
        <v>9C</v>
      </c>
      <c r="D29" s="31">
        <f t="shared" si="13"/>
        <v>171</v>
      </c>
      <c r="E29" s="32">
        <f t="shared" si="14"/>
        <v>55</v>
      </c>
      <c r="F29" s="62">
        <f t="shared" si="4"/>
        <v>55</v>
      </c>
      <c r="G29" s="63" t="str" cm="1">
        <f t="array" ref="G29">MID(INDEX($Q$3:$Q$258,F29+1), 3, 4)</f>
        <v>46B4</v>
      </c>
      <c r="H29" s="62">
        <f t="shared" si="10"/>
        <v>512</v>
      </c>
      <c r="I29" s="63">
        <f t="shared" si="11"/>
        <v>17588</v>
      </c>
      <c r="J29" s="62" t="str">
        <f t="shared" si="5"/>
        <v>44B4</v>
      </c>
      <c r="K29" s="63" t="str">
        <f t="shared" si="6"/>
        <v>0100010010110100</v>
      </c>
      <c r="L29" s="62" t="str">
        <f t="shared" si="7"/>
        <v>0000000001000100</v>
      </c>
      <c r="M29" s="62">
        <f t="shared" si="8"/>
        <v>68</v>
      </c>
      <c r="N29" s="64">
        <f t="shared" si="9"/>
        <v>0</v>
      </c>
      <c r="O29" s="20"/>
      <c r="P29" s="65">
        <v>26</v>
      </c>
      <c r="Q29" s="62" t="s">
        <v>93</v>
      </c>
      <c r="R29" s="20"/>
      <c r="S29" s="15"/>
    </row>
    <row r="30" spans="1:19" ht="12">
      <c r="A30" s="30">
        <v>27</v>
      </c>
      <c r="B30" s="31">
        <f t="shared" si="1"/>
        <v>55</v>
      </c>
      <c r="C30" s="32" t="str">
        <f t="shared" si="2"/>
        <v>77</v>
      </c>
      <c r="D30" s="31">
        <f t="shared" si="13"/>
        <v>68</v>
      </c>
      <c r="E30" s="32">
        <f t="shared" si="14"/>
        <v>51</v>
      </c>
      <c r="F30" s="62">
        <f t="shared" si="4"/>
        <v>51</v>
      </c>
      <c r="G30" s="63" t="str" cm="1">
        <f t="array" ref="G30">MID(INDEX($Q$3:$Q$258,F30+1), 3, 4)</f>
        <v>0630</v>
      </c>
      <c r="H30" s="62">
        <f t="shared" si="10"/>
        <v>46080</v>
      </c>
      <c r="I30" s="63">
        <f t="shared" si="11"/>
        <v>45616</v>
      </c>
      <c r="J30" s="62" t="str">
        <f t="shared" si="5"/>
        <v>B230</v>
      </c>
      <c r="K30" s="63" t="str">
        <f t="shared" si="6"/>
        <v>1011001000110000</v>
      </c>
      <c r="L30" s="62" t="str">
        <f t="shared" si="7"/>
        <v>0000000010110010</v>
      </c>
      <c r="M30" s="62">
        <f t="shared" si="8"/>
        <v>178</v>
      </c>
      <c r="N30" s="64">
        <f t="shared" si="9"/>
        <v>0</v>
      </c>
      <c r="O30" s="20"/>
      <c r="P30" s="65">
        <v>27</v>
      </c>
      <c r="Q30" s="62" t="s">
        <v>94</v>
      </c>
      <c r="R30" s="20"/>
      <c r="S30" s="15"/>
    </row>
    <row r="31" spans="1:19" ht="12">
      <c r="A31" s="30">
        <v>28</v>
      </c>
      <c r="B31" s="31">
        <f t="shared" si="1"/>
        <v>57</v>
      </c>
      <c r="C31" s="32" t="str">
        <f t="shared" si="2"/>
        <v>42</v>
      </c>
      <c r="D31" s="31">
        <f t="shared" si="13"/>
        <v>178</v>
      </c>
      <c r="E31" s="32">
        <f t="shared" si="14"/>
        <v>240</v>
      </c>
      <c r="F31" s="62">
        <f t="shared" si="4"/>
        <v>240</v>
      </c>
      <c r="G31" s="63" t="str" cm="1">
        <f t="array" ref="G31">MID(INDEX($Q$3:$Q$258,F31+1), 3, 4)</f>
        <v>EF1F</v>
      </c>
      <c r="H31" s="62">
        <f t="shared" si="10"/>
        <v>12288</v>
      </c>
      <c r="I31" s="63">
        <f t="shared" si="11"/>
        <v>57119</v>
      </c>
      <c r="J31" s="62" t="str">
        <f t="shared" si="5"/>
        <v>DF1F</v>
      </c>
      <c r="K31" s="63" t="str">
        <f t="shared" si="6"/>
        <v>1101111100011111</v>
      </c>
      <c r="L31" s="62" t="str">
        <f t="shared" si="7"/>
        <v>0000000011011111</v>
      </c>
      <c r="M31" s="62">
        <f t="shared" si="8"/>
        <v>223</v>
      </c>
      <c r="N31" s="64">
        <f t="shared" si="9"/>
        <v>0</v>
      </c>
      <c r="O31" s="20"/>
      <c r="P31" s="65">
        <v>28</v>
      </c>
      <c r="Q31" s="62" t="s">
        <v>95</v>
      </c>
      <c r="R31" s="20"/>
      <c r="S31" s="15"/>
    </row>
    <row r="32" spans="1:19" ht="12">
      <c r="A32" s="30">
        <v>29</v>
      </c>
      <c r="B32" s="31">
        <f t="shared" si="1"/>
        <v>59</v>
      </c>
      <c r="C32" s="32" t="str">
        <f t="shared" si="2"/>
        <v>7D</v>
      </c>
      <c r="D32" s="31">
        <f t="shared" si="13"/>
        <v>223</v>
      </c>
      <c r="E32" s="32">
        <f t="shared" si="14"/>
        <v>162</v>
      </c>
      <c r="F32" s="62">
        <f t="shared" si="4"/>
        <v>162</v>
      </c>
      <c r="G32" s="63" t="str" cm="1">
        <f t="array" ref="G32">MID(INDEX($Q$3:$Q$258,F32+1), 3, 4)</f>
        <v>95A8</v>
      </c>
      <c r="H32" s="62">
        <f t="shared" si="10"/>
        <v>7936</v>
      </c>
      <c r="I32" s="63">
        <f t="shared" si="11"/>
        <v>35496</v>
      </c>
      <c r="J32" s="62" t="str">
        <f t="shared" si="5"/>
        <v>8AA8</v>
      </c>
      <c r="K32" s="63" t="str">
        <f t="shared" si="6"/>
        <v>1000101010101000</v>
      </c>
      <c r="L32" s="62" t="str">
        <f t="shared" si="7"/>
        <v>0000000010001010</v>
      </c>
      <c r="M32" s="62">
        <f t="shared" si="8"/>
        <v>138</v>
      </c>
      <c r="N32" s="64">
        <f t="shared" si="9"/>
        <v>0</v>
      </c>
      <c r="O32" s="20"/>
      <c r="P32" s="65">
        <v>29</v>
      </c>
      <c r="Q32" s="62" t="s">
        <v>96</v>
      </c>
      <c r="R32" s="20"/>
      <c r="S32" s="15"/>
    </row>
    <row r="33" spans="1:19" ht="12">
      <c r="A33" s="30">
        <v>30</v>
      </c>
      <c r="B33" s="31">
        <f t="shared" si="1"/>
        <v>61</v>
      </c>
      <c r="C33" s="32" t="str">
        <f t="shared" si="2"/>
        <v>E6</v>
      </c>
      <c r="D33" s="31">
        <f t="shared" si="13"/>
        <v>138</v>
      </c>
      <c r="E33" s="32">
        <f t="shared" si="14"/>
        <v>108</v>
      </c>
      <c r="F33" s="62">
        <f t="shared" si="4"/>
        <v>108</v>
      </c>
      <c r="G33" s="63" t="str" cm="1">
        <f t="array" ref="G33">MID(INDEX($Q$3:$Q$258,F33+1), 3, 4)</f>
        <v>AD2A</v>
      </c>
      <c r="H33" s="62">
        <f t="shared" si="10"/>
        <v>43008</v>
      </c>
      <c r="I33" s="63">
        <f t="shared" si="11"/>
        <v>1322</v>
      </c>
      <c r="J33" s="62" t="str">
        <f t="shared" si="5"/>
        <v>052A</v>
      </c>
      <c r="K33" s="63" t="str">
        <f t="shared" si="6"/>
        <v>0000010100101010</v>
      </c>
      <c r="L33" s="62" t="str">
        <f t="shared" si="7"/>
        <v>0000000000000101</v>
      </c>
      <c r="M33" s="62">
        <f t="shared" si="8"/>
        <v>5</v>
      </c>
      <c r="N33" s="64">
        <f t="shared" si="9"/>
        <v>0</v>
      </c>
      <c r="O33" s="70"/>
      <c r="P33" s="65">
        <v>30</v>
      </c>
      <c r="Q33" s="62" t="s">
        <v>99</v>
      </c>
      <c r="R33" s="70"/>
      <c r="S33" s="15"/>
    </row>
    <row r="34" spans="1:19" ht="12">
      <c r="A34" s="30">
        <v>31</v>
      </c>
      <c r="B34" s="31">
        <f t="shared" si="1"/>
        <v>63</v>
      </c>
      <c r="C34" s="32" t="str">
        <f t="shared" si="2"/>
        <v>77</v>
      </c>
      <c r="D34" s="31">
        <f t="shared" si="13"/>
        <v>5</v>
      </c>
      <c r="E34" s="32">
        <f t="shared" si="14"/>
        <v>114</v>
      </c>
      <c r="F34" s="62">
        <f t="shared" si="4"/>
        <v>114</v>
      </c>
      <c r="G34" s="63" t="str" cm="1">
        <f t="array" ref="G34">MID(INDEX($Q$3:$Q$258,F34+1), 3, 4)</f>
        <v>5ED5</v>
      </c>
      <c r="H34" s="62">
        <f t="shared" si="10"/>
        <v>10752</v>
      </c>
      <c r="I34" s="63">
        <f t="shared" si="11"/>
        <v>29909</v>
      </c>
      <c r="J34" s="62" t="str">
        <f t="shared" si="5"/>
        <v>74D5</v>
      </c>
      <c r="K34" s="63" t="str">
        <f t="shared" si="6"/>
        <v>0111010011010101</v>
      </c>
      <c r="L34" s="62" t="str">
        <f t="shared" si="7"/>
        <v>0000000001110100</v>
      </c>
      <c r="M34" s="62">
        <f t="shared" si="8"/>
        <v>116</v>
      </c>
      <c r="N34" s="64">
        <f t="shared" si="9"/>
        <v>0</v>
      </c>
      <c r="O34" s="70"/>
      <c r="P34" s="65">
        <v>31</v>
      </c>
      <c r="Q34" s="62" t="s">
        <v>100</v>
      </c>
      <c r="R34" s="70"/>
      <c r="S34" s="15"/>
    </row>
    <row r="35" spans="1:19" ht="12">
      <c r="A35" s="30">
        <v>32</v>
      </c>
      <c r="B35" s="31">
        <f t="shared" si="1"/>
        <v>65</v>
      </c>
      <c r="C35" s="32" t="str">
        <f t="shared" si="2"/>
        <v>75</v>
      </c>
      <c r="D35" s="31">
        <f t="shared" si="13"/>
        <v>116</v>
      </c>
      <c r="E35" s="32">
        <f t="shared" si="14"/>
        <v>1</v>
      </c>
      <c r="F35" s="62">
        <f t="shared" si="4"/>
        <v>1</v>
      </c>
      <c r="G35" s="63" t="str" cm="1">
        <f t="array" ref="G35">MID(INDEX($Q$3:$Q$258,F35+1), 3, 4)</f>
        <v>1021</v>
      </c>
      <c r="H35" s="62">
        <f t="shared" si="10"/>
        <v>54528</v>
      </c>
      <c r="I35" s="63">
        <f t="shared" si="11"/>
        <v>50465</v>
      </c>
      <c r="J35" s="62" t="str">
        <f t="shared" si="5"/>
        <v>C521</v>
      </c>
      <c r="K35" s="63" t="str">
        <f t="shared" si="6"/>
        <v>1100010100100001</v>
      </c>
      <c r="L35" s="62" t="str">
        <f t="shared" si="7"/>
        <v>0000000011000101</v>
      </c>
      <c r="M35" s="62">
        <f t="shared" si="8"/>
        <v>197</v>
      </c>
      <c r="N35" s="64">
        <f t="shared" si="9"/>
        <v>0</v>
      </c>
      <c r="P35" s="65">
        <v>32</v>
      </c>
      <c r="Q35" s="62" t="s">
        <v>101</v>
      </c>
      <c r="S35" s="15"/>
    </row>
    <row r="36" spans="1:19" ht="12" customHeight="1">
      <c r="A36" s="30">
        <v>33</v>
      </c>
      <c r="B36" s="31">
        <f t="shared" si="1"/>
        <v>67</v>
      </c>
      <c r="C36" s="32" t="str">
        <f t="shared" si="2"/>
        <v>81</v>
      </c>
      <c r="D36" s="31">
        <f t="shared" si="13"/>
        <v>197</v>
      </c>
      <c r="E36" s="32">
        <f t="shared" si="14"/>
        <v>68</v>
      </c>
      <c r="F36" s="62">
        <f t="shared" si="4"/>
        <v>68</v>
      </c>
      <c r="G36" s="63" t="str" cm="1">
        <f t="array" ref="G36">MID(INDEX($Q$3:$Q$258,F36+1), 3, 4)</f>
        <v>0840</v>
      </c>
      <c r="H36" s="62">
        <f t="shared" si="10"/>
        <v>8448</v>
      </c>
      <c r="I36" s="63">
        <f t="shared" si="11"/>
        <v>10560</v>
      </c>
      <c r="J36" s="62" t="str">
        <f t="shared" si="5"/>
        <v>2940</v>
      </c>
      <c r="K36" s="63" t="str">
        <f t="shared" si="6"/>
        <v>0010100101000000</v>
      </c>
      <c r="L36" s="62" t="str">
        <f t="shared" si="7"/>
        <v>0000000000101001</v>
      </c>
      <c r="M36" s="62">
        <f t="shared" si="8"/>
        <v>41</v>
      </c>
      <c r="N36" s="64">
        <f t="shared" si="9"/>
        <v>0</v>
      </c>
      <c r="O36" s="71"/>
      <c r="P36" s="65">
        <v>33</v>
      </c>
      <c r="Q36" s="62" t="s">
        <v>103</v>
      </c>
      <c r="R36" s="71"/>
      <c r="S36" s="15"/>
    </row>
    <row r="37" spans="1:19" ht="12">
      <c r="A37" s="30">
        <v>34</v>
      </c>
      <c r="B37" s="31">
        <f t="shared" si="1"/>
        <v>69</v>
      </c>
      <c r="C37" s="32" t="str">
        <f t="shared" si="2"/>
        <v>3F</v>
      </c>
      <c r="D37" s="31">
        <f t="shared" si="13"/>
        <v>41</v>
      </c>
      <c r="E37" s="32">
        <f t="shared" si="14"/>
        <v>22</v>
      </c>
      <c r="F37" s="62">
        <f t="shared" si="4"/>
        <v>22</v>
      </c>
      <c r="G37" s="63" t="str" cm="1">
        <f t="array" ref="G37">MID(INDEX($Q$3:$Q$258,F37+1), 3, 4)</f>
        <v>72F7</v>
      </c>
      <c r="H37" s="62">
        <f t="shared" si="10"/>
        <v>16384</v>
      </c>
      <c r="I37" s="63">
        <f t="shared" si="11"/>
        <v>13047</v>
      </c>
      <c r="J37" s="62" t="str">
        <f t="shared" si="5"/>
        <v>32F7</v>
      </c>
      <c r="K37" s="63" t="str">
        <f t="shared" si="6"/>
        <v>0011001011110111</v>
      </c>
      <c r="L37" s="62" t="str">
        <f t="shared" si="7"/>
        <v>0000000000110010</v>
      </c>
      <c r="M37" s="62">
        <f t="shared" si="8"/>
        <v>50</v>
      </c>
      <c r="N37" s="64">
        <f t="shared" si="9"/>
        <v>0</v>
      </c>
      <c r="O37" s="71"/>
      <c r="P37" s="65">
        <v>34</v>
      </c>
      <c r="Q37" s="62" t="s">
        <v>104</v>
      </c>
      <c r="R37" s="71"/>
      <c r="S37" s="15"/>
    </row>
    <row r="38" spans="1:19" ht="12">
      <c r="A38" s="30">
        <v>35</v>
      </c>
      <c r="B38" s="31">
        <f t="shared" si="1"/>
        <v>71</v>
      </c>
      <c r="C38" s="32" t="str">
        <f t="shared" si="2"/>
        <v>81</v>
      </c>
      <c r="D38" s="31">
        <f t="shared" si="13"/>
        <v>50</v>
      </c>
      <c r="E38" s="32">
        <f t="shared" si="14"/>
        <v>179</v>
      </c>
      <c r="F38" s="62">
        <f t="shared" si="4"/>
        <v>179</v>
      </c>
      <c r="G38" s="63" t="str" cm="1">
        <f t="array" ref="G38">MID(INDEX($Q$3:$Q$258,F38+1), 3, 4)</f>
        <v>97B8</v>
      </c>
      <c r="H38" s="62">
        <f t="shared" si="10"/>
        <v>63232</v>
      </c>
      <c r="I38" s="63">
        <f t="shared" si="11"/>
        <v>24760</v>
      </c>
      <c r="J38" s="62" t="str">
        <f t="shared" si="5"/>
        <v>60B8</v>
      </c>
      <c r="K38" s="63" t="str">
        <f t="shared" si="6"/>
        <v>0110000010111000</v>
      </c>
      <c r="L38" s="62" t="str">
        <f t="shared" si="7"/>
        <v>0000000001100000</v>
      </c>
      <c r="M38" s="62">
        <f t="shared" si="8"/>
        <v>96</v>
      </c>
      <c r="N38" s="64">
        <f t="shared" si="9"/>
        <v>0</v>
      </c>
      <c r="O38" s="71"/>
      <c r="P38" s="65">
        <v>35</v>
      </c>
      <c r="Q38" s="62" t="s">
        <v>105</v>
      </c>
      <c r="R38" s="71"/>
      <c r="S38" s="15"/>
    </row>
    <row r="39" spans="1:19" ht="12">
      <c r="A39" s="30">
        <v>36</v>
      </c>
      <c r="B39" s="31">
        <f t="shared" si="1"/>
        <v>73</v>
      </c>
      <c r="C39" s="32" t="str">
        <f t="shared" si="2"/>
        <v>D7</v>
      </c>
      <c r="D39" s="31">
        <f t="shared" si="13"/>
        <v>96</v>
      </c>
      <c r="E39" s="32">
        <f t="shared" si="14"/>
        <v>183</v>
      </c>
      <c r="F39" s="62">
        <f t="shared" si="4"/>
        <v>183</v>
      </c>
      <c r="G39" s="63" t="str" cm="1">
        <f t="array" ref="G39">MID(INDEX($Q$3:$Q$258,F39+1), 3, 4)</f>
        <v>D73C</v>
      </c>
      <c r="H39" s="62">
        <f t="shared" si="10"/>
        <v>47104</v>
      </c>
      <c r="I39" s="63">
        <f t="shared" si="11"/>
        <v>28476</v>
      </c>
      <c r="J39" s="62" t="str">
        <f t="shared" si="5"/>
        <v>6F3C</v>
      </c>
      <c r="K39" s="63" t="str">
        <f t="shared" si="6"/>
        <v>0110111100111100</v>
      </c>
      <c r="L39" s="62" t="str">
        <f t="shared" si="7"/>
        <v>0000000001101111</v>
      </c>
      <c r="M39" s="62">
        <f t="shared" si="8"/>
        <v>111</v>
      </c>
      <c r="N39" s="64">
        <f t="shared" si="9"/>
        <v>0</v>
      </c>
      <c r="O39" s="71"/>
      <c r="P39" s="65">
        <v>36</v>
      </c>
      <c r="Q39" s="62" t="s">
        <v>106</v>
      </c>
      <c r="R39" s="71"/>
      <c r="S39" s="15"/>
    </row>
    <row r="40" spans="1:19" ht="12">
      <c r="A40" s="30">
        <v>37</v>
      </c>
      <c r="B40" s="31">
        <f t="shared" si="1"/>
        <v>75</v>
      </c>
      <c r="C40" s="32" t="str">
        <f t="shared" si="2"/>
        <v>7E</v>
      </c>
      <c r="D40" s="31">
        <f t="shared" si="13"/>
        <v>111</v>
      </c>
      <c r="E40" s="32">
        <f t="shared" si="14"/>
        <v>17</v>
      </c>
      <c r="F40" s="62">
        <f t="shared" si="4"/>
        <v>17</v>
      </c>
      <c r="G40" s="63" t="str" cm="1">
        <f t="array" ref="G40">MID(INDEX($Q$3:$Q$258,F40+1), 3, 4)</f>
        <v>0210</v>
      </c>
      <c r="H40" s="62">
        <f t="shared" si="10"/>
        <v>15360</v>
      </c>
      <c r="I40" s="63">
        <f t="shared" si="11"/>
        <v>15888</v>
      </c>
      <c r="J40" s="62" t="str">
        <f t="shared" si="5"/>
        <v>3E10</v>
      </c>
      <c r="K40" s="63" t="str">
        <f t="shared" si="6"/>
        <v>0011111000010000</v>
      </c>
      <c r="L40" s="62" t="str">
        <f t="shared" si="7"/>
        <v>0000000000111110</v>
      </c>
      <c r="M40" s="62">
        <f t="shared" si="8"/>
        <v>62</v>
      </c>
      <c r="N40" s="64">
        <f t="shared" si="9"/>
        <v>0</v>
      </c>
      <c r="O40" s="71"/>
      <c r="P40" s="65">
        <v>37</v>
      </c>
      <c r="Q40" s="62" t="s">
        <v>107</v>
      </c>
      <c r="R40" s="71"/>
      <c r="S40" s="15"/>
    </row>
    <row r="41" spans="1:19" ht="12">
      <c r="A41" s="30">
        <v>38</v>
      </c>
      <c r="B41" s="31">
        <f t="shared" si="1"/>
        <v>77</v>
      </c>
      <c r="C41" s="32" t="str">
        <f t="shared" si="2"/>
        <v>96</v>
      </c>
      <c r="D41" s="31">
        <f t="shared" si="13"/>
        <v>62</v>
      </c>
      <c r="E41" s="32">
        <f t="shared" si="14"/>
        <v>168</v>
      </c>
      <c r="F41" s="62">
        <f t="shared" si="4"/>
        <v>168</v>
      </c>
      <c r="G41" s="63" t="str" cm="1">
        <f t="array" ref="G41">MID(INDEX($Q$3:$Q$258,F41+1), 3, 4)</f>
        <v>34E2</v>
      </c>
      <c r="H41" s="62">
        <f t="shared" si="10"/>
        <v>4096</v>
      </c>
      <c r="I41" s="63">
        <f t="shared" si="11"/>
        <v>9442</v>
      </c>
      <c r="J41" s="62" t="str">
        <f t="shared" si="5"/>
        <v>24E2</v>
      </c>
      <c r="K41" s="63" t="str">
        <f t="shared" si="6"/>
        <v>0010010011100010</v>
      </c>
      <c r="L41" s="62" t="str">
        <f t="shared" si="7"/>
        <v>0000000000100100</v>
      </c>
      <c r="M41" s="62">
        <f t="shared" si="8"/>
        <v>36</v>
      </c>
      <c r="N41" s="64">
        <f t="shared" si="9"/>
        <v>0</v>
      </c>
      <c r="O41" s="71"/>
      <c r="P41" s="65">
        <v>38</v>
      </c>
      <c r="Q41" s="62" t="s">
        <v>108</v>
      </c>
      <c r="R41" s="71"/>
      <c r="S41" s="15"/>
    </row>
    <row r="42" spans="1:19" ht="12">
      <c r="A42" s="30">
        <v>39</v>
      </c>
      <c r="B42" s="31">
        <f t="shared" si="1"/>
        <v>79</v>
      </c>
      <c r="C42" s="32" t="str">
        <f t="shared" si="2"/>
        <v>84</v>
      </c>
      <c r="D42" s="31">
        <f t="shared" si="13"/>
        <v>36</v>
      </c>
      <c r="E42" s="32">
        <f t="shared" si="14"/>
        <v>160</v>
      </c>
      <c r="F42" s="62">
        <f t="shared" si="4"/>
        <v>160</v>
      </c>
      <c r="G42" s="63" t="str" cm="1">
        <f t="array" ref="G42">MID(INDEX($Q$3:$Q$258,F42+1), 3, 4)</f>
        <v>B5EA</v>
      </c>
      <c r="H42" s="62">
        <f t="shared" si="10"/>
        <v>57856</v>
      </c>
      <c r="I42" s="63">
        <f t="shared" si="11"/>
        <v>22506</v>
      </c>
      <c r="J42" s="62" t="str">
        <f t="shared" si="5"/>
        <v>57EA</v>
      </c>
      <c r="K42" s="63" t="str">
        <f t="shared" si="6"/>
        <v>0101011111101010</v>
      </c>
      <c r="L42" s="62" t="str">
        <f t="shared" si="7"/>
        <v>0000000001010111</v>
      </c>
      <c r="M42" s="62">
        <f t="shared" si="8"/>
        <v>87</v>
      </c>
      <c r="N42" s="64">
        <f t="shared" si="9"/>
        <v>0</v>
      </c>
      <c r="O42" s="71"/>
      <c r="P42" s="65">
        <v>39</v>
      </c>
      <c r="Q42" s="62" t="s">
        <v>109</v>
      </c>
      <c r="R42" s="71"/>
      <c r="S42" s="15"/>
    </row>
    <row r="43" spans="1:19" ht="12">
      <c r="A43" s="30">
        <v>40</v>
      </c>
      <c r="B43" s="31">
        <f t="shared" si="1"/>
        <v>81</v>
      </c>
      <c r="C43" s="32" t="str">
        <f t="shared" si="2"/>
        <v>67</v>
      </c>
      <c r="D43" s="31">
        <f t="shared" si="13"/>
        <v>87</v>
      </c>
      <c r="E43" s="32">
        <f t="shared" si="14"/>
        <v>48</v>
      </c>
      <c r="F43" s="62">
        <f t="shared" si="4"/>
        <v>48</v>
      </c>
      <c r="G43" s="63" t="str" cm="1">
        <f t="array" ref="G43">MID(INDEX($Q$3:$Q$258,F43+1), 3, 4)</f>
        <v>3653</v>
      </c>
      <c r="H43" s="62">
        <f t="shared" si="10"/>
        <v>59904</v>
      </c>
      <c r="I43" s="63">
        <f t="shared" si="11"/>
        <v>56403</v>
      </c>
      <c r="J43" s="62" t="str">
        <f t="shared" si="5"/>
        <v>DC53</v>
      </c>
      <c r="K43" s="63" t="str">
        <f t="shared" si="6"/>
        <v>1101110001010011</v>
      </c>
      <c r="L43" s="62" t="str">
        <f t="shared" si="7"/>
        <v>0000000011011100</v>
      </c>
      <c r="M43" s="62">
        <f t="shared" si="8"/>
        <v>220</v>
      </c>
      <c r="N43" s="64">
        <f t="shared" si="9"/>
        <v>0</v>
      </c>
      <c r="O43" s="71"/>
      <c r="P43" s="65">
        <v>40</v>
      </c>
      <c r="Q43" s="62" t="s">
        <v>110</v>
      </c>
      <c r="R43" s="71"/>
      <c r="S43" s="15"/>
    </row>
    <row r="44" spans="1:19" ht="12">
      <c r="A44" s="30">
        <v>41</v>
      </c>
      <c r="B44" s="31">
        <f t="shared" si="1"/>
        <v>83</v>
      </c>
      <c r="C44" s="32" t="str">
        <f t="shared" si="2"/>
        <v>7E</v>
      </c>
      <c r="D44" s="31">
        <f t="shared" si="13"/>
        <v>220</v>
      </c>
      <c r="E44" s="32">
        <f t="shared" si="14"/>
        <v>162</v>
      </c>
      <c r="F44" s="62">
        <f t="shared" si="4"/>
        <v>162</v>
      </c>
      <c r="G44" s="63" t="str" cm="1">
        <f t="array" ref="G44">MID(INDEX($Q$3:$Q$258,F44+1), 3, 4)</f>
        <v>95A8</v>
      </c>
      <c r="H44" s="62">
        <f t="shared" si="10"/>
        <v>21248</v>
      </c>
      <c r="I44" s="63">
        <f t="shared" si="11"/>
        <v>50856</v>
      </c>
      <c r="J44" s="62" t="str">
        <f t="shared" si="5"/>
        <v>C6A8</v>
      </c>
      <c r="K44" s="63" t="str">
        <f t="shared" si="6"/>
        <v>1100011010101000</v>
      </c>
      <c r="L44" s="62" t="str">
        <f t="shared" si="7"/>
        <v>0000000011000110</v>
      </c>
      <c r="M44" s="62">
        <f t="shared" si="8"/>
        <v>198</v>
      </c>
      <c r="N44" s="64">
        <f t="shared" si="9"/>
        <v>0</v>
      </c>
      <c r="O44" s="71"/>
      <c r="P44" s="65">
        <v>41</v>
      </c>
      <c r="Q44" s="62" t="s">
        <v>111</v>
      </c>
      <c r="R44" s="71"/>
      <c r="S44" s="15"/>
    </row>
    <row r="45" spans="1:19" ht="12">
      <c r="A45" s="30">
        <v>42</v>
      </c>
      <c r="B45" s="31">
        <f t="shared" si="1"/>
        <v>85</v>
      </c>
      <c r="C45" s="32" t="str">
        <f t="shared" si="2"/>
        <v>A5</v>
      </c>
      <c r="D45" s="31">
        <f t="shared" si="13"/>
        <v>198</v>
      </c>
      <c r="E45" s="32">
        <f t="shared" si="14"/>
        <v>99</v>
      </c>
      <c r="F45" s="62">
        <f t="shared" si="4"/>
        <v>99</v>
      </c>
      <c r="G45" s="63" t="str" cm="1">
        <f t="array" ref="G45">MID(INDEX($Q$3:$Q$258,F45+1), 3, 4)</f>
        <v>5CC5</v>
      </c>
      <c r="H45" s="62">
        <f t="shared" si="10"/>
        <v>43008</v>
      </c>
      <c r="I45" s="63">
        <f t="shared" si="11"/>
        <v>62661</v>
      </c>
      <c r="J45" s="62" t="str">
        <f t="shared" si="5"/>
        <v>F4C5</v>
      </c>
      <c r="K45" s="63" t="str">
        <f t="shared" si="6"/>
        <v>1111010011000101</v>
      </c>
      <c r="L45" s="62" t="str">
        <f t="shared" si="7"/>
        <v>0000000011110100</v>
      </c>
      <c r="M45" s="62">
        <f t="shared" si="8"/>
        <v>244</v>
      </c>
      <c r="N45" s="64">
        <f t="shared" si="9"/>
        <v>0</v>
      </c>
      <c r="O45" s="71"/>
      <c r="P45" s="65">
        <v>42</v>
      </c>
      <c r="Q45" s="62" t="s">
        <v>112</v>
      </c>
      <c r="R45" s="71"/>
      <c r="S45" s="15"/>
    </row>
    <row r="46" spans="1:19" ht="12">
      <c r="A46" s="30">
        <v>43</v>
      </c>
      <c r="B46" s="31">
        <f t="shared" si="1"/>
        <v>87</v>
      </c>
      <c r="C46" s="32" t="str">
        <f t="shared" si="2"/>
        <v>81</v>
      </c>
      <c r="D46" s="31">
        <f t="shared" si="13"/>
        <v>244</v>
      </c>
      <c r="E46" s="32">
        <f t="shared" si="14"/>
        <v>117</v>
      </c>
      <c r="F46" s="62">
        <f t="shared" si="4"/>
        <v>117</v>
      </c>
      <c r="G46" s="63" t="str" cm="1">
        <f t="array" ref="G46">MID(INDEX($Q$3:$Q$258,F46+1), 3, 4)</f>
        <v>2E32</v>
      </c>
      <c r="H46" s="62">
        <f t="shared" si="10"/>
        <v>50432</v>
      </c>
      <c r="I46" s="63">
        <f t="shared" si="11"/>
        <v>60210</v>
      </c>
      <c r="J46" s="62" t="str">
        <f t="shared" si="5"/>
        <v>EB32</v>
      </c>
      <c r="K46" s="63" t="str">
        <f t="shared" si="6"/>
        <v>1110101100110010</v>
      </c>
      <c r="L46" s="62" t="str">
        <f t="shared" si="7"/>
        <v>0000000011101011</v>
      </c>
      <c r="M46" s="62">
        <f t="shared" si="8"/>
        <v>235</v>
      </c>
      <c r="N46" s="64">
        <f t="shared" si="9"/>
        <v>0</v>
      </c>
      <c r="O46" s="71"/>
      <c r="P46" s="65">
        <v>43</v>
      </c>
      <c r="Q46" s="62" t="s">
        <v>113</v>
      </c>
      <c r="R46" s="71"/>
      <c r="S46" s="15"/>
    </row>
    <row r="47" spans="1:19" ht="12">
      <c r="A47" s="30">
        <v>44</v>
      </c>
      <c r="B47" s="31">
        <f t="shared" si="1"/>
        <v>89</v>
      </c>
      <c r="C47" s="32" t="str">
        <f t="shared" si="2"/>
        <v>28</v>
      </c>
      <c r="D47" s="31">
        <f t="shared" si="13"/>
        <v>235</v>
      </c>
      <c r="E47" s="32">
        <f t="shared" si="14"/>
        <v>195</v>
      </c>
      <c r="F47" s="62">
        <f t="shared" si="4"/>
        <v>195</v>
      </c>
      <c r="G47" s="63" t="str" cm="1">
        <f t="array" ref="G47">MID(INDEX($Q$3:$Q$258,F47+1), 3, 4)</f>
        <v>E92F</v>
      </c>
      <c r="H47" s="62">
        <f t="shared" si="10"/>
        <v>12800</v>
      </c>
      <c r="I47" s="63">
        <f t="shared" si="11"/>
        <v>56111</v>
      </c>
      <c r="J47" s="62" t="str">
        <f t="shared" si="5"/>
        <v>DB2F</v>
      </c>
      <c r="K47" s="63" t="str">
        <f t="shared" si="6"/>
        <v>1101101100101111</v>
      </c>
      <c r="L47" s="62" t="str">
        <f t="shared" si="7"/>
        <v>0000000011011011</v>
      </c>
      <c r="M47" s="62">
        <f t="shared" si="8"/>
        <v>219</v>
      </c>
      <c r="N47" s="64">
        <f t="shared" si="9"/>
        <v>0</v>
      </c>
      <c r="O47" s="71"/>
      <c r="P47" s="65">
        <v>44</v>
      </c>
      <c r="Q47" s="62" t="s">
        <v>114</v>
      </c>
      <c r="R47" s="71"/>
      <c r="S47" s="15"/>
    </row>
    <row r="48" spans="1:19" ht="12">
      <c r="A48" s="30">
        <v>45</v>
      </c>
      <c r="B48" s="31">
        <f t="shared" ref="B48:B55" si="15">A48*2+1</f>
        <v>91</v>
      </c>
      <c r="C48" s="32" t="str">
        <f t="shared" ref="C48:C55" si="16">MID(C$1,A48*2+1,2)</f>
        <v>7F</v>
      </c>
      <c r="D48" s="31">
        <f t="shared" ref="D48:D55" si="17">_xlfn.FLOOR.MATH(I47 / 256)</f>
        <v>219</v>
      </c>
      <c r="E48" s="32">
        <f t="shared" ref="E48:E55" si="18">_xlfn.BITXOR(D48,HEX2DEC(C48))</f>
        <v>164</v>
      </c>
      <c r="F48" s="62">
        <f t="shared" ref="F48:F55" si="19">_xlfn.BITAND(E48, 255)</f>
        <v>164</v>
      </c>
      <c r="G48" s="63" t="str" cm="1">
        <f t="array" ref="G48">MID(INDEX($Q$3:$Q$258,F48+1), 3, 4)</f>
        <v>F56E</v>
      </c>
      <c r="H48" s="62">
        <f t="shared" ref="H48:H55" si="20">_xlfn.BITAND(_xlfn.FLOOR.MATH(I47 * 256), 65535)</f>
        <v>12032</v>
      </c>
      <c r="I48" s="63">
        <f t="shared" ref="I48:I55" si="21">_xlfn.BITXOR(HEX2DEC(G48), H48)</f>
        <v>55918</v>
      </c>
      <c r="J48" s="62" t="str">
        <f t="shared" ref="J48:J55" si="22">DEC2HEX(I48,4)</f>
        <v>DA6E</v>
      </c>
      <c r="K48" s="63" t="str">
        <f t="shared" ref="K48:K54" si="23">_xlfn.CONCAT(HEX2BIN(MID(J48, 1, 2),8), HEX2BIN(MID(J48, 3, 2),8))</f>
        <v>1101101001101110</v>
      </c>
      <c r="L48" s="62" t="str">
        <f t="shared" ref="L48:L54" si="24">_xlfn.CONCAT("00000000", MID(K48, 1, 8))</f>
        <v>0000000011011010</v>
      </c>
      <c r="M48" s="62">
        <f t="shared" ref="M48:M54" si="25">BIN2DEC(MID(L48,9,8))</f>
        <v>218</v>
      </c>
      <c r="N48" s="64">
        <f t="shared" ref="N48:N54" si="26">IF(M48=D49,0,1)</f>
        <v>0</v>
      </c>
      <c r="O48" s="72"/>
      <c r="P48" s="65">
        <v>45</v>
      </c>
      <c r="Q48" s="62" t="s">
        <v>115</v>
      </c>
      <c r="R48" s="72"/>
      <c r="S48" s="15"/>
    </row>
    <row r="49" spans="1:19" ht="12">
      <c r="A49" s="30">
        <v>46</v>
      </c>
      <c r="B49" s="31">
        <f t="shared" si="15"/>
        <v>93</v>
      </c>
      <c r="C49" s="32" t="str">
        <f t="shared" si="16"/>
        <v>78</v>
      </c>
      <c r="D49" s="31">
        <f t="shared" si="17"/>
        <v>218</v>
      </c>
      <c r="E49" s="32">
        <f t="shared" si="18"/>
        <v>162</v>
      </c>
      <c r="F49" s="62">
        <f t="shared" si="19"/>
        <v>162</v>
      </c>
      <c r="G49" s="63" t="str" cm="1">
        <f t="array" ref="G49">MID(INDEX($Q$3:$Q$258,F49+1), 3, 4)</f>
        <v>95A8</v>
      </c>
      <c r="H49" s="62">
        <f t="shared" si="20"/>
        <v>28160</v>
      </c>
      <c r="I49" s="63">
        <f t="shared" si="21"/>
        <v>64424</v>
      </c>
      <c r="J49" s="62" t="str">
        <f t="shared" si="22"/>
        <v>FBA8</v>
      </c>
      <c r="K49" s="63" t="str">
        <f t="shared" si="23"/>
        <v>1111101110101000</v>
      </c>
      <c r="L49" s="62" t="str">
        <f t="shared" si="24"/>
        <v>0000000011111011</v>
      </c>
      <c r="M49" s="62">
        <f t="shared" si="25"/>
        <v>251</v>
      </c>
      <c r="N49" s="64">
        <f t="shared" si="26"/>
        <v>0</v>
      </c>
      <c r="O49" s="72"/>
      <c r="P49" s="65">
        <v>46</v>
      </c>
      <c r="Q49" s="62" t="s">
        <v>116</v>
      </c>
      <c r="R49" s="72"/>
      <c r="S49" s="15"/>
    </row>
    <row r="50" spans="1:19" ht="12">
      <c r="A50" s="30">
        <v>47</v>
      </c>
      <c r="B50" s="31">
        <f t="shared" si="15"/>
        <v>95</v>
      </c>
      <c r="C50" s="32" t="str">
        <f t="shared" si="16"/>
        <v>81</v>
      </c>
      <c r="D50" s="31">
        <f t="shared" si="17"/>
        <v>251</v>
      </c>
      <c r="E50" s="32">
        <f t="shared" si="18"/>
        <v>122</v>
      </c>
      <c r="F50" s="62">
        <f t="shared" si="19"/>
        <v>122</v>
      </c>
      <c r="G50" s="63" t="str" cm="1">
        <f t="array" ref="G50">MID(INDEX($Q$3:$Q$258,F50+1), 3, 4)</f>
        <v>DFDD</v>
      </c>
      <c r="H50" s="62">
        <f t="shared" si="20"/>
        <v>43008</v>
      </c>
      <c r="I50" s="63">
        <f t="shared" si="21"/>
        <v>30685</v>
      </c>
      <c r="J50" s="62" t="str">
        <f t="shared" si="22"/>
        <v>77DD</v>
      </c>
      <c r="K50" s="63" t="str">
        <f t="shared" si="23"/>
        <v>0111011111011101</v>
      </c>
      <c r="L50" s="62" t="str">
        <f t="shared" si="24"/>
        <v>0000000001110111</v>
      </c>
      <c r="M50" s="62">
        <f t="shared" si="25"/>
        <v>119</v>
      </c>
      <c r="N50" s="64">
        <f t="shared" si="26"/>
        <v>0</v>
      </c>
      <c r="O50" s="72"/>
      <c r="P50" s="65">
        <v>47</v>
      </c>
      <c r="Q50" s="62" t="s">
        <v>117</v>
      </c>
      <c r="R50" s="72"/>
      <c r="S50" s="15"/>
    </row>
    <row r="51" spans="1:19" ht="12">
      <c r="A51" s="30">
        <v>48</v>
      </c>
      <c r="B51" s="31">
        <f t="shared" si="15"/>
        <v>97</v>
      </c>
      <c r="C51" s="32" t="str">
        <f t="shared" si="16"/>
        <v>43</v>
      </c>
      <c r="D51" s="31">
        <f t="shared" si="17"/>
        <v>119</v>
      </c>
      <c r="E51" s="32">
        <f t="shared" si="18"/>
        <v>52</v>
      </c>
      <c r="F51" s="62">
        <f t="shared" si="19"/>
        <v>52</v>
      </c>
      <c r="G51" s="63" t="str" cm="1">
        <f t="array" ref="G51">MID(INDEX($Q$3:$Q$258,F51+1), 3, 4)</f>
        <v>76D7</v>
      </c>
      <c r="H51" s="62">
        <f t="shared" si="20"/>
        <v>56576</v>
      </c>
      <c r="I51" s="63">
        <f t="shared" si="21"/>
        <v>43991</v>
      </c>
      <c r="J51" s="62" t="str">
        <f t="shared" si="22"/>
        <v>ABD7</v>
      </c>
      <c r="K51" s="63" t="str">
        <f t="shared" si="23"/>
        <v>1010101111010111</v>
      </c>
      <c r="L51" s="62" t="str">
        <f t="shared" si="24"/>
        <v>0000000010101011</v>
      </c>
      <c r="M51" s="62">
        <f t="shared" si="25"/>
        <v>171</v>
      </c>
      <c r="N51" s="64">
        <f t="shared" si="26"/>
        <v>0</v>
      </c>
      <c r="O51" s="72"/>
      <c r="P51" s="65">
        <v>48</v>
      </c>
      <c r="Q51" s="62" t="s">
        <v>118</v>
      </c>
      <c r="R51" s="72"/>
      <c r="S51" s="15"/>
    </row>
    <row r="52" spans="1:19" ht="12">
      <c r="A52" s="30">
        <v>49</v>
      </c>
      <c r="B52" s="31">
        <f t="shared" si="15"/>
        <v>99</v>
      </c>
      <c r="C52" s="32" t="str">
        <f t="shared" si="16"/>
        <v>7F</v>
      </c>
      <c r="D52" s="31">
        <f t="shared" si="17"/>
        <v>171</v>
      </c>
      <c r="E52" s="32">
        <f t="shared" si="18"/>
        <v>212</v>
      </c>
      <c r="F52" s="62">
        <f t="shared" si="19"/>
        <v>212</v>
      </c>
      <c r="G52" s="63" t="str" cm="1">
        <f t="array" ref="G52">MID(INDEX($Q$3:$Q$258,F52+1), 3, 4)</f>
        <v>8BF9</v>
      </c>
      <c r="H52" s="62">
        <f t="shared" si="20"/>
        <v>55040</v>
      </c>
      <c r="I52" s="63">
        <f t="shared" si="21"/>
        <v>23801</v>
      </c>
      <c r="J52" s="62" t="str">
        <f t="shared" si="22"/>
        <v>5CF9</v>
      </c>
      <c r="K52" s="63" t="str">
        <f t="shared" si="23"/>
        <v>0101110011111001</v>
      </c>
      <c r="L52" s="62" t="str">
        <f t="shared" si="24"/>
        <v>0000000001011100</v>
      </c>
      <c r="M52" s="62">
        <f t="shared" si="25"/>
        <v>92</v>
      </c>
      <c r="N52" s="64">
        <f t="shared" si="26"/>
        <v>0</v>
      </c>
      <c r="P52" s="65">
        <v>49</v>
      </c>
      <c r="Q52" s="62" t="s">
        <v>119</v>
      </c>
      <c r="S52" s="15"/>
    </row>
    <row r="53" spans="1:19" ht="12">
      <c r="A53" s="30">
        <v>50</v>
      </c>
      <c r="B53" s="31">
        <f t="shared" si="15"/>
        <v>101</v>
      </c>
      <c r="C53" s="32" t="str">
        <f t="shared" si="16"/>
        <v>DD</v>
      </c>
      <c r="D53" s="31">
        <f t="shared" si="17"/>
        <v>92</v>
      </c>
      <c r="E53" s="32">
        <f t="shared" si="18"/>
        <v>129</v>
      </c>
      <c r="F53" s="62">
        <f t="shared" si="19"/>
        <v>129</v>
      </c>
      <c r="G53" s="63" t="str" cm="1">
        <f t="array" ref="G53">MID(INDEX($Q$3:$Q$258,F53+1), 3, 4)</f>
        <v>81A9</v>
      </c>
      <c r="H53" s="62">
        <f t="shared" si="20"/>
        <v>63744</v>
      </c>
      <c r="I53" s="63">
        <f t="shared" si="21"/>
        <v>30889</v>
      </c>
      <c r="J53" s="62" t="str">
        <f t="shared" si="22"/>
        <v>78A9</v>
      </c>
      <c r="K53" s="63" t="str">
        <f t="shared" si="23"/>
        <v>0111100010101001</v>
      </c>
      <c r="L53" s="62" t="str">
        <f t="shared" si="24"/>
        <v>0000000001111000</v>
      </c>
      <c r="M53" s="62">
        <f t="shared" si="25"/>
        <v>120</v>
      </c>
      <c r="N53" s="64">
        <f t="shared" si="26"/>
        <v>0</v>
      </c>
      <c r="P53" s="65">
        <v>50</v>
      </c>
      <c r="Q53" s="62" t="s">
        <v>120</v>
      </c>
      <c r="S53" s="15"/>
    </row>
    <row r="54" spans="1:19" ht="12">
      <c r="A54" s="30">
        <v>51</v>
      </c>
      <c r="B54" s="31">
        <f t="shared" si="15"/>
        <v>103</v>
      </c>
      <c r="C54" s="32" t="str">
        <f t="shared" si="16"/>
        <v>83</v>
      </c>
      <c r="D54" s="31">
        <f t="shared" si="17"/>
        <v>120</v>
      </c>
      <c r="E54" s="32">
        <f t="shared" si="18"/>
        <v>251</v>
      </c>
      <c r="F54" s="62">
        <f t="shared" si="19"/>
        <v>251</v>
      </c>
      <c r="G54" s="63" t="str" cm="1">
        <f t="array" ref="G54">MID(INDEX($Q$3:$Q$258,F54+1), 3, 4)</f>
        <v>5E74</v>
      </c>
      <c r="H54" s="62">
        <f t="shared" si="20"/>
        <v>43264</v>
      </c>
      <c r="I54" s="63">
        <f t="shared" si="21"/>
        <v>63348</v>
      </c>
      <c r="J54" s="62" t="str">
        <f t="shared" si="22"/>
        <v>F774</v>
      </c>
      <c r="K54" s="63" t="str">
        <f t="shared" si="23"/>
        <v>1111011101110100</v>
      </c>
      <c r="L54" s="62" t="str">
        <f t="shared" si="24"/>
        <v>0000000011110111</v>
      </c>
      <c r="M54" s="62">
        <f t="shared" si="25"/>
        <v>247</v>
      </c>
      <c r="N54" s="64">
        <f t="shared" si="26"/>
        <v>0</v>
      </c>
      <c r="P54" s="65">
        <v>51</v>
      </c>
      <c r="Q54" s="62" t="s">
        <v>121</v>
      </c>
      <c r="S54" s="15"/>
    </row>
    <row r="55" spans="1:19" ht="12.75" thickBot="1">
      <c r="A55" s="30">
        <v>52</v>
      </c>
      <c r="B55" s="31">
        <f t="shared" si="15"/>
        <v>105</v>
      </c>
      <c r="C55" s="32" t="str">
        <f t="shared" si="16"/>
        <v>E2</v>
      </c>
      <c r="D55" s="31">
        <f t="shared" si="17"/>
        <v>247</v>
      </c>
      <c r="E55" s="32">
        <f t="shared" si="18"/>
        <v>21</v>
      </c>
      <c r="F55" s="62">
        <f t="shared" si="19"/>
        <v>21</v>
      </c>
      <c r="G55" s="66" t="str" cm="1">
        <f t="array" ref="G55">MID(INDEX($Q$3:$Q$258,F55+1), 3, 4)</f>
        <v>4294</v>
      </c>
      <c r="H55" s="67">
        <f t="shared" si="20"/>
        <v>29696</v>
      </c>
      <c r="I55" s="68">
        <f t="shared" si="21"/>
        <v>13972</v>
      </c>
      <c r="J55" s="69" t="str">
        <f t="shared" si="22"/>
        <v>3694</v>
      </c>
      <c r="P55" s="65">
        <v>52</v>
      </c>
      <c r="Q55" s="62" t="s">
        <v>122</v>
      </c>
      <c r="S55" s="15"/>
    </row>
    <row r="56" spans="1:19" ht="12">
      <c r="A56" s="123" t="s">
        <v>97</v>
      </c>
      <c r="B56" s="124"/>
      <c r="C56" s="127" t="str">
        <f>J55</f>
        <v>3694</v>
      </c>
      <c r="D56" s="128"/>
      <c r="E56" s="131" t="s">
        <v>98</v>
      </c>
      <c r="F56" s="133" t="s">
        <v>337</v>
      </c>
      <c r="G56" s="70"/>
      <c r="H56" s="70"/>
      <c r="I56" s="70"/>
      <c r="J56" s="70"/>
      <c r="K56" s="70"/>
      <c r="L56" s="70"/>
      <c r="M56" s="70"/>
      <c r="N56" s="70"/>
      <c r="P56" s="65">
        <v>53</v>
      </c>
      <c r="Q56" s="62" t="s">
        <v>123</v>
      </c>
      <c r="S56" s="15"/>
    </row>
    <row r="57" spans="1:19" ht="12.75" thickBot="1">
      <c r="A57" s="125"/>
      <c r="B57" s="126"/>
      <c r="C57" s="129"/>
      <c r="D57" s="130"/>
      <c r="E57" s="132"/>
      <c r="F57" s="134"/>
      <c r="G57" s="70"/>
      <c r="H57" s="70"/>
      <c r="I57" s="70"/>
      <c r="K57" s="70"/>
      <c r="L57" s="70"/>
      <c r="M57" s="70"/>
      <c r="N57" s="70"/>
      <c r="P57" s="65">
        <v>54</v>
      </c>
      <c r="Q57" s="62" t="s">
        <v>124</v>
      </c>
      <c r="S57" s="15"/>
    </row>
    <row r="58" spans="1:19" ht="12">
      <c r="P58" s="65">
        <v>55</v>
      </c>
      <c r="Q58" s="62" t="s">
        <v>125</v>
      </c>
      <c r="S58" s="15"/>
    </row>
    <row r="59" spans="1:19" ht="12">
      <c r="A59" s="116" t="s">
        <v>102</v>
      </c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P59" s="65">
        <v>56</v>
      </c>
      <c r="Q59" s="62" t="s">
        <v>126</v>
      </c>
      <c r="S59" s="15"/>
    </row>
    <row r="60" spans="1:19" ht="12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P60" s="65">
        <v>57</v>
      </c>
      <c r="Q60" s="62" t="s">
        <v>127</v>
      </c>
      <c r="S60" s="15"/>
    </row>
    <row r="61" spans="1:19" ht="12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P61" s="65">
        <v>58</v>
      </c>
      <c r="Q61" s="62" t="s">
        <v>128</v>
      </c>
      <c r="S61" s="15"/>
    </row>
    <row r="62" spans="1:19" ht="12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P62" s="65">
        <v>59</v>
      </c>
      <c r="Q62" s="62" t="s">
        <v>129</v>
      </c>
      <c r="S62" s="15"/>
    </row>
    <row r="63" spans="1:19" ht="12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P63" s="65">
        <v>60</v>
      </c>
      <c r="Q63" s="62" t="s">
        <v>130</v>
      </c>
      <c r="S63" s="15"/>
    </row>
    <row r="64" spans="1:19" ht="12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P64" s="65">
        <v>61</v>
      </c>
      <c r="Q64" s="62" t="s">
        <v>131</v>
      </c>
      <c r="S64" s="15"/>
    </row>
    <row r="65" spans="1:19" ht="12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P65" s="65">
        <v>62</v>
      </c>
      <c r="Q65" s="62" t="s">
        <v>132</v>
      </c>
      <c r="S65" s="15"/>
    </row>
    <row r="66" spans="1:19" ht="12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P66" s="65">
        <v>63</v>
      </c>
      <c r="Q66" s="62" t="s">
        <v>133</v>
      </c>
      <c r="S66" s="15"/>
    </row>
    <row r="67" spans="1:19" ht="12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P67" s="65">
        <v>64</v>
      </c>
      <c r="Q67" s="62" t="s">
        <v>134</v>
      </c>
      <c r="S67" s="15"/>
    </row>
    <row r="68" spans="1:19" ht="12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P68" s="65">
        <v>65</v>
      </c>
      <c r="Q68" s="62" t="s">
        <v>135</v>
      </c>
      <c r="S68" s="15"/>
    </row>
    <row r="69" spans="1:19" ht="12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P69" s="65">
        <v>66</v>
      </c>
      <c r="Q69" s="62" t="s">
        <v>136</v>
      </c>
      <c r="S69" s="15"/>
    </row>
    <row r="70" spans="1:19" ht="12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P70" s="65">
        <v>67</v>
      </c>
      <c r="Q70" s="62" t="s">
        <v>137</v>
      </c>
      <c r="S70" s="15"/>
    </row>
    <row r="71" spans="1:19" ht="12">
      <c r="P71" s="65">
        <v>68</v>
      </c>
      <c r="Q71" s="62" t="s">
        <v>138</v>
      </c>
      <c r="S71" s="15"/>
    </row>
    <row r="72" spans="1:19" ht="12">
      <c r="P72" s="65">
        <v>69</v>
      </c>
      <c r="Q72" s="62" t="s">
        <v>139</v>
      </c>
      <c r="S72" s="15"/>
    </row>
    <row r="73" spans="1:19" ht="12">
      <c r="P73" s="65">
        <v>70</v>
      </c>
      <c r="Q73" s="62" t="s">
        <v>140</v>
      </c>
      <c r="S73" s="15"/>
    </row>
    <row r="74" spans="1:19" ht="12">
      <c r="P74" s="65">
        <v>71</v>
      </c>
      <c r="Q74" s="62" t="s">
        <v>141</v>
      </c>
      <c r="S74" s="15"/>
    </row>
    <row r="75" spans="1:19" ht="12">
      <c r="P75" s="65">
        <v>72</v>
      </c>
      <c r="Q75" s="62" t="s">
        <v>142</v>
      </c>
      <c r="S75" s="15"/>
    </row>
    <row r="76" spans="1:19" ht="12">
      <c r="P76" s="65">
        <v>73</v>
      </c>
      <c r="Q76" s="62" t="s">
        <v>143</v>
      </c>
      <c r="S76" s="15"/>
    </row>
    <row r="77" spans="1:19" ht="12">
      <c r="P77" s="65">
        <v>74</v>
      </c>
      <c r="Q77" s="62" t="s">
        <v>144</v>
      </c>
      <c r="S77" s="15"/>
    </row>
    <row r="78" spans="1:19" ht="12">
      <c r="P78" s="65">
        <v>75</v>
      </c>
      <c r="Q78" s="62" t="s">
        <v>145</v>
      </c>
      <c r="S78" s="15"/>
    </row>
    <row r="79" spans="1:19" ht="12">
      <c r="P79" s="65">
        <v>76</v>
      </c>
      <c r="Q79" s="62" t="s">
        <v>146</v>
      </c>
      <c r="S79" s="15"/>
    </row>
    <row r="80" spans="1:19" ht="12">
      <c r="P80" s="65">
        <v>77</v>
      </c>
      <c r="Q80" s="62" t="s">
        <v>147</v>
      </c>
      <c r="S80" s="15"/>
    </row>
    <row r="81" spans="16:19" ht="12">
      <c r="P81" s="65">
        <v>78</v>
      </c>
      <c r="Q81" s="62" t="s">
        <v>148</v>
      </c>
      <c r="S81" s="15"/>
    </row>
    <row r="82" spans="16:19" ht="12">
      <c r="P82" s="65">
        <v>79</v>
      </c>
      <c r="Q82" s="62" t="s">
        <v>149</v>
      </c>
      <c r="S82" s="15"/>
    </row>
    <row r="83" spans="16:19" ht="12">
      <c r="P83" s="65">
        <v>80</v>
      </c>
      <c r="Q83" s="62" t="s">
        <v>150</v>
      </c>
      <c r="S83" s="15"/>
    </row>
    <row r="84" spans="16:19" ht="12">
      <c r="P84" s="65">
        <v>81</v>
      </c>
      <c r="Q84" s="62" t="s">
        <v>151</v>
      </c>
      <c r="S84" s="15"/>
    </row>
    <row r="85" spans="16:19" ht="12">
      <c r="P85" s="65">
        <v>82</v>
      </c>
      <c r="Q85" s="62" t="s">
        <v>152</v>
      </c>
      <c r="S85" s="15"/>
    </row>
    <row r="86" spans="16:19" ht="12">
      <c r="P86" s="65">
        <v>83</v>
      </c>
      <c r="Q86" s="62" t="s">
        <v>153</v>
      </c>
      <c r="S86" s="15"/>
    </row>
    <row r="87" spans="16:19" ht="12">
      <c r="P87" s="65">
        <v>84</v>
      </c>
      <c r="Q87" s="62" t="s">
        <v>154</v>
      </c>
      <c r="S87" s="15"/>
    </row>
    <row r="88" spans="16:19" ht="12">
      <c r="P88" s="65">
        <v>85</v>
      </c>
      <c r="Q88" s="62" t="s">
        <v>155</v>
      </c>
      <c r="S88" s="15"/>
    </row>
    <row r="89" spans="16:19" ht="12">
      <c r="P89" s="65">
        <v>86</v>
      </c>
      <c r="Q89" s="62" t="s">
        <v>156</v>
      </c>
      <c r="S89" s="15"/>
    </row>
    <row r="90" spans="16:19" ht="12">
      <c r="P90" s="65">
        <v>87</v>
      </c>
      <c r="Q90" s="62" t="s">
        <v>157</v>
      </c>
      <c r="S90" s="15"/>
    </row>
    <row r="91" spans="16:19" ht="12">
      <c r="P91" s="65">
        <v>88</v>
      </c>
      <c r="Q91" s="62" t="s">
        <v>158</v>
      </c>
      <c r="S91" s="15"/>
    </row>
    <row r="92" spans="16:19" ht="12">
      <c r="P92" s="65">
        <v>89</v>
      </c>
      <c r="Q92" s="62" t="s">
        <v>159</v>
      </c>
      <c r="S92" s="15"/>
    </row>
    <row r="93" spans="16:19" ht="12">
      <c r="P93" s="65">
        <v>90</v>
      </c>
      <c r="Q93" s="62" t="s">
        <v>160</v>
      </c>
      <c r="S93" s="15"/>
    </row>
    <row r="94" spans="16:19" ht="12">
      <c r="P94" s="65">
        <v>91</v>
      </c>
      <c r="Q94" s="62" t="s">
        <v>161</v>
      </c>
      <c r="S94" s="15"/>
    </row>
    <row r="95" spans="16:19" ht="12">
      <c r="P95" s="65">
        <v>92</v>
      </c>
      <c r="Q95" s="62" t="s">
        <v>162</v>
      </c>
      <c r="S95" s="15"/>
    </row>
    <row r="96" spans="16:19" ht="12">
      <c r="P96" s="65">
        <v>93</v>
      </c>
      <c r="Q96" s="62" t="s">
        <v>163</v>
      </c>
      <c r="S96" s="15"/>
    </row>
    <row r="97" spans="16:19" ht="12">
      <c r="P97" s="65">
        <v>94</v>
      </c>
      <c r="Q97" s="62" t="s">
        <v>164</v>
      </c>
      <c r="S97" s="15"/>
    </row>
    <row r="98" spans="16:19" ht="12">
      <c r="P98" s="65">
        <v>95</v>
      </c>
      <c r="Q98" s="62" t="s">
        <v>165</v>
      </c>
      <c r="S98" s="15"/>
    </row>
    <row r="99" spans="16:19" ht="12">
      <c r="P99" s="65">
        <v>96</v>
      </c>
      <c r="Q99" s="62" t="s">
        <v>166</v>
      </c>
      <c r="S99" s="15"/>
    </row>
    <row r="100" spans="16:19" ht="12">
      <c r="P100" s="65">
        <v>97</v>
      </c>
      <c r="Q100" s="62" t="s">
        <v>167</v>
      </c>
      <c r="S100" s="15"/>
    </row>
    <row r="101" spans="16:19" ht="12">
      <c r="P101" s="65">
        <v>98</v>
      </c>
      <c r="Q101" s="62" t="s">
        <v>168</v>
      </c>
      <c r="S101" s="15"/>
    </row>
    <row r="102" spans="16:19" ht="12">
      <c r="P102" s="65">
        <v>99</v>
      </c>
      <c r="Q102" s="62" t="s">
        <v>169</v>
      </c>
      <c r="S102" s="15"/>
    </row>
    <row r="103" spans="16:19" ht="12">
      <c r="P103" s="65">
        <v>100</v>
      </c>
      <c r="Q103" s="62" t="s">
        <v>170</v>
      </c>
      <c r="S103" s="15"/>
    </row>
    <row r="104" spans="16:19" ht="12">
      <c r="P104" s="65">
        <v>101</v>
      </c>
      <c r="Q104" s="62" t="s">
        <v>171</v>
      </c>
      <c r="S104" s="15"/>
    </row>
    <row r="105" spans="16:19" ht="12">
      <c r="P105" s="65">
        <v>102</v>
      </c>
      <c r="Q105" s="62" t="s">
        <v>172</v>
      </c>
      <c r="S105" s="15"/>
    </row>
    <row r="106" spans="16:19" ht="12">
      <c r="P106" s="65">
        <v>103</v>
      </c>
      <c r="Q106" s="62" t="s">
        <v>173</v>
      </c>
      <c r="S106" s="15"/>
    </row>
    <row r="107" spans="16:19" ht="12">
      <c r="P107" s="65">
        <v>104</v>
      </c>
      <c r="Q107" s="62" t="s">
        <v>174</v>
      </c>
      <c r="S107" s="15"/>
    </row>
    <row r="108" spans="16:19" ht="12">
      <c r="P108" s="65">
        <v>105</v>
      </c>
      <c r="Q108" s="62" t="s">
        <v>175</v>
      </c>
      <c r="S108" s="15"/>
    </row>
    <row r="109" spans="16:19" ht="12">
      <c r="P109" s="65">
        <v>106</v>
      </c>
      <c r="Q109" s="62" t="s">
        <v>176</v>
      </c>
      <c r="S109" s="15"/>
    </row>
    <row r="110" spans="16:19" ht="12">
      <c r="P110" s="65">
        <v>107</v>
      </c>
      <c r="Q110" s="62" t="s">
        <v>177</v>
      </c>
      <c r="S110" s="15"/>
    </row>
    <row r="111" spans="16:19" ht="12">
      <c r="P111" s="65">
        <v>108</v>
      </c>
      <c r="Q111" s="62" t="s">
        <v>178</v>
      </c>
      <c r="S111" s="15"/>
    </row>
    <row r="112" spans="16:19" ht="12">
      <c r="P112" s="65">
        <v>109</v>
      </c>
      <c r="Q112" s="62" t="s">
        <v>179</v>
      </c>
      <c r="S112" s="15"/>
    </row>
    <row r="113" spans="16:19" ht="12">
      <c r="P113" s="65">
        <v>110</v>
      </c>
      <c r="Q113" s="62" t="s">
        <v>180</v>
      </c>
      <c r="S113" s="15"/>
    </row>
    <row r="114" spans="16:19" ht="12">
      <c r="P114" s="65">
        <v>111</v>
      </c>
      <c r="Q114" s="62" t="s">
        <v>181</v>
      </c>
      <c r="S114" s="15"/>
    </row>
    <row r="115" spans="16:19" ht="12">
      <c r="P115" s="65">
        <v>112</v>
      </c>
      <c r="Q115" s="62" t="s">
        <v>182</v>
      </c>
      <c r="S115" s="15"/>
    </row>
    <row r="116" spans="16:19" ht="12">
      <c r="P116" s="65">
        <v>113</v>
      </c>
      <c r="Q116" s="62" t="s">
        <v>183</v>
      </c>
      <c r="S116" s="15"/>
    </row>
    <row r="117" spans="16:19" ht="12">
      <c r="P117" s="65">
        <v>114</v>
      </c>
      <c r="Q117" s="62" t="s">
        <v>184</v>
      </c>
      <c r="S117" s="15"/>
    </row>
    <row r="118" spans="16:19" ht="12">
      <c r="P118" s="65">
        <v>115</v>
      </c>
      <c r="Q118" s="62" t="s">
        <v>185</v>
      </c>
      <c r="S118" s="15"/>
    </row>
    <row r="119" spans="16:19" ht="12">
      <c r="P119" s="65">
        <v>116</v>
      </c>
      <c r="Q119" s="62" t="s">
        <v>186</v>
      </c>
      <c r="S119" s="15"/>
    </row>
    <row r="120" spans="16:19" ht="12">
      <c r="P120" s="65">
        <v>117</v>
      </c>
      <c r="Q120" s="62" t="s">
        <v>187</v>
      </c>
      <c r="S120" s="15"/>
    </row>
    <row r="121" spans="16:19" ht="12">
      <c r="P121" s="65">
        <v>118</v>
      </c>
      <c r="Q121" s="62" t="s">
        <v>188</v>
      </c>
      <c r="S121" s="15"/>
    </row>
    <row r="122" spans="16:19" ht="12">
      <c r="P122" s="65">
        <v>119</v>
      </c>
      <c r="Q122" s="62" t="s">
        <v>189</v>
      </c>
      <c r="S122" s="15"/>
    </row>
    <row r="123" spans="16:19" ht="12">
      <c r="P123" s="65">
        <v>120</v>
      </c>
      <c r="Q123" s="62" t="s">
        <v>190</v>
      </c>
      <c r="S123" s="15"/>
    </row>
    <row r="124" spans="16:19" ht="12">
      <c r="P124" s="65">
        <v>121</v>
      </c>
      <c r="Q124" s="62" t="s">
        <v>191</v>
      </c>
      <c r="S124" s="15"/>
    </row>
    <row r="125" spans="16:19" ht="12">
      <c r="P125" s="65">
        <v>122</v>
      </c>
      <c r="Q125" s="62" t="s">
        <v>192</v>
      </c>
      <c r="S125" s="15"/>
    </row>
    <row r="126" spans="16:19" ht="12">
      <c r="P126" s="65">
        <v>123</v>
      </c>
      <c r="Q126" s="62" t="s">
        <v>193</v>
      </c>
      <c r="S126" s="15"/>
    </row>
    <row r="127" spans="16:19" ht="12">
      <c r="P127" s="65">
        <v>124</v>
      </c>
      <c r="Q127" s="62" t="s">
        <v>194</v>
      </c>
      <c r="S127" s="15"/>
    </row>
    <row r="128" spans="16:19" ht="12">
      <c r="P128" s="65">
        <v>125</v>
      </c>
      <c r="Q128" s="62" t="s">
        <v>195</v>
      </c>
      <c r="S128" s="15"/>
    </row>
    <row r="129" spans="16:19" ht="12">
      <c r="P129" s="65">
        <v>126</v>
      </c>
      <c r="Q129" s="62" t="s">
        <v>196</v>
      </c>
      <c r="S129" s="15"/>
    </row>
    <row r="130" spans="16:19" ht="12">
      <c r="P130" s="65">
        <v>127</v>
      </c>
      <c r="Q130" s="62" t="s">
        <v>197</v>
      </c>
      <c r="S130" s="15"/>
    </row>
    <row r="131" spans="16:19" ht="12">
      <c r="P131" s="65">
        <v>128</v>
      </c>
      <c r="Q131" s="62" t="s">
        <v>198</v>
      </c>
      <c r="S131" s="15"/>
    </row>
    <row r="132" spans="16:19" ht="12">
      <c r="P132" s="65">
        <v>129</v>
      </c>
      <c r="Q132" s="62" t="s">
        <v>199</v>
      </c>
      <c r="S132" s="15"/>
    </row>
    <row r="133" spans="16:19" ht="12">
      <c r="P133" s="65">
        <v>130</v>
      </c>
      <c r="Q133" s="62" t="s">
        <v>200</v>
      </c>
      <c r="S133" s="15"/>
    </row>
    <row r="134" spans="16:19" ht="12">
      <c r="P134" s="65">
        <v>131</v>
      </c>
      <c r="Q134" s="62" t="s">
        <v>201</v>
      </c>
      <c r="S134" s="15"/>
    </row>
    <row r="135" spans="16:19" ht="12">
      <c r="P135" s="65">
        <v>132</v>
      </c>
      <c r="Q135" s="62" t="s">
        <v>202</v>
      </c>
      <c r="S135" s="15"/>
    </row>
    <row r="136" spans="16:19" ht="12">
      <c r="P136" s="65">
        <v>133</v>
      </c>
      <c r="Q136" s="62" t="s">
        <v>203</v>
      </c>
      <c r="S136" s="15"/>
    </row>
    <row r="137" spans="16:19" ht="12">
      <c r="P137" s="65">
        <v>134</v>
      </c>
      <c r="Q137" s="62" t="s">
        <v>204</v>
      </c>
      <c r="S137" s="15"/>
    </row>
    <row r="138" spans="16:19" ht="12">
      <c r="P138" s="65">
        <v>135</v>
      </c>
      <c r="Q138" s="62" t="s">
        <v>205</v>
      </c>
      <c r="S138" s="15"/>
    </row>
    <row r="139" spans="16:19" ht="12">
      <c r="P139" s="65">
        <v>136</v>
      </c>
      <c r="Q139" s="62" t="s">
        <v>206</v>
      </c>
      <c r="S139" s="15"/>
    </row>
    <row r="140" spans="16:19" ht="12">
      <c r="P140" s="65">
        <v>137</v>
      </c>
      <c r="Q140" s="62" t="s">
        <v>207</v>
      </c>
      <c r="S140" s="15"/>
    </row>
    <row r="141" spans="16:19" ht="12">
      <c r="P141" s="65">
        <v>138</v>
      </c>
      <c r="Q141" s="62" t="s">
        <v>208</v>
      </c>
      <c r="S141" s="15"/>
    </row>
    <row r="142" spans="16:19" ht="12">
      <c r="P142" s="65">
        <v>139</v>
      </c>
      <c r="Q142" s="62" t="s">
        <v>209</v>
      </c>
      <c r="S142" s="15"/>
    </row>
    <row r="143" spans="16:19" ht="12">
      <c r="P143" s="65">
        <v>140</v>
      </c>
      <c r="Q143" s="62" t="s">
        <v>210</v>
      </c>
      <c r="S143" s="15"/>
    </row>
    <row r="144" spans="16:19" ht="12">
      <c r="P144" s="65">
        <v>141</v>
      </c>
      <c r="Q144" s="62" t="s">
        <v>211</v>
      </c>
      <c r="S144" s="15"/>
    </row>
    <row r="145" spans="16:19" ht="12">
      <c r="P145" s="65">
        <v>142</v>
      </c>
      <c r="Q145" s="62" t="s">
        <v>212</v>
      </c>
      <c r="S145" s="15"/>
    </row>
    <row r="146" spans="16:19" ht="12">
      <c r="P146" s="65">
        <v>143</v>
      </c>
      <c r="Q146" s="62" t="s">
        <v>213</v>
      </c>
      <c r="S146" s="15"/>
    </row>
    <row r="147" spans="16:19" ht="12">
      <c r="P147" s="65">
        <v>144</v>
      </c>
      <c r="Q147" s="62" t="s">
        <v>214</v>
      </c>
      <c r="S147" s="15"/>
    </row>
    <row r="148" spans="16:19" ht="12">
      <c r="P148" s="65">
        <v>145</v>
      </c>
      <c r="Q148" s="62" t="s">
        <v>215</v>
      </c>
      <c r="S148" s="15"/>
    </row>
    <row r="149" spans="16:19" ht="12">
      <c r="P149" s="65">
        <v>146</v>
      </c>
      <c r="Q149" s="62" t="s">
        <v>216</v>
      </c>
      <c r="S149" s="15"/>
    </row>
    <row r="150" spans="16:19" ht="12">
      <c r="P150" s="65">
        <v>147</v>
      </c>
      <c r="Q150" s="62" t="s">
        <v>217</v>
      </c>
      <c r="S150" s="15"/>
    </row>
    <row r="151" spans="16:19" ht="12">
      <c r="P151" s="65">
        <v>148</v>
      </c>
      <c r="Q151" s="62" t="s">
        <v>218</v>
      </c>
      <c r="S151" s="15"/>
    </row>
    <row r="152" spans="16:19" ht="12">
      <c r="P152" s="65">
        <v>149</v>
      </c>
      <c r="Q152" s="62" t="s">
        <v>219</v>
      </c>
      <c r="S152" s="15"/>
    </row>
    <row r="153" spans="16:19" ht="12">
      <c r="P153" s="65">
        <v>150</v>
      </c>
      <c r="Q153" s="62" t="s">
        <v>220</v>
      </c>
      <c r="S153" s="15"/>
    </row>
    <row r="154" spans="16:19" ht="12">
      <c r="P154" s="65">
        <v>151</v>
      </c>
      <c r="Q154" s="62" t="s">
        <v>221</v>
      </c>
      <c r="S154" s="15"/>
    </row>
    <row r="155" spans="16:19" ht="12">
      <c r="P155" s="65">
        <v>152</v>
      </c>
      <c r="Q155" s="62" t="s">
        <v>222</v>
      </c>
      <c r="S155" s="15"/>
    </row>
    <row r="156" spans="16:19" ht="12">
      <c r="P156" s="65">
        <v>153</v>
      </c>
      <c r="Q156" s="62" t="s">
        <v>223</v>
      </c>
      <c r="S156" s="15"/>
    </row>
    <row r="157" spans="16:19" ht="12">
      <c r="P157" s="65">
        <v>154</v>
      </c>
      <c r="Q157" s="62" t="s">
        <v>224</v>
      </c>
      <c r="S157" s="15"/>
    </row>
    <row r="158" spans="16:19" ht="12">
      <c r="P158" s="65">
        <v>155</v>
      </c>
      <c r="Q158" s="62" t="s">
        <v>225</v>
      </c>
      <c r="S158" s="15"/>
    </row>
    <row r="159" spans="16:19" ht="12">
      <c r="P159" s="65">
        <v>156</v>
      </c>
      <c r="Q159" s="62" t="s">
        <v>226</v>
      </c>
      <c r="S159" s="15"/>
    </row>
    <row r="160" spans="16:19" ht="12">
      <c r="P160" s="65">
        <v>157</v>
      </c>
      <c r="Q160" s="62" t="s">
        <v>227</v>
      </c>
      <c r="S160" s="15"/>
    </row>
    <row r="161" spans="16:19" ht="12">
      <c r="P161" s="65">
        <v>158</v>
      </c>
      <c r="Q161" s="62" t="s">
        <v>228</v>
      </c>
      <c r="S161" s="15"/>
    </row>
    <row r="162" spans="16:19" ht="12">
      <c r="P162" s="65">
        <v>159</v>
      </c>
      <c r="Q162" s="62" t="s">
        <v>229</v>
      </c>
      <c r="S162" s="15"/>
    </row>
    <row r="163" spans="16:19" ht="12">
      <c r="P163" s="65">
        <v>160</v>
      </c>
      <c r="Q163" s="62" t="s">
        <v>230</v>
      </c>
      <c r="S163" s="15"/>
    </row>
    <row r="164" spans="16:19" ht="12">
      <c r="P164" s="65">
        <v>161</v>
      </c>
      <c r="Q164" s="62" t="s">
        <v>231</v>
      </c>
      <c r="S164" s="15"/>
    </row>
    <row r="165" spans="16:19" ht="12">
      <c r="P165" s="65">
        <v>162</v>
      </c>
      <c r="Q165" s="62" t="s">
        <v>232</v>
      </c>
      <c r="S165" s="15"/>
    </row>
    <row r="166" spans="16:19" ht="12">
      <c r="P166" s="65">
        <v>163</v>
      </c>
      <c r="Q166" s="62" t="s">
        <v>233</v>
      </c>
      <c r="S166" s="15"/>
    </row>
    <row r="167" spans="16:19" ht="12">
      <c r="P167" s="65">
        <v>164</v>
      </c>
      <c r="Q167" s="62" t="s">
        <v>234</v>
      </c>
      <c r="S167" s="15"/>
    </row>
    <row r="168" spans="16:19" ht="12">
      <c r="P168" s="65">
        <v>165</v>
      </c>
      <c r="Q168" s="62" t="s">
        <v>235</v>
      </c>
      <c r="S168" s="15"/>
    </row>
    <row r="169" spans="16:19" ht="12">
      <c r="P169" s="65">
        <v>166</v>
      </c>
      <c r="Q169" s="62" t="s">
        <v>236</v>
      </c>
      <c r="S169" s="15"/>
    </row>
    <row r="170" spans="16:19" ht="12">
      <c r="P170" s="65">
        <v>167</v>
      </c>
      <c r="Q170" s="62" t="s">
        <v>237</v>
      </c>
      <c r="S170" s="15"/>
    </row>
    <row r="171" spans="16:19" ht="12">
      <c r="P171" s="65">
        <v>168</v>
      </c>
      <c r="Q171" s="62" t="s">
        <v>238</v>
      </c>
      <c r="S171" s="15"/>
    </row>
    <row r="172" spans="16:19" ht="12">
      <c r="P172" s="65">
        <v>169</v>
      </c>
      <c r="Q172" s="62" t="s">
        <v>239</v>
      </c>
      <c r="S172" s="15"/>
    </row>
    <row r="173" spans="16:19" ht="12">
      <c r="P173" s="65">
        <v>170</v>
      </c>
      <c r="Q173" s="62" t="s">
        <v>240</v>
      </c>
      <c r="S173" s="15"/>
    </row>
    <row r="174" spans="16:19" ht="12">
      <c r="P174" s="65">
        <v>171</v>
      </c>
      <c r="Q174" s="62" t="s">
        <v>241</v>
      </c>
      <c r="S174" s="15"/>
    </row>
    <row r="175" spans="16:19" ht="12">
      <c r="P175" s="65">
        <v>172</v>
      </c>
      <c r="Q175" s="62" t="s">
        <v>242</v>
      </c>
      <c r="S175" s="15"/>
    </row>
    <row r="176" spans="16:19" ht="12">
      <c r="P176" s="65">
        <v>173</v>
      </c>
      <c r="Q176" s="62" t="s">
        <v>243</v>
      </c>
      <c r="S176" s="15"/>
    </row>
    <row r="177" spans="16:19" ht="12">
      <c r="P177" s="65">
        <v>174</v>
      </c>
      <c r="Q177" s="62" t="s">
        <v>244</v>
      </c>
      <c r="S177" s="15"/>
    </row>
    <row r="178" spans="16:19" ht="12">
      <c r="P178" s="65">
        <v>175</v>
      </c>
      <c r="Q178" s="62" t="s">
        <v>245</v>
      </c>
      <c r="S178" s="15"/>
    </row>
    <row r="179" spans="16:19" ht="12">
      <c r="P179" s="65">
        <v>176</v>
      </c>
      <c r="Q179" s="62" t="s">
        <v>246</v>
      </c>
      <c r="S179" s="15"/>
    </row>
    <row r="180" spans="16:19" ht="12">
      <c r="P180" s="65">
        <v>177</v>
      </c>
      <c r="Q180" s="62" t="s">
        <v>247</v>
      </c>
      <c r="S180" s="15"/>
    </row>
    <row r="181" spans="16:19" ht="12">
      <c r="P181" s="65">
        <v>178</v>
      </c>
      <c r="Q181" s="62" t="s">
        <v>248</v>
      </c>
      <c r="S181" s="15"/>
    </row>
    <row r="182" spans="16:19" ht="12">
      <c r="P182" s="65">
        <v>179</v>
      </c>
      <c r="Q182" s="62" t="s">
        <v>249</v>
      </c>
      <c r="S182" s="15"/>
    </row>
    <row r="183" spans="16:19" ht="12">
      <c r="P183" s="65">
        <v>180</v>
      </c>
      <c r="Q183" s="62" t="s">
        <v>250</v>
      </c>
      <c r="S183" s="15"/>
    </row>
    <row r="184" spans="16:19" ht="12">
      <c r="P184" s="65">
        <v>181</v>
      </c>
      <c r="Q184" s="62" t="s">
        <v>251</v>
      </c>
      <c r="S184" s="15"/>
    </row>
    <row r="185" spans="16:19" ht="12">
      <c r="P185" s="65">
        <v>182</v>
      </c>
      <c r="Q185" s="62" t="s">
        <v>252</v>
      </c>
      <c r="S185" s="15"/>
    </row>
    <row r="186" spans="16:19" ht="12">
      <c r="P186" s="65">
        <v>183</v>
      </c>
      <c r="Q186" s="62" t="s">
        <v>253</v>
      </c>
      <c r="S186" s="15"/>
    </row>
    <row r="187" spans="16:19" ht="12">
      <c r="P187" s="65">
        <v>184</v>
      </c>
      <c r="Q187" s="62" t="s">
        <v>254</v>
      </c>
      <c r="S187" s="15"/>
    </row>
    <row r="188" spans="16:19" ht="12">
      <c r="P188" s="65">
        <v>185</v>
      </c>
      <c r="Q188" s="62" t="s">
        <v>255</v>
      </c>
      <c r="S188" s="15"/>
    </row>
    <row r="189" spans="16:19" ht="12">
      <c r="P189" s="65">
        <v>186</v>
      </c>
      <c r="Q189" s="62" t="s">
        <v>256</v>
      </c>
      <c r="S189" s="15"/>
    </row>
    <row r="190" spans="16:19" ht="12">
      <c r="P190" s="65">
        <v>187</v>
      </c>
      <c r="Q190" s="62" t="s">
        <v>257</v>
      </c>
      <c r="S190" s="15"/>
    </row>
    <row r="191" spans="16:19" ht="12">
      <c r="P191" s="65">
        <v>188</v>
      </c>
      <c r="Q191" s="62" t="s">
        <v>258</v>
      </c>
      <c r="S191" s="15"/>
    </row>
    <row r="192" spans="16:19" ht="12">
      <c r="P192" s="65">
        <v>189</v>
      </c>
      <c r="Q192" s="62" t="s">
        <v>259</v>
      </c>
      <c r="S192" s="15"/>
    </row>
    <row r="193" spans="16:19" ht="12">
      <c r="P193" s="65">
        <v>190</v>
      </c>
      <c r="Q193" s="62" t="s">
        <v>260</v>
      </c>
      <c r="S193" s="15"/>
    </row>
    <row r="194" spans="16:19" ht="12">
      <c r="P194" s="65">
        <v>191</v>
      </c>
      <c r="Q194" s="62" t="s">
        <v>261</v>
      </c>
      <c r="S194" s="15"/>
    </row>
    <row r="195" spans="16:19" ht="12">
      <c r="P195" s="65">
        <v>192</v>
      </c>
      <c r="Q195" s="62" t="s">
        <v>262</v>
      </c>
      <c r="S195" s="15"/>
    </row>
    <row r="196" spans="16:19" ht="12">
      <c r="P196" s="65">
        <v>193</v>
      </c>
      <c r="Q196" s="62" t="s">
        <v>263</v>
      </c>
      <c r="S196" s="15"/>
    </row>
    <row r="197" spans="16:19" ht="12">
      <c r="P197" s="65">
        <v>194</v>
      </c>
      <c r="Q197" s="62" t="s">
        <v>264</v>
      </c>
      <c r="S197" s="15"/>
    </row>
    <row r="198" spans="16:19" ht="12">
      <c r="P198" s="65">
        <v>195</v>
      </c>
      <c r="Q198" s="62" t="s">
        <v>265</v>
      </c>
      <c r="S198" s="15"/>
    </row>
    <row r="199" spans="16:19" ht="12">
      <c r="P199" s="65">
        <v>196</v>
      </c>
      <c r="Q199" s="62" t="s">
        <v>266</v>
      </c>
      <c r="S199" s="15"/>
    </row>
    <row r="200" spans="16:19" ht="12">
      <c r="P200" s="65">
        <v>197</v>
      </c>
      <c r="Q200" s="62" t="s">
        <v>267</v>
      </c>
      <c r="S200" s="15"/>
    </row>
    <row r="201" spans="16:19" ht="12">
      <c r="P201" s="65">
        <v>198</v>
      </c>
      <c r="Q201" s="62" t="s">
        <v>268</v>
      </c>
      <c r="S201" s="15"/>
    </row>
    <row r="202" spans="16:19" ht="12">
      <c r="P202" s="65">
        <v>199</v>
      </c>
      <c r="Q202" s="62" t="s">
        <v>269</v>
      </c>
      <c r="S202" s="15"/>
    </row>
    <row r="203" spans="16:19" ht="12">
      <c r="P203" s="65">
        <v>200</v>
      </c>
      <c r="Q203" s="62" t="s">
        <v>270</v>
      </c>
      <c r="S203" s="15"/>
    </row>
    <row r="204" spans="16:19" ht="12">
      <c r="P204" s="65">
        <v>201</v>
      </c>
      <c r="Q204" s="62" t="s">
        <v>271</v>
      </c>
      <c r="S204" s="15"/>
    </row>
    <row r="205" spans="16:19" ht="12">
      <c r="P205" s="65">
        <v>202</v>
      </c>
      <c r="Q205" s="62" t="s">
        <v>272</v>
      </c>
      <c r="S205" s="15"/>
    </row>
    <row r="206" spans="16:19" ht="12">
      <c r="P206" s="65">
        <v>203</v>
      </c>
      <c r="Q206" s="62" t="s">
        <v>273</v>
      </c>
      <c r="S206" s="15"/>
    </row>
    <row r="207" spans="16:19" ht="12">
      <c r="P207" s="65">
        <v>204</v>
      </c>
      <c r="Q207" s="62" t="s">
        <v>274</v>
      </c>
      <c r="S207" s="15"/>
    </row>
    <row r="208" spans="16:19" ht="12">
      <c r="P208" s="65">
        <v>205</v>
      </c>
      <c r="Q208" s="62" t="s">
        <v>275</v>
      </c>
      <c r="S208" s="15"/>
    </row>
    <row r="209" spans="16:19" ht="12">
      <c r="P209" s="65">
        <v>206</v>
      </c>
      <c r="Q209" s="62" t="s">
        <v>276</v>
      </c>
      <c r="S209" s="15"/>
    </row>
    <row r="210" spans="16:19" ht="12">
      <c r="P210" s="65">
        <v>207</v>
      </c>
      <c r="Q210" s="62" t="s">
        <v>277</v>
      </c>
      <c r="S210" s="15"/>
    </row>
    <row r="211" spans="16:19" ht="12">
      <c r="P211" s="65">
        <v>208</v>
      </c>
      <c r="Q211" s="62" t="s">
        <v>278</v>
      </c>
      <c r="S211" s="15"/>
    </row>
    <row r="212" spans="16:19" ht="12">
      <c r="P212" s="65">
        <v>209</v>
      </c>
      <c r="Q212" s="62" t="s">
        <v>279</v>
      </c>
      <c r="S212" s="15"/>
    </row>
    <row r="213" spans="16:19" ht="12">
      <c r="P213" s="65">
        <v>210</v>
      </c>
      <c r="Q213" s="62" t="s">
        <v>280</v>
      </c>
      <c r="S213" s="15"/>
    </row>
    <row r="214" spans="16:19" ht="12">
      <c r="P214" s="65">
        <v>211</v>
      </c>
      <c r="Q214" s="62" t="s">
        <v>281</v>
      </c>
      <c r="S214" s="15"/>
    </row>
    <row r="215" spans="16:19" ht="12">
      <c r="P215" s="65">
        <v>212</v>
      </c>
      <c r="Q215" s="62" t="s">
        <v>282</v>
      </c>
      <c r="S215" s="15"/>
    </row>
    <row r="216" spans="16:19" ht="12">
      <c r="P216" s="65">
        <v>213</v>
      </c>
      <c r="Q216" s="62" t="s">
        <v>283</v>
      </c>
      <c r="S216" s="15"/>
    </row>
    <row r="217" spans="16:19" ht="12">
      <c r="P217" s="65">
        <v>214</v>
      </c>
      <c r="Q217" s="62" t="s">
        <v>284</v>
      </c>
      <c r="S217" s="15"/>
    </row>
    <row r="218" spans="16:19" ht="12">
      <c r="P218" s="65">
        <v>215</v>
      </c>
      <c r="Q218" s="62" t="s">
        <v>285</v>
      </c>
      <c r="S218" s="15"/>
    </row>
    <row r="219" spans="16:19" ht="12">
      <c r="P219" s="65">
        <v>216</v>
      </c>
      <c r="Q219" s="62" t="s">
        <v>286</v>
      </c>
      <c r="S219" s="15"/>
    </row>
    <row r="220" spans="16:19" ht="12">
      <c r="P220" s="65">
        <v>217</v>
      </c>
      <c r="Q220" s="62" t="s">
        <v>287</v>
      </c>
      <c r="S220" s="15"/>
    </row>
    <row r="221" spans="16:19" ht="12">
      <c r="P221" s="65">
        <v>218</v>
      </c>
      <c r="Q221" s="62" t="s">
        <v>288</v>
      </c>
      <c r="S221" s="15"/>
    </row>
    <row r="222" spans="16:19" ht="12">
      <c r="P222" s="65">
        <v>219</v>
      </c>
      <c r="Q222" s="62" t="s">
        <v>289</v>
      </c>
      <c r="S222" s="15"/>
    </row>
    <row r="223" spans="16:19" ht="12">
      <c r="P223" s="65">
        <v>220</v>
      </c>
      <c r="Q223" s="62" t="s">
        <v>290</v>
      </c>
      <c r="S223" s="15"/>
    </row>
    <row r="224" spans="16:19" ht="12">
      <c r="P224" s="65">
        <v>221</v>
      </c>
      <c r="Q224" s="62" t="s">
        <v>291</v>
      </c>
      <c r="S224" s="15"/>
    </row>
    <row r="225" spans="16:19" ht="12">
      <c r="P225" s="65">
        <v>222</v>
      </c>
      <c r="Q225" s="62" t="s">
        <v>292</v>
      </c>
      <c r="S225" s="15"/>
    </row>
    <row r="226" spans="16:19" ht="12">
      <c r="P226" s="65">
        <v>223</v>
      </c>
      <c r="Q226" s="62" t="s">
        <v>293</v>
      </c>
      <c r="S226" s="15"/>
    </row>
    <row r="227" spans="16:19" ht="12">
      <c r="P227" s="65">
        <v>224</v>
      </c>
      <c r="Q227" s="62" t="s">
        <v>294</v>
      </c>
      <c r="S227" s="15"/>
    </row>
    <row r="228" spans="16:19" ht="12">
      <c r="P228" s="65">
        <v>225</v>
      </c>
      <c r="Q228" s="62" t="s">
        <v>295</v>
      </c>
      <c r="S228" s="15"/>
    </row>
    <row r="229" spans="16:19" ht="12">
      <c r="P229" s="65">
        <v>226</v>
      </c>
      <c r="Q229" s="62" t="s">
        <v>296</v>
      </c>
      <c r="S229" s="15"/>
    </row>
    <row r="230" spans="16:19" ht="12">
      <c r="P230" s="65">
        <v>227</v>
      </c>
      <c r="Q230" s="62" t="s">
        <v>297</v>
      </c>
      <c r="S230" s="15"/>
    </row>
    <row r="231" spans="16:19" ht="12">
      <c r="P231" s="65">
        <v>228</v>
      </c>
      <c r="Q231" s="62" t="s">
        <v>298</v>
      </c>
      <c r="S231" s="15"/>
    </row>
    <row r="232" spans="16:19" ht="12">
      <c r="P232" s="65">
        <v>229</v>
      </c>
      <c r="Q232" s="62" t="s">
        <v>299</v>
      </c>
      <c r="S232" s="15"/>
    </row>
    <row r="233" spans="16:19" ht="12">
      <c r="P233" s="65">
        <v>230</v>
      </c>
      <c r="Q233" s="62" t="s">
        <v>300</v>
      </c>
      <c r="S233" s="15"/>
    </row>
    <row r="234" spans="16:19" ht="12">
      <c r="P234" s="65">
        <v>231</v>
      </c>
      <c r="Q234" s="62" t="s">
        <v>301</v>
      </c>
      <c r="S234" s="15"/>
    </row>
    <row r="235" spans="16:19" ht="12">
      <c r="P235" s="65">
        <v>232</v>
      </c>
      <c r="Q235" s="62" t="s">
        <v>302</v>
      </c>
      <c r="S235" s="15"/>
    </row>
    <row r="236" spans="16:19" ht="12">
      <c r="P236" s="65">
        <v>233</v>
      </c>
      <c r="Q236" s="62" t="s">
        <v>303</v>
      </c>
      <c r="S236" s="15"/>
    </row>
    <row r="237" spans="16:19" ht="12">
      <c r="P237" s="65">
        <v>234</v>
      </c>
      <c r="Q237" s="62" t="s">
        <v>304</v>
      </c>
      <c r="S237" s="15"/>
    </row>
    <row r="238" spans="16:19" ht="12">
      <c r="P238" s="65">
        <v>235</v>
      </c>
      <c r="Q238" s="62" t="s">
        <v>305</v>
      </c>
      <c r="S238" s="15"/>
    </row>
    <row r="239" spans="16:19" ht="12">
      <c r="P239" s="65">
        <v>236</v>
      </c>
      <c r="Q239" s="62" t="s">
        <v>306</v>
      </c>
      <c r="S239" s="15"/>
    </row>
    <row r="240" spans="16:19" ht="12">
      <c r="P240" s="65">
        <v>237</v>
      </c>
      <c r="Q240" s="62" t="s">
        <v>307</v>
      </c>
      <c r="S240" s="15"/>
    </row>
    <row r="241" spans="16:19" ht="12">
      <c r="P241" s="65">
        <v>238</v>
      </c>
      <c r="Q241" s="62" t="s">
        <v>308</v>
      </c>
      <c r="S241" s="15"/>
    </row>
    <row r="242" spans="16:19" ht="12">
      <c r="P242" s="65">
        <v>239</v>
      </c>
      <c r="Q242" s="62" t="s">
        <v>309</v>
      </c>
      <c r="S242" s="15"/>
    </row>
    <row r="243" spans="16:19" ht="12">
      <c r="P243" s="65">
        <v>240</v>
      </c>
      <c r="Q243" s="62" t="s">
        <v>310</v>
      </c>
      <c r="S243" s="15"/>
    </row>
    <row r="244" spans="16:19" ht="12">
      <c r="P244" s="65">
        <v>241</v>
      </c>
      <c r="Q244" s="62" t="s">
        <v>311</v>
      </c>
      <c r="S244" s="15"/>
    </row>
    <row r="245" spans="16:19" ht="12">
      <c r="P245" s="65">
        <v>242</v>
      </c>
      <c r="Q245" s="62" t="s">
        <v>312</v>
      </c>
      <c r="S245" s="15"/>
    </row>
    <row r="246" spans="16:19" ht="12">
      <c r="P246" s="65">
        <v>243</v>
      </c>
      <c r="Q246" s="62" t="s">
        <v>313</v>
      </c>
      <c r="S246" s="15"/>
    </row>
    <row r="247" spans="16:19" ht="12">
      <c r="P247" s="65">
        <v>244</v>
      </c>
      <c r="Q247" s="62" t="s">
        <v>314</v>
      </c>
      <c r="S247" s="15"/>
    </row>
    <row r="248" spans="16:19" ht="12">
      <c r="P248" s="65">
        <v>245</v>
      </c>
      <c r="Q248" s="62" t="s">
        <v>315</v>
      </c>
      <c r="S248" s="15"/>
    </row>
    <row r="249" spans="16:19" ht="12">
      <c r="P249" s="65">
        <v>246</v>
      </c>
      <c r="Q249" s="62" t="s">
        <v>316</v>
      </c>
      <c r="S249" s="15"/>
    </row>
    <row r="250" spans="16:19" ht="12">
      <c r="P250" s="65">
        <v>247</v>
      </c>
      <c r="Q250" s="62" t="s">
        <v>317</v>
      </c>
      <c r="S250" s="15"/>
    </row>
    <row r="251" spans="16:19" ht="12">
      <c r="P251" s="65">
        <v>248</v>
      </c>
      <c r="Q251" s="62" t="s">
        <v>318</v>
      </c>
      <c r="S251" s="15"/>
    </row>
    <row r="252" spans="16:19" ht="12">
      <c r="P252" s="65">
        <v>249</v>
      </c>
      <c r="Q252" s="62" t="s">
        <v>319</v>
      </c>
      <c r="S252" s="15"/>
    </row>
    <row r="253" spans="16:19" ht="12">
      <c r="P253" s="65">
        <v>250</v>
      </c>
      <c r="Q253" s="62" t="s">
        <v>320</v>
      </c>
      <c r="S253" s="15"/>
    </row>
    <row r="254" spans="16:19" ht="12">
      <c r="P254" s="65">
        <v>251</v>
      </c>
      <c r="Q254" s="62" t="s">
        <v>321</v>
      </c>
      <c r="S254" s="15"/>
    </row>
    <row r="255" spans="16:19" ht="12">
      <c r="P255" s="65">
        <v>252</v>
      </c>
      <c r="Q255" s="62" t="s">
        <v>322</v>
      </c>
      <c r="S255" s="15"/>
    </row>
    <row r="256" spans="16:19" ht="12">
      <c r="P256" s="65">
        <v>253</v>
      </c>
      <c r="Q256" s="62" t="s">
        <v>323</v>
      </c>
      <c r="S256" s="15"/>
    </row>
    <row r="257" spans="16:17">
      <c r="P257" s="65">
        <v>254</v>
      </c>
      <c r="Q257" s="62" t="s">
        <v>324</v>
      </c>
    </row>
    <row r="258" spans="16:17" ht="17.25" thickBot="1">
      <c r="P258" s="66">
        <v>255</v>
      </c>
      <c r="Q258" s="67" t="s">
        <v>325</v>
      </c>
    </row>
  </sheetData>
  <mergeCells count="9">
    <mergeCell ref="A59:N70"/>
    <mergeCell ref="A1:B1"/>
    <mergeCell ref="C1:N1"/>
    <mergeCell ref="P1:Q1"/>
    <mergeCell ref="K2:N2"/>
    <mergeCell ref="A56:B57"/>
    <mergeCell ref="C56:D57"/>
    <mergeCell ref="E56:E57"/>
    <mergeCell ref="F56:F5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C3A1-7AC8-43D4-84F9-84CECA0BC9F0}">
  <dimension ref="A1:N13"/>
  <sheetViews>
    <sheetView workbookViewId="0">
      <selection sqref="A1:F12"/>
    </sheetView>
  </sheetViews>
  <sheetFormatPr defaultColWidth="38.625" defaultRowHeight="12"/>
  <cols>
    <col min="1" max="1" width="16.125" style="2" bestFit="1" customWidth="1"/>
    <col min="2" max="2" width="5.75" style="2" bestFit="1" customWidth="1"/>
    <col min="3" max="3" width="38.5" style="2" bestFit="1" customWidth="1"/>
    <col min="4" max="4" width="11.87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3.25" style="1" bestFit="1" customWidth="1"/>
    <col min="9" max="9" width="6.5" style="1" bestFit="1" customWidth="1"/>
    <col min="10" max="10" width="5.875" style="2" bestFit="1" customWidth="1"/>
    <col min="11" max="11" width="9.625" style="2" bestFit="1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391</v>
      </c>
      <c r="B1" s="90"/>
      <c r="C1" s="90"/>
      <c r="D1" s="90"/>
      <c r="E1" s="90"/>
      <c r="F1" s="90"/>
      <c r="H1" s="90" t="s">
        <v>392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393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_xlfn.CONCAT("0x",DEC2HEX(E13,2))</f>
        <v>0x1A</v>
      </c>
      <c r="L4" s="2">
        <f>HEX2DEC(MID(K4,3,2))</f>
        <v>26</v>
      </c>
      <c r="M4" s="1">
        <f t="shared" ref="M4:M12" si="0">VALUE(SUBSTITUTE(J4,"-Byte",""))</f>
        <v>1</v>
      </c>
    </row>
    <row r="5" spans="1:14">
      <c r="A5" s="8" t="s">
        <v>15</v>
      </c>
      <c r="B5" s="8" t="s">
        <v>11</v>
      </c>
      <c r="C5" s="9" t="s">
        <v>16</v>
      </c>
      <c r="D5" s="8" t="s">
        <v>12</v>
      </c>
      <c r="E5" s="8">
        <v>4</v>
      </c>
      <c r="F5" s="8" t="s">
        <v>17</v>
      </c>
      <c r="G5" s="10"/>
      <c r="H5" s="11">
        <v>3</v>
      </c>
      <c r="I5" s="93"/>
      <c r="J5" s="12" t="str">
        <f t="shared" ref="J5:J12" si="1">_xlfn.CONCAT(E5, "-Byte")</f>
        <v>4-Byte</v>
      </c>
      <c r="K5" s="8" t="s">
        <v>18</v>
      </c>
      <c r="M5" s="1">
        <f t="shared" si="0"/>
        <v>4</v>
      </c>
    </row>
    <row r="6" spans="1:14">
      <c r="A6" s="8" t="s">
        <v>19</v>
      </c>
      <c r="B6" s="8" t="s">
        <v>20</v>
      </c>
      <c r="C6" s="9" t="s">
        <v>407</v>
      </c>
      <c r="D6" s="8" t="s">
        <v>12</v>
      </c>
      <c r="E6" s="8">
        <v>4</v>
      </c>
      <c r="F6" s="8" t="s">
        <v>17</v>
      </c>
      <c r="G6" s="10"/>
      <c r="H6" s="11">
        <v>4</v>
      </c>
      <c r="I6" s="93"/>
      <c r="J6" s="12" t="str">
        <f t="shared" si="1"/>
        <v>4-Byte</v>
      </c>
      <c r="K6" s="8" t="s">
        <v>19</v>
      </c>
      <c r="M6" s="1">
        <f t="shared" si="0"/>
        <v>4</v>
      </c>
    </row>
    <row r="7" spans="1:14">
      <c r="A7" s="8" t="s">
        <v>21</v>
      </c>
      <c r="B7" s="8" t="s">
        <v>11</v>
      </c>
      <c r="C7" s="9"/>
      <c r="D7" s="8" t="s">
        <v>22</v>
      </c>
      <c r="E7" s="8">
        <v>1</v>
      </c>
      <c r="F7" s="8" t="s">
        <v>13</v>
      </c>
      <c r="G7" s="10"/>
      <c r="H7" s="11">
        <v>5</v>
      </c>
      <c r="I7" s="93"/>
      <c r="J7" s="12" t="str">
        <f t="shared" si="1"/>
        <v>1-Byte</v>
      </c>
      <c r="K7" s="8" t="s">
        <v>21</v>
      </c>
      <c r="M7" s="1">
        <f t="shared" si="0"/>
        <v>1</v>
      </c>
    </row>
    <row r="8" spans="1:14" ht="24">
      <c r="A8" s="8" t="s">
        <v>23</v>
      </c>
      <c r="B8" s="8" t="s">
        <v>11</v>
      </c>
      <c r="C8" s="13" t="s">
        <v>394</v>
      </c>
      <c r="D8" s="8" t="s">
        <v>395</v>
      </c>
      <c r="E8" s="8">
        <v>1</v>
      </c>
      <c r="F8" s="8" t="s">
        <v>13</v>
      </c>
      <c r="G8" s="10"/>
      <c r="H8" s="11">
        <v>6</v>
      </c>
      <c r="I8" s="93"/>
      <c r="J8" s="12" t="str">
        <f t="shared" si="1"/>
        <v>1-Byte</v>
      </c>
      <c r="K8" s="8" t="s">
        <v>23</v>
      </c>
      <c r="M8" s="1">
        <f t="shared" si="0"/>
        <v>1</v>
      </c>
    </row>
    <row r="9" spans="1:14" ht="38.25">
      <c r="A9" s="8" t="s">
        <v>24</v>
      </c>
      <c r="B9" s="8" t="s">
        <v>11</v>
      </c>
      <c r="C9" s="14" t="s">
        <v>396</v>
      </c>
      <c r="D9" s="8" t="s">
        <v>25</v>
      </c>
      <c r="E9" s="8">
        <v>4</v>
      </c>
      <c r="F9" s="8" t="s">
        <v>17</v>
      </c>
      <c r="G9" s="10"/>
      <c r="H9" s="11">
        <v>7</v>
      </c>
      <c r="I9" s="93"/>
      <c r="J9" s="12" t="str">
        <f t="shared" si="1"/>
        <v>4-Byte</v>
      </c>
      <c r="K9" s="8" t="s">
        <v>26</v>
      </c>
      <c r="M9" s="1">
        <f t="shared" si="0"/>
        <v>4</v>
      </c>
    </row>
    <row r="10" spans="1:14" ht="38.25">
      <c r="A10" s="8" t="s">
        <v>27</v>
      </c>
      <c r="B10" s="8" t="s">
        <v>11</v>
      </c>
      <c r="C10" s="14" t="s">
        <v>396</v>
      </c>
      <c r="D10" s="8" t="s">
        <v>25</v>
      </c>
      <c r="E10" s="8">
        <v>4</v>
      </c>
      <c r="F10" s="8" t="s">
        <v>17</v>
      </c>
      <c r="G10" s="10"/>
      <c r="H10" s="11">
        <v>8</v>
      </c>
      <c r="I10" s="93"/>
      <c r="J10" s="12" t="str">
        <f t="shared" si="1"/>
        <v>4-Byte</v>
      </c>
      <c r="K10" s="8" t="s">
        <v>28</v>
      </c>
      <c r="M10" s="1">
        <f t="shared" si="0"/>
        <v>4</v>
      </c>
    </row>
    <row r="11" spans="1:14" ht="38.25">
      <c r="A11" s="8" t="s">
        <v>29</v>
      </c>
      <c r="B11" s="8" t="s">
        <v>11</v>
      </c>
      <c r="C11" s="14" t="s">
        <v>396</v>
      </c>
      <c r="D11" s="8" t="s">
        <v>25</v>
      </c>
      <c r="E11" s="8">
        <v>4</v>
      </c>
      <c r="F11" s="8" t="s">
        <v>17</v>
      </c>
      <c r="G11" s="10"/>
      <c r="H11" s="11">
        <v>9</v>
      </c>
      <c r="I11" s="93"/>
      <c r="J11" s="12" t="str">
        <f t="shared" si="1"/>
        <v>4-Byte</v>
      </c>
      <c r="K11" s="8" t="s">
        <v>30</v>
      </c>
      <c r="M11" s="1">
        <f t="shared" si="0"/>
        <v>4</v>
      </c>
    </row>
    <row r="12" spans="1:14" ht="38.25">
      <c r="A12" s="8" t="s">
        <v>31</v>
      </c>
      <c r="B12" s="8" t="s">
        <v>11</v>
      </c>
      <c r="C12" s="14" t="s">
        <v>396</v>
      </c>
      <c r="D12" s="8" t="s">
        <v>25</v>
      </c>
      <c r="E12" s="8">
        <v>4</v>
      </c>
      <c r="F12" s="8" t="s">
        <v>17</v>
      </c>
      <c r="G12" s="10"/>
      <c r="H12" s="11">
        <v>10</v>
      </c>
      <c r="I12" s="94"/>
      <c r="J12" s="12" t="str">
        <f t="shared" si="1"/>
        <v>4-Byte</v>
      </c>
      <c r="K12" s="8" t="s">
        <v>32</v>
      </c>
      <c r="M12" s="1">
        <f t="shared" si="0"/>
        <v>4</v>
      </c>
    </row>
    <row r="13" spans="1:14">
      <c r="E13" s="1">
        <f>SUM(E5:E12)</f>
        <v>26</v>
      </c>
      <c r="L13" s="2" t="s">
        <v>33</v>
      </c>
      <c r="M13" s="1">
        <f>SUM(M3:M12)</f>
        <v>28</v>
      </c>
    </row>
  </sheetData>
  <mergeCells count="3">
    <mergeCell ref="A1:F3"/>
    <mergeCell ref="H1:M1"/>
    <mergeCell ref="I5:I12"/>
  </mergeCells>
  <phoneticPr fontId="3" type="noConversion"/>
  <hyperlinks>
    <hyperlink ref="N1" location="데이터종류및기능!A1" display="home" xr:uid="{33755367-5678-409C-AEA8-7F42ACB74B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610D-06C6-425B-B36B-0527877F8AA0}">
  <dimension ref="A1:H38"/>
  <sheetViews>
    <sheetView workbookViewId="0">
      <selection activeCell="E20" sqref="E20:E21"/>
    </sheetView>
  </sheetViews>
  <sheetFormatPr defaultRowHeight="12"/>
  <cols>
    <col min="1" max="1" width="4.5" style="15" bestFit="1" customWidth="1"/>
    <col min="2" max="2" width="7.5" style="15" bestFit="1" customWidth="1"/>
    <col min="3" max="3" width="4.25" style="15" bestFit="1" customWidth="1"/>
    <col min="4" max="4" width="22.5" style="15" customWidth="1"/>
    <col min="5" max="5" width="75" style="15" bestFit="1" customWidth="1"/>
    <col min="6" max="6" width="9" style="15"/>
    <col min="7" max="7" width="15" style="15" bestFit="1" customWidth="1"/>
    <col min="8" max="8" width="8.25" style="15" customWidth="1"/>
    <col min="9" max="16384" width="9" style="15"/>
  </cols>
  <sheetData>
    <row r="1" spans="1:8" ht="12.75" thickBot="1">
      <c r="A1" s="95" t="s">
        <v>397</v>
      </c>
      <c r="B1" s="95"/>
      <c r="C1" s="95"/>
      <c r="D1" s="95"/>
      <c r="E1" s="95"/>
    </row>
    <row r="2" spans="1:8" ht="12.75" thickBot="1">
      <c r="A2" s="96" t="s">
        <v>34</v>
      </c>
      <c r="B2" s="97"/>
      <c r="C2" s="98" t="s">
        <v>398</v>
      </c>
      <c r="D2" s="99"/>
      <c r="E2" s="100"/>
      <c r="G2" s="2" t="str">
        <f>_xlfn.CONCAT("전체 길이 : ",LEN(C2)/2, " Byte")</f>
        <v>전체 길이 : 32 Byte</v>
      </c>
      <c r="H2" s="2"/>
    </row>
    <row r="3" spans="1:8" ht="12.75" thickBot="1">
      <c r="A3" s="16" t="s">
        <v>35</v>
      </c>
      <c r="B3" s="17" t="s">
        <v>36</v>
      </c>
      <c r="C3" s="18" t="s">
        <v>37</v>
      </c>
      <c r="D3" s="17" t="s">
        <v>38</v>
      </c>
      <c r="E3" s="19" t="s">
        <v>39</v>
      </c>
      <c r="G3" s="20" t="str">
        <f>_xlfn.CONCAT("0x", '0x31_파싱.CRC'!C33)</f>
        <v>0xEF94</v>
      </c>
    </row>
    <row r="4" spans="1:8" ht="12.75" thickBot="1">
      <c r="A4" s="21">
        <v>0</v>
      </c>
      <c r="B4" s="22">
        <f>A4*2+1</f>
        <v>1</v>
      </c>
      <c r="C4" s="23" t="str">
        <f t="shared" ref="C4:C35" si="0">MID(C$2,A4*2+1,2)</f>
        <v>02</v>
      </c>
      <c r="D4" s="22" t="s">
        <v>40</v>
      </c>
      <c r="E4" s="24"/>
    </row>
    <row r="5" spans="1:8" ht="12.75" thickBot="1">
      <c r="A5" s="21">
        <v>1</v>
      </c>
      <c r="B5" s="22">
        <f t="shared" ref="B5:B35" si="1">A5*2+1</f>
        <v>3</v>
      </c>
      <c r="C5" s="23" t="str">
        <f t="shared" si="0"/>
        <v>1C</v>
      </c>
      <c r="D5" s="22" t="s">
        <v>42</v>
      </c>
      <c r="E5" s="25">
        <f>HEX2DEC(C5)</f>
        <v>28</v>
      </c>
    </row>
    <row r="6" spans="1:8" ht="12.75" thickBot="1">
      <c r="A6" s="21">
        <v>2</v>
      </c>
      <c r="B6" s="22">
        <f t="shared" si="1"/>
        <v>5</v>
      </c>
      <c r="C6" s="23" t="str">
        <f t="shared" si="0"/>
        <v>31</v>
      </c>
      <c r="D6" s="22" t="s">
        <v>43</v>
      </c>
      <c r="E6" s="25" t="str">
        <f>IF(C6="10","시각동기화요청",IF(C6="20","시각동기화응답",IF(C6="31","채널별RawData",IF(C6="32","채널Raw평균값",IF(C6="33","채널Raw최소값",IF(C6="34","채널Raw최대값",IF(C6="35","채널Raw표준편차","")))))))</f>
        <v>채널별RawData</v>
      </c>
    </row>
    <row r="7" spans="1:8" ht="12.75" thickBot="1">
      <c r="A7" s="21">
        <v>3</v>
      </c>
      <c r="B7" s="22">
        <f t="shared" si="1"/>
        <v>7</v>
      </c>
      <c r="C7" s="23" t="str">
        <f t="shared" si="0"/>
        <v>1A</v>
      </c>
      <c r="D7" s="22" t="s">
        <v>41</v>
      </c>
      <c r="E7" s="25">
        <f>HEX2DEC(C7)</f>
        <v>26</v>
      </c>
    </row>
    <row r="8" spans="1:8">
      <c r="A8" s="26">
        <v>4</v>
      </c>
      <c r="B8" s="27">
        <f t="shared" si="1"/>
        <v>9</v>
      </c>
      <c r="C8" s="28" t="str">
        <f t="shared" si="0"/>
        <v>64</v>
      </c>
      <c r="D8" s="102" t="s">
        <v>44</v>
      </c>
      <c r="E8" s="100" t="str">
        <f>_xlfn.CONCAT(C8,C9,C10,C11)</f>
        <v>64F84E19</v>
      </c>
    </row>
    <row r="9" spans="1:8" ht="12" customHeight="1">
      <c r="A9" s="30">
        <v>5</v>
      </c>
      <c r="B9" s="31">
        <f t="shared" si="1"/>
        <v>11</v>
      </c>
      <c r="C9" s="32" t="str">
        <f t="shared" si="0"/>
        <v>F8</v>
      </c>
      <c r="D9" s="138"/>
      <c r="E9" s="139"/>
    </row>
    <row r="10" spans="1:8">
      <c r="A10" s="30">
        <v>6</v>
      </c>
      <c r="B10" s="31">
        <f t="shared" si="1"/>
        <v>13</v>
      </c>
      <c r="C10" s="32" t="str">
        <f>MID(C$2,A10*2+1,2)</f>
        <v>4E</v>
      </c>
      <c r="D10" s="106" t="s">
        <v>45</v>
      </c>
      <c r="E10" s="136">
        <f>((HEX2DEC(E8) + 32400)/86400)+DATE(1970,1,1)</f>
        <v>45175.793067129634</v>
      </c>
    </row>
    <row r="11" spans="1:8" ht="12" customHeight="1" thickBot="1">
      <c r="A11" s="33">
        <v>7</v>
      </c>
      <c r="B11" s="34">
        <f t="shared" si="1"/>
        <v>15</v>
      </c>
      <c r="C11" s="35" t="str">
        <f t="shared" si="0"/>
        <v>19</v>
      </c>
      <c r="D11" s="135"/>
      <c r="E11" s="137"/>
    </row>
    <row r="12" spans="1:8">
      <c r="A12" s="26">
        <v>8</v>
      </c>
      <c r="B12" s="27">
        <f t="shared" si="1"/>
        <v>17</v>
      </c>
      <c r="C12" s="28" t="str">
        <f t="shared" si="0"/>
        <v>64</v>
      </c>
      <c r="D12" s="102" t="s">
        <v>46</v>
      </c>
      <c r="E12" s="100" t="str">
        <f>_xlfn.CONCAT(C12,C13,C14,C15)</f>
        <v>64F7EFE0</v>
      </c>
    </row>
    <row r="13" spans="1:8">
      <c r="A13" s="30">
        <v>9</v>
      </c>
      <c r="B13" s="31">
        <f t="shared" si="1"/>
        <v>19</v>
      </c>
      <c r="C13" s="32" t="str">
        <f t="shared" si="0"/>
        <v>F7</v>
      </c>
      <c r="D13" s="138"/>
      <c r="E13" s="139"/>
    </row>
    <row r="14" spans="1:8" ht="17.25" customHeight="1">
      <c r="A14" s="30">
        <v>10</v>
      </c>
      <c r="B14" s="31">
        <f t="shared" si="1"/>
        <v>21</v>
      </c>
      <c r="C14" s="32" t="str">
        <f t="shared" si="0"/>
        <v>EF</v>
      </c>
      <c r="D14" s="106" t="s">
        <v>47</v>
      </c>
      <c r="E14" s="136">
        <f>((HEX2DEC(E12) + 32400)/86400)+DATE(1970,1,1)</f>
        <v>45175.513888888891</v>
      </c>
    </row>
    <row r="15" spans="1:8" ht="12" customHeight="1" thickBot="1">
      <c r="A15" s="33">
        <v>11</v>
      </c>
      <c r="B15" s="34">
        <f t="shared" si="1"/>
        <v>23</v>
      </c>
      <c r="C15" s="35" t="str">
        <f t="shared" si="0"/>
        <v>E0</v>
      </c>
      <c r="D15" s="135"/>
      <c r="E15" s="137"/>
    </row>
    <row r="16" spans="1:8" ht="12.75" thickBot="1">
      <c r="A16" s="33">
        <v>12</v>
      </c>
      <c r="B16" s="34">
        <f t="shared" si="1"/>
        <v>25</v>
      </c>
      <c r="C16" s="35" t="str">
        <f t="shared" si="0"/>
        <v>09</v>
      </c>
      <c r="D16" s="34" t="s">
        <v>48</v>
      </c>
      <c r="E16" s="36" t="str">
        <f>_xlfn.CONCAT(HEX2DEC(C16), " 개")</f>
        <v>9 개</v>
      </c>
    </row>
    <row r="17" spans="1:5" ht="12.75" thickBot="1">
      <c r="A17" s="26">
        <v>13</v>
      </c>
      <c r="B17" s="27">
        <f t="shared" si="1"/>
        <v>27</v>
      </c>
      <c r="C17" s="28" t="str">
        <f t="shared" si="0"/>
        <v>01</v>
      </c>
      <c r="D17" s="29" t="s">
        <v>49</v>
      </c>
      <c r="E17" s="36" t="str">
        <f>_xlfn.CONCAT(HEX2DEC(C17), " 번")</f>
        <v>1 번</v>
      </c>
    </row>
    <row r="18" spans="1:5" ht="12.75" customHeight="1">
      <c r="A18" s="26">
        <v>14</v>
      </c>
      <c r="B18" s="27">
        <f t="shared" si="1"/>
        <v>29</v>
      </c>
      <c r="C18" s="28" t="str">
        <f t="shared" si="0"/>
        <v>00</v>
      </c>
      <c r="D18" s="102" t="s">
        <v>24</v>
      </c>
      <c r="E18" s="100" t="str">
        <f>_xlfn.CONCAT(C18,C19,C20,C21)</f>
        <v>002635E8</v>
      </c>
    </row>
    <row r="19" spans="1:5">
      <c r="A19" s="30">
        <v>15</v>
      </c>
      <c r="B19" s="31">
        <f t="shared" si="1"/>
        <v>31</v>
      </c>
      <c r="C19" s="32" t="str">
        <f t="shared" si="0"/>
        <v>26</v>
      </c>
      <c r="D19" s="140"/>
      <c r="E19" s="139"/>
    </row>
    <row r="20" spans="1:5" ht="12.75" customHeight="1">
      <c r="A20" s="30">
        <v>16</v>
      </c>
      <c r="B20" s="31">
        <f t="shared" si="1"/>
        <v>33</v>
      </c>
      <c r="C20" s="32" t="str">
        <f t="shared" si="0"/>
        <v>35</v>
      </c>
      <c r="D20" s="140"/>
      <c r="E20" s="141">
        <f>HEX2DEC(E18)/1000000</f>
        <v>2.5041679999999999</v>
      </c>
    </row>
    <row r="21" spans="1:5" ht="12.75" thickBot="1">
      <c r="A21" s="33">
        <v>17</v>
      </c>
      <c r="B21" s="34">
        <f t="shared" si="1"/>
        <v>35</v>
      </c>
      <c r="C21" s="35" t="str">
        <f t="shared" si="0"/>
        <v>E8</v>
      </c>
      <c r="D21" s="107"/>
      <c r="E21" s="101" t="str">
        <f>IF(C21="FF", "N.U", _xlfn.CONCAT(HEX2DEC(C21), " V"))</f>
        <v>232 V</v>
      </c>
    </row>
    <row r="22" spans="1:5" ht="12.75" customHeight="1">
      <c r="A22" s="26">
        <v>18</v>
      </c>
      <c r="B22" s="27">
        <f t="shared" si="1"/>
        <v>37</v>
      </c>
      <c r="C22" s="28" t="str">
        <f t="shared" si="0"/>
        <v>00</v>
      </c>
      <c r="D22" s="102" t="s">
        <v>27</v>
      </c>
      <c r="E22" s="100" t="str">
        <f>_xlfn.CONCAT(C22,C23,C24,C25)</f>
        <v>00262D2A</v>
      </c>
    </row>
    <row r="23" spans="1:5">
      <c r="A23" s="30">
        <v>19</v>
      </c>
      <c r="B23" s="31">
        <f t="shared" si="1"/>
        <v>39</v>
      </c>
      <c r="C23" s="32" t="str">
        <f t="shared" si="0"/>
        <v>26</v>
      </c>
      <c r="D23" s="140"/>
      <c r="E23" s="139"/>
    </row>
    <row r="24" spans="1:5" ht="12.75" customHeight="1">
      <c r="A24" s="30">
        <v>20</v>
      </c>
      <c r="B24" s="31">
        <f t="shared" si="1"/>
        <v>41</v>
      </c>
      <c r="C24" s="32" t="str">
        <f t="shared" si="0"/>
        <v>2D</v>
      </c>
      <c r="D24" s="140"/>
      <c r="E24" s="141">
        <f>HEX2DEC(E22)/1000000</f>
        <v>2.5019300000000002</v>
      </c>
    </row>
    <row r="25" spans="1:5" ht="12.75" thickBot="1">
      <c r="A25" s="33">
        <v>21</v>
      </c>
      <c r="B25" s="34">
        <f t="shared" si="1"/>
        <v>43</v>
      </c>
      <c r="C25" s="35" t="str">
        <f t="shared" si="0"/>
        <v>2A</v>
      </c>
      <c r="D25" s="107"/>
      <c r="E25" s="101" t="str">
        <f>IF(C25="FF", "N.U", _xlfn.CONCAT(HEX2DEC(C25), " V"))</f>
        <v>42 V</v>
      </c>
    </row>
    <row r="26" spans="1:5" ht="12.75" customHeight="1">
      <c r="A26" s="26">
        <v>22</v>
      </c>
      <c r="B26" s="27">
        <f t="shared" si="1"/>
        <v>45</v>
      </c>
      <c r="C26" s="28" t="str">
        <f t="shared" si="0"/>
        <v>00</v>
      </c>
      <c r="D26" s="102" t="s">
        <v>29</v>
      </c>
      <c r="E26" s="100" t="str">
        <f>_xlfn.CONCAT(C26,C27,C28,C29)</f>
        <v>0026401D</v>
      </c>
    </row>
    <row r="27" spans="1:5">
      <c r="A27" s="30">
        <v>23</v>
      </c>
      <c r="B27" s="31">
        <f t="shared" si="1"/>
        <v>47</v>
      </c>
      <c r="C27" s="32" t="str">
        <f t="shared" si="0"/>
        <v>26</v>
      </c>
      <c r="D27" s="140"/>
      <c r="E27" s="139"/>
    </row>
    <row r="28" spans="1:5" ht="12.75" customHeight="1">
      <c r="A28" s="30">
        <v>24</v>
      </c>
      <c r="B28" s="31">
        <f t="shared" si="1"/>
        <v>49</v>
      </c>
      <c r="C28" s="32" t="str">
        <f t="shared" si="0"/>
        <v>40</v>
      </c>
      <c r="D28" s="140"/>
      <c r="E28" s="141">
        <f>HEX2DEC(E26)/1000000</f>
        <v>2.5067810000000001</v>
      </c>
    </row>
    <row r="29" spans="1:5" ht="12.75" thickBot="1">
      <c r="A29" s="33">
        <v>25</v>
      </c>
      <c r="B29" s="34">
        <f t="shared" si="1"/>
        <v>51</v>
      </c>
      <c r="C29" s="35" t="str">
        <f t="shared" si="0"/>
        <v>1D</v>
      </c>
      <c r="D29" s="107"/>
      <c r="E29" s="101" t="str">
        <f>IF(C29="FF", "N.U", _xlfn.CONCAT(HEX2DEC(C29), " V"))</f>
        <v>29 V</v>
      </c>
    </row>
    <row r="30" spans="1:5" ht="12.75" customHeight="1">
      <c r="A30" s="26">
        <v>26</v>
      </c>
      <c r="B30" s="27">
        <f t="shared" si="1"/>
        <v>53</v>
      </c>
      <c r="C30" s="28" t="str">
        <f t="shared" si="0"/>
        <v>00</v>
      </c>
      <c r="D30" s="102" t="s">
        <v>31</v>
      </c>
      <c r="E30" s="100" t="str">
        <f>_xlfn.CONCAT(C30,C31,C32,C33)</f>
        <v>000001F4</v>
      </c>
    </row>
    <row r="31" spans="1:5">
      <c r="A31" s="30">
        <v>27</v>
      </c>
      <c r="B31" s="31">
        <f t="shared" si="1"/>
        <v>55</v>
      </c>
      <c r="C31" s="32" t="str">
        <f t="shared" si="0"/>
        <v>00</v>
      </c>
      <c r="D31" s="140"/>
      <c r="E31" s="139"/>
    </row>
    <row r="32" spans="1:5" ht="12.75" customHeight="1">
      <c r="A32" s="30">
        <v>28</v>
      </c>
      <c r="B32" s="31">
        <f t="shared" si="1"/>
        <v>57</v>
      </c>
      <c r="C32" s="32" t="str">
        <f t="shared" si="0"/>
        <v>01</v>
      </c>
      <c r="D32" s="140"/>
      <c r="E32" s="141">
        <f>HEX2DEC(E30)/1000000</f>
        <v>5.0000000000000001E-4</v>
      </c>
    </row>
    <row r="33" spans="1:6" ht="12.75" thickBot="1">
      <c r="A33" s="33">
        <v>29</v>
      </c>
      <c r="B33" s="34">
        <f t="shared" si="1"/>
        <v>59</v>
      </c>
      <c r="C33" s="35" t="str">
        <f t="shared" si="0"/>
        <v>F4</v>
      </c>
      <c r="D33" s="107"/>
      <c r="E33" s="101" t="str">
        <f>IF(C33="FF", "N.U", _xlfn.CONCAT(HEX2DEC(C33), " V"))</f>
        <v>244 V</v>
      </c>
    </row>
    <row r="34" spans="1:6">
      <c r="A34" s="37">
        <v>30</v>
      </c>
      <c r="B34" s="38">
        <f t="shared" si="1"/>
        <v>61</v>
      </c>
      <c r="C34" s="39" t="str">
        <f t="shared" si="0"/>
        <v>EF</v>
      </c>
      <c r="D34" s="102" t="s">
        <v>50</v>
      </c>
      <c r="E34" s="142" t="str">
        <f>_xlfn.CONCAT("0x",C34,C35)</f>
        <v>0xEF94</v>
      </c>
    </row>
    <row r="35" spans="1:6" ht="12.75" thickBot="1">
      <c r="A35" s="33">
        <v>31</v>
      </c>
      <c r="B35" s="34">
        <f t="shared" si="1"/>
        <v>63</v>
      </c>
      <c r="C35" s="40" t="str">
        <f t="shared" si="0"/>
        <v>94</v>
      </c>
      <c r="D35" s="135"/>
      <c r="E35" s="143"/>
    </row>
    <row r="36" spans="1:6">
      <c r="A36" s="1"/>
      <c r="B36" s="1"/>
      <c r="C36" s="1"/>
      <c r="D36" s="1"/>
      <c r="E36" s="11"/>
    </row>
    <row r="37" spans="1:6">
      <c r="A37" s="115" t="s">
        <v>51</v>
      </c>
      <c r="B37" s="115"/>
      <c r="C37" s="115"/>
      <c r="D37" s="115"/>
      <c r="E37" s="115"/>
      <c r="F37" s="115"/>
    </row>
    <row r="38" spans="1:6">
      <c r="A38" s="112" t="str">
        <f>MID(C2,3,LEN(C2)-6)</f>
        <v>1C311A64F84E1964F7EFE00901002635E800262D2A0026401D000001F4</v>
      </c>
      <c r="B38" s="112"/>
      <c r="C38" s="112"/>
      <c r="D38" s="112"/>
      <c r="E38" s="112"/>
      <c r="F38" s="41" t="s">
        <v>399</v>
      </c>
    </row>
  </sheetData>
  <mergeCells count="27">
    <mergeCell ref="A38:E38"/>
    <mergeCell ref="D30:D33"/>
    <mergeCell ref="E30:E31"/>
    <mergeCell ref="E32:E33"/>
    <mergeCell ref="D34:D35"/>
    <mergeCell ref="E34:E35"/>
    <mergeCell ref="A37:F37"/>
    <mergeCell ref="D22:D25"/>
    <mergeCell ref="E22:E23"/>
    <mergeCell ref="E24:E25"/>
    <mergeCell ref="D26:D29"/>
    <mergeCell ref="E26:E27"/>
    <mergeCell ref="E28:E29"/>
    <mergeCell ref="D12:D13"/>
    <mergeCell ref="E12:E13"/>
    <mergeCell ref="D14:D15"/>
    <mergeCell ref="E14:E15"/>
    <mergeCell ref="D18:D21"/>
    <mergeCell ref="E18:E19"/>
    <mergeCell ref="E20:E21"/>
    <mergeCell ref="D10:D11"/>
    <mergeCell ref="E10:E11"/>
    <mergeCell ref="A1:E1"/>
    <mergeCell ref="A2:B2"/>
    <mergeCell ref="C2:E2"/>
    <mergeCell ref="D8:D9"/>
    <mergeCell ref="E8:E9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FB76-4293-49E4-9331-68885399BC91}">
  <dimension ref="A1:S258"/>
  <sheetViews>
    <sheetView workbookViewId="0">
      <selection activeCell="G32" sqref="G32:N32"/>
    </sheetView>
  </sheetViews>
  <sheetFormatPr defaultRowHeight="16.5"/>
  <cols>
    <col min="1" max="1" width="8" style="15" customWidth="1"/>
    <col min="2" max="2" width="7.5" style="15" bestFit="1" customWidth="1"/>
    <col min="3" max="3" width="7.5" style="15" customWidth="1"/>
    <col min="4" max="4" width="11.125" style="15" customWidth="1"/>
    <col min="5" max="5" width="18" style="15" bestFit="1" customWidth="1"/>
    <col min="6" max="6" width="24.5" style="15" bestFit="1" customWidth="1"/>
    <col min="7" max="7" width="16.25" style="15" bestFit="1" customWidth="1"/>
    <col min="8" max="8" width="7.375" style="15" bestFit="1" customWidth="1"/>
    <col min="9" max="10" width="7.375" style="15" customWidth="1"/>
    <col min="11" max="11" width="16.125" style="15" bestFit="1" customWidth="1"/>
    <col min="12" max="13" width="16.125" style="15" customWidth="1"/>
    <col min="14" max="14" width="4.5" style="15" bestFit="1" customWidth="1"/>
    <col min="15" max="15" width="2.375" style="15" customWidth="1"/>
    <col min="16" max="16" width="5.125" style="20" bestFit="1" customWidth="1"/>
    <col min="17" max="17" width="12.5" style="20" customWidth="1"/>
    <col min="18" max="18" width="2.375" style="15" customWidth="1"/>
    <col min="20" max="16384" width="9" style="15"/>
  </cols>
  <sheetData>
    <row r="1" spans="1:19" ht="12.75" customHeight="1" thickBot="1">
      <c r="A1" s="96" t="s">
        <v>34</v>
      </c>
      <c r="B1" s="97"/>
      <c r="C1" s="117" t="str">
        <f>MID('0x31_파싱'!C2, 1, LEN('0x31_파싱'!C2)-4)</f>
        <v>021C311A64F84E1964F7EFE00901002635E800262D2A0026401D000001F4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  <c r="O1" s="42"/>
      <c r="P1" s="120" t="s">
        <v>52</v>
      </c>
      <c r="Q1" s="121"/>
      <c r="R1" s="42"/>
      <c r="S1" s="15"/>
    </row>
    <row r="2" spans="1:19" ht="12.75" thickBot="1">
      <c r="A2" s="16" t="s">
        <v>35</v>
      </c>
      <c r="B2" s="17" t="s">
        <v>36</v>
      </c>
      <c r="C2" s="43" t="s">
        <v>53</v>
      </c>
      <c r="D2" s="44" t="s">
        <v>54</v>
      </c>
      <c r="E2" s="45" t="s">
        <v>55</v>
      </c>
      <c r="F2" s="44" t="s">
        <v>56</v>
      </c>
      <c r="G2" s="45" t="s">
        <v>52</v>
      </c>
      <c r="H2" s="44" t="s">
        <v>57</v>
      </c>
      <c r="I2" s="43" t="s">
        <v>58</v>
      </c>
      <c r="J2" s="46" t="s">
        <v>59</v>
      </c>
      <c r="K2" s="96" t="s">
        <v>60</v>
      </c>
      <c r="L2" s="122"/>
      <c r="M2" s="122"/>
      <c r="N2" s="97"/>
      <c r="O2" s="47"/>
      <c r="P2" s="48" t="s">
        <v>61</v>
      </c>
      <c r="Q2" s="49" t="s">
        <v>14</v>
      </c>
      <c r="R2" s="50"/>
      <c r="S2" s="15"/>
    </row>
    <row r="3" spans="1:19" ht="12">
      <c r="A3" s="26">
        <v>0</v>
      </c>
      <c r="B3" s="27">
        <f>A3*2+1</f>
        <v>1</v>
      </c>
      <c r="C3" s="28" t="str">
        <f t="shared" ref="C3" si="0">MID(C$1,A3*2+1,2)</f>
        <v>02</v>
      </c>
      <c r="D3" s="51"/>
      <c r="E3" s="52"/>
      <c r="F3" s="53"/>
      <c r="G3" s="54"/>
      <c r="H3" s="55"/>
      <c r="I3" s="54">
        <v>0</v>
      </c>
      <c r="J3" s="55" t="s">
        <v>62</v>
      </c>
      <c r="K3" s="56" t="s">
        <v>63</v>
      </c>
      <c r="L3" s="57" t="s">
        <v>64</v>
      </c>
      <c r="M3" s="57" t="s">
        <v>65</v>
      </c>
      <c r="N3" s="58" t="s">
        <v>66</v>
      </c>
      <c r="O3" s="59"/>
      <c r="P3" s="60">
        <v>0</v>
      </c>
      <c r="Q3" s="61" t="s">
        <v>67</v>
      </c>
      <c r="R3" s="59"/>
      <c r="S3" s="15"/>
    </row>
    <row r="4" spans="1:19" ht="12">
      <c r="A4" s="30">
        <v>1</v>
      </c>
      <c r="B4" s="31">
        <f t="shared" ref="B4:B32" si="1">A4*2+1</f>
        <v>3</v>
      </c>
      <c r="C4" s="32" t="str">
        <f>MID(C$1,A4*2+1,2)</f>
        <v>1C</v>
      </c>
      <c r="D4" s="31">
        <f>_xlfn.BITAND(_xlfn.FLOOR.MATH(I3 / 256), 65535)</f>
        <v>0</v>
      </c>
      <c r="E4" s="32">
        <f>_xlfn.BITXOR(D4,HEX2DEC(C4))</f>
        <v>28</v>
      </c>
      <c r="F4" s="62">
        <f>_xlfn.BITAND(E4, 255)</f>
        <v>28</v>
      </c>
      <c r="G4" s="63" t="str" cm="1">
        <f t="array" ref="G4">MID(INDEX($Q$3:$Q$258,F4+1), 3, 4)</f>
        <v>D3BD</v>
      </c>
      <c r="H4" s="62">
        <f>_xlfn.BITAND(_xlfn.FLOOR.MATH(I3 * 256), 65535)</f>
        <v>0</v>
      </c>
      <c r="I4" s="63">
        <f>_xlfn.BITXOR(HEX2DEC(G4), H4)</f>
        <v>54205</v>
      </c>
      <c r="J4" s="62" t="str">
        <f>DEC2HEX(I4,4)</f>
        <v>D3BD</v>
      </c>
      <c r="K4" s="63" t="str">
        <f>_xlfn.CONCAT(HEX2BIN(MID(J4, 1, 2),8), HEX2BIN(MID(J4, 3, 2),8))</f>
        <v>1101001110111101</v>
      </c>
      <c r="L4" s="62" t="str">
        <f>_xlfn.CONCAT("00000000", MID(K4, 1, 8))</f>
        <v>0000000011010011</v>
      </c>
      <c r="M4" s="62">
        <f>BIN2DEC(MID(L4,9,8))</f>
        <v>211</v>
      </c>
      <c r="N4" s="64">
        <f>IF(M4=D5,0,1)</f>
        <v>0</v>
      </c>
      <c r="O4" s="20"/>
      <c r="P4" s="65">
        <v>1</v>
      </c>
      <c r="Q4" s="62" t="s">
        <v>68</v>
      </c>
      <c r="R4" s="20"/>
      <c r="S4" s="15"/>
    </row>
    <row r="5" spans="1:19" ht="12">
      <c r="A5" s="30">
        <v>2</v>
      </c>
      <c r="B5" s="31">
        <f t="shared" si="1"/>
        <v>5</v>
      </c>
      <c r="C5" s="32" t="str">
        <f t="shared" ref="C5:C32" si="2">MID(C$1,A5*2+1,2)</f>
        <v>31</v>
      </c>
      <c r="D5" s="31">
        <f>_xlfn.FLOOR.MATH(I4 / 256)</f>
        <v>211</v>
      </c>
      <c r="E5" s="32">
        <f t="shared" ref="E5:E8" si="3">_xlfn.BITXOR(D5,HEX2DEC(C5))</f>
        <v>226</v>
      </c>
      <c r="F5" s="62">
        <f t="shared" ref="F5:F32" si="4">_xlfn.BITAND(E5, 255)</f>
        <v>226</v>
      </c>
      <c r="G5" s="63" t="str" cm="1">
        <f t="array" ref="G5">MID(INDEX($Q$3:$Q$258,F5+1), 3, 4)</f>
        <v>DD6C</v>
      </c>
      <c r="H5" s="62">
        <f>_xlfn.BITAND(_xlfn.FLOOR.MATH(I4 * 256), 65535)</f>
        <v>48384</v>
      </c>
      <c r="I5" s="63">
        <f>_xlfn.BITXOR(HEX2DEC(G5), H5)</f>
        <v>24684</v>
      </c>
      <c r="J5" s="62" t="str">
        <f t="shared" ref="J5:J32" si="5">DEC2HEX(I5,4)</f>
        <v>606C</v>
      </c>
      <c r="K5" s="63" t="str">
        <f t="shared" ref="K5:K31" si="6">_xlfn.CONCAT(HEX2BIN(MID(J5, 1, 2),8), HEX2BIN(MID(J5, 3, 2),8))</f>
        <v>0110000001101100</v>
      </c>
      <c r="L5" s="62" t="str">
        <f t="shared" ref="L5:L31" si="7">_xlfn.CONCAT("00000000", MID(K5, 1, 8))</f>
        <v>0000000001100000</v>
      </c>
      <c r="M5" s="62">
        <f t="shared" ref="M5:M31" si="8">BIN2DEC(MID(L5,9,8))</f>
        <v>96</v>
      </c>
      <c r="N5" s="64">
        <f t="shared" ref="N5:N31" si="9">IF(M5=D6,0,1)</f>
        <v>0</v>
      </c>
      <c r="O5" s="20"/>
      <c r="P5" s="65">
        <v>2</v>
      </c>
      <c r="Q5" s="62" t="s">
        <v>69</v>
      </c>
      <c r="R5" s="20"/>
      <c r="S5" s="15"/>
    </row>
    <row r="6" spans="1:19" ht="12">
      <c r="A6" s="30">
        <v>3</v>
      </c>
      <c r="B6" s="31">
        <f t="shared" si="1"/>
        <v>7</v>
      </c>
      <c r="C6" s="32" t="str">
        <f t="shared" si="2"/>
        <v>1A</v>
      </c>
      <c r="D6" s="31">
        <f>_xlfn.FLOOR.MATH(I5 / 256)</f>
        <v>96</v>
      </c>
      <c r="E6" s="32">
        <f t="shared" si="3"/>
        <v>122</v>
      </c>
      <c r="F6" s="62">
        <f t="shared" si="4"/>
        <v>122</v>
      </c>
      <c r="G6" s="63" t="str" cm="1">
        <f t="array" ref="G6">MID(INDEX($Q$3:$Q$258,F6+1), 3, 4)</f>
        <v>DFDD</v>
      </c>
      <c r="H6" s="62">
        <f t="shared" ref="H6:H32" si="10">_xlfn.BITAND(_xlfn.FLOOR.MATH(I5 * 256), 65535)</f>
        <v>27648</v>
      </c>
      <c r="I6" s="63">
        <f t="shared" ref="I6:I32" si="11">_xlfn.BITXOR(HEX2DEC(G6), H6)</f>
        <v>46045</v>
      </c>
      <c r="J6" s="62" t="str">
        <f t="shared" si="5"/>
        <v>B3DD</v>
      </c>
      <c r="K6" s="63" t="str">
        <f t="shared" si="6"/>
        <v>1011001111011101</v>
      </c>
      <c r="L6" s="62" t="str">
        <f t="shared" si="7"/>
        <v>0000000010110011</v>
      </c>
      <c r="M6" s="62">
        <f t="shared" si="8"/>
        <v>179</v>
      </c>
      <c r="N6" s="64">
        <f t="shared" si="9"/>
        <v>0</v>
      </c>
      <c r="O6" s="20"/>
      <c r="P6" s="65">
        <v>3</v>
      </c>
      <c r="Q6" s="62" t="s">
        <v>70</v>
      </c>
      <c r="R6" s="20"/>
      <c r="S6" s="15"/>
    </row>
    <row r="7" spans="1:19" ht="12">
      <c r="A7" s="30">
        <v>4</v>
      </c>
      <c r="B7" s="31">
        <f t="shared" si="1"/>
        <v>9</v>
      </c>
      <c r="C7" s="32" t="str">
        <f t="shared" si="2"/>
        <v>64</v>
      </c>
      <c r="D7" s="31">
        <f t="shared" ref="D7:D8" si="12">_xlfn.FLOOR.MATH(I6 / 256)</f>
        <v>179</v>
      </c>
      <c r="E7" s="32">
        <f t="shared" si="3"/>
        <v>215</v>
      </c>
      <c r="F7" s="62">
        <f t="shared" si="4"/>
        <v>215</v>
      </c>
      <c r="G7" s="63" t="str" cm="1">
        <f t="array" ref="G7">MID(INDEX($Q$3:$Q$258,F7+1), 3, 4)</f>
        <v>BB9A</v>
      </c>
      <c r="H7" s="62">
        <f t="shared" si="10"/>
        <v>56576</v>
      </c>
      <c r="I7" s="63">
        <f t="shared" si="11"/>
        <v>26266</v>
      </c>
      <c r="J7" s="62" t="str">
        <f t="shared" si="5"/>
        <v>669A</v>
      </c>
      <c r="K7" s="63" t="str">
        <f t="shared" si="6"/>
        <v>0110011010011010</v>
      </c>
      <c r="L7" s="62" t="str">
        <f t="shared" si="7"/>
        <v>0000000001100110</v>
      </c>
      <c r="M7" s="62">
        <f t="shared" si="8"/>
        <v>102</v>
      </c>
      <c r="N7" s="64">
        <f t="shared" si="9"/>
        <v>0</v>
      </c>
      <c r="O7" s="20"/>
      <c r="P7" s="65">
        <v>4</v>
      </c>
      <c r="Q7" s="62" t="s">
        <v>71</v>
      </c>
      <c r="R7" s="20"/>
      <c r="S7" s="15"/>
    </row>
    <row r="8" spans="1:19" ht="12">
      <c r="A8" s="30">
        <v>5</v>
      </c>
      <c r="B8" s="31">
        <f t="shared" si="1"/>
        <v>11</v>
      </c>
      <c r="C8" s="32" t="str">
        <f t="shared" si="2"/>
        <v>F8</v>
      </c>
      <c r="D8" s="31">
        <f t="shared" si="12"/>
        <v>102</v>
      </c>
      <c r="E8" s="32">
        <f t="shared" si="3"/>
        <v>158</v>
      </c>
      <c r="F8" s="62">
        <f t="shared" si="4"/>
        <v>158</v>
      </c>
      <c r="G8" s="63" t="str" cm="1">
        <f t="array" ref="G8">MID(INDEX($Q$3:$Q$258,F8+1), 3, 4)</f>
        <v>6277</v>
      </c>
      <c r="H8" s="62">
        <f t="shared" si="10"/>
        <v>39424</v>
      </c>
      <c r="I8" s="63">
        <f t="shared" si="11"/>
        <v>63607</v>
      </c>
      <c r="J8" s="62" t="str">
        <f t="shared" si="5"/>
        <v>F877</v>
      </c>
      <c r="K8" s="63" t="str">
        <f t="shared" si="6"/>
        <v>1111100001110111</v>
      </c>
      <c r="L8" s="62" t="str">
        <f t="shared" si="7"/>
        <v>0000000011111000</v>
      </c>
      <c r="M8" s="62">
        <f t="shared" si="8"/>
        <v>248</v>
      </c>
      <c r="N8" s="64">
        <f t="shared" si="9"/>
        <v>0</v>
      </c>
      <c r="O8" s="20"/>
      <c r="P8" s="65">
        <v>5</v>
      </c>
      <c r="Q8" s="62" t="s">
        <v>72</v>
      </c>
      <c r="R8" s="20"/>
      <c r="S8" s="15"/>
    </row>
    <row r="9" spans="1:19" s="82" customFormat="1" ht="12">
      <c r="A9" s="74">
        <v>6</v>
      </c>
      <c r="B9" s="75">
        <f t="shared" si="1"/>
        <v>13</v>
      </c>
      <c r="C9" s="76" t="str">
        <f t="shared" si="2"/>
        <v>4E</v>
      </c>
      <c r="D9" s="75">
        <f>_xlfn.FLOOR.MATH(I8 / 256)</f>
        <v>248</v>
      </c>
      <c r="E9" s="76">
        <f>_xlfn.BITXOR(D9,HEX2DEC(C9))</f>
        <v>182</v>
      </c>
      <c r="F9" s="77">
        <f t="shared" si="4"/>
        <v>182</v>
      </c>
      <c r="G9" s="78" t="str" cm="1">
        <f t="array" ref="G9">MID(INDEX($Q$3:$Q$258,F9+1), 3, 4)</f>
        <v>C71D</v>
      </c>
      <c r="H9" s="77">
        <f t="shared" si="10"/>
        <v>30464</v>
      </c>
      <c r="I9" s="78">
        <f t="shared" si="11"/>
        <v>45085</v>
      </c>
      <c r="J9" s="77" t="str">
        <f t="shared" si="5"/>
        <v>B01D</v>
      </c>
      <c r="K9" s="78" t="str">
        <f t="shared" si="6"/>
        <v>1011000000011101</v>
      </c>
      <c r="L9" s="77" t="str">
        <f t="shared" si="7"/>
        <v>0000000010110000</v>
      </c>
      <c r="M9" s="77">
        <f t="shared" si="8"/>
        <v>176</v>
      </c>
      <c r="N9" s="79">
        <f t="shared" si="9"/>
        <v>0</v>
      </c>
      <c r="O9" s="80"/>
      <c r="P9" s="81">
        <v>6</v>
      </c>
      <c r="Q9" s="77" t="s">
        <v>73</v>
      </c>
      <c r="R9" s="80"/>
    </row>
    <row r="10" spans="1:19" ht="12">
      <c r="A10" s="30">
        <v>7</v>
      </c>
      <c r="B10" s="31">
        <f t="shared" si="1"/>
        <v>15</v>
      </c>
      <c r="C10" s="32" t="str">
        <f t="shared" si="2"/>
        <v>19</v>
      </c>
      <c r="D10" s="31">
        <f t="shared" ref="D10:D32" si="13">_xlfn.FLOOR.MATH(I9 / 256)</f>
        <v>176</v>
      </c>
      <c r="E10" s="32">
        <f t="shared" ref="E10:E32" si="14">_xlfn.BITXOR(D10,HEX2DEC(C10))</f>
        <v>169</v>
      </c>
      <c r="F10" s="62">
        <f t="shared" si="4"/>
        <v>169</v>
      </c>
      <c r="G10" s="63" t="str" cm="1">
        <f t="array" ref="G10">MID(INDEX($Q$3:$Q$258,F10+1), 3, 4)</f>
        <v>24C3</v>
      </c>
      <c r="H10" s="62">
        <f t="shared" si="10"/>
        <v>7424</v>
      </c>
      <c r="I10" s="63">
        <f t="shared" si="11"/>
        <v>14787</v>
      </c>
      <c r="J10" s="62" t="str">
        <f t="shared" si="5"/>
        <v>39C3</v>
      </c>
      <c r="K10" s="63" t="str">
        <f t="shared" si="6"/>
        <v>0011100111000011</v>
      </c>
      <c r="L10" s="62" t="str">
        <f t="shared" si="7"/>
        <v>0000000000111001</v>
      </c>
      <c r="M10" s="62">
        <f t="shared" si="8"/>
        <v>57</v>
      </c>
      <c r="N10" s="64">
        <f t="shared" si="9"/>
        <v>0</v>
      </c>
      <c r="O10" s="20"/>
      <c r="P10" s="65">
        <v>7</v>
      </c>
      <c r="Q10" s="62" t="s">
        <v>74</v>
      </c>
      <c r="R10" s="20"/>
      <c r="S10" s="15"/>
    </row>
    <row r="11" spans="1:19" ht="12">
      <c r="A11" s="30">
        <v>8</v>
      </c>
      <c r="B11" s="31">
        <f t="shared" si="1"/>
        <v>17</v>
      </c>
      <c r="C11" s="32" t="str">
        <f t="shared" si="2"/>
        <v>64</v>
      </c>
      <c r="D11" s="31">
        <f t="shared" si="13"/>
        <v>57</v>
      </c>
      <c r="E11" s="32">
        <f t="shared" si="14"/>
        <v>93</v>
      </c>
      <c r="F11" s="62">
        <f t="shared" si="4"/>
        <v>93</v>
      </c>
      <c r="G11" s="63" t="str" cm="1">
        <f t="array" ref="G11">MID(INDEX($Q$3:$Q$258,F11+1), 3, 4)</f>
        <v>8B58</v>
      </c>
      <c r="H11" s="62">
        <f t="shared" si="10"/>
        <v>49920</v>
      </c>
      <c r="I11" s="63">
        <f t="shared" si="11"/>
        <v>18520</v>
      </c>
      <c r="J11" s="62" t="str">
        <f t="shared" si="5"/>
        <v>4858</v>
      </c>
      <c r="K11" s="63" t="str">
        <f t="shared" si="6"/>
        <v>0100100001011000</v>
      </c>
      <c r="L11" s="62" t="str">
        <f t="shared" si="7"/>
        <v>0000000001001000</v>
      </c>
      <c r="M11" s="62">
        <f t="shared" si="8"/>
        <v>72</v>
      </c>
      <c r="N11" s="64">
        <f t="shared" si="9"/>
        <v>0</v>
      </c>
      <c r="O11" s="20"/>
      <c r="P11" s="65">
        <v>8</v>
      </c>
      <c r="Q11" s="62" t="s">
        <v>75</v>
      </c>
      <c r="R11" s="20"/>
      <c r="S11" s="15"/>
    </row>
    <row r="12" spans="1:19" ht="12">
      <c r="A12" s="30">
        <v>9</v>
      </c>
      <c r="B12" s="31">
        <f t="shared" si="1"/>
        <v>19</v>
      </c>
      <c r="C12" s="32" t="str">
        <f t="shared" si="2"/>
        <v>F7</v>
      </c>
      <c r="D12" s="31">
        <f t="shared" si="13"/>
        <v>72</v>
      </c>
      <c r="E12" s="32">
        <f t="shared" si="14"/>
        <v>191</v>
      </c>
      <c r="F12" s="62">
        <f t="shared" si="4"/>
        <v>191</v>
      </c>
      <c r="G12" s="63" t="str" cm="1">
        <f t="array" ref="G12">MID(INDEX($Q$3:$Q$258,F12+1), 3, 4)</f>
        <v>5634</v>
      </c>
      <c r="H12" s="62">
        <f t="shared" si="10"/>
        <v>22528</v>
      </c>
      <c r="I12" s="63">
        <f t="shared" si="11"/>
        <v>3636</v>
      </c>
      <c r="J12" s="62" t="str">
        <f t="shared" si="5"/>
        <v>0E34</v>
      </c>
      <c r="K12" s="63" t="str">
        <f t="shared" si="6"/>
        <v>0000111000110100</v>
      </c>
      <c r="L12" s="62" t="str">
        <f t="shared" si="7"/>
        <v>0000000000001110</v>
      </c>
      <c r="M12" s="62">
        <f t="shared" si="8"/>
        <v>14</v>
      </c>
      <c r="N12" s="64">
        <f t="shared" si="9"/>
        <v>0</v>
      </c>
      <c r="O12" s="20"/>
      <c r="P12" s="65">
        <v>9</v>
      </c>
      <c r="Q12" s="62" t="s">
        <v>76</v>
      </c>
      <c r="R12" s="20"/>
      <c r="S12" s="15"/>
    </row>
    <row r="13" spans="1:19" ht="12">
      <c r="A13" s="30">
        <v>10</v>
      </c>
      <c r="B13" s="31">
        <f t="shared" si="1"/>
        <v>21</v>
      </c>
      <c r="C13" s="32" t="str">
        <f t="shared" si="2"/>
        <v>EF</v>
      </c>
      <c r="D13" s="31">
        <f t="shared" si="13"/>
        <v>14</v>
      </c>
      <c r="E13" s="32">
        <f t="shared" si="14"/>
        <v>225</v>
      </c>
      <c r="F13" s="62">
        <f t="shared" si="4"/>
        <v>225</v>
      </c>
      <c r="G13" s="63" t="str" cm="1">
        <f t="array" ref="G13">MID(INDEX($Q$3:$Q$258,F13+1), 3, 4)</f>
        <v>ED0F</v>
      </c>
      <c r="H13" s="62">
        <f t="shared" si="10"/>
        <v>13312</v>
      </c>
      <c r="I13" s="63">
        <f t="shared" si="11"/>
        <v>55567</v>
      </c>
      <c r="J13" s="62" t="str">
        <f t="shared" si="5"/>
        <v>D90F</v>
      </c>
      <c r="K13" s="63" t="str">
        <f t="shared" si="6"/>
        <v>1101100100001111</v>
      </c>
      <c r="L13" s="62" t="str">
        <f t="shared" si="7"/>
        <v>0000000011011001</v>
      </c>
      <c r="M13" s="62">
        <f t="shared" si="8"/>
        <v>217</v>
      </c>
      <c r="N13" s="64">
        <f t="shared" si="9"/>
        <v>0</v>
      </c>
      <c r="O13" s="20"/>
      <c r="P13" s="65">
        <v>10</v>
      </c>
      <c r="Q13" s="62" t="s">
        <v>77</v>
      </c>
      <c r="R13" s="20"/>
      <c r="S13" s="15"/>
    </row>
    <row r="14" spans="1:19" ht="12">
      <c r="A14" s="30">
        <v>11</v>
      </c>
      <c r="B14" s="31">
        <f t="shared" si="1"/>
        <v>23</v>
      </c>
      <c r="C14" s="32" t="str">
        <f t="shared" si="2"/>
        <v>E0</v>
      </c>
      <c r="D14" s="31">
        <f t="shared" si="13"/>
        <v>217</v>
      </c>
      <c r="E14" s="32">
        <f t="shared" si="14"/>
        <v>57</v>
      </c>
      <c r="F14" s="62">
        <f t="shared" si="4"/>
        <v>57</v>
      </c>
      <c r="G14" s="63" t="str" cm="1">
        <f t="array" ref="G14">MID(INDEX($Q$3:$Q$258,F14+1), 3, 4)</f>
        <v>A77A</v>
      </c>
      <c r="H14" s="62">
        <f t="shared" si="10"/>
        <v>3840</v>
      </c>
      <c r="I14" s="63">
        <f t="shared" si="11"/>
        <v>43130</v>
      </c>
      <c r="J14" s="62" t="str">
        <f t="shared" si="5"/>
        <v>A87A</v>
      </c>
      <c r="K14" s="63" t="str">
        <f t="shared" si="6"/>
        <v>1010100001111010</v>
      </c>
      <c r="L14" s="62" t="str">
        <f t="shared" si="7"/>
        <v>0000000010101000</v>
      </c>
      <c r="M14" s="62">
        <f t="shared" si="8"/>
        <v>168</v>
      </c>
      <c r="N14" s="64">
        <f t="shared" si="9"/>
        <v>0</v>
      </c>
      <c r="O14" s="20"/>
      <c r="P14" s="65">
        <v>11</v>
      </c>
      <c r="Q14" s="62" t="s">
        <v>78</v>
      </c>
      <c r="R14" s="20"/>
      <c r="S14" s="15"/>
    </row>
    <row r="15" spans="1:19" ht="12">
      <c r="A15" s="30">
        <v>12</v>
      </c>
      <c r="B15" s="31">
        <f t="shared" si="1"/>
        <v>25</v>
      </c>
      <c r="C15" s="32" t="str">
        <f t="shared" si="2"/>
        <v>09</v>
      </c>
      <c r="D15" s="31">
        <f t="shared" si="13"/>
        <v>168</v>
      </c>
      <c r="E15" s="32">
        <f t="shared" si="14"/>
        <v>161</v>
      </c>
      <c r="F15" s="62">
        <f t="shared" si="4"/>
        <v>161</v>
      </c>
      <c r="G15" s="63" t="str" cm="1">
        <f t="array" ref="G15">MID(INDEX($Q$3:$Q$258,F15+1), 3, 4)</f>
        <v>A5CB</v>
      </c>
      <c r="H15" s="62">
        <f t="shared" si="10"/>
        <v>31232</v>
      </c>
      <c r="I15" s="63">
        <f t="shared" si="11"/>
        <v>57291</v>
      </c>
      <c r="J15" s="62" t="str">
        <f t="shared" si="5"/>
        <v>DFCB</v>
      </c>
      <c r="K15" s="63" t="str">
        <f t="shared" si="6"/>
        <v>1101111111001011</v>
      </c>
      <c r="L15" s="62" t="str">
        <f t="shared" si="7"/>
        <v>0000000011011111</v>
      </c>
      <c r="M15" s="62">
        <f t="shared" si="8"/>
        <v>223</v>
      </c>
      <c r="N15" s="64">
        <f t="shared" si="9"/>
        <v>0</v>
      </c>
      <c r="O15" s="20"/>
      <c r="P15" s="65">
        <v>12</v>
      </c>
      <c r="Q15" s="62" t="s">
        <v>79</v>
      </c>
      <c r="R15" s="20"/>
      <c r="S15" s="15"/>
    </row>
    <row r="16" spans="1:19" ht="12">
      <c r="A16" s="30">
        <v>13</v>
      </c>
      <c r="B16" s="31">
        <f t="shared" si="1"/>
        <v>27</v>
      </c>
      <c r="C16" s="32" t="str">
        <f t="shared" si="2"/>
        <v>01</v>
      </c>
      <c r="D16" s="31">
        <f t="shared" si="13"/>
        <v>223</v>
      </c>
      <c r="E16" s="32">
        <f t="shared" si="14"/>
        <v>222</v>
      </c>
      <c r="F16" s="62">
        <f t="shared" si="4"/>
        <v>222</v>
      </c>
      <c r="G16" s="63" t="str" cm="1">
        <f t="array" ref="G16">MID(INDEX($Q$3:$Q$258,F16+1), 3, 4)</f>
        <v>2AB3</v>
      </c>
      <c r="H16" s="62">
        <f t="shared" si="10"/>
        <v>51968</v>
      </c>
      <c r="I16" s="63">
        <f t="shared" si="11"/>
        <v>57779</v>
      </c>
      <c r="J16" s="62" t="str">
        <f t="shared" si="5"/>
        <v>E1B3</v>
      </c>
      <c r="K16" s="63" t="str">
        <f t="shared" si="6"/>
        <v>1110000110110011</v>
      </c>
      <c r="L16" s="62" t="str">
        <f t="shared" si="7"/>
        <v>0000000011100001</v>
      </c>
      <c r="M16" s="62">
        <f t="shared" si="8"/>
        <v>225</v>
      </c>
      <c r="N16" s="64">
        <f t="shared" si="9"/>
        <v>0</v>
      </c>
      <c r="O16" s="20"/>
      <c r="P16" s="65">
        <v>13</v>
      </c>
      <c r="Q16" s="62" t="s">
        <v>80</v>
      </c>
      <c r="R16" s="20"/>
      <c r="S16" s="15"/>
    </row>
    <row r="17" spans="1:19" ht="12">
      <c r="A17" s="30">
        <v>14</v>
      </c>
      <c r="B17" s="31">
        <f t="shared" si="1"/>
        <v>29</v>
      </c>
      <c r="C17" s="32" t="str">
        <f t="shared" si="2"/>
        <v>00</v>
      </c>
      <c r="D17" s="31">
        <f t="shared" si="13"/>
        <v>225</v>
      </c>
      <c r="E17" s="32">
        <f t="shared" si="14"/>
        <v>225</v>
      </c>
      <c r="F17" s="62">
        <f t="shared" si="4"/>
        <v>225</v>
      </c>
      <c r="G17" s="63" t="str" cm="1">
        <f t="array" ref="G17">MID(INDEX($Q$3:$Q$258,F17+1), 3, 4)</f>
        <v>ED0F</v>
      </c>
      <c r="H17" s="62">
        <f t="shared" si="10"/>
        <v>45824</v>
      </c>
      <c r="I17" s="63">
        <f t="shared" si="11"/>
        <v>24079</v>
      </c>
      <c r="J17" s="62" t="str">
        <f t="shared" si="5"/>
        <v>5E0F</v>
      </c>
      <c r="K17" s="63" t="str">
        <f t="shared" si="6"/>
        <v>0101111000001111</v>
      </c>
      <c r="L17" s="62" t="str">
        <f t="shared" si="7"/>
        <v>0000000001011110</v>
      </c>
      <c r="M17" s="62">
        <f t="shared" si="8"/>
        <v>94</v>
      </c>
      <c r="N17" s="64">
        <f t="shared" si="9"/>
        <v>0</v>
      </c>
      <c r="O17" s="20"/>
      <c r="P17" s="65">
        <v>14</v>
      </c>
      <c r="Q17" s="62" t="s">
        <v>81</v>
      </c>
      <c r="R17" s="20"/>
      <c r="S17" s="15"/>
    </row>
    <row r="18" spans="1:19" ht="12">
      <c r="A18" s="30">
        <v>15</v>
      </c>
      <c r="B18" s="31">
        <f t="shared" si="1"/>
        <v>31</v>
      </c>
      <c r="C18" s="32" t="str">
        <f t="shared" si="2"/>
        <v>26</v>
      </c>
      <c r="D18" s="31">
        <f t="shared" si="13"/>
        <v>94</v>
      </c>
      <c r="E18" s="32">
        <f t="shared" si="14"/>
        <v>120</v>
      </c>
      <c r="F18" s="62">
        <f t="shared" si="4"/>
        <v>120</v>
      </c>
      <c r="G18" s="63" t="str" cm="1">
        <f t="array" ref="G18">MID(INDEX($Q$3:$Q$258,F18+1), 3, 4)</f>
        <v>FF9F</v>
      </c>
      <c r="H18" s="62">
        <f t="shared" si="10"/>
        <v>3840</v>
      </c>
      <c r="I18" s="63">
        <f t="shared" si="11"/>
        <v>61599</v>
      </c>
      <c r="J18" s="62" t="str">
        <f t="shared" si="5"/>
        <v>F09F</v>
      </c>
      <c r="K18" s="63" t="str">
        <f t="shared" si="6"/>
        <v>1111000010011111</v>
      </c>
      <c r="L18" s="62" t="str">
        <f t="shared" si="7"/>
        <v>0000000011110000</v>
      </c>
      <c r="M18" s="62">
        <f t="shared" si="8"/>
        <v>240</v>
      </c>
      <c r="N18" s="64">
        <f t="shared" si="9"/>
        <v>0</v>
      </c>
      <c r="O18" s="20"/>
      <c r="P18" s="65">
        <v>15</v>
      </c>
      <c r="Q18" s="62" t="s">
        <v>82</v>
      </c>
      <c r="R18" s="20"/>
      <c r="S18" s="15"/>
    </row>
    <row r="19" spans="1:19" ht="12">
      <c r="A19" s="30">
        <v>16</v>
      </c>
      <c r="B19" s="31">
        <f t="shared" si="1"/>
        <v>33</v>
      </c>
      <c r="C19" s="32" t="str">
        <f t="shared" si="2"/>
        <v>35</v>
      </c>
      <c r="D19" s="31">
        <f t="shared" si="13"/>
        <v>240</v>
      </c>
      <c r="E19" s="32">
        <f t="shared" si="14"/>
        <v>197</v>
      </c>
      <c r="F19" s="62">
        <f t="shared" si="4"/>
        <v>197</v>
      </c>
      <c r="G19" s="63" t="str" cm="1">
        <f t="array" ref="G19">MID(INDEX($Q$3:$Q$258,F19+1), 3, 4)</f>
        <v>89E9</v>
      </c>
      <c r="H19" s="62">
        <f t="shared" si="10"/>
        <v>40704</v>
      </c>
      <c r="I19" s="63">
        <f t="shared" si="11"/>
        <v>5865</v>
      </c>
      <c r="J19" s="62" t="str">
        <f t="shared" si="5"/>
        <v>16E9</v>
      </c>
      <c r="K19" s="63" t="str">
        <f t="shared" si="6"/>
        <v>0001011011101001</v>
      </c>
      <c r="L19" s="62" t="str">
        <f t="shared" si="7"/>
        <v>0000000000010110</v>
      </c>
      <c r="M19" s="62">
        <f t="shared" si="8"/>
        <v>22</v>
      </c>
      <c r="N19" s="64">
        <f t="shared" si="9"/>
        <v>0</v>
      </c>
      <c r="O19" s="20"/>
      <c r="P19" s="65">
        <v>16</v>
      </c>
      <c r="Q19" s="62" t="s">
        <v>83</v>
      </c>
      <c r="R19" s="20"/>
      <c r="S19" s="15"/>
    </row>
    <row r="20" spans="1:19" ht="12">
      <c r="A20" s="30">
        <v>17</v>
      </c>
      <c r="B20" s="31">
        <f t="shared" si="1"/>
        <v>35</v>
      </c>
      <c r="C20" s="32" t="str">
        <f t="shared" si="2"/>
        <v>E8</v>
      </c>
      <c r="D20" s="31">
        <f t="shared" si="13"/>
        <v>22</v>
      </c>
      <c r="E20" s="32">
        <f t="shared" si="14"/>
        <v>254</v>
      </c>
      <c r="F20" s="62">
        <f t="shared" si="4"/>
        <v>254</v>
      </c>
      <c r="G20" s="63" t="str" cm="1">
        <f t="array" ref="G20">MID(INDEX($Q$3:$Q$258,F20+1), 3, 4)</f>
        <v>0ED1</v>
      </c>
      <c r="H20" s="62">
        <f t="shared" si="10"/>
        <v>59648</v>
      </c>
      <c r="I20" s="63">
        <f t="shared" si="11"/>
        <v>59345</v>
      </c>
      <c r="J20" s="62" t="str">
        <f t="shared" si="5"/>
        <v>E7D1</v>
      </c>
      <c r="K20" s="63" t="str">
        <f t="shared" si="6"/>
        <v>1110011111010001</v>
      </c>
      <c r="L20" s="62" t="str">
        <f t="shared" si="7"/>
        <v>0000000011100111</v>
      </c>
      <c r="M20" s="62">
        <f t="shared" si="8"/>
        <v>231</v>
      </c>
      <c r="N20" s="64">
        <f t="shared" si="9"/>
        <v>0</v>
      </c>
      <c r="O20" s="20"/>
      <c r="P20" s="65">
        <v>17</v>
      </c>
      <c r="Q20" s="62" t="s">
        <v>84</v>
      </c>
      <c r="R20" s="20"/>
      <c r="S20" s="15"/>
    </row>
    <row r="21" spans="1:19" ht="12">
      <c r="A21" s="30">
        <v>18</v>
      </c>
      <c r="B21" s="31">
        <f t="shared" si="1"/>
        <v>37</v>
      </c>
      <c r="C21" s="32" t="str">
        <f t="shared" si="2"/>
        <v>00</v>
      </c>
      <c r="D21" s="31">
        <f t="shared" si="13"/>
        <v>231</v>
      </c>
      <c r="E21" s="32">
        <f t="shared" si="14"/>
        <v>231</v>
      </c>
      <c r="F21" s="62">
        <f t="shared" si="4"/>
        <v>231</v>
      </c>
      <c r="G21" s="63" t="str" cm="1">
        <f t="array" ref="G21">MID(INDEX($Q$3:$Q$258,F21+1), 3, 4)</f>
        <v>8DC9</v>
      </c>
      <c r="H21" s="62">
        <f t="shared" si="10"/>
        <v>53504</v>
      </c>
      <c r="I21" s="63">
        <f t="shared" si="11"/>
        <v>23753</v>
      </c>
      <c r="J21" s="62" t="str">
        <f t="shared" si="5"/>
        <v>5CC9</v>
      </c>
      <c r="K21" s="63" t="str">
        <f t="shared" si="6"/>
        <v>0101110011001001</v>
      </c>
      <c r="L21" s="62" t="str">
        <f t="shared" si="7"/>
        <v>0000000001011100</v>
      </c>
      <c r="M21" s="62">
        <f t="shared" si="8"/>
        <v>92</v>
      </c>
      <c r="N21" s="64">
        <f t="shared" si="9"/>
        <v>0</v>
      </c>
      <c r="O21" s="20"/>
      <c r="P21" s="65">
        <v>18</v>
      </c>
      <c r="Q21" s="62" t="s">
        <v>85</v>
      </c>
      <c r="R21" s="20"/>
      <c r="S21" s="15"/>
    </row>
    <row r="22" spans="1:19" ht="12">
      <c r="A22" s="30">
        <v>19</v>
      </c>
      <c r="B22" s="31">
        <f t="shared" si="1"/>
        <v>39</v>
      </c>
      <c r="C22" s="32" t="str">
        <f t="shared" si="2"/>
        <v>26</v>
      </c>
      <c r="D22" s="31">
        <f t="shared" si="13"/>
        <v>92</v>
      </c>
      <c r="E22" s="32">
        <f t="shared" si="14"/>
        <v>122</v>
      </c>
      <c r="F22" s="62">
        <f t="shared" si="4"/>
        <v>122</v>
      </c>
      <c r="G22" s="63" t="str" cm="1">
        <f t="array" ref="G22">MID(INDEX($Q$3:$Q$258,F22+1), 3, 4)</f>
        <v>DFDD</v>
      </c>
      <c r="H22" s="62">
        <f t="shared" si="10"/>
        <v>51456</v>
      </c>
      <c r="I22" s="63">
        <f t="shared" si="11"/>
        <v>5853</v>
      </c>
      <c r="J22" s="62" t="str">
        <f t="shared" si="5"/>
        <v>16DD</v>
      </c>
      <c r="K22" s="63" t="str">
        <f t="shared" si="6"/>
        <v>0001011011011101</v>
      </c>
      <c r="L22" s="62" t="str">
        <f t="shared" si="7"/>
        <v>0000000000010110</v>
      </c>
      <c r="M22" s="62">
        <f t="shared" si="8"/>
        <v>22</v>
      </c>
      <c r="N22" s="64">
        <f t="shared" si="9"/>
        <v>0</v>
      </c>
      <c r="O22" s="20"/>
      <c r="P22" s="65">
        <v>19</v>
      </c>
      <c r="Q22" s="62" t="s">
        <v>86</v>
      </c>
      <c r="R22" s="20"/>
      <c r="S22" s="15"/>
    </row>
    <row r="23" spans="1:19" ht="12">
      <c r="A23" s="30">
        <v>20</v>
      </c>
      <c r="B23" s="31">
        <f t="shared" si="1"/>
        <v>41</v>
      </c>
      <c r="C23" s="32" t="str">
        <f t="shared" si="2"/>
        <v>2D</v>
      </c>
      <c r="D23" s="31">
        <f t="shared" si="13"/>
        <v>22</v>
      </c>
      <c r="E23" s="32">
        <f t="shared" si="14"/>
        <v>59</v>
      </c>
      <c r="F23" s="62">
        <f t="shared" si="4"/>
        <v>59</v>
      </c>
      <c r="G23" s="63" t="str" cm="1">
        <f t="array" ref="G23">MID(INDEX($Q$3:$Q$258,F23+1), 3, 4)</f>
        <v>8738</v>
      </c>
      <c r="H23" s="62">
        <f t="shared" si="10"/>
        <v>56576</v>
      </c>
      <c r="I23" s="63">
        <f t="shared" si="11"/>
        <v>23096</v>
      </c>
      <c r="J23" s="62" t="str">
        <f t="shared" si="5"/>
        <v>5A38</v>
      </c>
      <c r="K23" s="63" t="str">
        <f t="shared" si="6"/>
        <v>0101101000111000</v>
      </c>
      <c r="L23" s="62" t="str">
        <f t="shared" si="7"/>
        <v>0000000001011010</v>
      </c>
      <c r="M23" s="62">
        <f t="shared" si="8"/>
        <v>90</v>
      </c>
      <c r="N23" s="64">
        <f t="shared" si="9"/>
        <v>0</v>
      </c>
      <c r="O23" s="20"/>
      <c r="P23" s="65">
        <v>20</v>
      </c>
      <c r="Q23" s="62" t="s">
        <v>87</v>
      </c>
      <c r="R23" s="20"/>
      <c r="S23" s="15"/>
    </row>
    <row r="24" spans="1:19" ht="12">
      <c r="A24" s="30">
        <v>21</v>
      </c>
      <c r="B24" s="31">
        <f t="shared" si="1"/>
        <v>43</v>
      </c>
      <c r="C24" s="32" t="str">
        <f t="shared" si="2"/>
        <v>2A</v>
      </c>
      <c r="D24" s="31">
        <f t="shared" si="13"/>
        <v>90</v>
      </c>
      <c r="E24" s="32">
        <f t="shared" si="14"/>
        <v>112</v>
      </c>
      <c r="F24" s="62">
        <f t="shared" si="4"/>
        <v>112</v>
      </c>
      <c r="G24" s="63" t="str" cm="1">
        <f t="array" ref="G24">MID(INDEX($Q$3:$Q$258,F24+1), 3, 4)</f>
        <v>7E97</v>
      </c>
      <c r="H24" s="62">
        <f t="shared" si="10"/>
        <v>14336</v>
      </c>
      <c r="I24" s="63">
        <f t="shared" si="11"/>
        <v>18071</v>
      </c>
      <c r="J24" s="62" t="str">
        <f t="shared" si="5"/>
        <v>4697</v>
      </c>
      <c r="K24" s="63" t="str">
        <f t="shared" si="6"/>
        <v>0100011010010111</v>
      </c>
      <c r="L24" s="62" t="str">
        <f t="shared" si="7"/>
        <v>0000000001000110</v>
      </c>
      <c r="M24" s="62">
        <f t="shared" si="8"/>
        <v>70</v>
      </c>
      <c r="N24" s="64">
        <f t="shared" si="9"/>
        <v>0</v>
      </c>
      <c r="O24" s="20"/>
      <c r="P24" s="65">
        <v>21</v>
      </c>
      <c r="Q24" s="62" t="s">
        <v>88</v>
      </c>
      <c r="R24" s="20"/>
      <c r="S24" s="15"/>
    </row>
    <row r="25" spans="1:19" ht="12">
      <c r="A25" s="30">
        <v>22</v>
      </c>
      <c r="B25" s="31">
        <f t="shared" si="1"/>
        <v>45</v>
      </c>
      <c r="C25" s="32" t="str">
        <f t="shared" si="2"/>
        <v>00</v>
      </c>
      <c r="D25" s="31">
        <f t="shared" si="13"/>
        <v>70</v>
      </c>
      <c r="E25" s="32">
        <f t="shared" si="14"/>
        <v>70</v>
      </c>
      <c r="F25" s="62">
        <f t="shared" si="4"/>
        <v>70</v>
      </c>
      <c r="G25" s="63" t="str" cm="1">
        <f t="array" ref="G25">MID(INDEX($Q$3:$Q$258,F25+1), 3, 4)</f>
        <v>2802</v>
      </c>
      <c r="H25" s="62">
        <f t="shared" si="10"/>
        <v>38656</v>
      </c>
      <c r="I25" s="63">
        <f t="shared" si="11"/>
        <v>48898</v>
      </c>
      <c r="J25" s="62" t="str">
        <f t="shared" si="5"/>
        <v>BF02</v>
      </c>
      <c r="K25" s="63" t="str">
        <f t="shared" si="6"/>
        <v>1011111100000010</v>
      </c>
      <c r="L25" s="62" t="str">
        <f t="shared" si="7"/>
        <v>0000000010111111</v>
      </c>
      <c r="M25" s="62">
        <f t="shared" si="8"/>
        <v>191</v>
      </c>
      <c r="N25" s="64">
        <f t="shared" si="9"/>
        <v>0</v>
      </c>
      <c r="O25" s="20"/>
      <c r="P25" s="65">
        <v>22</v>
      </c>
      <c r="Q25" s="62" t="s">
        <v>89</v>
      </c>
      <c r="R25" s="20"/>
      <c r="S25" s="15"/>
    </row>
    <row r="26" spans="1:19" ht="12">
      <c r="A26" s="30">
        <v>23</v>
      </c>
      <c r="B26" s="31">
        <f t="shared" si="1"/>
        <v>47</v>
      </c>
      <c r="C26" s="32" t="str">
        <f t="shared" si="2"/>
        <v>26</v>
      </c>
      <c r="D26" s="31">
        <f t="shared" si="13"/>
        <v>191</v>
      </c>
      <c r="E26" s="32">
        <f t="shared" si="14"/>
        <v>153</v>
      </c>
      <c r="F26" s="62">
        <f t="shared" si="4"/>
        <v>153</v>
      </c>
      <c r="G26" s="63" t="str" cm="1">
        <f t="array" ref="G26">MID(INDEX($Q$3:$Q$258,F26+1), 3, 4)</f>
        <v>1290</v>
      </c>
      <c r="H26" s="62">
        <f t="shared" si="10"/>
        <v>512</v>
      </c>
      <c r="I26" s="63">
        <f t="shared" si="11"/>
        <v>4240</v>
      </c>
      <c r="J26" s="62" t="str">
        <f t="shared" si="5"/>
        <v>1090</v>
      </c>
      <c r="K26" s="63" t="str">
        <f t="shared" si="6"/>
        <v>0001000010010000</v>
      </c>
      <c r="L26" s="62" t="str">
        <f t="shared" si="7"/>
        <v>0000000000010000</v>
      </c>
      <c r="M26" s="62">
        <f t="shared" si="8"/>
        <v>16</v>
      </c>
      <c r="N26" s="64">
        <f t="shared" si="9"/>
        <v>0</v>
      </c>
      <c r="O26" s="20"/>
      <c r="P26" s="65">
        <v>23</v>
      </c>
      <c r="Q26" s="62" t="s">
        <v>90</v>
      </c>
      <c r="R26" s="20"/>
      <c r="S26" s="15"/>
    </row>
    <row r="27" spans="1:19" ht="12">
      <c r="A27" s="30">
        <v>24</v>
      </c>
      <c r="B27" s="31">
        <f t="shared" si="1"/>
        <v>49</v>
      </c>
      <c r="C27" s="32" t="str">
        <f t="shared" si="2"/>
        <v>40</v>
      </c>
      <c r="D27" s="31">
        <f t="shared" si="13"/>
        <v>16</v>
      </c>
      <c r="E27" s="32">
        <f t="shared" si="14"/>
        <v>80</v>
      </c>
      <c r="F27" s="62">
        <f t="shared" si="4"/>
        <v>80</v>
      </c>
      <c r="G27" s="63" t="str" cm="1">
        <f t="array" ref="G27">MID(INDEX($Q$3:$Q$258,F27+1), 3, 4)</f>
        <v>5AF5</v>
      </c>
      <c r="H27" s="62">
        <f t="shared" si="10"/>
        <v>36864</v>
      </c>
      <c r="I27" s="63">
        <f t="shared" si="11"/>
        <v>51957</v>
      </c>
      <c r="J27" s="62" t="str">
        <f t="shared" si="5"/>
        <v>CAF5</v>
      </c>
      <c r="K27" s="63" t="str">
        <f t="shared" si="6"/>
        <v>1100101011110101</v>
      </c>
      <c r="L27" s="62" t="str">
        <f t="shared" si="7"/>
        <v>0000000011001010</v>
      </c>
      <c r="M27" s="62">
        <f t="shared" si="8"/>
        <v>202</v>
      </c>
      <c r="N27" s="64">
        <f t="shared" si="9"/>
        <v>0</v>
      </c>
      <c r="O27" s="20"/>
      <c r="P27" s="65">
        <v>24</v>
      </c>
      <c r="Q27" s="62" t="s">
        <v>91</v>
      </c>
      <c r="R27" s="20"/>
      <c r="S27" s="15"/>
    </row>
    <row r="28" spans="1:19" ht="12">
      <c r="A28" s="30">
        <v>25</v>
      </c>
      <c r="B28" s="31">
        <f t="shared" si="1"/>
        <v>51</v>
      </c>
      <c r="C28" s="32" t="str">
        <f t="shared" si="2"/>
        <v>1D</v>
      </c>
      <c r="D28" s="31">
        <f t="shared" si="13"/>
        <v>202</v>
      </c>
      <c r="E28" s="32">
        <f t="shared" si="14"/>
        <v>215</v>
      </c>
      <c r="F28" s="62">
        <f t="shared" si="4"/>
        <v>215</v>
      </c>
      <c r="G28" s="63" t="str" cm="1">
        <f t="array" ref="G28">MID(INDEX($Q$3:$Q$258,F28+1), 3, 4)</f>
        <v>BB9A</v>
      </c>
      <c r="H28" s="62">
        <f t="shared" si="10"/>
        <v>62720</v>
      </c>
      <c r="I28" s="63">
        <f t="shared" si="11"/>
        <v>20122</v>
      </c>
      <c r="J28" s="62" t="str">
        <f t="shared" si="5"/>
        <v>4E9A</v>
      </c>
      <c r="K28" s="63" t="str">
        <f t="shared" si="6"/>
        <v>0100111010011010</v>
      </c>
      <c r="L28" s="62" t="str">
        <f t="shared" si="7"/>
        <v>0000000001001110</v>
      </c>
      <c r="M28" s="62">
        <f t="shared" si="8"/>
        <v>78</v>
      </c>
      <c r="N28" s="64">
        <f t="shared" si="9"/>
        <v>0</v>
      </c>
      <c r="O28" s="20"/>
      <c r="P28" s="65">
        <v>25</v>
      </c>
      <c r="Q28" s="62" t="s">
        <v>92</v>
      </c>
      <c r="R28" s="20"/>
      <c r="S28" s="15"/>
    </row>
    <row r="29" spans="1:19" ht="12">
      <c r="A29" s="30">
        <v>26</v>
      </c>
      <c r="B29" s="31">
        <f t="shared" si="1"/>
        <v>53</v>
      </c>
      <c r="C29" s="32" t="str">
        <f t="shared" si="2"/>
        <v>00</v>
      </c>
      <c r="D29" s="31">
        <f t="shared" si="13"/>
        <v>78</v>
      </c>
      <c r="E29" s="32">
        <f t="shared" si="14"/>
        <v>78</v>
      </c>
      <c r="F29" s="62">
        <f t="shared" si="4"/>
        <v>78</v>
      </c>
      <c r="G29" s="63" t="str" cm="1">
        <f t="array" ref="G29">MID(INDEX($Q$3:$Q$258,F29+1), 3, 4)</f>
        <v>A90A</v>
      </c>
      <c r="H29" s="62">
        <f t="shared" si="10"/>
        <v>39424</v>
      </c>
      <c r="I29" s="63">
        <f t="shared" si="11"/>
        <v>13066</v>
      </c>
      <c r="J29" s="62" t="str">
        <f t="shared" si="5"/>
        <v>330A</v>
      </c>
      <c r="K29" s="63" t="str">
        <f t="shared" si="6"/>
        <v>0011001100001010</v>
      </c>
      <c r="L29" s="62" t="str">
        <f t="shared" si="7"/>
        <v>0000000000110011</v>
      </c>
      <c r="M29" s="62">
        <f t="shared" si="8"/>
        <v>51</v>
      </c>
      <c r="N29" s="64">
        <f t="shared" si="9"/>
        <v>0</v>
      </c>
      <c r="O29" s="20"/>
      <c r="P29" s="65">
        <v>26</v>
      </c>
      <c r="Q29" s="62" t="s">
        <v>93</v>
      </c>
      <c r="R29" s="20"/>
      <c r="S29" s="15"/>
    </row>
    <row r="30" spans="1:19" ht="12">
      <c r="A30" s="30">
        <v>27</v>
      </c>
      <c r="B30" s="31">
        <f t="shared" si="1"/>
        <v>55</v>
      </c>
      <c r="C30" s="32" t="str">
        <f t="shared" si="2"/>
        <v>00</v>
      </c>
      <c r="D30" s="31">
        <f t="shared" si="13"/>
        <v>51</v>
      </c>
      <c r="E30" s="32">
        <f t="shared" si="14"/>
        <v>51</v>
      </c>
      <c r="F30" s="62">
        <f t="shared" si="4"/>
        <v>51</v>
      </c>
      <c r="G30" s="63" t="str" cm="1">
        <f t="array" ref="G30">MID(INDEX($Q$3:$Q$258,F30+1), 3, 4)</f>
        <v>0630</v>
      </c>
      <c r="H30" s="62">
        <f t="shared" si="10"/>
        <v>2560</v>
      </c>
      <c r="I30" s="63">
        <f t="shared" si="11"/>
        <v>3120</v>
      </c>
      <c r="J30" s="62" t="str">
        <f t="shared" si="5"/>
        <v>0C30</v>
      </c>
      <c r="K30" s="63" t="str">
        <f t="shared" si="6"/>
        <v>0000110000110000</v>
      </c>
      <c r="L30" s="62" t="str">
        <f t="shared" si="7"/>
        <v>0000000000001100</v>
      </c>
      <c r="M30" s="62">
        <f t="shared" si="8"/>
        <v>12</v>
      </c>
      <c r="N30" s="64">
        <f t="shared" si="9"/>
        <v>0</v>
      </c>
      <c r="O30" s="20"/>
      <c r="P30" s="65">
        <v>27</v>
      </c>
      <c r="Q30" s="62" t="s">
        <v>94</v>
      </c>
      <c r="R30" s="20"/>
      <c r="S30" s="15"/>
    </row>
    <row r="31" spans="1:19" ht="12">
      <c r="A31" s="30">
        <v>28</v>
      </c>
      <c r="B31" s="31">
        <f t="shared" si="1"/>
        <v>57</v>
      </c>
      <c r="C31" s="32" t="str">
        <f t="shared" si="2"/>
        <v>01</v>
      </c>
      <c r="D31" s="31">
        <f t="shared" si="13"/>
        <v>12</v>
      </c>
      <c r="E31" s="32">
        <f t="shared" si="14"/>
        <v>13</v>
      </c>
      <c r="F31" s="62">
        <f t="shared" si="4"/>
        <v>13</v>
      </c>
      <c r="G31" s="63" t="str" cm="1">
        <f t="array" ref="G31">MID(INDEX($Q$3:$Q$258,F31+1), 3, 4)</f>
        <v>D1AD</v>
      </c>
      <c r="H31" s="62">
        <f t="shared" si="10"/>
        <v>12288</v>
      </c>
      <c r="I31" s="63">
        <f t="shared" si="11"/>
        <v>57773</v>
      </c>
      <c r="J31" s="62" t="str">
        <f t="shared" si="5"/>
        <v>E1AD</v>
      </c>
      <c r="K31" s="63" t="str">
        <f t="shared" si="6"/>
        <v>1110000110101101</v>
      </c>
      <c r="L31" s="62" t="str">
        <f t="shared" si="7"/>
        <v>0000000011100001</v>
      </c>
      <c r="M31" s="62">
        <f t="shared" si="8"/>
        <v>225</v>
      </c>
      <c r="N31" s="64">
        <f t="shared" si="9"/>
        <v>0</v>
      </c>
      <c r="O31" s="20"/>
      <c r="P31" s="65">
        <v>28</v>
      </c>
      <c r="Q31" s="62" t="s">
        <v>95</v>
      </c>
      <c r="R31" s="20"/>
      <c r="S31" s="15"/>
    </row>
    <row r="32" spans="1:19" ht="12.75" thickBot="1">
      <c r="A32" s="30">
        <v>29</v>
      </c>
      <c r="B32" s="31">
        <f t="shared" si="1"/>
        <v>59</v>
      </c>
      <c r="C32" s="32" t="str">
        <f t="shared" si="2"/>
        <v>F4</v>
      </c>
      <c r="D32" s="31">
        <f t="shared" si="13"/>
        <v>225</v>
      </c>
      <c r="E32" s="32">
        <f t="shared" si="14"/>
        <v>21</v>
      </c>
      <c r="F32" s="62">
        <f t="shared" si="4"/>
        <v>21</v>
      </c>
      <c r="G32" s="66" t="str" cm="1">
        <f t="array" ref="G32">MID(INDEX($Q$3:$Q$258,F32+1), 3, 4)</f>
        <v>4294</v>
      </c>
      <c r="H32" s="67">
        <f t="shared" si="10"/>
        <v>44288</v>
      </c>
      <c r="I32" s="68">
        <f t="shared" si="11"/>
        <v>61332</v>
      </c>
      <c r="J32" s="69" t="str">
        <f t="shared" si="5"/>
        <v>EF94</v>
      </c>
      <c r="O32" s="20"/>
      <c r="P32" s="65">
        <v>29</v>
      </c>
      <c r="Q32" s="62" t="s">
        <v>96</v>
      </c>
      <c r="R32" s="20"/>
      <c r="S32" s="15"/>
    </row>
    <row r="33" spans="1:19" ht="12">
      <c r="A33" s="123" t="s">
        <v>97</v>
      </c>
      <c r="B33" s="124"/>
      <c r="C33" s="127" t="str">
        <f>J32</f>
        <v>EF94</v>
      </c>
      <c r="D33" s="128"/>
      <c r="E33" s="131" t="s">
        <v>98</v>
      </c>
      <c r="F33" s="133" t="s">
        <v>400</v>
      </c>
      <c r="G33" s="70"/>
      <c r="H33" s="70"/>
      <c r="I33" s="70"/>
      <c r="J33" s="70"/>
      <c r="K33" s="70"/>
      <c r="L33" s="70"/>
      <c r="M33" s="70"/>
      <c r="N33" s="70"/>
      <c r="O33" s="70"/>
      <c r="P33" s="65">
        <v>30</v>
      </c>
      <c r="Q33" s="62" t="s">
        <v>99</v>
      </c>
      <c r="R33" s="70"/>
      <c r="S33" s="15"/>
    </row>
    <row r="34" spans="1:19" ht="12.75" thickBot="1">
      <c r="A34" s="125"/>
      <c r="B34" s="126"/>
      <c r="C34" s="129"/>
      <c r="D34" s="130"/>
      <c r="E34" s="132"/>
      <c r="F34" s="134"/>
      <c r="G34" s="70"/>
      <c r="H34" s="70"/>
      <c r="I34" s="70"/>
      <c r="K34" s="70"/>
      <c r="L34" s="70"/>
      <c r="M34" s="70"/>
      <c r="N34" s="70"/>
      <c r="O34" s="70"/>
      <c r="P34" s="65">
        <v>31</v>
      </c>
      <c r="Q34" s="62" t="s">
        <v>100</v>
      </c>
      <c r="R34" s="70"/>
      <c r="S34" s="15"/>
    </row>
    <row r="35" spans="1:19" ht="12">
      <c r="P35" s="65">
        <v>32</v>
      </c>
      <c r="Q35" s="62" t="s">
        <v>101</v>
      </c>
      <c r="S35" s="15"/>
    </row>
    <row r="36" spans="1:19" ht="12" customHeight="1">
      <c r="A36" s="116" t="s">
        <v>102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71"/>
      <c r="P36" s="65">
        <v>33</v>
      </c>
      <c r="Q36" s="62" t="s">
        <v>103</v>
      </c>
      <c r="R36" s="71"/>
      <c r="S36" s="15"/>
    </row>
    <row r="37" spans="1:19" ht="12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71"/>
      <c r="P37" s="65">
        <v>34</v>
      </c>
      <c r="Q37" s="62" t="s">
        <v>104</v>
      </c>
      <c r="R37" s="71"/>
      <c r="S37" s="15"/>
    </row>
    <row r="38" spans="1:19" ht="12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71"/>
      <c r="P38" s="65">
        <v>35</v>
      </c>
      <c r="Q38" s="62" t="s">
        <v>105</v>
      </c>
      <c r="R38" s="71"/>
      <c r="S38" s="15"/>
    </row>
    <row r="39" spans="1:19" ht="12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71"/>
      <c r="P39" s="65">
        <v>36</v>
      </c>
      <c r="Q39" s="62" t="s">
        <v>106</v>
      </c>
      <c r="R39" s="71"/>
      <c r="S39" s="15"/>
    </row>
    <row r="40" spans="1:19" ht="12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71"/>
      <c r="P40" s="65">
        <v>37</v>
      </c>
      <c r="Q40" s="62" t="s">
        <v>107</v>
      </c>
      <c r="R40" s="71"/>
      <c r="S40" s="15"/>
    </row>
    <row r="41" spans="1:19" ht="12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71"/>
      <c r="P41" s="65">
        <v>38</v>
      </c>
      <c r="Q41" s="62" t="s">
        <v>108</v>
      </c>
      <c r="R41" s="71"/>
      <c r="S41" s="15"/>
    </row>
    <row r="42" spans="1:19" ht="1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71"/>
      <c r="P42" s="65">
        <v>39</v>
      </c>
      <c r="Q42" s="62" t="s">
        <v>109</v>
      </c>
      <c r="R42" s="71"/>
      <c r="S42" s="15"/>
    </row>
    <row r="43" spans="1:19" ht="12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71"/>
      <c r="P43" s="65">
        <v>40</v>
      </c>
      <c r="Q43" s="62" t="s">
        <v>110</v>
      </c>
      <c r="R43" s="71"/>
      <c r="S43" s="15"/>
    </row>
    <row r="44" spans="1:19" ht="12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71"/>
      <c r="P44" s="65">
        <v>41</v>
      </c>
      <c r="Q44" s="62" t="s">
        <v>111</v>
      </c>
      <c r="R44" s="71"/>
      <c r="S44" s="15"/>
    </row>
    <row r="45" spans="1:19" ht="12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71"/>
      <c r="P45" s="65">
        <v>42</v>
      </c>
      <c r="Q45" s="62" t="s">
        <v>112</v>
      </c>
      <c r="R45" s="71"/>
      <c r="S45" s="15"/>
    </row>
    <row r="46" spans="1:19" ht="12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71"/>
      <c r="P46" s="65">
        <v>43</v>
      </c>
      <c r="Q46" s="62" t="s">
        <v>113</v>
      </c>
      <c r="R46" s="71"/>
      <c r="S46" s="15"/>
    </row>
    <row r="47" spans="1:19" ht="12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71"/>
      <c r="P47" s="65">
        <v>44</v>
      </c>
      <c r="Q47" s="62" t="s">
        <v>114</v>
      </c>
      <c r="R47" s="71"/>
      <c r="S47" s="15"/>
    </row>
    <row r="48" spans="1:19" ht="12">
      <c r="O48" s="72"/>
      <c r="P48" s="65">
        <v>45</v>
      </c>
      <c r="Q48" s="62" t="s">
        <v>115</v>
      </c>
      <c r="R48" s="72"/>
      <c r="S48" s="15"/>
    </row>
    <row r="49" spans="15:19" ht="12">
      <c r="O49" s="72"/>
      <c r="P49" s="65">
        <v>46</v>
      </c>
      <c r="Q49" s="62" t="s">
        <v>116</v>
      </c>
      <c r="R49" s="72"/>
      <c r="S49" s="15"/>
    </row>
    <row r="50" spans="15:19" ht="12">
      <c r="O50" s="72"/>
      <c r="P50" s="65">
        <v>47</v>
      </c>
      <c r="Q50" s="62" t="s">
        <v>117</v>
      </c>
      <c r="R50" s="72"/>
      <c r="S50" s="15"/>
    </row>
    <row r="51" spans="15:19" ht="12">
      <c r="O51" s="72"/>
      <c r="P51" s="65">
        <v>48</v>
      </c>
      <c r="Q51" s="62" t="s">
        <v>118</v>
      </c>
      <c r="R51" s="72"/>
      <c r="S51" s="15"/>
    </row>
    <row r="52" spans="15:19" ht="12">
      <c r="P52" s="65">
        <v>49</v>
      </c>
      <c r="Q52" s="62" t="s">
        <v>119</v>
      </c>
      <c r="S52" s="15"/>
    </row>
    <row r="53" spans="15:19" ht="12">
      <c r="P53" s="65">
        <v>50</v>
      </c>
      <c r="Q53" s="62" t="s">
        <v>120</v>
      </c>
      <c r="S53" s="15"/>
    </row>
    <row r="54" spans="15:19" ht="12">
      <c r="P54" s="65">
        <v>51</v>
      </c>
      <c r="Q54" s="62" t="s">
        <v>121</v>
      </c>
      <c r="S54" s="15"/>
    </row>
    <row r="55" spans="15:19" ht="12">
      <c r="P55" s="65">
        <v>52</v>
      </c>
      <c r="Q55" s="62" t="s">
        <v>122</v>
      </c>
      <c r="S55" s="15"/>
    </row>
    <row r="56" spans="15:19" ht="12">
      <c r="P56" s="65">
        <v>53</v>
      </c>
      <c r="Q56" s="62" t="s">
        <v>123</v>
      </c>
      <c r="S56" s="15"/>
    </row>
    <row r="57" spans="15:19" ht="12">
      <c r="P57" s="65">
        <v>54</v>
      </c>
      <c r="Q57" s="62" t="s">
        <v>124</v>
      </c>
      <c r="S57" s="15"/>
    </row>
    <row r="58" spans="15:19" ht="12">
      <c r="P58" s="65">
        <v>55</v>
      </c>
      <c r="Q58" s="62" t="s">
        <v>125</v>
      </c>
      <c r="S58" s="15"/>
    </row>
    <row r="59" spans="15:19" ht="12">
      <c r="P59" s="65">
        <v>56</v>
      </c>
      <c r="Q59" s="62" t="s">
        <v>126</v>
      </c>
      <c r="S59" s="15"/>
    </row>
    <row r="60" spans="15:19" ht="12">
      <c r="P60" s="65">
        <v>57</v>
      </c>
      <c r="Q60" s="62" t="s">
        <v>127</v>
      </c>
      <c r="S60" s="15"/>
    </row>
    <row r="61" spans="15:19" ht="12">
      <c r="P61" s="65">
        <v>58</v>
      </c>
      <c r="Q61" s="62" t="s">
        <v>128</v>
      </c>
      <c r="S61" s="15"/>
    </row>
    <row r="62" spans="15:19" ht="12">
      <c r="P62" s="65">
        <v>59</v>
      </c>
      <c r="Q62" s="62" t="s">
        <v>129</v>
      </c>
      <c r="S62" s="15"/>
    </row>
    <row r="63" spans="15:19" ht="12">
      <c r="P63" s="65">
        <v>60</v>
      </c>
      <c r="Q63" s="62" t="s">
        <v>130</v>
      </c>
      <c r="S63" s="15"/>
    </row>
    <row r="64" spans="15:19" ht="12">
      <c r="P64" s="65">
        <v>61</v>
      </c>
      <c r="Q64" s="62" t="s">
        <v>131</v>
      </c>
      <c r="S64" s="15"/>
    </row>
    <row r="65" spans="16:19" ht="12">
      <c r="P65" s="65">
        <v>62</v>
      </c>
      <c r="Q65" s="62" t="s">
        <v>132</v>
      </c>
      <c r="S65" s="15"/>
    </row>
    <row r="66" spans="16:19" ht="12">
      <c r="P66" s="65">
        <v>63</v>
      </c>
      <c r="Q66" s="62" t="s">
        <v>133</v>
      </c>
      <c r="S66" s="15"/>
    </row>
    <row r="67" spans="16:19" ht="12">
      <c r="P67" s="65">
        <v>64</v>
      </c>
      <c r="Q67" s="62" t="s">
        <v>134</v>
      </c>
      <c r="S67" s="15"/>
    </row>
    <row r="68" spans="16:19" ht="12">
      <c r="P68" s="65">
        <v>65</v>
      </c>
      <c r="Q68" s="62" t="s">
        <v>135</v>
      </c>
      <c r="S68" s="15"/>
    </row>
    <row r="69" spans="16:19" ht="12">
      <c r="P69" s="65">
        <v>66</v>
      </c>
      <c r="Q69" s="62" t="s">
        <v>136</v>
      </c>
      <c r="S69" s="15"/>
    </row>
    <row r="70" spans="16:19" ht="12">
      <c r="P70" s="65">
        <v>67</v>
      </c>
      <c r="Q70" s="62" t="s">
        <v>137</v>
      </c>
      <c r="S70" s="15"/>
    </row>
    <row r="71" spans="16:19" ht="12">
      <c r="P71" s="65">
        <v>68</v>
      </c>
      <c r="Q71" s="62" t="s">
        <v>138</v>
      </c>
      <c r="S71" s="15"/>
    </row>
    <row r="72" spans="16:19" ht="12">
      <c r="P72" s="65">
        <v>69</v>
      </c>
      <c r="Q72" s="62" t="s">
        <v>139</v>
      </c>
      <c r="S72" s="15"/>
    </row>
    <row r="73" spans="16:19" ht="12">
      <c r="P73" s="65">
        <v>70</v>
      </c>
      <c r="Q73" s="62" t="s">
        <v>140</v>
      </c>
      <c r="S73" s="15"/>
    </row>
    <row r="74" spans="16:19" ht="12">
      <c r="P74" s="65">
        <v>71</v>
      </c>
      <c r="Q74" s="62" t="s">
        <v>141</v>
      </c>
      <c r="S74" s="15"/>
    </row>
    <row r="75" spans="16:19" ht="12">
      <c r="P75" s="65">
        <v>72</v>
      </c>
      <c r="Q75" s="62" t="s">
        <v>142</v>
      </c>
      <c r="S75" s="15"/>
    </row>
    <row r="76" spans="16:19" ht="12">
      <c r="P76" s="65">
        <v>73</v>
      </c>
      <c r="Q76" s="62" t="s">
        <v>143</v>
      </c>
      <c r="S76" s="15"/>
    </row>
    <row r="77" spans="16:19" ht="12">
      <c r="P77" s="65">
        <v>74</v>
      </c>
      <c r="Q77" s="62" t="s">
        <v>144</v>
      </c>
      <c r="S77" s="15"/>
    </row>
    <row r="78" spans="16:19" ht="12">
      <c r="P78" s="65">
        <v>75</v>
      </c>
      <c r="Q78" s="62" t="s">
        <v>145</v>
      </c>
      <c r="S78" s="15"/>
    </row>
    <row r="79" spans="16:19" ht="12">
      <c r="P79" s="65">
        <v>76</v>
      </c>
      <c r="Q79" s="62" t="s">
        <v>146</v>
      </c>
      <c r="S79" s="15"/>
    </row>
    <row r="80" spans="16:19" ht="12">
      <c r="P80" s="65">
        <v>77</v>
      </c>
      <c r="Q80" s="62" t="s">
        <v>147</v>
      </c>
      <c r="S80" s="15"/>
    </row>
    <row r="81" spans="16:19" ht="12">
      <c r="P81" s="65">
        <v>78</v>
      </c>
      <c r="Q81" s="62" t="s">
        <v>148</v>
      </c>
      <c r="S81" s="15"/>
    </row>
    <row r="82" spans="16:19" ht="12">
      <c r="P82" s="65">
        <v>79</v>
      </c>
      <c r="Q82" s="62" t="s">
        <v>149</v>
      </c>
      <c r="S82" s="15"/>
    </row>
    <row r="83" spans="16:19" ht="12">
      <c r="P83" s="65">
        <v>80</v>
      </c>
      <c r="Q83" s="62" t="s">
        <v>150</v>
      </c>
      <c r="S83" s="15"/>
    </row>
    <row r="84" spans="16:19" ht="12">
      <c r="P84" s="65">
        <v>81</v>
      </c>
      <c r="Q84" s="62" t="s">
        <v>151</v>
      </c>
      <c r="S84" s="15"/>
    </row>
    <row r="85" spans="16:19" ht="12">
      <c r="P85" s="65">
        <v>82</v>
      </c>
      <c r="Q85" s="62" t="s">
        <v>152</v>
      </c>
      <c r="S85" s="15"/>
    </row>
    <row r="86" spans="16:19" ht="12">
      <c r="P86" s="65">
        <v>83</v>
      </c>
      <c r="Q86" s="62" t="s">
        <v>153</v>
      </c>
      <c r="S86" s="15"/>
    </row>
    <row r="87" spans="16:19" ht="12">
      <c r="P87" s="65">
        <v>84</v>
      </c>
      <c r="Q87" s="62" t="s">
        <v>154</v>
      </c>
      <c r="S87" s="15"/>
    </row>
    <row r="88" spans="16:19" ht="12">
      <c r="P88" s="65">
        <v>85</v>
      </c>
      <c r="Q88" s="62" t="s">
        <v>155</v>
      </c>
      <c r="S88" s="15"/>
    </row>
    <row r="89" spans="16:19" ht="12">
      <c r="P89" s="65">
        <v>86</v>
      </c>
      <c r="Q89" s="62" t="s">
        <v>156</v>
      </c>
      <c r="S89" s="15"/>
    </row>
    <row r="90" spans="16:19" ht="12">
      <c r="P90" s="65">
        <v>87</v>
      </c>
      <c r="Q90" s="62" t="s">
        <v>157</v>
      </c>
      <c r="S90" s="15"/>
    </row>
    <row r="91" spans="16:19" ht="12">
      <c r="P91" s="65">
        <v>88</v>
      </c>
      <c r="Q91" s="62" t="s">
        <v>158</v>
      </c>
      <c r="S91" s="15"/>
    </row>
    <row r="92" spans="16:19" ht="12">
      <c r="P92" s="65">
        <v>89</v>
      </c>
      <c r="Q92" s="62" t="s">
        <v>159</v>
      </c>
      <c r="S92" s="15"/>
    </row>
    <row r="93" spans="16:19" ht="12">
      <c r="P93" s="65">
        <v>90</v>
      </c>
      <c r="Q93" s="62" t="s">
        <v>160</v>
      </c>
      <c r="S93" s="15"/>
    </row>
    <row r="94" spans="16:19" ht="12">
      <c r="P94" s="65">
        <v>91</v>
      </c>
      <c r="Q94" s="62" t="s">
        <v>161</v>
      </c>
      <c r="S94" s="15"/>
    </row>
    <row r="95" spans="16:19" ht="12">
      <c r="P95" s="65">
        <v>92</v>
      </c>
      <c r="Q95" s="62" t="s">
        <v>162</v>
      </c>
      <c r="S95" s="15"/>
    </row>
    <row r="96" spans="16:19" ht="12">
      <c r="P96" s="65">
        <v>93</v>
      </c>
      <c r="Q96" s="62" t="s">
        <v>163</v>
      </c>
      <c r="S96" s="15"/>
    </row>
    <row r="97" spans="16:19" ht="12">
      <c r="P97" s="65">
        <v>94</v>
      </c>
      <c r="Q97" s="62" t="s">
        <v>164</v>
      </c>
      <c r="S97" s="15"/>
    </row>
    <row r="98" spans="16:19" ht="12">
      <c r="P98" s="65">
        <v>95</v>
      </c>
      <c r="Q98" s="62" t="s">
        <v>165</v>
      </c>
      <c r="S98" s="15"/>
    </row>
    <row r="99" spans="16:19" ht="12">
      <c r="P99" s="65">
        <v>96</v>
      </c>
      <c r="Q99" s="62" t="s">
        <v>166</v>
      </c>
      <c r="S99" s="15"/>
    </row>
    <row r="100" spans="16:19" ht="12">
      <c r="P100" s="65">
        <v>97</v>
      </c>
      <c r="Q100" s="62" t="s">
        <v>167</v>
      </c>
      <c r="S100" s="15"/>
    </row>
    <row r="101" spans="16:19" ht="12">
      <c r="P101" s="65">
        <v>98</v>
      </c>
      <c r="Q101" s="62" t="s">
        <v>168</v>
      </c>
      <c r="S101" s="15"/>
    </row>
    <row r="102" spans="16:19" ht="12">
      <c r="P102" s="65">
        <v>99</v>
      </c>
      <c r="Q102" s="62" t="s">
        <v>169</v>
      </c>
      <c r="S102" s="15"/>
    </row>
    <row r="103" spans="16:19" ht="12">
      <c r="P103" s="65">
        <v>100</v>
      </c>
      <c r="Q103" s="62" t="s">
        <v>170</v>
      </c>
      <c r="S103" s="15"/>
    </row>
    <row r="104" spans="16:19" ht="12">
      <c r="P104" s="65">
        <v>101</v>
      </c>
      <c r="Q104" s="62" t="s">
        <v>171</v>
      </c>
      <c r="S104" s="15"/>
    </row>
    <row r="105" spans="16:19" ht="12">
      <c r="P105" s="65">
        <v>102</v>
      </c>
      <c r="Q105" s="62" t="s">
        <v>172</v>
      </c>
      <c r="S105" s="15"/>
    </row>
    <row r="106" spans="16:19" ht="12">
      <c r="P106" s="65">
        <v>103</v>
      </c>
      <c r="Q106" s="62" t="s">
        <v>173</v>
      </c>
      <c r="S106" s="15"/>
    </row>
    <row r="107" spans="16:19" ht="12">
      <c r="P107" s="65">
        <v>104</v>
      </c>
      <c r="Q107" s="62" t="s">
        <v>174</v>
      </c>
      <c r="S107" s="15"/>
    </row>
    <row r="108" spans="16:19" ht="12">
      <c r="P108" s="65">
        <v>105</v>
      </c>
      <c r="Q108" s="62" t="s">
        <v>175</v>
      </c>
      <c r="S108" s="15"/>
    </row>
    <row r="109" spans="16:19" ht="12">
      <c r="P109" s="65">
        <v>106</v>
      </c>
      <c r="Q109" s="62" t="s">
        <v>176</v>
      </c>
      <c r="S109" s="15"/>
    </row>
    <row r="110" spans="16:19" ht="12">
      <c r="P110" s="65">
        <v>107</v>
      </c>
      <c r="Q110" s="62" t="s">
        <v>177</v>
      </c>
      <c r="S110" s="15"/>
    </row>
    <row r="111" spans="16:19" ht="12">
      <c r="P111" s="65">
        <v>108</v>
      </c>
      <c r="Q111" s="62" t="s">
        <v>178</v>
      </c>
      <c r="S111" s="15"/>
    </row>
    <row r="112" spans="16:19" ht="12">
      <c r="P112" s="65">
        <v>109</v>
      </c>
      <c r="Q112" s="62" t="s">
        <v>179</v>
      </c>
      <c r="S112" s="15"/>
    </row>
    <row r="113" spans="16:19" ht="12">
      <c r="P113" s="65">
        <v>110</v>
      </c>
      <c r="Q113" s="62" t="s">
        <v>180</v>
      </c>
      <c r="S113" s="15"/>
    </row>
    <row r="114" spans="16:19" ht="12">
      <c r="P114" s="65">
        <v>111</v>
      </c>
      <c r="Q114" s="62" t="s">
        <v>181</v>
      </c>
      <c r="S114" s="15"/>
    </row>
    <row r="115" spans="16:19" ht="12">
      <c r="P115" s="65">
        <v>112</v>
      </c>
      <c r="Q115" s="62" t="s">
        <v>182</v>
      </c>
      <c r="S115" s="15"/>
    </row>
    <row r="116" spans="16:19" ht="12">
      <c r="P116" s="65">
        <v>113</v>
      </c>
      <c r="Q116" s="62" t="s">
        <v>183</v>
      </c>
      <c r="S116" s="15"/>
    </row>
    <row r="117" spans="16:19" ht="12">
      <c r="P117" s="65">
        <v>114</v>
      </c>
      <c r="Q117" s="62" t="s">
        <v>184</v>
      </c>
      <c r="S117" s="15"/>
    </row>
    <row r="118" spans="16:19" ht="12">
      <c r="P118" s="65">
        <v>115</v>
      </c>
      <c r="Q118" s="62" t="s">
        <v>185</v>
      </c>
      <c r="S118" s="15"/>
    </row>
    <row r="119" spans="16:19" ht="12">
      <c r="P119" s="65">
        <v>116</v>
      </c>
      <c r="Q119" s="62" t="s">
        <v>186</v>
      </c>
      <c r="S119" s="15"/>
    </row>
    <row r="120" spans="16:19" ht="12">
      <c r="P120" s="65">
        <v>117</v>
      </c>
      <c r="Q120" s="62" t="s">
        <v>187</v>
      </c>
      <c r="S120" s="15"/>
    </row>
    <row r="121" spans="16:19" ht="12">
      <c r="P121" s="65">
        <v>118</v>
      </c>
      <c r="Q121" s="62" t="s">
        <v>188</v>
      </c>
      <c r="S121" s="15"/>
    </row>
    <row r="122" spans="16:19" ht="12">
      <c r="P122" s="65">
        <v>119</v>
      </c>
      <c r="Q122" s="62" t="s">
        <v>189</v>
      </c>
      <c r="S122" s="15"/>
    </row>
    <row r="123" spans="16:19" ht="12">
      <c r="P123" s="65">
        <v>120</v>
      </c>
      <c r="Q123" s="62" t="s">
        <v>190</v>
      </c>
      <c r="S123" s="15"/>
    </row>
    <row r="124" spans="16:19" ht="12">
      <c r="P124" s="65">
        <v>121</v>
      </c>
      <c r="Q124" s="62" t="s">
        <v>191</v>
      </c>
      <c r="S124" s="15"/>
    </row>
    <row r="125" spans="16:19" ht="12">
      <c r="P125" s="65">
        <v>122</v>
      </c>
      <c r="Q125" s="62" t="s">
        <v>192</v>
      </c>
      <c r="S125" s="15"/>
    </row>
    <row r="126" spans="16:19" ht="12">
      <c r="P126" s="65">
        <v>123</v>
      </c>
      <c r="Q126" s="62" t="s">
        <v>193</v>
      </c>
      <c r="S126" s="15"/>
    </row>
    <row r="127" spans="16:19" ht="12">
      <c r="P127" s="65">
        <v>124</v>
      </c>
      <c r="Q127" s="62" t="s">
        <v>194</v>
      </c>
      <c r="S127" s="15"/>
    </row>
    <row r="128" spans="16:19" ht="12">
      <c r="P128" s="65">
        <v>125</v>
      </c>
      <c r="Q128" s="62" t="s">
        <v>195</v>
      </c>
      <c r="S128" s="15"/>
    </row>
    <row r="129" spans="16:19" ht="12">
      <c r="P129" s="65">
        <v>126</v>
      </c>
      <c r="Q129" s="62" t="s">
        <v>196</v>
      </c>
      <c r="S129" s="15"/>
    </row>
    <row r="130" spans="16:19" ht="12">
      <c r="P130" s="65">
        <v>127</v>
      </c>
      <c r="Q130" s="62" t="s">
        <v>197</v>
      </c>
      <c r="S130" s="15"/>
    </row>
    <row r="131" spans="16:19" ht="12">
      <c r="P131" s="65">
        <v>128</v>
      </c>
      <c r="Q131" s="62" t="s">
        <v>198</v>
      </c>
      <c r="S131" s="15"/>
    </row>
    <row r="132" spans="16:19" ht="12">
      <c r="P132" s="65">
        <v>129</v>
      </c>
      <c r="Q132" s="62" t="s">
        <v>199</v>
      </c>
      <c r="S132" s="15"/>
    </row>
    <row r="133" spans="16:19" ht="12">
      <c r="P133" s="65">
        <v>130</v>
      </c>
      <c r="Q133" s="62" t="s">
        <v>200</v>
      </c>
      <c r="S133" s="15"/>
    </row>
    <row r="134" spans="16:19" ht="12">
      <c r="P134" s="65">
        <v>131</v>
      </c>
      <c r="Q134" s="62" t="s">
        <v>201</v>
      </c>
      <c r="S134" s="15"/>
    </row>
    <row r="135" spans="16:19" ht="12">
      <c r="P135" s="65">
        <v>132</v>
      </c>
      <c r="Q135" s="62" t="s">
        <v>202</v>
      </c>
      <c r="S135" s="15"/>
    </row>
    <row r="136" spans="16:19" ht="12">
      <c r="P136" s="65">
        <v>133</v>
      </c>
      <c r="Q136" s="62" t="s">
        <v>203</v>
      </c>
      <c r="S136" s="15"/>
    </row>
    <row r="137" spans="16:19" ht="12">
      <c r="P137" s="65">
        <v>134</v>
      </c>
      <c r="Q137" s="62" t="s">
        <v>204</v>
      </c>
      <c r="S137" s="15"/>
    </row>
    <row r="138" spans="16:19" ht="12">
      <c r="P138" s="65">
        <v>135</v>
      </c>
      <c r="Q138" s="62" t="s">
        <v>205</v>
      </c>
      <c r="S138" s="15"/>
    </row>
    <row r="139" spans="16:19" ht="12">
      <c r="P139" s="65">
        <v>136</v>
      </c>
      <c r="Q139" s="62" t="s">
        <v>206</v>
      </c>
      <c r="S139" s="15"/>
    </row>
    <row r="140" spans="16:19" ht="12">
      <c r="P140" s="65">
        <v>137</v>
      </c>
      <c r="Q140" s="62" t="s">
        <v>207</v>
      </c>
      <c r="S140" s="15"/>
    </row>
    <row r="141" spans="16:19" ht="12">
      <c r="P141" s="65">
        <v>138</v>
      </c>
      <c r="Q141" s="62" t="s">
        <v>208</v>
      </c>
      <c r="S141" s="15"/>
    </row>
    <row r="142" spans="16:19" ht="12">
      <c r="P142" s="65">
        <v>139</v>
      </c>
      <c r="Q142" s="62" t="s">
        <v>209</v>
      </c>
      <c r="S142" s="15"/>
    </row>
    <row r="143" spans="16:19" ht="12">
      <c r="P143" s="65">
        <v>140</v>
      </c>
      <c r="Q143" s="62" t="s">
        <v>210</v>
      </c>
      <c r="S143" s="15"/>
    </row>
    <row r="144" spans="16:19" ht="12">
      <c r="P144" s="65">
        <v>141</v>
      </c>
      <c r="Q144" s="62" t="s">
        <v>211</v>
      </c>
      <c r="S144" s="15"/>
    </row>
    <row r="145" spans="16:19" ht="12">
      <c r="P145" s="65">
        <v>142</v>
      </c>
      <c r="Q145" s="62" t="s">
        <v>212</v>
      </c>
      <c r="S145" s="15"/>
    </row>
    <row r="146" spans="16:19" ht="12">
      <c r="P146" s="65">
        <v>143</v>
      </c>
      <c r="Q146" s="62" t="s">
        <v>213</v>
      </c>
      <c r="S146" s="15"/>
    </row>
    <row r="147" spans="16:19" ht="12">
      <c r="P147" s="65">
        <v>144</v>
      </c>
      <c r="Q147" s="62" t="s">
        <v>214</v>
      </c>
      <c r="S147" s="15"/>
    </row>
    <row r="148" spans="16:19" ht="12">
      <c r="P148" s="65">
        <v>145</v>
      </c>
      <c r="Q148" s="62" t="s">
        <v>215</v>
      </c>
      <c r="S148" s="15"/>
    </row>
    <row r="149" spans="16:19" ht="12">
      <c r="P149" s="65">
        <v>146</v>
      </c>
      <c r="Q149" s="62" t="s">
        <v>216</v>
      </c>
      <c r="S149" s="15"/>
    </row>
    <row r="150" spans="16:19" ht="12">
      <c r="P150" s="65">
        <v>147</v>
      </c>
      <c r="Q150" s="62" t="s">
        <v>217</v>
      </c>
      <c r="S150" s="15"/>
    </row>
    <row r="151" spans="16:19" ht="12">
      <c r="P151" s="65">
        <v>148</v>
      </c>
      <c r="Q151" s="62" t="s">
        <v>218</v>
      </c>
      <c r="S151" s="15"/>
    </row>
    <row r="152" spans="16:19" ht="12">
      <c r="P152" s="65">
        <v>149</v>
      </c>
      <c r="Q152" s="62" t="s">
        <v>219</v>
      </c>
      <c r="S152" s="15"/>
    </row>
    <row r="153" spans="16:19" ht="12">
      <c r="P153" s="65">
        <v>150</v>
      </c>
      <c r="Q153" s="62" t="s">
        <v>220</v>
      </c>
      <c r="S153" s="15"/>
    </row>
    <row r="154" spans="16:19" ht="12">
      <c r="P154" s="65">
        <v>151</v>
      </c>
      <c r="Q154" s="62" t="s">
        <v>221</v>
      </c>
      <c r="S154" s="15"/>
    </row>
    <row r="155" spans="16:19" ht="12">
      <c r="P155" s="65">
        <v>152</v>
      </c>
      <c r="Q155" s="62" t="s">
        <v>222</v>
      </c>
      <c r="S155" s="15"/>
    </row>
    <row r="156" spans="16:19" ht="12">
      <c r="P156" s="65">
        <v>153</v>
      </c>
      <c r="Q156" s="62" t="s">
        <v>223</v>
      </c>
      <c r="S156" s="15"/>
    </row>
    <row r="157" spans="16:19" ht="12">
      <c r="P157" s="65">
        <v>154</v>
      </c>
      <c r="Q157" s="62" t="s">
        <v>224</v>
      </c>
      <c r="S157" s="15"/>
    </row>
    <row r="158" spans="16:19" ht="12">
      <c r="P158" s="65">
        <v>155</v>
      </c>
      <c r="Q158" s="62" t="s">
        <v>225</v>
      </c>
      <c r="S158" s="15"/>
    </row>
    <row r="159" spans="16:19" ht="12">
      <c r="P159" s="65">
        <v>156</v>
      </c>
      <c r="Q159" s="62" t="s">
        <v>226</v>
      </c>
      <c r="S159" s="15"/>
    </row>
    <row r="160" spans="16:19" ht="12">
      <c r="P160" s="65">
        <v>157</v>
      </c>
      <c r="Q160" s="62" t="s">
        <v>227</v>
      </c>
      <c r="S160" s="15"/>
    </row>
    <row r="161" spans="16:19" ht="12">
      <c r="P161" s="65">
        <v>158</v>
      </c>
      <c r="Q161" s="62" t="s">
        <v>228</v>
      </c>
      <c r="S161" s="15"/>
    </row>
    <row r="162" spans="16:19" ht="12">
      <c r="P162" s="65">
        <v>159</v>
      </c>
      <c r="Q162" s="62" t="s">
        <v>229</v>
      </c>
      <c r="S162" s="15"/>
    </row>
    <row r="163" spans="16:19" ht="12">
      <c r="P163" s="65">
        <v>160</v>
      </c>
      <c r="Q163" s="62" t="s">
        <v>230</v>
      </c>
      <c r="S163" s="15"/>
    </row>
    <row r="164" spans="16:19" ht="12">
      <c r="P164" s="65">
        <v>161</v>
      </c>
      <c r="Q164" s="62" t="s">
        <v>231</v>
      </c>
      <c r="S164" s="15"/>
    </row>
    <row r="165" spans="16:19" ht="12">
      <c r="P165" s="65">
        <v>162</v>
      </c>
      <c r="Q165" s="62" t="s">
        <v>232</v>
      </c>
      <c r="S165" s="15"/>
    </row>
    <row r="166" spans="16:19" ht="12">
      <c r="P166" s="65">
        <v>163</v>
      </c>
      <c r="Q166" s="62" t="s">
        <v>233</v>
      </c>
      <c r="S166" s="15"/>
    </row>
    <row r="167" spans="16:19" ht="12">
      <c r="P167" s="65">
        <v>164</v>
      </c>
      <c r="Q167" s="62" t="s">
        <v>234</v>
      </c>
      <c r="S167" s="15"/>
    </row>
    <row r="168" spans="16:19" ht="12">
      <c r="P168" s="65">
        <v>165</v>
      </c>
      <c r="Q168" s="62" t="s">
        <v>235</v>
      </c>
      <c r="S168" s="15"/>
    </row>
    <row r="169" spans="16:19" ht="12">
      <c r="P169" s="65">
        <v>166</v>
      </c>
      <c r="Q169" s="62" t="s">
        <v>236</v>
      </c>
      <c r="S169" s="15"/>
    </row>
    <row r="170" spans="16:19" ht="12">
      <c r="P170" s="65">
        <v>167</v>
      </c>
      <c r="Q170" s="62" t="s">
        <v>237</v>
      </c>
      <c r="S170" s="15"/>
    </row>
    <row r="171" spans="16:19" ht="12">
      <c r="P171" s="65">
        <v>168</v>
      </c>
      <c r="Q171" s="62" t="s">
        <v>238</v>
      </c>
      <c r="S171" s="15"/>
    </row>
    <row r="172" spans="16:19" ht="12">
      <c r="P172" s="65">
        <v>169</v>
      </c>
      <c r="Q172" s="62" t="s">
        <v>239</v>
      </c>
      <c r="S172" s="15"/>
    </row>
    <row r="173" spans="16:19" ht="12">
      <c r="P173" s="65">
        <v>170</v>
      </c>
      <c r="Q173" s="62" t="s">
        <v>240</v>
      </c>
      <c r="S173" s="15"/>
    </row>
    <row r="174" spans="16:19" ht="12">
      <c r="P174" s="65">
        <v>171</v>
      </c>
      <c r="Q174" s="62" t="s">
        <v>241</v>
      </c>
      <c r="S174" s="15"/>
    </row>
    <row r="175" spans="16:19" ht="12">
      <c r="P175" s="65">
        <v>172</v>
      </c>
      <c r="Q175" s="62" t="s">
        <v>242</v>
      </c>
      <c r="S175" s="15"/>
    </row>
    <row r="176" spans="16:19" ht="12">
      <c r="P176" s="65">
        <v>173</v>
      </c>
      <c r="Q176" s="62" t="s">
        <v>243</v>
      </c>
      <c r="S176" s="15"/>
    </row>
    <row r="177" spans="16:19" ht="12">
      <c r="P177" s="65">
        <v>174</v>
      </c>
      <c r="Q177" s="62" t="s">
        <v>244</v>
      </c>
      <c r="S177" s="15"/>
    </row>
    <row r="178" spans="16:19" ht="12">
      <c r="P178" s="65">
        <v>175</v>
      </c>
      <c r="Q178" s="62" t="s">
        <v>245</v>
      </c>
      <c r="S178" s="15"/>
    </row>
    <row r="179" spans="16:19" ht="12">
      <c r="P179" s="65">
        <v>176</v>
      </c>
      <c r="Q179" s="62" t="s">
        <v>246</v>
      </c>
      <c r="S179" s="15"/>
    </row>
    <row r="180" spans="16:19" ht="12">
      <c r="P180" s="65">
        <v>177</v>
      </c>
      <c r="Q180" s="62" t="s">
        <v>247</v>
      </c>
      <c r="S180" s="15"/>
    </row>
    <row r="181" spans="16:19" ht="12">
      <c r="P181" s="65">
        <v>178</v>
      </c>
      <c r="Q181" s="62" t="s">
        <v>248</v>
      </c>
      <c r="S181" s="15"/>
    </row>
    <row r="182" spans="16:19" ht="12">
      <c r="P182" s="65">
        <v>179</v>
      </c>
      <c r="Q182" s="62" t="s">
        <v>249</v>
      </c>
      <c r="S182" s="15"/>
    </row>
    <row r="183" spans="16:19" ht="12">
      <c r="P183" s="65">
        <v>180</v>
      </c>
      <c r="Q183" s="62" t="s">
        <v>250</v>
      </c>
      <c r="S183" s="15"/>
    </row>
    <row r="184" spans="16:19" ht="12">
      <c r="P184" s="65">
        <v>181</v>
      </c>
      <c r="Q184" s="62" t="s">
        <v>251</v>
      </c>
      <c r="S184" s="15"/>
    </row>
    <row r="185" spans="16:19" ht="12">
      <c r="P185" s="65">
        <v>182</v>
      </c>
      <c r="Q185" s="62" t="s">
        <v>252</v>
      </c>
      <c r="S185" s="15"/>
    </row>
    <row r="186" spans="16:19" ht="12">
      <c r="P186" s="65">
        <v>183</v>
      </c>
      <c r="Q186" s="62" t="s">
        <v>253</v>
      </c>
      <c r="S186" s="15"/>
    </row>
    <row r="187" spans="16:19" ht="12">
      <c r="P187" s="65">
        <v>184</v>
      </c>
      <c r="Q187" s="62" t="s">
        <v>254</v>
      </c>
      <c r="S187" s="15"/>
    </row>
    <row r="188" spans="16:19" ht="12">
      <c r="P188" s="65">
        <v>185</v>
      </c>
      <c r="Q188" s="62" t="s">
        <v>255</v>
      </c>
      <c r="S188" s="15"/>
    </row>
    <row r="189" spans="16:19" ht="12">
      <c r="P189" s="65">
        <v>186</v>
      </c>
      <c r="Q189" s="62" t="s">
        <v>256</v>
      </c>
      <c r="S189" s="15"/>
    </row>
    <row r="190" spans="16:19" ht="12">
      <c r="P190" s="65">
        <v>187</v>
      </c>
      <c r="Q190" s="62" t="s">
        <v>257</v>
      </c>
      <c r="S190" s="15"/>
    </row>
    <row r="191" spans="16:19" ht="12">
      <c r="P191" s="65">
        <v>188</v>
      </c>
      <c r="Q191" s="62" t="s">
        <v>258</v>
      </c>
      <c r="S191" s="15"/>
    </row>
    <row r="192" spans="16:19" ht="12">
      <c r="P192" s="65">
        <v>189</v>
      </c>
      <c r="Q192" s="62" t="s">
        <v>259</v>
      </c>
      <c r="S192" s="15"/>
    </row>
    <row r="193" spans="16:19" ht="12">
      <c r="P193" s="65">
        <v>190</v>
      </c>
      <c r="Q193" s="62" t="s">
        <v>260</v>
      </c>
      <c r="S193" s="15"/>
    </row>
    <row r="194" spans="16:19" ht="12">
      <c r="P194" s="65">
        <v>191</v>
      </c>
      <c r="Q194" s="62" t="s">
        <v>261</v>
      </c>
      <c r="S194" s="15"/>
    </row>
    <row r="195" spans="16:19" ht="12">
      <c r="P195" s="65">
        <v>192</v>
      </c>
      <c r="Q195" s="62" t="s">
        <v>262</v>
      </c>
      <c r="S195" s="15"/>
    </row>
    <row r="196" spans="16:19" ht="12">
      <c r="P196" s="65">
        <v>193</v>
      </c>
      <c r="Q196" s="62" t="s">
        <v>263</v>
      </c>
      <c r="S196" s="15"/>
    </row>
    <row r="197" spans="16:19" ht="12">
      <c r="P197" s="65">
        <v>194</v>
      </c>
      <c r="Q197" s="62" t="s">
        <v>264</v>
      </c>
      <c r="S197" s="15"/>
    </row>
    <row r="198" spans="16:19" ht="12">
      <c r="P198" s="65">
        <v>195</v>
      </c>
      <c r="Q198" s="62" t="s">
        <v>265</v>
      </c>
      <c r="S198" s="15"/>
    </row>
    <row r="199" spans="16:19" ht="12">
      <c r="P199" s="65">
        <v>196</v>
      </c>
      <c r="Q199" s="62" t="s">
        <v>266</v>
      </c>
      <c r="S199" s="15"/>
    </row>
    <row r="200" spans="16:19" ht="12">
      <c r="P200" s="65">
        <v>197</v>
      </c>
      <c r="Q200" s="62" t="s">
        <v>267</v>
      </c>
      <c r="S200" s="15"/>
    </row>
    <row r="201" spans="16:19" ht="12">
      <c r="P201" s="65">
        <v>198</v>
      </c>
      <c r="Q201" s="62" t="s">
        <v>268</v>
      </c>
      <c r="S201" s="15"/>
    </row>
    <row r="202" spans="16:19" ht="12">
      <c r="P202" s="65">
        <v>199</v>
      </c>
      <c r="Q202" s="62" t="s">
        <v>269</v>
      </c>
      <c r="S202" s="15"/>
    </row>
    <row r="203" spans="16:19" ht="12">
      <c r="P203" s="65">
        <v>200</v>
      </c>
      <c r="Q203" s="62" t="s">
        <v>270</v>
      </c>
      <c r="S203" s="15"/>
    </row>
    <row r="204" spans="16:19" ht="12">
      <c r="P204" s="65">
        <v>201</v>
      </c>
      <c r="Q204" s="62" t="s">
        <v>271</v>
      </c>
      <c r="S204" s="15"/>
    </row>
    <row r="205" spans="16:19" ht="12">
      <c r="P205" s="65">
        <v>202</v>
      </c>
      <c r="Q205" s="62" t="s">
        <v>272</v>
      </c>
      <c r="S205" s="15"/>
    </row>
    <row r="206" spans="16:19" ht="12">
      <c r="P206" s="65">
        <v>203</v>
      </c>
      <c r="Q206" s="62" t="s">
        <v>273</v>
      </c>
      <c r="S206" s="15"/>
    </row>
    <row r="207" spans="16:19" ht="12">
      <c r="P207" s="65">
        <v>204</v>
      </c>
      <c r="Q207" s="62" t="s">
        <v>274</v>
      </c>
      <c r="S207" s="15"/>
    </row>
    <row r="208" spans="16:19" ht="12">
      <c r="P208" s="65">
        <v>205</v>
      </c>
      <c r="Q208" s="62" t="s">
        <v>275</v>
      </c>
      <c r="S208" s="15"/>
    </row>
    <row r="209" spans="16:19" ht="12">
      <c r="P209" s="65">
        <v>206</v>
      </c>
      <c r="Q209" s="62" t="s">
        <v>276</v>
      </c>
      <c r="S209" s="15"/>
    </row>
    <row r="210" spans="16:19" ht="12">
      <c r="P210" s="65">
        <v>207</v>
      </c>
      <c r="Q210" s="62" t="s">
        <v>277</v>
      </c>
      <c r="S210" s="15"/>
    </row>
    <row r="211" spans="16:19" ht="12">
      <c r="P211" s="65">
        <v>208</v>
      </c>
      <c r="Q211" s="62" t="s">
        <v>278</v>
      </c>
      <c r="S211" s="15"/>
    </row>
    <row r="212" spans="16:19" ht="12">
      <c r="P212" s="65">
        <v>209</v>
      </c>
      <c r="Q212" s="62" t="s">
        <v>279</v>
      </c>
      <c r="S212" s="15"/>
    </row>
    <row r="213" spans="16:19" ht="12">
      <c r="P213" s="65">
        <v>210</v>
      </c>
      <c r="Q213" s="62" t="s">
        <v>280</v>
      </c>
      <c r="S213" s="15"/>
    </row>
    <row r="214" spans="16:19" ht="12">
      <c r="P214" s="65">
        <v>211</v>
      </c>
      <c r="Q214" s="62" t="s">
        <v>281</v>
      </c>
      <c r="S214" s="15"/>
    </row>
    <row r="215" spans="16:19" ht="12">
      <c r="P215" s="65">
        <v>212</v>
      </c>
      <c r="Q215" s="62" t="s">
        <v>282</v>
      </c>
      <c r="S215" s="15"/>
    </row>
    <row r="216" spans="16:19" ht="12">
      <c r="P216" s="65">
        <v>213</v>
      </c>
      <c r="Q216" s="62" t="s">
        <v>283</v>
      </c>
      <c r="S216" s="15"/>
    </row>
    <row r="217" spans="16:19" ht="12">
      <c r="P217" s="65">
        <v>214</v>
      </c>
      <c r="Q217" s="62" t="s">
        <v>284</v>
      </c>
      <c r="S217" s="15"/>
    </row>
    <row r="218" spans="16:19" ht="12">
      <c r="P218" s="65">
        <v>215</v>
      </c>
      <c r="Q218" s="62" t="s">
        <v>285</v>
      </c>
      <c r="S218" s="15"/>
    </row>
    <row r="219" spans="16:19" ht="12">
      <c r="P219" s="65">
        <v>216</v>
      </c>
      <c r="Q219" s="62" t="s">
        <v>286</v>
      </c>
      <c r="S219" s="15"/>
    </row>
    <row r="220" spans="16:19" ht="12">
      <c r="P220" s="65">
        <v>217</v>
      </c>
      <c r="Q220" s="62" t="s">
        <v>287</v>
      </c>
      <c r="S220" s="15"/>
    </row>
    <row r="221" spans="16:19" ht="12">
      <c r="P221" s="65">
        <v>218</v>
      </c>
      <c r="Q221" s="62" t="s">
        <v>288</v>
      </c>
      <c r="S221" s="15"/>
    </row>
    <row r="222" spans="16:19" ht="12">
      <c r="P222" s="65">
        <v>219</v>
      </c>
      <c r="Q222" s="62" t="s">
        <v>289</v>
      </c>
      <c r="S222" s="15"/>
    </row>
    <row r="223" spans="16:19" ht="12">
      <c r="P223" s="65">
        <v>220</v>
      </c>
      <c r="Q223" s="62" t="s">
        <v>290</v>
      </c>
      <c r="S223" s="15"/>
    </row>
    <row r="224" spans="16:19" ht="12">
      <c r="P224" s="65">
        <v>221</v>
      </c>
      <c r="Q224" s="62" t="s">
        <v>291</v>
      </c>
      <c r="S224" s="15"/>
    </row>
    <row r="225" spans="16:19" ht="12">
      <c r="P225" s="65">
        <v>222</v>
      </c>
      <c r="Q225" s="62" t="s">
        <v>292</v>
      </c>
      <c r="S225" s="15"/>
    </row>
    <row r="226" spans="16:19" ht="12">
      <c r="P226" s="65">
        <v>223</v>
      </c>
      <c r="Q226" s="62" t="s">
        <v>293</v>
      </c>
      <c r="S226" s="15"/>
    </row>
    <row r="227" spans="16:19" ht="12">
      <c r="P227" s="65">
        <v>224</v>
      </c>
      <c r="Q227" s="62" t="s">
        <v>294</v>
      </c>
      <c r="S227" s="15"/>
    </row>
    <row r="228" spans="16:19" ht="12">
      <c r="P228" s="65">
        <v>225</v>
      </c>
      <c r="Q228" s="62" t="s">
        <v>295</v>
      </c>
      <c r="S228" s="15"/>
    </row>
    <row r="229" spans="16:19" ht="12">
      <c r="P229" s="65">
        <v>226</v>
      </c>
      <c r="Q229" s="62" t="s">
        <v>296</v>
      </c>
      <c r="S229" s="15"/>
    </row>
    <row r="230" spans="16:19" ht="12">
      <c r="P230" s="65">
        <v>227</v>
      </c>
      <c r="Q230" s="62" t="s">
        <v>297</v>
      </c>
      <c r="S230" s="15"/>
    </row>
    <row r="231" spans="16:19" ht="12">
      <c r="P231" s="65">
        <v>228</v>
      </c>
      <c r="Q231" s="62" t="s">
        <v>298</v>
      </c>
      <c r="S231" s="15"/>
    </row>
    <row r="232" spans="16:19" ht="12">
      <c r="P232" s="65">
        <v>229</v>
      </c>
      <c r="Q232" s="62" t="s">
        <v>299</v>
      </c>
      <c r="S232" s="15"/>
    </row>
    <row r="233" spans="16:19" ht="12">
      <c r="P233" s="65">
        <v>230</v>
      </c>
      <c r="Q233" s="62" t="s">
        <v>300</v>
      </c>
      <c r="S233" s="15"/>
    </row>
    <row r="234" spans="16:19" ht="12">
      <c r="P234" s="65">
        <v>231</v>
      </c>
      <c r="Q234" s="62" t="s">
        <v>301</v>
      </c>
      <c r="S234" s="15"/>
    </row>
    <row r="235" spans="16:19" ht="12">
      <c r="P235" s="65">
        <v>232</v>
      </c>
      <c r="Q235" s="62" t="s">
        <v>302</v>
      </c>
      <c r="S235" s="15"/>
    </row>
    <row r="236" spans="16:19" ht="12">
      <c r="P236" s="65">
        <v>233</v>
      </c>
      <c r="Q236" s="62" t="s">
        <v>303</v>
      </c>
      <c r="S236" s="15"/>
    </row>
    <row r="237" spans="16:19" ht="12">
      <c r="P237" s="65">
        <v>234</v>
      </c>
      <c r="Q237" s="62" t="s">
        <v>304</v>
      </c>
      <c r="S237" s="15"/>
    </row>
    <row r="238" spans="16:19" ht="12">
      <c r="P238" s="65">
        <v>235</v>
      </c>
      <c r="Q238" s="62" t="s">
        <v>305</v>
      </c>
      <c r="S238" s="15"/>
    </row>
    <row r="239" spans="16:19" ht="12">
      <c r="P239" s="65">
        <v>236</v>
      </c>
      <c r="Q239" s="62" t="s">
        <v>306</v>
      </c>
      <c r="S239" s="15"/>
    </row>
    <row r="240" spans="16:19" ht="12">
      <c r="P240" s="65">
        <v>237</v>
      </c>
      <c r="Q240" s="62" t="s">
        <v>307</v>
      </c>
      <c r="S240" s="15"/>
    </row>
    <row r="241" spans="16:19" ht="12">
      <c r="P241" s="65">
        <v>238</v>
      </c>
      <c r="Q241" s="62" t="s">
        <v>308</v>
      </c>
      <c r="S241" s="15"/>
    </row>
    <row r="242" spans="16:19" ht="12">
      <c r="P242" s="65">
        <v>239</v>
      </c>
      <c r="Q242" s="62" t="s">
        <v>309</v>
      </c>
      <c r="S242" s="15"/>
    </row>
    <row r="243" spans="16:19" ht="12">
      <c r="P243" s="65">
        <v>240</v>
      </c>
      <c r="Q243" s="62" t="s">
        <v>310</v>
      </c>
      <c r="S243" s="15"/>
    </row>
    <row r="244" spans="16:19" ht="12">
      <c r="P244" s="65">
        <v>241</v>
      </c>
      <c r="Q244" s="62" t="s">
        <v>311</v>
      </c>
      <c r="S244" s="15"/>
    </row>
    <row r="245" spans="16:19" ht="12">
      <c r="P245" s="65">
        <v>242</v>
      </c>
      <c r="Q245" s="62" t="s">
        <v>312</v>
      </c>
      <c r="S245" s="15"/>
    </row>
    <row r="246" spans="16:19" ht="12">
      <c r="P246" s="65">
        <v>243</v>
      </c>
      <c r="Q246" s="62" t="s">
        <v>313</v>
      </c>
      <c r="S246" s="15"/>
    </row>
    <row r="247" spans="16:19" ht="12">
      <c r="P247" s="65">
        <v>244</v>
      </c>
      <c r="Q247" s="62" t="s">
        <v>314</v>
      </c>
      <c r="S247" s="15"/>
    </row>
    <row r="248" spans="16:19" ht="12">
      <c r="P248" s="65">
        <v>245</v>
      </c>
      <c r="Q248" s="62" t="s">
        <v>315</v>
      </c>
      <c r="S248" s="15"/>
    </row>
    <row r="249" spans="16:19" ht="12">
      <c r="P249" s="65">
        <v>246</v>
      </c>
      <c r="Q249" s="62" t="s">
        <v>316</v>
      </c>
      <c r="S249" s="15"/>
    </row>
    <row r="250" spans="16:19" ht="12">
      <c r="P250" s="65">
        <v>247</v>
      </c>
      <c r="Q250" s="62" t="s">
        <v>317</v>
      </c>
      <c r="S250" s="15"/>
    </row>
    <row r="251" spans="16:19" ht="12">
      <c r="P251" s="65">
        <v>248</v>
      </c>
      <c r="Q251" s="62" t="s">
        <v>318</v>
      </c>
      <c r="S251" s="15"/>
    </row>
    <row r="252" spans="16:19" ht="12">
      <c r="P252" s="65">
        <v>249</v>
      </c>
      <c r="Q252" s="62" t="s">
        <v>319</v>
      </c>
      <c r="S252" s="15"/>
    </row>
    <row r="253" spans="16:19" ht="12">
      <c r="P253" s="65">
        <v>250</v>
      </c>
      <c r="Q253" s="62" t="s">
        <v>320</v>
      </c>
      <c r="S253" s="15"/>
    </row>
    <row r="254" spans="16:19" ht="12">
      <c r="P254" s="65">
        <v>251</v>
      </c>
      <c r="Q254" s="62" t="s">
        <v>321</v>
      </c>
      <c r="S254" s="15"/>
    </row>
    <row r="255" spans="16:19" ht="12">
      <c r="P255" s="65">
        <v>252</v>
      </c>
      <c r="Q255" s="62" t="s">
        <v>322</v>
      </c>
      <c r="S255" s="15"/>
    </row>
    <row r="256" spans="16:19" ht="12">
      <c r="P256" s="65">
        <v>253</v>
      </c>
      <c r="Q256" s="62" t="s">
        <v>323</v>
      </c>
      <c r="S256" s="15"/>
    </row>
    <row r="257" spans="16:17">
      <c r="P257" s="65">
        <v>254</v>
      </c>
      <c r="Q257" s="62" t="s">
        <v>324</v>
      </c>
    </row>
    <row r="258" spans="16:17" ht="17.25" thickBot="1">
      <c r="P258" s="66">
        <v>255</v>
      </c>
      <c r="Q258" s="67" t="s">
        <v>325</v>
      </c>
    </row>
  </sheetData>
  <mergeCells count="9">
    <mergeCell ref="A36:N47"/>
    <mergeCell ref="A1:B1"/>
    <mergeCell ref="C1:N1"/>
    <mergeCell ref="P1:Q1"/>
    <mergeCell ref="K2:N2"/>
    <mergeCell ref="A33:B34"/>
    <mergeCell ref="C33:D34"/>
    <mergeCell ref="E33:E34"/>
    <mergeCell ref="F33:F3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BAFB-0A50-445C-B708-14ACC82D45F3}">
  <sheetPr codeName="Sheet1"/>
  <dimension ref="A1:N13"/>
  <sheetViews>
    <sheetView workbookViewId="0">
      <selection activeCell="D9" sqref="D9"/>
    </sheetView>
  </sheetViews>
  <sheetFormatPr defaultColWidth="38.625" defaultRowHeight="12"/>
  <cols>
    <col min="1" max="1" width="16.125" style="2" bestFit="1" customWidth="1"/>
    <col min="2" max="2" width="5.75" style="2" bestFit="1" customWidth="1"/>
    <col min="3" max="3" width="48.625" style="2" bestFit="1" customWidth="1"/>
    <col min="4" max="4" width="11.87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3.25" style="1" bestFit="1" customWidth="1"/>
    <col min="9" max="9" width="6.5" style="1" bestFit="1" customWidth="1"/>
    <col min="10" max="10" width="5.875" style="2" bestFit="1" customWidth="1"/>
    <col min="11" max="11" width="9.625" style="2" bestFit="1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330</v>
      </c>
      <c r="B1" s="90"/>
      <c r="C1" s="90"/>
      <c r="D1" s="90"/>
      <c r="E1" s="90"/>
      <c r="F1" s="90"/>
      <c r="H1" s="90" t="str">
        <f>_xlfn.CONCAT("계측 채널 경사 데이터 보고 (0x41) - Uplink, ", E13, "-Byte")</f>
        <v>계측 채널 경사 데이터 보고 (0x41) - Uplink, 26-Byte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331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_xlfn.CONCAT("0x",DEC2HEX(E13,2))</f>
        <v>0x1A</v>
      </c>
      <c r="L4" s="2">
        <f>HEX2DEC(MID(K4,3,2))</f>
        <v>26</v>
      </c>
      <c r="M4" s="1">
        <f t="shared" ref="M4:M12" si="0">VALUE(SUBSTITUTE(J4,"-Byte",""))</f>
        <v>1</v>
      </c>
    </row>
    <row r="5" spans="1:14">
      <c r="A5" s="8" t="s">
        <v>15</v>
      </c>
      <c r="B5" s="8" t="s">
        <v>11</v>
      </c>
      <c r="C5" s="9" t="s">
        <v>16</v>
      </c>
      <c r="D5" s="8" t="s">
        <v>12</v>
      </c>
      <c r="E5" s="8">
        <v>4</v>
      </c>
      <c r="F5" s="8" t="s">
        <v>17</v>
      </c>
      <c r="G5" s="10"/>
      <c r="H5" s="11">
        <v>3</v>
      </c>
      <c r="I5" s="93"/>
      <c r="J5" s="12" t="str">
        <f t="shared" ref="J5:J12" si="1">_xlfn.CONCAT(E5, "-Byte")</f>
        <v>4-Byte</v>
      </c>
      <c r="K5" s="8" t="s">
        <v>18</v>
      </c>
      <c r="M5" s="1">
        <f t="shared" si="0"/>
        <v>4</v>
      </c>
    </row>
    <row r="6" spans="1:14">
      <c r="A6" s="8" t="s">
        <v>19</v>
      </c>
      <c r="B6" s="8" t="s">
        <v>20</v>
      </c>
      <c r="C6" s="9" t="s">
        <v>16</v>
      </c>
      <c r="D6" s="8" t="s">
        <v>12</v>
      </c>
      <c r="E6" s="8">
        <v>4</v>
      </c>
      <c r="F6" s="8" t="s">
        <v>17</v>
      </c>
      <c r="G6" s="10"/>
      <c r="H6" s="11">
        <v>4</v>
      </c>
      <c r="I6" s="93"/>
      <c r="J6" s="12" t="str">
        <f t="shared" si="1"/>
        <v>4-Byte</v>
      </c>
      <c r="K6" s="8" t="s">
        <v>19</v>
      </c>
      <c r="M6" s="1">
        <f t="shared" si="0"/>
        <v>4</v>
      </c>
    </row>
    <row r="7" spans="1:14">
      <c r="A7" s="8" t="s">
        <v>21</v>
      </c>
      <c r="B7" s="8" t="s">
        <v>11</v>
      </c>
      <c r="C7" s="9" t="s">
        <v>332</v>
      </c>
      <c r="D7" s="8" t="s">
        <v>22</v>
      </c>
      <c r="E7" s="8">
        <v>1</v>
      </c>
      <c r="F7" s="8" t="s">
        <v>13</v>
      </c>
      <c r="G7" s="10"/>
      <c r="H7" s="11">
        <v>5</v>
      </c>
      <c r="I7" s="93"/>
      <c r="J7" s="12" t="str">
        <f t="shared" si="1"/>
        <v>1-Byte</v>
      </c>
      <c r="K7" s="8" t="s">
        <v>21</v>
      </c>
      <c r="M7" s="1">
        <f t="shared" si="0"/>
        <v>1</v>
      </c>
    </row>
    <row r="8" spans="1:14" ht="24">
      <c r="A8" s="8" t="s">
        <v>23</v>
      </c>
      <c r="B8" s="8" t="s">
        <v>11</v>
      </c>
      <c r="C8" s="14" t="s">
        <v>340</v>
      </c>
      <c r="D8" s="8" t="s">
        <v>341</v>
      </c>
      <c r="E8" s="8">
        <v>1</v>
      </c>
      <c r="F8" s="8" t="s">
        <v>13</v>
      </c>
      <c r="G8" s="10"/>
      <c r="H8" s="11">
        <v>6</v>
      </c>
      <c r="I8" s="93"/>
      <c r="J8" s="12" t="str">
        <f t="shared" si="1"/>
        <v>1-Byte</v>
      </c>
      <c r="K8" s="8" t="s">
        <v>23</v>
      </c>
      <c r="M8" s="1">
        <f t="shared" si="0"/>
        <v>1</v>
      </c>
    </row>
    <row r="9" spans="1:14" ht="50.25">
      <c r="A9" s="8" t="s">
        <v>326</v>
      </c>
      <c r="B9" s="8" t="s">
        <v>11</v>
      </c>
      <c r="C9" s="14" t="s">
        <v>333</v>
      </c>
      <c r="D9" s="8" t="s">
        <v>25</v>
      </c>
      <c r="E9" s="8">
        <v>4</v>
      </c>
      <c r="F9" s="8" t="s">
        <v>17</v>
      </c>
      <c r="G9" s="10"/>
      <c r="H9" s="11">
        <v>7</v>
      </c>
      <c r="I9" s="93"/>
      <c r="J9" s="12" t="str">
        <f t="shared" si="1"/>
        <v>4-Byte</v>
      </c>
      <c r="K9" s="8" t="s">
        <v>26</v>
      </c>
      <c r="M9" s="1">
        <f t="shared" si="0"/>
        <v>4</v>
      </c>
    </row>
    <row r="10" spans="1:14" ht="50.25">
      <c r="A10" s="8" t="s">
        <v>327</v>
      </c>
      <c r="B10" s="8" t="s">
        <v>11</v>
      </c>
      <c r="C10" s="14" t="s">
        <v>334</v>
      </c>
      <c r="D10" s="8" t="s">
        <v>25</v>
      </c>
      <c r="E10" s="8">
        <v>4</v>
      </c>
      <c r="F10" s="8" t="s">
        <v>17</v>
      </c>
      <c r="G10" s="10"/>
      <c r="H10" s="11">
        <v>8</v>
      </c>
      <c r="I10" s="93"/>
      <c r="J10" s="12" t="str">
        <f t="shared" si="1"/>
        <v>4-Byte</v>
      </c>
      <c r="K10" s="8" t="s">
        <v>28</v>
      </c>
      <c r="M10" s="1">
        <f t="shared" si="0"/>
        <v>4</v>
      </c>
    </row>
    <row r="11" spans="1:14" ht="50.25">
      <c r="A11" s="8" t="s">
        <v>328</v>
      </c>
      <c r="B11" s="8" t="s">
        <v>11</v>
      </c>
      <c r="C11" s="14" t="s">
        <v>335</v>
      </c>
      <c r="D11" s="8" t="s">
        <v>25</v>
      </c>
      <c r="E11" s="8">
        <v>4</v>
      </c>
      <c r="F11" s="8" t="s">
        <v>17</v>
      </c>
      <c r="G11" s="10"/>
      <c r="H11" s="11">
        <v>9</v>
      </c>
      <c r="I11" s="93"/>
      <c r="J11" s="12" t="str">
        <f t="shared" si="1"/>
        <v>4-Byte</v>
      </c>
      <c r="K11" s="8" t="s">
        <v>30</v>
      </c>
      <c r="M11" s="1">
        <f t="shared" si="0"/>
        <v>4</v>
      </c>
    </row>
    <row r="12" spans="1:14" ht="50.25">
      <c r="A12" s="8" t="s">
        <v>329</v>
      </c>
      <c r="B12" s="8" t="s">
        <v>11</v>
      </c>
      <c r="C12" s="14" t="s">
        <v>336</v>
      </c>
      <c r="D12" s="8" t="s">
        <v>25</v>
      </c>
      <c r="E12" s="8">
        <v>4</v>
      </c>
      <c r="F12" s="8" t="s">
        <v>17</v>
      </c>
      <c r="G12" s="10"/>
      <c r="H12" s="11">
        <v>10</v>
      </c>
      <c r="I12" s="94"/>
      <c r="J12" s="12" t="str">
        <f t="shared" si="1"/>
        <v>4-Byte</v>
      </c>
      <c r="K12" s="8" t="s">
        <v>32</v>
      </c>
      <c r="M12" s="1">
        <f t="shared" si="0"/>
        <v>4</v>
      </c>
    </row>
    <row r="13" spans="1:14">
      <c r="E13" s="1">
        <f>SUM(E5:E12)</f>
        <v>26</v>
      </c>
      <c r="L13" s="2" t="s">
        <v>33</v>
      </c>
      <c r="M13" s="1">
        <f>SUM(M3:M12)</f>
        <v>28</v>
      </c>
    </row>
  </sheetData>
  <mergeCells count="3">
    <mergeCell ref="A1:F3"/>
    <mergeCell ref="H1:M1"/>
    <mergeCell ref="I5:I12"/>
  </mergeCells>
  <phoneticPr fontId="3" type="noConversion"/>
  <hyperlinks>
    <hyperlink ref="N1" location="데이터종류및기능!A1" display="home" xr:uid="{2D5DAE26-D76E-4362-921B-DA31CBC0AC2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02DE-D7B0-4FF4-8F73-C48DDC01331C}">
  <sheetPr codeName="Sheet2"/>
  <dimension ref="A1:H38"/>
  <sheetViews>
    <sheetView workbookViewId="0">
      <selection activeCell="Q32" sqref="Q32"/>
    </sheetView>
  </sheetViews>
  <sheetFormatPr defaultRowHeight="12"/>
  <cols>
    <col min="1" max="1" width="4.5" style="15" bestFit="1" customWidth="1"/>
    <col min="2" max="2" width="7.5" style="15" bestFit="1" customWidth="1"/>
    <col min="3" max="3" width="4.25" style="15" bestFit="1" customWidth="1"/>
    <col min="4" max="4" width="22.5" style="15" customWidth="1"/>
    <col min="5" max="5" width="75" style="15" bestFit="1" customWidth="1"/>
    <col min="6" max="6" width="9" style="15"/>
    <col min="7" max="7" width="15" style="15" bestFit="1" customWidth="1"/>
    <col min="8" max="8" width="8.25" style="15" customWidth="1"/>
    <col min="9" max="16384" width="9" style="15"/>
  </cols>
  <sheetData>
    <row r="1" spans="1:8" ht="12.75" thickBot="1">
      <c r="A1" s="95" t="s">
        <v>375</v>
      </c>
      <c r="B1" s="95"/>
      <c r="C1" s="95"/>
      <c r="D1" s="95"/>
      <c r="E1" s="95"/>
    </row>
    <row r="2" spans="1:8" ht="12.75" thickBot="1">
      <c r="A2" s="96" t="s">
        <v>34</v>
      </c>
      <c r="B2" s="97"/>
      <c r="C2" s="98" t="s">
        <v>374</v>
      </c>
      <c r="D2" s="99"/>
      <c r="E2" s="100"/>
      <c r="G2" s="2" t="str">
        <f>_xlfn.CONCAT("전체 길이 : ",LEN(C2)/2, " Byte")</f>
        <v>전체 길이 : 32 Byte</v>
      </c>
      <c r="H2" s="2"/>
    </row>
    <row r="3" spans="1:8" ht="12.75" thickBot="1">
      <c r="A3" s="16" t="s">
        <v>35</v>
      </c>
      <c r="B3" s="17" t="s">
        <v>36</v>
      </c>
      <c r="C3" s="18" t="s">
        <v>37</v>
      </c>
      <c r="D3" s="17" t="s">
        <v>38</v>
      </c>
      <c r="E3" s="19" t="s">
        <v>39</v>
      </c>
      <c r="G3" s="20" t="str">
        <f>_xlfn.CONCAT("0x", '0x41_파싱.CRC'!C33)</f>
        <v>0xF173</v>
      </c>
    </row>
    <row r="4" spans="1:8" ht="12.75" thickBot="1">
      <c r="A4" s="21">
        <v>0</v>
      </c>
      <c r="B4" s="22">
        <f>A4*2+1</f>
        <v>1</v>
      </c>
      <c r="C4" s="23" t="str">
        <f t="shared" ref="C4:C35" si="0">MID(C$2,A4*2+1,2)</f>
        <v>02</v>
      </c>
      <c r="D4" s="22" t="s">
        <v>40</v>
      </c>
      <c r="E4" s="24"/>
    </row>
    <row r="5" spans="1:8" ht="12.75" thickBot="1">
      <c r="A5" s="21">
        <v>1</v>
      </c>
      <c r="B5" s="22">
        <f t="shared" ref="B5:B35" si="1">A5*2+1</f>
        <v>3</v>
      </c>
      <c r="C5" s="23" t="str">
        <f t="shared" si="0"/>
        <v>1C</v>
      </c>
      <c r="D5" s="22" t="s">
        <v>42</v>
      </c>
      <c r="E5" s="25">
        <f>HEX2DEC(C5)</f>
        <v>28</v>
      </c>
    </row>
    <row r="6" spans="1:8" ht="12.75" thickBot="1">
      <c r="A6" s="21">
        <v>2</v>
      </c>
      <c r="B6" s="22">
        <f t="shared" si="1"/>
        <v>5</v>
      </c>
      <c r="C6" s="23" t="str">
        <f t="shared" si="0"/>
        <v>41</v>
      </c>
      <c r="D6" s="22" t="s">
        <v>43</v>
      </c>
      <c r="E6" s="25" t="str">
        <f>IF(C6="10","시각동기화요청",IF(C6="20","시각동기화응답",IF(C6="31","채널별RawData",IF(C6="32","채널Raw평균값",IF(C6="33","채널Raw최소값",IF(C6="34","채널Raw최대값",IF(C6="35","채널Raw표준편차",IF(C6="41","Tilt Data",""))))))))</f>
        <v>Tilt Data</v>
      </c>
    </row>
    <row r="7" spans="1:8" ht="12.75" thickBot="1">
      <c r="A7" s="21">
        <v>3</v>
      </c>
      <c r="B7" s="22">
        <f t="shared" si="1"/>
        <v>7</v>
      </c>
      <c r="C7" s="23" t="str">
        <f t="shared" si="0"/>
        <v>1A</v>
      </c>
      <c r="D7" s="22" t="s">
        <v>41</v>
      </c>
      <c r="E7" s="25">
        <f>HEX2DEC(C7)</f>
        <v>26</v>
      </c>
    </row>
    <row r="8" spans="1:8">
      <c r="A8" s="26">
        <v>4</v>
      </c>
      <c r="B8" s="27">
        <f t="shared" si="1"/>
        <v>9</v>
      </c>
      <c r="C8" s="28" t="str">
        <f t="shared" si="0"/>
        <v>64</v>
      </c>
      <c r="D8" s="102" t="s">
        <v>44</v>
      </c>
      <c r="E8" s="100" t="str">
        <f>_xlfn.CONCAT(C8,C9,C10,C11)</f>
        <v>64F84E19</v>
      </c>
    </row>
    <row r="9" spans="1:8" ht="12" customHeight="1">
      <c r="A9" s="30">
        <v>5</v>
      </c>
      <c r="B9" s="31">
        <f t="shared" si="1"/>
        <v>11</v>
      </c>
      <c r="C9" s="32" t="str">
        <f t="shared" si="0"/>
        <v>F8</v>
      </c>
      <c r="D9" s="138"/>
      <c r="E9" s="139"/>
    </row>
    <row r="10" spans="1:8">
      <c r="A10" s="30">
        <v>6</v>
      </c>
      <c r="B10" s="31">
        <f t="shared" si="1"/>
        <v>13</v>
      </c>
      <c r="C10" s="32" t="str">
        <f>MID(C$2,A10*2+1,2)</f>
        <v>4E</v>
      </c>
      <c r="D10" s="106" t="s">
        <v>45</v>
      </c>
      <c r="E10" s="136">
        <f>((HEX2DEC(E8) + 32400)/86400)+DATE(1970,1,1)</f>
        <v>45175.793067129634</v>
      </c>
    </row>
    <row r="11" spans="1:8" ht="12" customHeight="1" thickBot="1">
      <c r="A11" s="33">
        <v>7</v>
      </c>
      <c r="B11" s="34">
        <f t="shared" si="1"/>
        <v>15</v>
      </c>
      <c r="C11" s="35" t="str">
        <f t="shared" si="0"/>
        <v>19</v>
      </c>
      <c r="D11" s="135"/>
      <c r="E11" s="137"/>
    </row>
    <row r="12" spans="1:8">
      <c r="A12" s="26">
        <v>8</v>
      </c>
      <c r="B12" s="27">
        <f t="shared" si="1"/>
        <v>17</v>
      </c>
      <c r="C12" s="28" t="str">
        <f t="shared" si="0"/>
        <v>64</v>
      </c>
      <c r="D12" s="102" t="s">
        <v>46</v>
      </c>
      <c r="E12" s="100" t="str">
        <f>_xlfn.CONCAT(C12,C13,C14,C15)</f>
        <v>64F7EFE0</v>
      </c>
    </row>
    <row r="13" spans="1:8">
      <c r="A13" s="30">
        <v>9</v>
      </c>
      <c r="B13" s="31">
        <f t="shared" si="1"/>
        <v>19</v>
      </c>
      <c r="C13" s="32" t="str">
        <f t="shared" si="0"/>
        <v>F7</v>
      </c>
      <c r="D13" s="138"/>
      <c r="E13" s="139"/>
    </row>
    <row r="14" spans="1:8" ht="17.25" customHeight="1">
      <c r="A14" s="30">
        <v>10</v>
      </c>
      <c r="B14" s="31">
        <f t="shared" si="1"/>
        <v>21</v>
      </c>
      <c r="C14" s="32" t="str">
        <f t="shared" si="0"/>
        <v>EF</v>
      </c>
      <c r="D14" s="106" t="s">
        <v>47</v>
      </c>
      <c r="E14" s="136">
        <f>((HEX2DEC(E12) + 32400)/86400)+DATE(1970,1,1)</f>
        <v>45175.513888888891</v>
      </c>
    </row>
    <row r="15" spans="1:8" ht="12" customHeight="1" thickBot="1">
      <c r="A15" s="33">
        <v>11</v>
      </c>
      <c r="B15" s="34">
        <f t="shared" si="1"/>
        <v>23</v>
      </c>
      <c r="C15" s="35" t="str">
        <f t="shared" si="0"/>
        <v>E0</v>
      </c>
      <c r="D15" s="135"/>
      <c r="E15" s="137"/>
    </row>
    <row r="16" spans="1:8" ht="12.75" thickBot="1">
      <c r="A16" s="33">
        <v>12</v>
      </c>
      <c r="B16" s="34">
        <f t="shared" si="1"/>
        <v>25</v>
      </c>
      <c r="C16" s="35" t="str">
        <f t="shared" si="0"/>
        <v>05</v>
      </c>
      <c r="D16" s="34" t="s">
        <v>48</v>
      </c>
      <c r="E16" s="22" t="str">
        <f>_xlfn.CONCAT(HEX2DEC(C16), " 개")</f>
        <v>5 개</v>
      </c>
    </row>
    <row r="17" spans="1:5" ht="12.75" thickBot="1">
      <c r="A17" s="26">
        <v>13</v>
      </c>
      <c r="B17" s="27">
        <f t="shared" si="1"/>
        <v>27</v>
      </c>
      <c r="C17" s="28" t="str">
        <f t="shared" si="0"/>
        <v>01</v>
      </c>
      <c r="D17" s="29" t="s">
        <v>49</v>
      </c>
      <c r="E17" s="36" t="str">
        <f>_xlfn.CONCAT(HEX2DEC(C17), " 번")</f>
        <v>1 번</v>
      </c>
    </row>
    <row r="18" spans="1:5" ht="12.75" customHeight="1">
      <c r="A18" s="26">
        <v>14</v>
      </c>
      <c r="B18" s="27">
        <f t="shared" si="1"/>
        <v>29</v>
      </c>
      <c r="C18" s="28" t="str">
        <f t="shared" si="0"/>
        <v>80</v>
      </c>
      <c r="D18" s="102" t="s">
        <v>24</v>
      </c>
      <c r="E18" s="100" t="str">
        <f>_xlfn.CONCAT(C18,C19,C20,C21)</f>
        <v>800229D5</v>
      </c>
    </row>
    <row r="19" spans="1:5">
      <c r="A19" s="30">
        <v>15</v>
      </c>
      <c r="B19" s="31">
        <f t="shared" si="1"/>
        <v>31</v>
      </c>
      <c r="C19" s="32" t="str">
        <f t="shared" si="0"/>
        <v>02</v>
      </c>
      <c r="D19" s="140"/>
      <c r="E19" s="139"/>
    </row>
    <row r="20" spans="1:5" ht="12.75" customHeight="1">
      <c r="A20" s="30">
        <v>16</v>
      </c>
      <c r="B20" s="31">
        <f t="shared" si="1"/>
        <v>33</v>
      </c>
      <c r="C20" s="32" t="str">
        <f t="shared" si="0"/>
        <v>29</v>
      </c>
      <c r="D20" s="140"/>
      <c r="E20" s="113">
        <f>(HEX2DEC(E18) - 2147483648)/1000000</f>
        <v>0.14178099999999999</v>
      </c>
    </row>
    <row r="21" spans="1:5" ht="12.75" thickBot="1">
      <c r="A21" s="33">
        <v>17</v>
      </c>
      <c r="B21" s="34">
        <f t="shared" si="1"/>
        <v>35</v>
      </c>
      <c r="C21" s="35" t="str">
        <f t="shared" si="0"/>
        <v>D5</v>
      </c>
      <c r="D21" s="107"/>
      <c r="E21" s="114" t="str">
        <f>IF(C21="FF", "N.U", _xlfn.CONCAT(HEX2DEC(C21), " V"))</f>
        <v>213 V</v>
      </c>
    </row>
    <row r="22" spans="1:5" ht="12.75" customHeight="1">
      <c r="A22" s="26">
        <v>18</v>
      </c>
      <c r="B22" s="27">
        <f t="shared" si="1"/>
        <v>37</v>
      </c>
      <c r="C22" s="28" t="str">
        <f t="shared" si="0"/>
        <v>80</v>
      </c>
      <c r="D22" s="102" t="s">
        <v>27</v>
      </c>
      <c r="E22" s="100" t="str">
        <f>_xlfn.CONCAT(C22,C23,C24,C25)</f>
        <v>80020AEC</v>
      </c>
    </row>
    <row r="23" spans="1:5">
      <c r="A23" s="30">
        <v>19</v>
      </c>
      <c r="B23" s="31">
        <f t="shared" si="1"/>
        <v>39</v>
      </c>
      <c r="C23" s="32" t="str">
        <f t="shared" si="0"/>
        <v>02</v>
      </c>
      <c r="D23" s="140"/>
      <c r="E23" s="139"/>
    </row>
    <row r="24" spans="1:5" ht="12.75" customHeight="1">
      <c r="A24" s="30">
        <v>20</v>
      </c>
      <c r="B24" s="31">
        <f t="shared" si="1"/>
        <v>41</v>
      </c>
      <c r="C24" s="32" t="str">
        <f t="shared" si="0"/>
        <v>0A</v>
      </c>
      <c r="D24" s="140"/>
      <c r="E24" s="113">
        <f>(HEX2DEC(E22) - 2147483648)/1000000</f>
        <v>0.13386799999999999</v>
      </c>
    </row>
    <row r="25" spans="1:5" ht="12.75" thickBot="1">
      <c r="A25" s="33">
        <v>21</v>
      </c>
      <c r="B25" s="34">
        <f t="shared" si="1"/>
        <v>43</v>
      </c>
      <c r="C25" s="35" t="str">
        <f t="shared" si="0"/>
        <v>EC</v>
      </c>
      <c r="D25" s="107"/>
      <c r="E25" s="114" t="str">
        <f>IF(C25="FF", "N.U", _xlfn.CONCAT(HEX2DEC(C25), " V"))</f>
        <v>236 V</v>
      </c>
    </row>
    <row r="26" spans="1:5" ht="12.75" customHeight="1">
      <c r="A26" s="26">
        <v>22</v>
      </c>
      <c r="B26" s="27">
        <f t="shared" si="1"/>
        <v>45</v>
      </c>
      <c r="C26" s="28" t="str">
        <f t="shared" si="0"/>
        <v>80</v>
      </c>
      <c r="D26" s="102" t="s">
        <v>29</v>
      </c>
      <c r="E26" s="100" t="str">
        <f>_xlfn.CONCAT(C26,C27,C28,C29)</f>
        <v>8002473B</v>
      </c>
    </row>
    <row r="27" spans="1:5">
      <c r="A27" s="30">
        <v>23</v>
      </c>
      <c r="B27" s="31">
        <f t="shared" si="1"/>
        <v>47</v>
      </c>
      <c r="C27" s="32" t="str">
        <f t="shared" si="0"/>
        <v>02</v>
      </c>
      <c r="D27" s="140"/>
      <c r="E27" s="139"/>
    </row>
    <row r="28" spans="1:5" ht="12.75" customHeight="1">
      <c r="A28" s="30">
        <v>24</v>
      </c>
      <c r="B28" s="31">
        <f t="shared" si="1"/>
        <v>49</v>
      </c>
      <c r="C28" s="32" t="str">
        <f t="shared" si="0"/>
        <v>47</v>
      </c>
      <c r="D28" s="140"/>
      <c r="E28" s="113">
        <f>(HEX2DEC(E26) - 2147483648)/1000000</f>
        <v>0.149307</v>
      </c>
    </row>
    <row r="29" spans="1:5" ht="12.75" thickBot="1">
      <c r="A29" s="33">
        <v>25</v>
      </c>
      <c r="B29" s="34">
        <f t="shared" si="1"/>
        <v>51</v>
      </c>
      <c r="C29" s="35" t="str">
        <f t="shared" si="0"/>
        <v>3B</v>
      </c>
      <c r="D29" s="107"/>
      <c r="E29" s="114" t="str">
        <f>IF(C29="FF", "N.U", _xlfn.CONCAT(HEX2DEC(C29), " V"))</f>
        <v>59 V</v>
      </c>
    </row>
    <row r="30" spans="1:5" ht="12.75" customHeight="1">
      <c r="A30" s="26">
        <v>26</v>
      </c>
      <c r="B30" s="27">
        <f t="shared" si="1"/>
        <v>53</v>
      </c>
      <c r="C30" s="28" t="str">
        <f t="shared" si="0"/>
        <v>80</v>
      </c>
      <c r="D30" s="102" t="s">
        <v>31</v>
      </c>
      <c r="E30" s="100" t="str">
        <f>_xlfn.CONCAT(C30,C31,C32,C33)</f>
        <v>80000580</v>
      </c>
    </row>
    <row r="31" spans="1:5">
      <c r="A31" s="30">
        <v>27</v>
      </c>
      <c r="B31" s="31">
        <f t="shared" si="1"/>
        <v>55</v>
      </c>
      <c r="C31" s="32" t="str">
        <f t="shared" si="0"/>
        <v>00</v>
      </c>
      <c r="D31" s="140"/>
      <c r="E31" s="139"/>
    </row>
    <row r="32" spans="1:5" ht="12.75" customHeight="1">
      <c r="A32" s="30">
        <v>28</v>
      </c>
      <c r="B32" s="31">
        <f t="shared" si="1"/>
        <v>57</v>
      </c>
      <c r="C32" s="32" t="str">
        <f t="shared" si="0"/>
        <v>05</v>
      </c>
      <c r="D32" s="140"/>
      <c r="E32" s="113">
        <f>(HEX2DEC(E30) - 2147483648)/1000000</f>
        <v>1.408E-3</v>
      </c>
    </row>
    <row r="33" spans="1:6" ht="12.75" thickBot="1">
      <c r="A33" s="33">
        <v>29</v>
      </c>
      <c r="B33" s="34">
        <f t="shared" si="1"/>
        <v>59</v>
      </c>
      <c r="C33" s="35" t="str">
        <f t="shared" si="0"/>
        <v>80</v>
      </c>
      <c r="D33" s="107"/>
      <c r="E33" s="114" t="str">
        <f>IF(C33="FF", "N.U", _xlfn.CONCAT(HEX2DEC(C33), " V"))</f>
        <v>128 V</v>
      </c>
    </row>
    <row r="34" spans="1:6">
      <c r="A34" s="37">
        <v>30</v>
      </c>
      <c r="B34" s="38">
        <f t="shared" si="1"/>
        <v>61</v>
      </c>
      <c r="C34" s="39" t="str">
        <f t="shared" si="0"/>
        <v>F1</v>
      </c>
      <c r="D34" s="102" t="s">
        <v>50</v>
      </c>
      <c r="E34" s="142" t="str">
        <f>_xlfn.CONCAT("0x",C34,C35)</f>
        <v>0xF173</v>
      </c>
    </row>
    <row r="35" spans="1:6" ht="12.75" thickBot="1">
      <c r="A35" s="33">
        <v>31</v>
      </c>
      <c r="B35" s="34">
        <f t="shared" si="1"/>
        <v>63</v>
      </c>
      <c r="C35" s="40" t="str">
        <f t="shared" si="0"/>
        <v>73</v>
      </c>
      <c r="D35" s="135"/>
      <c r="E35" s="143"/>
    </row>
    <row r="36" spans="1:6">
      <c r="A36" s="1"/>
      <c r="B36" s="1"/>
      <c r="C36" s="1"/>
      <c r="D36" s="1"/>
      <c r="E36" s="11"/>
    </row>
    <row r="37" spans="1:6">
      <c r="A37" s="115" t="s">
        <v>51</v>
      </c>
      <c r="B37" s="115"/>
      <c r="C37" s="115"/>
      <c r="D37" s="115"/>
      <c r="E37" s="115"/>
      <c r="F37" s="115"/>
    </row>
    <row r="38" spans="1:6">
      <c r="A38" s="112" t="str">
        <f>MID(C2,3,LEN(C2)-6)</f>
        <v>1C411A64F84E1964F7EFE00501800229D580020AEC8002473B80000580</v>
      </c>
      <c r="B38" s="112"/>
      <c r="C38" s="112"/>
      <c r="D38" s="112"/>
      <c r="E38" s="112"/>
      <c r="F38" s="41" t="s">
        <v>339</v>
      </c>
    </row>
  </sheetData>
  <mergeCells count="27">
    <mergeCell ref="D10:D11"/>
    <mergeCell ref="E10:E11"/>
    <mergeCell ref="A1:E1"/>
    <mergeCell ref="A2:B2"/>
    <mergeCell ref="C2:E2"/>
    <mergeCell ref="D8:D9"/>
    <mergeCell ref="E8:E9"/>
    <mergeCell ref="D12:D13"/>
    <mergeCell ref="E12:E13"/>
    <mergeCell ref="D14:D15"/>
    <mergeCell ref="E14:E15"/>
    <mergeCell ref="D18:D21"/>
    <mergeCell ref="E18:E19"/>
    <mergeCell ref="E20:E21"/>
    <mergeCell ref="D22:D25"/>
    <mergeCell ref="E22:E23"/>
    <mergeCell ref="E24:E25"/>
    <mergeCell ref="D26:D29"/>
    <mergeCell ref="E26:E27"/>
    <mergeCell ref="E28:E29"/>
    <mergeCell ref="A38:E38"/>
    <mergeCell ref="D30:D33"/>
    <mergeCell ref="E30:E31"/>
    <mergeCell ref="E32:E33"/>
    <mergeCell ref="D34:D35"/>
    <mergeCell ref="E34:E35"/>
    <mergeCell ref="A37:F37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1662-1F87-4DEC-A74C-E6859D6BC18B}">
  <sheetPr codeName="Sheet3"/>
  <dimension ref="A1:S258"/>
  <sheetViews>
    <sheetView workbookViewId="0">
      <selection activeCell="A36" sqref="A36:N47"/>
    </sheetView>
  </sheetViews>
  <sheetFormatPr defaultRowHeight="16.5"/>
  <cols>
    <col min="1" max="1" width="8" style="15" customWidth="1"/>
    <col min="2" max="2" width="7.5" style="15" bestFit="1" customWidth="1"/>
    <col min="3" max="3" width="7.5" style="15" customWidth="1"/>
    <col min="4" max="4" width="11.125" style="15" customWidth="1"/>
    <col min="5" max="5" width="18" style="15" bestFit="1" customWidth="1"/>
    <col min="6" max="6" width="24.5" style="15" bestFit="1" customWidth="1"/>
    <col min="7" max="7" width="16.25" style="15" bestFit="1" customWidth="1"/>
    <col min="8" max="8" width="7.375" style="15" bestFit="1" customWidth="1"/>
    <col min="9" max="10" width="7.375" style="15" customWidth="1"/>
    <col min="11" max="11" width="16.125" style="15" bestFit="1" customWidth="1"/>
    <col min="12" max="13" width="16.125" style="15" customWidth="1"/>
    <col min="14" max="14" width="7.375" style="15" bestFit="1" customWidth="1"/>
    <col min="15" max="15" width="2.375" style="15" customWidth="1"/>
    <col min="16" max="16" width="5.125" style="20" bestFit="1" customWidth="1"/>
    <col min="17" max="17" width="12.5" style="20" customWidth="1"/>
    <col min="18" max="18" width="2.375" style="15" customWidth="1"/>
    <col min="20" max="16384" width="9" style="15"/>
  </cols>
  <sheetData>
    <row r="1" spans="1:19" ht="12.75" customHeight="1" thickBot="1">
      <c r="A1" s="96" t="s">
        <v>34</v>
      </c>
      <c r="B1" s="97"/>
      <c r="C1" s="117" t="str">
        <f>MID('0x41_파싱'!C2, 1, LEN('0x41_파싱'!C2)-4)</f>
        <v>021C411A64F84E1964F7EFE00501800229D580020AEC8002473B80000580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  <c r="O1" s="42"/>
      <c r="P1" s="120" t="s">
        <v>52</v>
      </c>
      <c r="Q1" s="121"/>
      <c r="R1" s="42"/>
      <c r="S1" s="15"/>
    </row>
    <row r="2" spans="1:19" ht="12.75" thickBot="1">
      <c r="A2" s="16" t="s">
        <v>35</v>
      </c>
      <c r="B2" s="17" t="s">
        <v>36</v>
      </c>
      <c r="C2" s="43" t="s">
        <v>53</v>
      </c>
      <c r="D2" s="44" t="s">
        <v>54</v>
      </c>
      <c r="E2" s="45" t="s">
        <v>55</v>
      </c>
      <c r="F2" s="44" t="s">
        <v>56</v>
      </c>
      <c r="G2" s="45" t="s">
        <v>52</v>
      </c>
      <c r="H2" s="44" t="s">
        <v>57</v>
      </c>
      <c r="I2" s="43" t="s">
        <v>58</v>
      </c>
      <c r="J2" s="46" t="s">
        <v>59</v>
      </c>
      <c r="K2" s="96" t="s">
        <v>60</v>
      </c>
      <c r="L2" s="122"/>
      <c r="M2" s="122"/>
      <c r="N2" s="97"/>
      <c r="O2" s="47"/>
      <c r="P2" s="48" t="s">
        <v>61</v>
      </c>
      <c r="Q2" s="49" t="s">
        <v>14</v>
      </c>
      <c r="R2" s="50"/>
      <c r="S2" s="15"/>
    </row>
    <row r="3" spans="1:19" ht="12">
      <c r="A3" s="26">
        <v>0</v>
      </c>
      <c r="B3" s="27">
        <f>A3*2+1</f>
        <v>1</v>
      </c>
      <c r="C3" s="28" t="str">
        <f t="shared" ref="C3" si="0">MID(C$1,A3*2+1,2)</f>
        <v>02</v>
      </c>
      <c r="D3" s="51"/>
      <c r="E3" s="52"/>
      <c r="F3" s="53"/>
      <c r="G3" s="54"/>
      <c r="H3" s="55"/>
      <c r="I3" s="54">
        <v>0</v>
      </c>
      <c r="J3" s="55" t="s">
        <v>62</v>
      </c>
      <c r="K3" s="56" t="s">
        <v>63</v>
      </c>
      <c r="L3" s="57" t="s">
        <v>64</v>
      </c>
      <c r="M3" s="57" t="s">
        <v>65</v>
      </c>
      <c r="N3" s="58" t="s">
        <v>66</v>
      </c>
      <c r="O3" s="59"/>
      <c r="P3" s="60">
        <v>0</v>
      </c>
      <c r="Q3" s="61" t="s">
        <v>67</v>
      </c>
      <c r="R3" s="59"/>
      <c r="S3" s="15"/>
    </row>
    <row r="4" spans="1:19" ht="12">
      <c r="A4" s="30">
        <v>1</v>
      </c>
      <c r="B4" s="31">
        <f t="shared" ref="B4:B32" si="1">A4*2+1</f>
        <v>3</v>
      </c>
      <c r="C4" s="32" t="str">
        <f>MID(C$1,A4*2+1,2)</f>
        <v>1C</v>
      </c>
      <c r="D4" s="31">
        <f>_xlfn.BITAND(_xlfn.FLOOR.MATH(I3 / 256), 65535)</f>
        <v>0</v>
      </c>
      <c r="E4" s="32">
        <f>_xlfn.BITXOR(D4,HEX2DEC(C4))</f>
        <v>28</v>
      </c>
      <c r="F4" s="62">
        <f>_xlfn.BITAND(E4, 255)</f>
        <v>28</v>
      </c>
      <c r="G4" s="63" t="str" cm="1">
        <f t="array" ref="G4">MID(INDEX($Q$3:$Q$258,F4+1), 3, 4)</f>
        <v>D3BD</v>
      </c>
      <c r="H4" s="62">
        <f>_xlfn.BITAND(_xlfn.FLOOR.MATH(I3 * 256), 65535)</f>
        <v>0</v>
      </c>
      <c r="I4" s="63">
        <f>_xlfn.BITXOR(HEX2DEC(G4), H4)</f>
        <v>54205</v>
      </c>
      <c r="J4" s="62" t="str">
        <f>DEC2HEX(I4,4)</f>
        <v>D3BD</v>
      </c>
      <c r="K4" s="63" t="str">
        <f>_xlfn.CONCAT(HEX2BIN(MID(J4, 1, 2),8), HEX2BIN(MID(J4, 3, 2),8))</f>
        <v>1101001110111101</v>
      </c>
      <c r="L4" s="62" t="str">
        <f>_xlfn.CONCAT("00000000", MID(K4, 1, 8))</f>
        <v>0000000011010011</v>
      </c>
      <c r="M4" s="62">
        <f>BIN2DEC(MID(L4,9,8))</f>
        <v>211</v>
      </c>
      <c r="N4" s="64">
        <f>IF(M4=D5,0,1)</f>
        <v>0</v>
      </c>
      <c r="O4" s="20"/>
      <c r="P4" s="65">
        <v>1</v>
      </c>
      <c r="Q4" s="62" t="s">
        <v>68</v>
      </c>
      <c r="R4" s="20"/>
      <c r="S4" s="15"/>
    </row>
    <row r="5" spans="1:19" ht="12">
      <c r="A5" s="30">
        <v>2</v>
      </c>
      <c r="B5" s="31">
        <f t="shared" si="1"/>
        <v>5</v>
      </c>
      <c r="C5" s="32" t="str">
        <f t="shared" ref="C5:C32" si="2">MID(C$1,A5*2+1,2)</f>
        <v>41</v>
      </c>
      <c r="D5" s="31">
        <f>_xlfn.FLOOR.MATH(I4 / 256)</f>
        <v>211</v>
      </c>
      <c r="E5" s="32">
        <f t="shared" ref="E5:E8" si="3">_xlfn.BITXOR(D5,HEX2DEC(C5))</f>
        <v>146</v>
      </c>
      <c r="F5" s="62">
        <f t="shared" ref="F5:F32" si="4">_xlfn.BITAND(E5, 255)</f>
        <v>146</v>
      </c>
      <c r="G5" s="63" t="str" cm="1">
        <f t="array" ref="G5">MID(INDEX($Q$3:$Q$258,F5+1), 3, 4)</f>
        <v>A3FB</v>
      </c>
      <c r="H5" s="62">
        <f>_xlfn.BITAND(_xlfn.FLOOR.MATH(I4 * 256), 65535)</f>
        <v>48384</v>
      </c>
      <c r="I5" s="63">
        <f>_xlfn.BITXOR(HEX2DEC(G5), H5)</f>
        <v>7931</v>
      </c>
      <c r="J5" s="62" t="str">
        <f t="shared" ref="J5:J32" si="5">DEC2HEX(I5,4)</f>
        <v>1EFB</v>
      </c>
      <c r="K5" s="63" t="str">
        <f t="shared" ref="K5:K31" si="6">_xlfn.CONCAT(HEX2BIN(MID(J5, 1, 2),8), HEX2BIN(MID(J5, 3, 2),8))</f>
        <v>0001111011111011</v>
      </c>
      <c r="L5" s="62" t="str">
        <f t="shared" ref="L5:L31" si="7">_xlfn.CONCAT("00000000", MID(K5, 1, 8))</f>
        <v>0000000000011110</v>
      </c>
      <c r="M5" s="62">
        <f t="shared" ref="M5:M31" si="8">BIN2DEC(MID(L5,9,8))</f>
        <v>30</v>
      </c>
      <c r="N5" s="64">
        <f t="shared" ref="N5:N30" si="9">IF(M5=D6,0,1)</f>
        <v>0</v>
      </c>
      <c r="O5" s="20"/>
      <c r="P5" s="65">
        <v>2</v>
      </c>
      <c r="Q5" s="62" t="s">
        <v>69</v>
      </c>
      <c r="R5" s="20"/>
      <c r="S5" s="15"/>
    </row>
    <row r="6" spans="1:19" ht="12">
      <c r="A6" s="30">
        <v>3</v>
      </c>
      <c r="B6" s="31">
        <f t="shared" si="1"/>
        <v>7</v>
      </c>
      <c r="C6" s="32" t="str">
        <f t="shared" si="2"/>
        <v>1A</v>
      </c>
      <c r="D6" s="31">
        <f>_xlfn.FLOOR.MATH(I5 / 256)</f>
        <v>30</v>
      </c>
      <c r="E6" s="32">
        <f t="shared" si="3"/>
        <v>4</v>
      </c>
      <c r="F6" s="62">
        <f t="shared" si="4"/>
        <v>4</v>
      </c>
      <c r="G6" s="63" t="str" cm="1">
        <f t="array" ref="G6">MID(INDEX($Q$3:$Q$258,F6+1), 3, 4)</f>
        <v>4084</v>
      </c>
      <c r="H6" s="62">
        <f t="shared" ref="H6:H32" si="10">_xlfn.BITAND(_xlfn.FLOOR.MATH(I5 * 256), 65535)</f>
        <v>64256</v>
      </c>
      <c r="I6" s="63">
        <f t="shared" ref="I6:I32" si="11">_xlfn.BITXOR(HEX2DEC(G6), H6)</f>
        <v>48004</v>
      </c>
      <c r="J6" s="62" t="str">
        <f t="shared" si="5"/>
        <v>BB84</v>
      </c>
      <c r="K6" s="63" t="str">
        <f t="shared" si="6"/>
        <v>1011101110000100</v>
      </c>
      <c r="L6" s="62" t="str">
        <f t="shared" si="7"/>
        <v>0000000010111011</v>
      </c>
      <c r="M6" s="62">
        <f t="shared" si="8"/>
        <v>187</v>
      </c>
      <c r="N6" s="64">
        <f t="shared" si="9"/>
        <v>0</v>
      </c>
      <c r="O6" s="20"/>
      <c r="P6" s="65">
        <v>3</v>
      </c>
      <c r="Q6" s="62" t="s">
        <v>70</v>
      </c>
      <c r="R6" s="20"/>
      <c r="S6" s="15"/>
    </row>
    <row r="7" spans="1:19" ht="12">
      <c r="A7" s="30">
        <v>4</v>
      </c>
      <c r="B7" s="31">
        <f t="shared" si="1"/>
        <v>9</v>
      </c>
      <c r="C7" s="32" t="str">
        <f t="shared" si="2"/>
        <v>64</v>
      </c>
      <c r="D7" s="31">
        <f t="shared" ref="D7:D8" si="12">_xlfn.FLOOR.MATH(I6 / 256)</f>
        <v>187</v>
      </c>
      <c r="E7" s="32">
        <f t="shared" si="3"/>
        <v>223</v>
      </c>
      <c r="F7" s="62">
        <f t="shared" si="4"/>
        <v>223</v>
      </c>
      <c r="G7" s="63" t="str" cm="1">
        <f t="array" ref="G7">MID(INDEX($Q$3:$Q$258,F7+1), 3, 4)</f>
        <v>3A92</v>
      </c>
      <c r="H7" s="62">
        <f t="shared" si="10"/>
        <v>33792</v>
      </c>
      <c r="I7" s="63">
        <f t="shared" si="11"/>
        <v>48786</v>
      </c>
      <c r="J7" s="62" t="str">
        <f t="shared" si="5"/>
        <v>BE92</v>
      </c>
      <c r="K7" s="63" t="str">
        <f t="shared" si="6"/>
        <v>1011111010010010</v>
      </c>
      <c r="L7" s="62" t="str">
        <f t="shared" si="7"/>
        <v>0000000010111110</v>
      </c>
      <c r="M7" s="62">
        <f t="shared" si="8"/>
        <v>190</v>
      </c>
      <c r="N7" s="64">
        <f t="shared" si="9"/>
        <v>0</v>
      </c>
      <c r="O7" s="20"/>
      <c r="P7" s="65">
        <v>4</v>
      </c>
      <c r="Q7" s="62" t="s">
        <v>71</v>
      </c>
      <c r="R7" s="20"/>
      <c r="S7" s="15"/>
    </row>
    <row r="8" spans="1:19" ht="12">
      <c r="A8" s="30">
        <v>5</v>
      </c>
      <c r="B8" s="31">
        <f t="shared" si="1"/>
        <v>11</v>
      </c>
      <c r="C8" s="32" t="str">
        <f t="shared" si="2"/>
        <v>F8</v>
      </c>
      <c r="D8" s="31">
        <f t="shared" si="12"/>
        <v>190</v>
      </c>
      <c r="E8" s="32">
        <f t="shared" si="3"/>
        <v>70</v>
      </c>
      <c r="F8" s="62">
        <f t="shared" si="4"/>
        <v>70</v>
      </c>
      <c r="G8" s="63" t="str" cm="1">
        <f t="array" ref="G8">MID(INDEX($Q$3:$Q$258,F8+1), 3, 4)</f>
        <v>2802</v>
      </c>
      <c r="H8" s="62">
        <f t="shared" si="10"/>
        <v>37376</v>
      </c>
      <c r="I8" s="63">
        <f t="shared" si="11"/>
        <v>47618</v>
      </c>
      <c r="J8" s="62" t="str">
        <f t="shared" si="5"/>
        <v>BA02</v>
      </c>
      <c r="K8" s="63" t="str">
        <f t="shared" si="6"/>
        <v>1011101000000010</v>
      </c>
      <c r="L8" s="62" t="str">
        <f t="shared" si="7"/>
        <v>0000000010111010</v>
      </c>
      <c r="M8" s="62">
        <f t="shared" si="8"/>
        <v>186</v>
      </c>
      <c r="N8" s="64">
        <f t="shared" si="9"/>
        <v>0</v>
      </c>
      <c r="O8" s="20"/>
      <c r="P8" s="65">
        <v>5</v>
      </c>
      <c r="Q8" s="62" t="s">
        <v>72</v>
      </c>
      <c r="R8" s="20"/>
      <c r="S8" s="15"/>
    </row>
    <row r="9" spans="1:19" ht="12">
      <c r="A9" s="30">
        <v>6</v>
      </c>
      <c r="B9" s="31">
        <f t="shared" si="1"/>
        <v>13</v>
      </c>
      <c r="C9" s="32" t="str">
        <f t="shared" si="2"/>
        <v>4E</v>
      </c>
      <c r="D9" s="31">
        <f>_xlfn.FLOOR.MATH(I8 / 256)</f>
        <v>186</v>
      </c>
      <c r="E9" s="32">
        <f>_xlfn.BITXOR(D9,HEX2DEC(C9))</f>
        <v>244</v>
      </c>
      <c r="F9" s="62">
        <f t="shared" si="4"/>
        <v>244</v>
      </c>
      <c r="G9" s="63" t="str" cm="1">
        <f t="array" ref="G9">MID(INDEX($Q$3:$Q$258,F9+1), 3, 4)</f>
        <v>AF9B</v>
      </c>
      <c r="H9" s="62">
        <f t="shared" si="10"/>
        <v>512</v>
      </c>
      <c r="I9" s="63">
        <f t="shared" si="11"/>
        <v>44443</v>
      </c>
      <c r="J9" s="62" t="str">
        <f t="shared" si="5"/>
        <v>AD9B</v>
      </c>
      <c r="K9" s="63" t="str">
        <f t="shared" si="6"/>
        <v>1010110110011011</v>
      </c>
      <c r="L9" s="62" t="str">
        <f t="shared" si="7"/>
        <v>0000000010101101</v>
      </c>
      <c r="M9" s="62">
        <f t="shared" si="8"/>
        <v>173</v>
      </c>
      <c r="N9" s="64">
        <f t="shared" si="9"/>
        <v>0</v>
      </c>
      <c r="O9" s="20"/>
      <c r="P9" s="65">
        <v>6</v>
      </c>
      <c r="Q9" s="62" t="s">
        <v>73</v>
      </c>
      <c r="R9" s="20"/>
      <c r="S9" s="15"/>
    </row>
    <row r="10" spans="1:19" ht="12">
      <c r="A10" s="30">
        <v>7</v>
      </c>
      <c r="B10" s="31">
        <f t="shared" si="1"/>
        <v>15</v>
      </c>
      <c r="C10" s="32" t="str">
        <f t="shared" si="2"/>
        <v>19</v>
      </c>
      <c r="D10" s="31">
        <f t="shared" ref="D10:D32" si="13">_xlfn.FLOOR.MATH(I9 / 256)</f>
        <v>173</v>
      </c>
      <c r="E10" s="32">
        <f t="shared" ref="E10:E32" si="14">_xlfn.BITXOR(D10,HEX2DEC(C10))</f>
        <v>180</v>
      </c>
      <c r="F10" s="62">
        <f t="shared" si="4"/>
        <v>180</v>
      </c>
      <c r="G10" s="63" t="str" cm="1">
        <f t="array" ref="G10">MID(INDEX($Q$3:$Q$258,F10+1), 3, 4)</f>
        <v>E75F</v>
      </c>
      <c r="H10" s="62">
        <f t="shared" si="10"/>
        <v>39680</v>
      </c>
      <c r="I10" s="63">
        <f t="shared" si="11"/>
        <v>31839</v>
      </c>
      <c r="J10" s="62" t="str">
        <f t="shared" si="5"/>
        <v>7C5F</v>
      </c>
      <c r="K10" s="63" t="str">
        <f t="shared" si="6"/>
        <v>0111110001011111</v>
      </c>
      <c r="L10" s="62" t="str">
        <f t="shared" si="7"/>
        <v>0000000001111100</v>
      </c>
      <c r="M10" s="62">
        <f t="shared" si="8"/>
        <v>124</v>
      </c>
      <c r="N10" s="64">
        <f t="shared" si="9"/>
        <v>0</v>
      </c>
      <c r="O10" s="20"/>
      <c r="P10" s="65">
        <v>7</v>
      </c>
      <c r="Q10" s="62" t="s">
        <v>74</v>
      </c>
      <c r="R10" s="20"/>
      <c r="S10" s="15"/>
    </row>
    <row r="11" spans="1:19" ht="12">
      <c r="A11" s="30">
        <v>8</v>
      </c>
      <c r="B11" s="31">
        <f t="shared" si="1"/>
        <v>17</v>
      </c>
      <c r="C11" s="32" t="str">
        <f t="shared" si="2"/>
        <v>64</v>
      </c>
      <c r="D11" s="31">
        <f t="shared" si="13"/>
        <v>124</v>
      </c>
      <c r="E11" s="32">
        <f t="shared" si="14"/>
        <v>24</v>
      </c>
      <c r="F11" s="62">
        <f t="shared" si="4"/>
        <v>24</v>
      </c>
      <c r="G11" s="63" t="str" cm="1">
        <f t="array" ref="G11">MID(INDEX($Q$3:$Q$258,F11+1), 3, 4)</f>
        <v>9339</v>
      </c>
      <c r="H11" s="62">
        <f t="shared" si="10"/>
        <v>24320</v>
      </c>
      <c r="I11" s="63">
        <f t="shared" si="11"/>
        <v>52281</v>
      </c>
      <c r="J11" s="62" t="str">
        <f t="shared" si="5"/>
        <v>CC39</v>
      </c>
      <c r="K11" s="63" t="str">
        <f t="shared" si="6"/>
        <v>1100110000111001</v>
      </c>
      <c r="L11" s="62" t="str">
        <f t="shared" si="7"/>
        <v>0000000011001100</v>
      </c>
      <c r="M11" s="62">
        <f t="shared" si="8"/>
        <v>204</v>
      </c>
      <c r="N11" s="64">
        <f t="shared" si="9"/>
        <v>0</v>
      </c>
      <c r="O11" s="20"/>
      <c r="P11" s="65">
        <v>8</v>
      </c>
      <c r="Q11" s="62" t="s">
        <v>75</v>
      </c>
      <c r="R11" s="20"/>
      <c r="S11" s="15"/>
    </row>
    <row r="12" spans="1:19" ht="12">
      <c r="A12" s="30">
        <v>9</v>
      </c>
      <c r="B12" s="31">
        <f t="shared" si="1"/>
        <v>19</v>
      </c>
      <c r="C12" s="32" t="str">
        <f t="shared" si="2"/>
        <v>F7</v>
      </c>
      <c r="D12" s="31">
        <f t="shared" si="13"/>
        <v>204</v>
      </c>
      <c r="E12" s="32">
        <f t="shared" si="14"/>
        <v>59</v>
      </c>
      <c r="F12" s="62">
        <f t="shared" si="4"/>
        <v>59</v>
      </c>
      <c r="G12" s="63" t="str" cm="1">
        <f t="array" ref="G12">MID(INDEX($Q$3:$Q$258,F12+1), 3, 4)</f>
        <v>8738</v>
      </c>
      <c r="H12" s="62">
        <f t="shared" si="10"/>
        <v>14592</v>
      </c>
      <c r="I12" s="63">
        <f t="shared" si="11"/>
        <v>48696</v>
      </c>
      <c r="J12" s="62" t="str">
        <f t="shared" si="5"/>
        <v>BE38</v>
      </c>
      <c r="K12" s="63" t="str">
        <f t="shared" si="6"/>
        <v>1011111000111000</v>
      </c>
      <c r="L12" s="62" t="str">
        <f t="shared" si="7"/>
        <v>0000000010111110</v>
      </c>
      <c r="M12" s="62">
        <f t="shared" si="8"/>
        <v>190</v>
      </c>
      <c r="N12" s="64">
        <f t="shared" si="9"/>
        <v>0</v>
      </c>
      <c r="O12" s="20"/>
      <c r="P12" s="65">
        <v>9</v>
      </c>
      <c r="Q12" s="62" t="s">
        <v>76</v>
      </c>
      <c r="R12" s="20"/>
      <c r="S12" s="15"/>
    </row>
    <row r="13" spans="1:19" ht="12">
      <c r="A13" s="30">
        <v>10</v>
      </c>
      <c r="B13" s="31">
        <f t="shared" si="1"/>
        <v>21</v>
      </c>
      <c r="C13" s="32" t="str">
        <f t="shared" si="2"/>
        <v>EF</v>
      </c>
      <c r="D13" s="31">
        <f t="shared" si="13"/>
        <v>190</v>
      </c>
      <c r="E13" s="32">
        <f t="shared" si="14"/>
        <v>81</v>
      </c>
      <c r="F13" s="62">
        <f t="shared" si="4"/>
        <v>81</v>
      </c>
      <c r="G13" s="63" t="str" cm="1">
        <f t="array" ref="G13">MID(INDEX($Q$3:$Q$258,F13+1), 3, 4)</f>
        <v>4AD4</v>
      </c>
      <c r="H13" s="62">
        <f t="shared" si="10"/>
        <v>14336</v>
      </c>
      <c r="I13" s="63">
        <f t="shared" si="11"/>
        <v>29396</v>
      </c>
      <c r="J13" s="62" t="str">
        <f t="shared" si="5"/>
        <v>72D4</v>
      </c>
      <c r="K13" s="63" t="str">
        <f t="shared" si="6"/>
        <v>0111001011010100</v>
      </c>
      <c r="L13" s="62" t="str">
        <f t="shared" si="7"/>
        <v>0000000001110010</v>
      </c>
      <c r="M13" s="62">
        <f t="shared" si="8"/>
        <v>114</v>
      </c>
      <c r="N13" s="64">
        <f t="shared" si="9"/>
        <v>0</v>
      </c>
      <c r="O13" s="20"/>
      <c r="P13" s="65">
        <v>10</v>
      </c>
      <c r="Q13" s="62" t="s">
        <v>77</v>
      </c>
      <c r="R13" s="20"/>
      <c r="S13" s="15"/>
    </row>
    <row r="14" spans="1:19" ht="12">
      <c r="A14" s="30">
        <v>11</v>
      </c>
      <c r="B14" s="31">
        <f t="shared" si="1"/>
        <v>23</v>
      </c>
      <c r="C14" s="32" t="str">
        <f t="shared" si="2"/>
        <v>E0</v>
      </c>
      <c r="D14" s="31">
        <f t="shared" si="13"/>
        <v>114</v>
      </c>
      <c r="E14" s="32">
        <f t="shared" si="14"/>
        <v>146</v>
      </c>
      <c r="F14" s="62">
        <f t="shared" si="4"/>
        <v>146</v>
      </c>
      <c r="G14" s="63" t="str" cm="1">
        <f t="array" ref="G14">MID(INDEX($Q$3:$Q$258,F14+1), 3, 4)</f>
        <v>A3FB</v>
      </c>
      <c r="H14" s="62">
        <f t="shared" si="10"/>
        <v>54272</v>
      </c>
      <c r="I14" s="63">
        <f t="shared" si="11"/>
        <v>30715</v>
      </c>
      <c r="J14" s="62" t="str">
        <f t="shared" si="5"/>
        <v>77FB</v>
      </c>
      <c r="K14" s="63" t="str">
        <f t="shared" si="6"/>
        <v>0111011111111011</v>
      </c>
      <c r="L14" s="62" t="str">
        <f t="shared" si="7"/>
        <v>0000000001110111</v>
      </c>
      <c r="M14" s="62">
        <f t="shared" si="8"/>
        <v>119</v>
      </c>
      <c r="N14" s="64">
        <f t="shared" si="9"/>
        <v>0</v>
      </c>
      <c r="O14" s="20"/>
      <c r="P14" s="65">
        <v>11</v>
      </c>
      <c r="Q14" s="62" t="s">
        <v>78</v>
      </c>
      <c r="R14" s="20"/>
      <c r="S14" s="15"/>
    </row>
    <row r="15" spans="1:19" ht="12">
      <c r="A15" s="30">
        <v>12</v>
      </c>
      <c r="B15" s="31">
        <f t="shared" si="1"/>
        <v>25</v>
      </c>
      <c r="C15" s="32" t="str">
        <f t="shared" si="2"/>
        <v>05</v>
      </c>
      <c r="D15" s="31">
        <f t="shared" si="13"/>
        <v>119</v>
      </c>
      <c r="E15" s="32">
        <f t="shared" si="14"/>
        <v>114</v>
      </c>
      <c r="F15" s="62">
        <f t="shared" si="4"/>
        <v>114</v>
      </c>
      <c r="G15" s="63" t="str" cm="1">
        <f t="array" ref="G15">MID(INDEX($Q$3:$Q$258,F15+1), 3, 4)</f>
        <v>5ED5</v>
      </c>
      <c r="H15" s="62">
        <f t="shared" si="10"/>
        <v>64256</v>
      </c>
      <c r="I15" s="63">
        <f t="shared" si="11"/>
        <v>42453</v>
      </c>
      <c r="J15" s="62" t="str">
        <f t="shared" si="5"/>
        <v>A5D5</v>
      </c>
      <c r="K15" s="63" t="str">
        <f t="shared" si="6"/>
        <v>1010010111010101</v>
      </c>
      <c r="L15" s="62" t="str">
        <f t="shared" si="7"/>
        <v>0000000010100101</v>
      </c>
      <c r="M15" s="62">
        <f t="shared" si="8"/>
        <v>165</v>
      </c>
      <c r="N15" s="64">
        <f t="shared" si="9"/>
        <v>0</v>
      </c>
      <c r="O15" s="20"/>
      <c r="P15" s="65">
        <v>12</v>
      </c>
      <c r="Q15" s="62" t="s">
        <v>79</v>
      </c>
      <c r="R15" s="20"/>
      <c r="S15" s="15"/>
    </row>
    <row r="16" spans="1:19" ht="12">
      <c r="A16" s="30">
        <v>13</v>
      </c>
      <c r="B16" s="31">
        <f t="shared" si="1"/>
        <v>27</v>
      </c>
      <c r="C16" s="32" t="str">
        <f t="shared" si="2"/>
        <v>01</v>
      </c>
      <c r="D16" s="31">
        <f t="shared" si="13"/>
        <v>165</v>
      </c>
      <c r="E16" s="32">
        <f t="shared" si="14"/>
        <v>164</v>
      </c>
      <c r="F16" s="62">
        <f t="shared" si="4"/>
        <v>164</v>
      </c>
      <c r="G16" s="63" t="str" cm="1">
        <f t="array" ref="G16">MID(INDEX($Q$3:$Q$258,F16+1), 3, 4)</f>
        <v>F56E</v>
      </c>
      <c r="H16" s="62">
        <f t="shared" si="10"/>
        <v>54528</v>
      </c>
      <c r="I16" s="63">
        <f t="shared" si="11"/>
        <v>8302</v>
      </c>
      <c r="J16" s="62" t="str">
        <f t="shared" si="5"/>
        <v>206E</v>
      </c>
      <c r="K16" s="63" t="str">
        <f t="shared" si="6"/>
        <v>0010000001101110</v>
      </c>
      <c r="L16" s="62" t="str">
        <f t="shared" si="7"/>
        <v>0000000000100000</v>
      </c>
      <c r="M16" s="62">
        <f t="shared" si="8"/>
        <v>32</v>
      </c>
      <c r="N16" s="64">
        <f t="shared" si="9"/>
        <v>0</v>
      </c>
      <c r="O16" s="20"/>
      <c r="P16" s="65">
        <v>13</v>
      </c>
      <c r="Q16" s="62" t="s">
        <v>80</v>
      </c>
      <c r="R16" s="20"/>
      <c r="S16" s="15"/>
    </row>
    <row r="17" spans="1:19" ht="12">
      <c r="A17" s="30">
        <v>14</v>
      </c>
      <c r="B17" s="31">
        <f t="shared" si="1"/>
        <v>29</v>
      </c>
      <c r="C17" s="32" t="str">
        <f t="shared" si="2"/>
        <v>80</v>
      </c>
      <c r="D17" s="31">
        <f t="shared" si="13"/>
        <v>32</v>
      </c>
      <c r="E17" s="32">
        <f t="shared" si="14"/>
        <v>160</v>
      </c>
      <c r="F17" s="62">
        <f t="shared" si="4"/>
        <v>160</v>
      </c>
      <c r="G17" s="63" t="str" cm="1">
        <f t="array" ref="G17">MID(INDEX($Q$3:$Q$258,F17+1), 3, 4)</f>
        <v>B5EA</v>
      </c>
      <c r="H17" s="62">
        <f t="shared" si="10"/>
        <v>28160</v>
      </c>
      <c r="I17" s="63">
        <f t="shared" si="11"/>
        <v>56298</v>
      </c>
      <c r="J17" s="62" t="str">
        <f t="shared" si="5"/>
        <v>DBEA</v>
      </c>
      <c r="K17" s="63" t="str">
        <f t="shared" si="6"/>
        <v>1101101111101010</v>
      </c>
      <c r="L17" s="62" t="str">
        <f t="shared" si="7"/>
        <v>0000000011011011</v>
      </c>
      <c r="M17" s="62">
        <f t="shared" si="8"/>
        <v>219</v>
      </c>
      <c r="N17" s="64">
        <f t="shared" si="9"/>
        <v>0</v>
      </c>
      <c r="O17" s="20"/>
      <c r="P17" s="65">
        <v>14</v>
      </c>
      <c r="Q17" s="62" t="s">
        <v>81</v>
      </c>
      <c r="R17" s="20"/>
      <c r="S17" s="15"/>
    </row>
    <row r="18" spans="1:19" ht="12">
      <c r="A18" s="30">
        <v>15</v>
      </c>
      <c r="B18" s="31">
        <f t="shared" si="1"/>
        <v>31</v>
      </c>
      <c r="C18" s="32" t="str">
        <f t="shared" si="2"/>
        <v>02</v>
      </c>
      <c r="D18" s="31">
        <f t="shared" si="13"/>
        <v>219</v>
      </c>
      <c r="E18" s="32">
        <f t="shared" si="14"/>
        <v>217</v>
      </c>
      <c r="F18" s="62">
        <f t="shared" si="4"/>
        <v>217</v>
      </c>
      <c r="G18" s="63" t="str" cm="1">
        <f t="array" ref="G18">MID(INDEX($Q$3:$Q$258,F18+1), 3, 4)</f>
        <v>5A54</v>
      </c>
      <c r="H18" s="62">
        <f t="shared" si="10"/>
        <v>59904</v>
      </c>
      <c r="I18" s="63">
        <f t="shared" si="11"/>
        <v>45140</v>
      </c>
      <c r="J18" s="62" t="str">
        <f t="shared" si="5"/>
        <v>B054</v>
      </c>
      <c r="K18" s="63" t="str">
        <f t="shared" si="6"/>
        <v>1011000001010100</v>
      </c>
      <c r="L18" s="62" t="str">
        <f t="shared" si="7"/>
        <v>0000000010110000</v>
      </c>
      <c r="M18" s="62">
        <f t="shared" si="8"/>
        <v>176</v>
      </c>
      <c r="N18" s="64">
        <f t="shared" si="9"/>
        <v>0</v>
      </c>
      <c r="O18" s="20"/>
      <c r="P18" s="65">
        <v>15</v>
      </c>
      <c r="Q18" s="62" t="s">
        <v>82</v>
      </c>
      <c r="R18" s="20"/>
      <c r="S18" s="15"/>
    </row>
    <row r="19" spans="1:19" ht="12">
      <c r="A19" s="30">
        <v>16</v>
      </c>
      <c r="B19" s="31">
        <f t="shared" si="1"/>
        <v>33</v>
      </c>
      <c r="C19" s="32" t="str">
        <f t="shared" si="2"/>
        <v>29</v>
      </c>
      <c r="D19" s="31">
        <f t="shared" si="13"/>
        <v>176</v>
      </c>
      <c r="E19" s="32">
        <f t="shared" si="14"/>
        <v>153</v>
      </c>
      <c r="F19" s="62">
        <f t="shared" si="4"/>
        <v>153</v>
      </c>
      <c r="G19" s="63" t="str" cm="1">
        <f t="array" ref="G19">MID(INDEX($Q$3:$Q$258,F19+1), 3, 4)</f>
        <v>1290</v>
      </c>
      <c r="H19" s="62">
        <f t="shared" si="10"/>
        <v>21504</v>
      </c>
      <c r="I19" s="63">
        <f t="shared" si="11"/>
        <v>18064</v>
      </c>
      <c r="J19" s="62" t="str">
        <f t="shared" si="5"/>
        <v>4690</v>
      </c>
      <c r="K19" s="63" t="str">
        <f t="shared" si="6"/>
        <v>0100011010010000</v>
      </c>
      <c r="L19" s="62" t="str">
        <f t="shared" si="7"/>
        <v>0000000001000110</v>
      </c>
      <c r="M19" s="62">
        <f t="shared" si="8"/>
        <v>70</v>
      </c>
      <c r="N19" s="64">
        <f t="shared" si="9"/>
        <v>0</v>
      </c>
      <c r="O19" s="20"/>
      <c r="P19" s="65">
        <v>16</v>
      </c>
      <c r="Q19" s="62" t="s">
        <v>83</v>
      </c>
      <c r="R19" s="20"/>
      <c r="S19" s="15"/>
    </row>
    <row r="20" spans="1:19" ht="12">
      <c r="A20" s="30">
        <v>17</v>
      </c>
      <c r="B20" s="31">
        <f t="shared" si="1"/>
        <v>35</v>
      </c>
      <c r="C20" s="32" t="str">
        <f t="shared" si="2"/>
        <v>D5</v>
      </c>
      <c r="D20" s="31">
        <f t="shared" si="13"/>
        <v>70</v>
      </c>
      <c r="E20" s="32">
        <f t="shared" si="14"/>
        <v>147</v>
      </c>
      <c r="F20" s="62">
        <f t="shared" si="4"/>
        <v>147</v>
      </c>
      <c r="G20" s="63" t="str" cm="1">
        <f t="array" ref="G20">MID(INDEX($Q$3:$Q$258,F20+1), 3, 4)</f>
        <v>B3DA</v>
      </c>
      <c r="H20" s="62">
        <f t="shared" si="10"/>
        <v>36864</v>
      </c>
      <c r="I20" s="63">
        <f t="shared" si="11"/>
        <v>9178</v>
      </c>
      <c r="J20" s="62" t="str">
        <f t="shared" si="5"/>
        <v>23DA</v>
      </c>
      <c r="K20" s="63" t="str">
        <f t="shared" si="6"/>
        <v>0010001111011010</v>
      </c>
      <c r="L20" s="62" t="str">
        <f t="shared" si="7"/>
        <v>0000000000100011</v>
      </c>
      <c r="M20" s="62">
        <f t="shared" si="8"/>
        <v>35</v>
      </c>
      <c r="N20" s="64">
        <f t="shared" si="9"/>
        <v>0</v>
      </c>
      <c r="O20" s="20"/>
      <c r="P20" s="65">
        <v>17</v>
      </c>
      <c r="Q20" s="62" t="s">
        <v>84</v>
      </c>
      <c r="R20" s="20"/>
      <c r="S20" s="15"/>
    </row>
    <row r="21" spans="1:19" ht="12">
      <c r="A21" s="30">
        <v>18</v>
      </c>
      <c r="B21" s="31">
        <f t="shared" si="1"/>
        <v>37</v>
      </c>
      <c r="C21" s="32" t="str">
        <f t="shared" si="2"/>
        <v>80</v>
      </c>
      <c r="D21" s="31">
        <f t="shared" si="13"/>
        <v>35</v>
      </c>
      <c r="E21" s="32">
        <f t="shared" si="14"/>
        <v>163</v>
      </c>
      <c r="F21" s="62">
        <f t="shared" si="4"/>
        <v>163</v>
      </c>
      <c r="G21" s="63" t="str" cm="1">
        <f t="array" ref="G21">MID(INDEX($Q$3:$Q$258,F21+1), 3, 4)</f>
        <v>8589</v>
      </c>
      <c r="H21" s="62">
        <f t="shared" si="10"/>
        <v>55808</v>
      </c>
      <c r="I21" s="63">
        <f t="shared" si="11"/>
        <v>24457</v>
      </c>
      <c r="J21" s="62" t="str">
        <f t="shared" si="5"/>
        <v>5F89</v>
      </c>
      <c r="K21" s="63" t="str">
        <f t="shared" si="6"/>
        <v>0101111110001001</v>
      </c>
      <c r="L21" s="62" t="str">
        <f t="shared" si="7"/>
        <v>0000000001011111</v>
      </c>
      <c r="M21" s="62">
        <f t="shared" si="8"/>
        <v>95</v>
      </c>
      <c r="N21" s="64">
        <f t="shared" si="9"/>
        <v>0</v>
      </c>
      <c r="O21" s="20"/>
      <c r="P21" s="65">
        <v>18</v>
      </c>
      <c r="Q21" s="62" t="s">
        <v>85</v>
      </c>
      <c r="R21" s="20"/>
      <c r="S21" s="15"/>
    </row>
    <row r="22" spans="1:19" ht="12">
      <c r="A22" s="30">
        <v>19</v>
      </c>
      <c r="B22" s="31">
        <f t="shared" si="1"/>
        <v>39</v>
      </c>
      <c r="C22" s="32" t="str">
        <f t="shared" si="2"/>
        <v>02</v>
      </c>
      <c r="D22" s="31">
        <f t="shared" si="13"/>
        <v>95</v>
      </c>
      <c r="E22" s="32">
        <f t="shared" si="14"/>
        <v>93</v>
      </c>
      <c r="F22" s="62">
        <f t="shared" si="4"/>
        <v>93</v>
      </c>
      <c r="G22" s="63" t="str" cm="1">
        <f t="array" ref="G22">MID(INDEX($Q$3:$Q$258,F22+1), 3, 4)</f>
        <v>8B58</v>
      </c>
      <c r="H22" s="62">
        <f t="shared" si="10"/>
        <v>35072</v>
      </c>
      <c r="I22" s="63">
        <f t="shared" si="11"/>
        <v>600</v>
      </c>
      <c r="J22" s="62" t="str">
        <f t="shared" si="5"/>
        <v>0258</v>
      </c>
      <c r="K22" s="63" t="str">
        <f t="shared" si="6"/>
        <v>0000001001011000</v>
      </c>
      <c r="L22" s="62" t="str">
        <f t="shared" si="7"/>
        <v>0000000000000010</v>
      </c>
      <c r="M22" s="62">
        <f t="shared" si="8"/>
        <v>2</v>
      </c>
      <c r="N22" s="64">
        <f t="shared" si="9"/>
        <v>0</v>
      </c>
      <c r="O22" s="20"/>
      <c r="P22" s="65">
        <v>19</v>
      </c>
      <c r="Q22" s="62" t="s">
        <v>86</v>
      </c>
      <c r="R22" s="20"/>
      <c r="S22" s="15"/>
    </row>
    <row r="23" spans="1:19" ht="12">
      <c r="A23" s="30">
        <v>20</v>
      </c>
      <c r="B23" s="31">
        <f t="shared" si="1"/>
        <v>41</v>
      </c>
      <c r="C23" s="32" t="str">
        <f t="shared" si="2"/>
        <v>0A</v>
      </c>
      <c r="D23" s="31">
        <f t="shared" si="13"/>
        <v>2</v>
      </c>
      <c r="E23" s="32">
        <f t="shared" si="14"/>
        <v>8</v>
      </c>
      <c r="F23" s="62">
        <f t="shared" si="4"/>
        <v>8</v>
      </c>
      <c r="G23" s="63" t="str" cm="1">
        <f t="array" ref="G23">MID(INDEX($Q$3:$Q$258,F23+1), 3, 4)</f>
        <v>8108</v>
      </c>
      <c r="H23" s="62">
        <f t="shared" si="10"/>
        <v>22528</v>
      </c>
      <c r="I23" s="63">
        <f t="shared" si="11"/>
        <v>55560</v>
      </c>
      <c r="J23" s="62" t="str">
        <f t="shared" si="5"/>
        <v>D908</v>
      </c>
      <c r="K23" s="63" t="str">
        <f t="shared" si="6"/>
        <v>1101100100001000</v>
      </c>
      <c r="L23" s="62" t="str">
        <f t="shared" si="7"/>
        <v>0000000011011001</v>
      </c>
      <c r="M23" s="62">
        <f t="shared" si="8"/>
        <v>217</v>
      </c>
      <c r="N23" s="64">
        <f t="shared" si="9"/>
        <v>0</v>
      </c>
      <c r="O23" s="20"/>
      <c r="P23" s="65">
        <v>20</v>
      </c>
      <c r="Q23" s="62" t="s">
        <v>87</v>
      </c>
      <c r="R23" s="20"/>
      <c r="S23" s="15"/>
    </row>
    <row r="24" spans="1:19" ht="12">
      <c r="A24" s="30">
        <v>21</v>
      </c>
      <c r="B24" s="31">
        <f t="shared" si="1"/>
        <v>43</v>
      </c>
      <c r="C24" s="32" t="str">
        <f t="shared" si="2"/>
        <v>EC</v>
      </c>
      <c r="D24" s="31">
        <f t="shared" si="13"/>
        <v>217</v>
      </c>
      <c r="E24" s="32">
        <f t="shared" si="14"/>
        <v>53</v>
      </c>
      <c r="F24" s="62">
        <f t="shared" si="4"/>
        <v>53</v>
      </c>
      <c r="G24" s="63" t="str" cm="1">
        <f t="array" ref="G24">MID(INDEX($Q$3:$Q$258,F24+1), 3, 4)</f>
        <v>66F6</v>
      </c>
      <c r="H24" s="62">
        <f t="shared" si="10"/>
        <v>2048</v>
      </c>
      <c r="I24" s="63">
        <f t="shared" si="11"/>
        <v>28406</v>
      </c>
      <c r="J24" s="62" t="str">
        <f t="shared" si="5"/>
        <v>6EF6</v>
      </c>
      <c r="K24" s="63" t="str">
        <f t="shared" si="6"/>
        <v>0110111011110110</v>
      </c>
      <c r="L24" s="62" t="str">
        <f t="shared" si="7"/>
        <v>0000000001101110</v>
      </c>
      <c r="M24" s="62">
        <f t="shared" si="8"/>
        <v>110</v>
      </c>
      <c r="N24" s="64">
        <f t="shared" si="9"/>
        <v>0</v>
      </c>
      <c r="O24" s="20"/>
      <c r="P24" s="65">
        <v>21</v>
      </c>
      <c r="Q24" s="62" t="s">
        <v>88</v>
      </c>
      <c r="R24" s="20"/>
      <c r="S24" s="15"/>
    </row>
    <row r="25" spans="1:19" ht="12">
      <c r="A25" s="30">
        <v>22</v>
      </c>
      <c r="B25" s="31">
        <f t="shared" si="1"/>
        <v>45</v>
      </c>
      <c r="C25" s="32" t="str">
        <f t="shared" si="2"/>
        <v>80</v>
      </c>
      <c r="D25" s="31">
        <f t="shared" si="13"/>
        <v>110</v>
      </c>
      <c r="E25" s="32">
        <f t="shared" si="14"/>
        <v>238</v>
      </c>
      <c r="F25" s="62">
        <f t="shared" si="4"/>
        <v>238</v>
      </c>
      <c r="G25" s="63" t="str" cm="1">
        <f t="array" ref="G25">MID(INDEX($Q$3:$Q$258,F25+1), 3, 4)</f>
        <v>1CE0</v>
      </c>
      <c r="H25" s="62">
        <f t="shared" si="10"/>
        <v>62976</v>
      </c>
      <c r="I25" s="63">
        <f t="shared" si="11"/>
        <v>60128</v>
      </c>
      <c r="J25" s="62" t="str">
        <f t="shared" si="5"/>
        <v>EAE0</v>
      </c>
      <c r="K25" s="63" t="str">
        <f t="shared" si="6"/>
        <v>1110101011100000</v>
      </c>
      <c r="L25" s="62" t="str">
        <f t="shared" si="7"/>
        <v>0000000011101010</v>
      </c>
      <c r="M25" s="62">
        <f t="shared" si="8"/>
        <v>234</v>
      </c>
      <c r="N25" s="64">
        <f t="shared" si="9"/>
        <v>0</v>
      </c>
      <c r="O25" s="20"/>
      <c r="P25" s="65">
        <v>22</v>
      </c>
      <c r="Q25" s="62" t="s">
        <v>89</v>
      </c>
      <c r="R25" s="20"/>
      <c r="S25" s="15"/>
    </row>
    <row r="26" spans="1:19" ht="12">
      <c r="A26" s="30">
        <v>23</v>
      </c>
      <c r="B26" s="31">
        <f t="shared" si="1"/>
        <v>47</v>
      </c>
      <c r="C26" s="32" t="str">
        <f t="shared" si="2"/>
        <v>02</v>
      </c>
      <c r="D26" s="31">
        <f t="shared" si="13"/>
        <v>234</v>
      </c>
      <c r="E26" s="32">
        <f t="shared" si="14"/>
        <v>232</v>
      </c>
      <c r="F26" s="62">
        <f t="shared" si="4"/>
        <v>232</v>
      </c>
      <c r="G26" s="63" t="str" cm="1">
        <f t="array" ref="G26">MID(INDEX($Q$3:$Q$258,F26+1), 3, 4)</f>
        <v>7C26</v>
      </c>
      <c r="H26" s="62">
        <f t="shared" si="10"/>
        <v>57344</v>
      </c>
      <c r="I26" s="63">
        <f t="shared" si="11"/>
        <v>39974</v>
      </c>
      <c r="J26" s="62" t="str">
        <f t="shared" si="5"/>
        <v>9C26</v>
      </c>
      <c r="K26" s="63" t="str">
        <f t="shared" si="6"/>
        <v>1001110000100110</v>
      </c>
      <c r="L26" s="62" t="str">
        <f t="shared" si="7"/>
        <v>0000000010011100</v>
      </c>
      <c r="M26" s="62">
        <f t="shared" si="8"/>
        <v>156</v>
      </c>
      <c r="N26" s="64">
        <f t="shared" si="9"/>
        <v>0</v>
      </c>
      <c r="O26" s="20"/>
      <c r="P26" s="65">
        <v>23</v>
      </c>
      <c r="Q26" s="62" t="s">
        <v>90</v>
      </c>
      <c r="R26" s="20"/>
      <c r="S26" s="15"/>
    </row>
    <row r="27" spans="1:19" ht="12">
      <c r="A27" s="30">
        <v>24</v>
      </c>
      <c r="B27" s="31">
        <f t="shared" si="1"/>
        <v>49</v>
      </c>
      <c r="C27" s="32" t="str">
        <f t="shared" si="2"/>
        <v>47</v>
      </c>
      <c r="D27" s="31">
        <f t="shared" si="13"/>
        <v>156</v>
      </c>
      <c r="E27" s="32">
        <f t="shared" si="14"/>
        <v>219</v>
      </c>
      <c r="F27" s="62">
        <f t="shared" si="4"/>
        <v>219</v>
      </c>
      <c r="G27" s="63" t="str" cm="1">
        <f t="array" ref="G27">MID(INDEX($Q$3:$Q$258,F27+1), 3, 4)</f>
        <v>7A16</v>
      </c>
      <c r="H27" s="62">
        <f t="shared" si="10"/>
        <v>9728</v>
      </c>
      <c r="I27" s="63">
        <f t="shared" si="11"/>
        <v>23574</v>
      </c>
      <c r="J27" s="62" t="str">
        <f t="shared" si="5"/>
        <v>5C16</v>
      </c>
      <c r="K27" s="63" t="str">
        <f t="shared" si="6"/>
        <v>0101110000010110</v>
      </c>
      <c r="L27" s="62" t="str">
        <f t="shared" si="7"/>
        <v>0000000001011100</v>
      </c>
      <c r="M27" s="62">
        <f t="shared" si="8"/>
        <v>92</v>
      </c>
      <c r="N27" s="64">
        <f t="shared" si="9"/>
        <v>0</v>
      </c>
      <c r="O27" s="20"/>
      <c r="P27" s="65">
        <v>24</v>
      </c>
      <c r="Q27" s="62" t="s">
        <v>91</v>
      </c>
      <c r="R27" s="20"/>
      <c r="S27" s="15"/>
    </row>
    <row r="28" spans="1:19" ht="12">
      <c r="A28" s="30">
        <v>25</v>
      </c>
      <c r="B28" s="31">
        <f t="shared" si="1"/>
        <v>51</v>
      </c>
      <c r="C28" s="32" t="str">
        <f t="shared" si="2"/>
        <v>3B</v>
      </c>
      <c r="D28" s="31">
        <f t="shared" si="13"/>
        <v>92</v>
      </c>
      <c r="E28" s="32">
        <f t="shared" si="14"/>
        <v>103</v>
      </c>
      <c r="F28" s="62">
        <f t="shared" si="4"/>
        <v>103</v>
      </c>
      <c r="G28" s="63" t="str" cm="1">
        <f t="array" ref="G28">MID(INDEX($Q$3:$Q$258,F28+1), 3, 4)</f>
        <v>1C41</v>
      </c>
      <c r="H28" s="62">
        <f t="shared" si="10"/>
        <v>5632</v>
      </c>
      <c r="I28" s="63">
        <f t="shared" si="11"/>
        <v>2625</v>
      </c>
      <c r="J28" s="62" t="str">
        <f t="shared" si="5"/>
        <v>0A41</v>
      </c>
      <c r="K28" s="63" t="str">
        <f t="shared" si="6"/>
        <v>0000101001000001</v>
      </c>
      <c r="L28" s="62" t="str">
        <f t="shared" si="7"/>
        <v>0000000000001010</v>
      </c>
      <c r="M28" s="62">
        <f t="shared" si="8"/>
        <v>10</v>
      </c>
      <c r="N28" s="64">
        <f t="shared" si="9"/>
        <v>0</v>
      </c>
      <c r="O28" s="20"/>
      <c r="P28" s="65">
        <v>25</v>
      </c>
      <c r="Q28" s="62" t="s">
        <v>92</v>
      </c>
      <c r="R28" s="20"/>
      <c r="S28" s="15"/>
    </row>
    <row r="29" spans="1:19" ht="12">
      <c r="A29" s="30">
        <v>26</v>
      </c>
      <c r="B29" s="31">
        <f t="shared" si="1"/>
        <v>53</v>
      </c>
      <c r="C29" s="32" t="str">
        <f t="shared" si="2"/>
        <v>80</v>
      </c>
      <c r="D29" s="31">
        <f t="shared" si="13"/>
        <v>10</v>
      </c>
      <c r="E29" s="32">
        <f t="shared" si="14"/>
        <v>138</v>
      </c>
      <c r="F29" s="62">
        <f t="shared" si="4"/>
        <v>138</v>
      </c>
      <c r="G29" s="63" t="str" cm="1">
        <f t="array" ref="G29">MID(INDEX($Q$3:$Q$258,F29+1), 3, 4)</f>
        <v>30C2</v>
      </c>
      <c r="H29" s="62">
        <f t="shared" si="10"/>
        <v>16640</v>
      </c>
      <c r="I29" s="63">
        <f t="shared" si="11"/>
        <v>29122</v>
      </c>
      <c r="J29" s="62" t="str">
        <f t="shared" si="5"/>
        <v>71C2</v>
      </c>
      <c r="K29" s="63" t="str">
        <f t="shared" si="6"/>
        <v>0111000111000010</v>
      </c>
      <c r="L29" s="62" t="str">
        <f t="shared" si="7"/>
        <v>0000000001110001</v>
      </c>
      <c r="M29" s="62">
        <f t="shared" si="8"/>
        <v>113</v>
      </c>
      <c r="N29" s="64">
        <f t="shared" si="9"/>
        <v>0</v>
      </c>
      <c r="O29" s="20"/>
      <c r="P29" s="65">
        <v>26</v>
      </c>
      <c r="Q29" s="62" t="s">
        <v>93</v>
      </c>
      <c r="R29" s="20"/>
      <c r="S29" s="15"/>
    </row>
    <row r="30" spans="1:19" ht="12">
      <c r="A30" s="30">
        <v>27</v>
      </c>
      <c r="B30" s="31">
        <f t="shared" si="1"/>
        <v>55</v>
      </c>
      <c r="C30" s="32" t="str">
        <f t="shared" si="2"/>
        <v>00</v>
      </c>
      <c r="D30" s="31">
        <f t="shared" si="13"/>
        <v>113</v>
      </c>
      <c r="E30" s="32">
        <f t="shared" si="14"/>
        <v>113</v>
      </c>
      <c r="F30" s="62">
        <f t="shared" si="4"/>
        <v>113</v>
      </c>
      <c r="G30" s="63" t="str" cm="1">
        <f t="array" ref="G30">MID(INDEX($Q$3:$Q$258,F30+1), 3, 4)</f>
        <v>6EB6</v>
      </c>
      <c r="H30" s="62">
        <f t="shared" si="10"/>
        <v>49664</v>
      </c>
      <c r="I30" s="63">
        <f t="shared" si="11"/>
        <v>44214</v>
      </c>
      <c r="J30" s="62" t="str">
        <f t="shared" si="5"/>
        <v>ACB6</v>
      </c>
      <c r="K30" s="63" t="str">
        <f t="shared" si="6"/>
        <v>1010110010110110</v>
      </c>
      <c r="L30" s="62" t="str">
        <f t="shared" si="7"/>
        <v>0000000010101100</v>
      </c>
      <c r="M30" s="62">
        <f t="shared" si="8"/>
        <v>172</v>
      </c>
      <c r="N30" s="64">
        <f t="shared" si="9"/>
        <v>0</v>
      </c>
      <c r="O30" s="20"/>
      <c r="P30" s="65">
        <v>27</v>
      </c>
      <c r="Q30" s="62" t="s">
        <v>94</v>
      </c>
      <c r="R30" s="20"/>
      <c r="S30" s="15"/>
    </row>
    <row r="31" spans="1:19" ht="12">
      <c r="A31" s="30">
        <v>28</v>
      </c>
      <c r="B31" s="31">
        <f t="shared" si="1"/>
        <v>57</v>
      </c>
      <c r="C31" s="32" t="str">
        <f t="shared" si="2"/>
        <v>05</v>
      </c>
      <c r="D31" s="31">
        <f t="shared" si="13"/>
        <v>172</v>
      </c>
      <c r="E31" s="32">
        <f t="shared" si="14"/>
        <v>169</v>
      </c>
      <c r="F31" s="62">
        <f t="shared" si="4"/>
        <v>169</v>
      </c>
      <c r="G31" s="63" t="str" cm="1">
        <f t="array" ref="G31">MID(INDEX($Q$3:$Q$258,F31+1), 3, 4)</f>
        <v>24C3</v>
      </c>
      <c r="H31" s="62">
        <f t="shared" si="10"/>
        <v>46592</v>
      </c>
      <c r="I31" s="63">
        <f t="shared" si="11"/>
        <v>37571</v>
      </c>
      <c r="J31" s="62" t="str">
        <f t="shared" si="5"/>
        <v>92C3</v>
      </c>
      <c r="K31" s="63" t="str">
        <f t="shared" si="6"/>
        <v>1001001011000011</v>
      </c>
      <c r="L31" s="62" t="str">
        <f t="shared" si="7"/>
        <v>0000000010010010</v>
      </c>
      <c r="M31" s="62">
        <f t="shared" si="8"/>
        <v>146</v>
      </c>
      <c r="N31" s="64">
        <f>IF(M31=D32,0,1)</f>
        <v>0</v>
      </c>
      <c r="O31" s="20"/>
      <c r="P31" s="65">
        <v>28</v>
      </c>
      <c r="Q31" s="62" t="s">
        <v>95</v>
      </c>
      <c r="R31" s="20"/>
      <c r="S31" s="15"/>
    </row>
    <row r="32" spans="1:19" ht="12.75" thickBot="1">
      <c r="A32" s="30">
        <v>29</v>
      </c>
      <c r="B32" s="31">
        <f t="shared" si="1"/>
        <v>59</v>
      </c>
      <c r="C32" s="32" t="str">
        <f t="shared" si="2"/>
        <v>80</v>
      </c>
      <c r="D32" s="31">
        <f t="shared" si="13"/>
        <v>146</v>
      </c>
      <c r="E32" s="32">
        <f t="shared" si="14"/>
        <v>18</v>
      </c>
      <c r="F32" s="62">
        <f t="shared" si="4"/>
        <v>18</v>
      </c>
      <c r="G32" s="66" t="str" cm="1">
        <f t="array" ref="G32">MID(INDEX($Q$3:$Q$258,F32+1), 3, 4)</f>
        <v>3273</v>
      </c>
      <c r="H32" s="67">
        <f t="shared" si="10"/>
        <v>49920</v>
      </c>
      <c r="I32" s="68">
        <f t="shared" si="11"/>
        <v>61811</v>
      </c>
      <c r="J32" s="69" t="str">
        <f t="shared" si="5"/>
        <v>F173</v>
      </c>
      <c r="O32" s="20"/>
      <c r="P32" s="65">
        <v>29</v>
      </c>
      <c r="Q32" s="62" t="s">
        <v>96</v>
      </c>
      <c r="R32" s="20"/>
      <c r="S32" s="15"/>
    </row>
    <row r="33" spans="1:19" ht="12">
      <c r="A33" s="123" t="s">
        <v>97</v>
      </c>
      <c r="B33" s="124"/>
      <c r="C33" s="127" t="str">
        <f>J32</f>
        <v>F173</v>
      </c>
      <c r="D33" s="128"/>
      <c r="E33" s="131" t="s">
        <v>98</v>
      </c>
      <c r="F33" s="133" t="s">
        <v>337</v>
      </c>
      <c r="G33" s="70"/>
      <c r="H33" s="70"/>
      <c r="I33" s="70"/>
      <c r="J33" s="70"/>
      <c r="K33" s="70"/>
      <c r="L33" s="70"/>
      <c r="M33" s="70"/>
      <c r="N33" s="70"/>
      <c r="O33" s="70"/>
      <c r="P33" s="65">
        <v>30</v>
      </c>
      <c r="Q33" s="62" t="s">
        <v>99</v>
      </c>
      <c r="R33" s="70"/>
      <c r="S33" s="15"/>
    </row>
    <row r="34" spans="1:19" ht="12.75" thickBot="1">
      <c r="A34" s="125"/>
      <c r="B34" s="126"/>
      <c r="C34" s="129"/>
      <c r="D34" s="130"/>
      <c r="E34" s="132"/>
      <c r="F34" s="134"/>
      <c r="G34" s="70"/>
      <c r="H34" s="70"/>
      <c r="I34" s="70"/>
      <c r="K34" s="70"/>
      <c r="L34" s="70"/>
      <c r="M34" s="70"/>
      <c r="N34" s="70"/>
      <c r="O34" s="70"/>
      <c r="P34" s="65">
        <v>31</v>
      </c>
      <c r="Q34" s="62" t="s">
        <v>100</v>
      </c>
      <c r="R34" s="70"/>
      <c r="S34" s="15"/>
    </row>
    <row r="35" spans="1:19" ht="12">
      <c r="P35" s="65">
        <v>32</v>
      </c>
      <c r="Q35" s="62" t="s">
        <v>101</v>
      </c>
      <c r="S35" s="15"/>
    </row>
    <row r="36" spans="1:19" ht="12" customHeight="1">
      <c r="A36" s="116" t="s">
        <v>102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71"/>
      <c r="P36" s="65">
        <v>33</v>
      </c>
      <c r="Q36" s="62" t="s">
        <v>103</v>
      </c>
      <c r="R36" s="71"/>
      <c r="S36" s="15"/>
    </row>
    <row r="37" spans="1:19" ht="12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71"/>
      <c r="P37" s="65">
        <v>34</v>
      </c>
      <c r="Q37" s="62" t="s">
        <v>104</v>
      </c>
      <c r="R37" s="71"/>
      <c r="S37" s="15"/>
    </row>
    <row r="38" spans="1:19" ht="12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71"/>
      <c r="P38" s="65">
        <v>35</v>
      </c>
      <c r="Q38" s="62" t="s">
        <v>105</v>
      </c>
      <c r="R38" s="71"/>
      <c r="S38" s="15"/>
    </row>
    <row r="39" spans="1:19" ht="12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71"/>
      <c r="P39" s="65">
        <v>36</v>
      </c>
      <c r="Q39" s="62" t="s">
        <v>106</v>
      </c>
      <c r="R39" s="71"/>
      <c r="S39" s="15"/>
    </row>
    <row r="40" spans="1:19" ht="12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71"/>
      <c r="P40" s="65">
        <v>37</v>
      </c>
      <c r="Q40" s="62" t="s">
        <v>107</v>
      </c>
      <c r="R40" s="71"/>
      <c r="S40" s="15"/>
    </row>
    <row r="41" spans="1:19" ht="12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71"/>
      <c r="P41" s="65">
        <v>38</v>
      </c>
      <c r="Q41" s="62" t="s">
        <v>108</v>
      </c>
      <c r="R41" s="71"/>
      <c r="S41" s="15"/>
    </row>
    <row r="42" spans="1:19" ht="1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71"/>
      <c r="P42" s="65">
        <v>39</v>
      </c>
      <c r="Q42" s="62" t="s">
        <v>109</v>
      </c>
      <c r="R42" s="71"/>
      <c r="S42" s="15"/>
    </row>
    <row r="43" spans="1:19" ht="12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71"/>
      <c r="P43" s="65">
        <v>40</v>
      </c>
      <c r="Q43" s="62" t="s">
        <v>110</v>
      </c>
      <c r="R43" s="71"/>
      <c r="S43" s="15"/>
    </row>
    <row r="44" spans="1:19" ht="12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71"/>
      <c r="P44" s="65">
        <v>41</v>
      </c>
      <c r="Q44" s="62" t="s">
        <v>111</v>
      </c>
      <c r="R44" s="71"/>
      <c r="S44" s="15"/>
    </row>
    <row r="45" spans="1:19" ht="12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71"/>
      <c r="P45" s="65">
        <v>42</v>
      </c>
      <c r="Q45" s="62" t="s">
        <v>112</v>
      </c>
      <c r="R45" s="71"/>
      <c r="S45" s="15"/>
    </row>
    <row r="46" spans="1:19" ht="12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71"/>
      <c r="P46" s="65">
        <v>43</v>
      </c>
      <c r="Q46" s="62" t="s">
        <v>113</v>
      </c>
      <c r="R46" s="71"/>
      <c r="S46" s="15"/>
    </row>
    <row r="47" spans="1:19" ht="12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71"/>
      <c r="P47" s="65">
        <v>44</v>
      </c>
      <c r="Q47" s="62" t="s">
        <v>114</v>
      </c>
      <c r="R47" s="71"/>
      <c r="S47" s="15"/>
    </row>
    <row r="48" spans="1:19" ht="12">
      <c r="O48" s="72"/>
      <c r="P48" s="65">
        <v>45</v>
      </c>
      <c r="Q48" s="62" t="s">
        <v>115</v>
      </c>
      <c r="R48" s="72"/>
      <c r="S48" s="15"/>
    </row>
    <row r="49" spans="15:19" ht="12">
      <c r="O49" s="72"/>
      <c r="P49" s="65">
        <v>46</v>
      </c>
      <c r="Q49" s="62" t="s">
        <v>116</v>
      </c>
      <c r="R49" s="72"/>
      <c r="S49" s="15"/>
    </row>
    <row r="50" spans="15:19" ht="12">
      <c r="O50" s="72"/>
      <c r="P50" s="65">
        <v>47</v>
      </c>
      <c r="Q50" s="62" t="s">
        <v>117</v>
      </c>
      <c r="R50" s="72"/>
      <c r="S50" s="15"/>
    </row>
    <row r="51" spans="15:19" ht="12">
      <c r="O51" s="72"/>
      <c r="P51" s="65">
        <v>48</v>
      </c>
      <c r="Q51" s="62" t="s">
        <v>118</v>
      </c>
      <c r="R51" s="72"/>
      <c r="S51" s="15"/>
    </row>
    <row r="52" spans="15:19" ht="12">
      <c r="P52" s="65">
        <v>49</v>
      </c>
      <c r="Q52" s="62" t="s">
        <v>119</v>
      </c>
      <c r="S52" s="15"/>
    </row>
    <row r="53" spans="15:19" ht="12">
      <c r="P53" s="65">
        <v>50</v>
      </c>
      <c r="Q53" s="62" t="s">
        <v>120</v>
      </c>
      <c r="S53" s="15"/>
    </row>
    <row r="54" spans="15:19" ht="12">
      <c r="P54" s="65">
        <v>51</v>
      </c>
      <c r="Q54" s="62" t="s">
        <v>121</v>
      </c>
      <c r="S54" s="15"/>
    </row>
    <row r="55" spans="15:19" ht="12">
      <c r="P55" s="65">
        <v>52</v>
      </c>
      <c r="Q55" s="62" t="s">
        <v>122</v>
      </c>
      <c r="S55" s="15"/>
    </row>
    <row r="56" spans="15:19" ht="12">
      <c r="P56" s="65">
        <v>53</v>
      </c>
      <c r="Q56" s="62" t="s">
        <v>123</v>
      </c>
      <c r="S56" s="15"/>
    </row>
    <row r="57" spans="15:19" ht="12">
      <c r="P57" s="65">
        <v>54</v>
      </c>
      <c r="Q57" s="62" t="s">
        <v>124</v>
      </c>
      <c r="S57" s="15"/>
    </row>
    <row r="58" spans="15:19" ht="12">
      <c r="P58" s="65">
        <v>55</v>
      </c>
      <c r="Q58" s="62" t="s">
        <v>125</v>
      </c>
      <c r="S58" s="15"/>
    </row>
    <row r="59" spans="15:19" ht="12">
      <c r="P59" s="65">
        <v>56</v>
      </c>
      <c r="Q59" s="62" t="s">
        <v>126</v>
      </c>
      <c r="S59" s="15"/>
    </row>
    <row r="60" spans="15:19" ht="12">
      <c r="P60" s="65">
        <v>57</v>
      </c>
      <c r="Q60" s="62" t="s">
        <v>127</v>
      </c>
      <c r="S60" s="15"/>
    </row>
    <row r="61" spans="15:19" ht="12">
      <c r="P61" s="65">
        <v>58</v>
      </c>
      <c r="Q61" s="62" t="s">
        <v>128</v>
      </c>
      <c r="S61" s="15"/>
    </row>
    <row r="62" spans="15:19" ht="12">
      <c r="P62" s="65">
        <v>59</v>
      </c>
      <c r="Q62" s="62" t="s">
        <v>129</v>
      </c>
      <c r="S62" s="15"/>
    </row>
    <row r="63" spans="15:19" ht="12">
      <c r="P63" s="65">
        <v>60</v>
      </c>
      <c r="Q63" s="62" t="s">
        <v>130</v>
      </c>
      <c r="S63" s="15"/>
    </row>
    <row r="64" spans="15:19" ht="12">
      <c r="P64" s="65">
        <v>61</v>
      </c>
      <c r="Q64" s="62" t="s">
        <v>131</v>
      </c>
      <c r="S64" s="15"/>
    </row>
    <row r="65" spans="16:19" ht="12">
      <c r="P65" s="65">
        <v>62</v>
      </c>
      <c r="Q65" s="62" t="s">
        <v>132</v>
      </c>
      <c r="S65" s="15"/>
    </row>
    <row r="66" spans="16:19" ht="12">
      <c r="P66" s="65">
        <v>63</v>
      </c>
      <c r="Q66" s="62" t="s">
        <v>133</v>
      </c>
      <c r="S66" s="15"/>
    </row>
    <row r="67" spans="16:19" ht="12">
      <c r="P67" s="65">
        <v>64</v>
      </c>
      <c r="Q67" s="62" t="s">
        <v>134</v>
      </c>
      <c r="S67" s="15"/>
    </row>
    <row r="68" spans="16:19" ht="12">
      <c r="P68" s="65">
        <v>65</v>
      </c>
      <c r="Q68" s="62" t="s">
        <v>135</v>
      </c>
      <c r="S68" s="15"/>
    </row>
    <row r="69" spans="16:19" ht="12">
      <c r="P69" s="65">
        <v>66</v>
      </c>
      <c r="Q69" s="62" t="s">
        <v>136</v>
      </c>
      <c r="S69" s="15"/>
    </row>
    <row r="70" spans="16:19" ht="12">
      <c r="P70" s="65">
        <v>67</v>
      </c>
      <c r="Q70" s="62" t="s">
        <v>137</v>
      </c>
      <c r="S70" s="15"/>
    </row>
    <row r="71" spans="16:19" ht="12">
      <c r="P71" s="65">
        <v>68</v>
      </c>
      <c r="Q71" s="62" t="s">
        <v>138</v>
      </c>
      <c r="S71" s="15"/>
    </row>
    <row r="72" spans="16:19" ht="12">
      <c r="P72" s="65">
        <v>69</v>
      </c>
      <c r="Q72" s="62" t="s">
        <v>139</v>
      </c>
      <c r="S72" s="15"/>
    </row>
    <row r="73" spans="16:19" ht="12">
      <c r="P73" s="65">
        <v>70</v>
      </c>
      <c r="Q73" s="62" t="s">
        <v>140</v>
      </c>
      <c r="S73" s="15"/>
    </row>
    <row r="74" spans="16:19" ht="12">
      <c r="P74" s="65">
        <v>71</v>
      </c>
      <c r="Q74" s="62" t="s">
        <v>141</v>
      </c>
      <c r="S74" s="15"/>
    </row>
    <row r="75" spans="16:19" ht="12">
      <c r="P75" s="65">
        <v>72</v>
      </c>
      <c r="Q75" s="62" t="s">
        <v>142</v>
      </c>
      <c r="S75" s="15"/>
    </row>
    <row r="76" spans="16:19" ht="12">
      <c r="P76" s="65">
        <v>73</v>
      </c>
      <c r="Q76" s="62" t="s">
        <v>143</v>
      </c>
      <c r="S76" s="15"/>
    </row>
    <row r="77" spans="16:19" ht="12">
      <c r="P77" s="65">
        <v>74</v>
      </c>
      <c r="Q77" s="62" t="s">
        <v>144</v>
      </c>
      <c r="S77" s="15"/>
    </row>
    <row r="78" spans="16:19" ht="12">
      <c r="P78" s="65">
        <v>75</v>
      </c>
      <c r="Q78" s="62" t="s">
        <v>145</v>
      </c>
      <c r="S78" s="15"/>
    </row>
    <row r="79" spans="16:19" ht="12">
      <c r="P79" s="65">
        <v>76</v>
      </c>
      <c r="Q79" s="62" t="s">
        <v>146</v>
      </c>
      <c r="S79" s="15"/>
    </row>
    <row r="80" spans="16:19" ht="12">
      <c r="P80" s="65">
        <v>77</v>
      </c>
      <c r="Q80" s="62" t="s">
        <v>147</v>
      </c>
      <c r="S80" s="15"/>
    </row>
    <row r="81" spans="16:19" ht="12">
      <c r="P81" s="65">
        <v>78</v>
      </c>
      <c r="Q81" s="62" t="s">
        <v>148</v>
      </c>
      <c r="S81" s="15"/>
    </row>
    <row r="82" spans="16:19" ht="12">
      <c r="P82" s="65">
        <v>79</v>
      </c>
      <c r="Q82" s="62" t="s">
        <v>149</v>
      </c>
      <c r="S82" s="15"/>
    </row>
    <row r="83" spans="16:19" ht="12">
      <c r="P83" s="65">
        <v>80</v>
      </c>
      <c r="Q83" s="62" t="s">
        <v>150</v>
      </c>
      <c r="S83" s="15"/>
    </row>
    <row r="84" spans="16:19" ht="12">
      <c r="P84" s="65">
        <v>81</v>
      </c>
      <c r="Q84" s="62" t="s">
        <v>151</v>
      </c>
      <c r="S84" s="15"/>
    </row>
    <row r="85" spans="16:19" ht="12">
      <c r="P85" s="65">
        <v>82</v>
      </c>
      <c r="Q85" s="62" t="s">
        <v>152</v>
      </c>
      <c r="S85" s="15"/>
    </row>
    <row r="86" spans="16:19" ht="12">
      <c r="P86" s="65">
        <v>83</v>
      </c>
      <c r="Q86" s="62" t="s">
        <v>153</v>
      </c>
      <c r="S86" s="15"/>
    </row>
    <row r="87" spans="16:19" ht="12">
      <c r="P87" s="65">
        <v>84</v>
      </c>
      <c r="Q87" s="62" t="s">
        <v>154</v>
      </c>
      <c r="S87" s="15"/>
    </row>
    <row r="88" spans="16:19" ht="12">
      <c r="P88" s="65">
        <v>85</v>
      </c>
      <c r="Q88" s="62" t="s">
        <v>155</v>
      </c>
      <c r="S88" s="15"/>
    </row>
    <row r="89" spans="16:19" ht="12">
      <c r="P89" s="65">
        <v>86</v>
      </c>
      <c r="Q89" s="62" t="s">
        <v>156</v>
      </c>
      <c r="S89" s="15"/>
    </row>
    <row r="90" spans="16:19" ht="12">
      <c r="P90" s="65">
        <v>87</v>
      </c>
      <c r="Q90" s="62" t="s">
        <v>157</v>
      </c>
      <c r="S90" s="15"/>
    </row>
    <row r="91" spans="16:19" ht="12">
      <c r="P91" s="65">
        <v>88</v>
      </c>
      <c r="Q91" s="62" t="s">
        <v>158</v>
      </c>
      <c r="S91" s="15"/>
    </row>
    <row r="92" spans="16:19" ht="12">
      <c r="P92" s="65">
        <v>89</v>
      </c>
      <c r="Q92" s="62" t="s">
        <v>159</v>
      </c>
      <c r="S92" s="15"/>
    </row>
    <row r="93" spans="16:19" ht="12">
      <c r="P93" s="65">
        <v>90</v>
      </c>
      <c r="Q93" s="62" t="s">
        <v>160</v>
      </c>
      <c r="S93" s="15"/>
    </row>
    <row r="94" spans="16:19" ht="12">
      <c r="P94" s="65">
        <v>91</v>
      </c>
      <c r="Q94" s="62" t="s">
        <v>161</v>
      </c>
      <c r="S94" s="15"/>
    </row>
    <row r="95" spans="16:19" ht="12">
      <c r="P95" s="65">
        <v>92</v>
      </c>
      <c r="Q95" s="62" t="s">
        <v>162</v>
      </c>
      <c r="S95" s="15"/>
    </row>
    <row r="96" spans="16:19" ht="12">
      <c r="P96" s="65">
        <v>93</v>
      </c>
      <c r="Q96" s="62" t="s">
        <v>163</v>
      </c>
      <c r="S96" s="15"/>
    </row>
    <row r="97" spans="16:19" ht="12">
      <c r="P97" s="65">
        <v>94</v>
      </c>
      <c r="Q97" s="62" t="s">
        <v>164</v>
      </c>
      <c r="S97" s="15"/>
    </row>
    <row r="98" spans="16:19" ht="12">
      <c r="P98" s="65">
        <v>95</v>
      </c>
      <c r="Q98" s="62" t="s">
        <v>165</v>
      </c>
      <c r="S98" s="15"/>
    </row>
    <row r="99" spans="16:19" ht="12">
      <c r="P99" s="65">
        <v>96</v>
      </c>
      <c r="Q99" s="62" t="s">
        <v>166</v>
      </c>
      <c r="S99" s="15"/>
    </row>
    <row r="100" spans="16:19" ht="12">
      <c r="P100" s="65">
        <v>97</v>
      </c>
      <c r="Q100" s="62" t="s">
        <v>167</v>
      </c>
      <c r="S100" s="15"/>
    </row>
    <row r="101" spans="16:19" ht="12">
      <c r="P101" s="65">
        <v>98</v>
      </c>
      <c r="Q101" s="62" t="s">
        <v>168</v>
      </c>
      <c r="S101" s="15"/>
    </row>
    <row r="102" spans="16:19" ht="12">
      <c r="P102" s="65">
        <v>99</v>
      </c>
      <c r="Q102" s="62" t="s">
        <v>169</v>
      </c>
      <c r="S102" s="15"/>
    </row>
    <row r="103" spans="16:19" ht="12">
      <c r="P103" s="65">
        <v>100</v>
      </c>
      <c r="Q103" s="62" t="s">
        <v>170</v>
      </c>
      <c r="S103" s="15"/>
    </row>
    <row r="104" spans="16:19" ht="12">
      <c r="P104" s="65">
        <v>101</v>
      </c>
      <c r="Q104" s="62" t="s">
        <v>171</v>
      </c>
      <c r="S104" s="15"/>
    </row>
    <row r="105" spans="16:19" ht="12">
      <c r="P105" s="65">
        <v>102</v>
      </c>
      <c r="Q105" s="62" t="s">
        <v>172</v>
      </c>
      <c r="S105" s="15"/>
    </row>
    <row r="106" spans="16:19" ht="12">
      <c r="P106" s="65">
        <v>103</v>
      </c>
      <c r="Q106" s="62" t="s">
        <v>173</v>
      </c>
      <c r="S106" s="15"/>
    </row>
    <row r="107" spans="16:19" ht="12">
      <c r="P107" s="65">
        <v>104</v>
      </c>
      <c r="Q107" s="62" t="s">
        <v>174</v>
      </c>
      <c r="S107" s="15"/>
    </row>
    <row r="108" spans="16:19" ht="12">
      <c r="P108" s="65">
        <v>105</v>
      </c>
      <c r="Q108" s="62" t="s">
        <v>175</v>
      </c>
      <c r="S108" s="15"/>
    </row>
    <row r="109" spans="16:19" ht="12">
      <c r="P109" s="65">
        <v>106</v>
      </c>
      <c r="Q109" s="62" t="s">
        <v>176</v>
      </c>
      <c r="S109" s="15"/>
    </row>
    <row r="110" spans="16:19" ht="12">
      <c r="P110" s="65">
        <v>107</v>
      </c>
      <c r="Q110" s="62" t="s">
        <v>177</v>
      </c>
      <c r="S110" s="15"/>
    </row>
    <row r="111" spans="16:19" ht="12">
      <c r="P111" s="65">
        <v>108</v>
      </c>
      <c r="Q111" s="62" t="s">
        <v>178</v>
      </c>
      <c r="S111" s="15"/>
    </row>
    <row r="112" spans="16:19" ht="12">
      <c r="P112" s="65">
        <v>109</v>
      </c>
      <c r="Q112" s="62" t="s">
        <v>179</v>
      </c>
      <c r="S112" s="15"/>
    </row>
    <row r="113" spans="16:19" ht="12">
      <c r="P113" s="65">
        <v>110</v>
      </c>
      <c r="Q113" s="62" t="s">
        <v>180</v>
      </c>
      <c r="S113" s="15"/>
    </row>
    <row r="114" spans="16:19" ht="12">
      <c r="P114" s="65">
        <v>111</v>
      </c>
      <c r="Q114" s="62" t="s">
        <v>181</v>
      </c>
      <c r="S114" s="15"/>
    </row>
    <row r="115" spans="16:19" ht="12">
      <c r="P115" s="65">
        <v>112</v>
      </c>
      <c r="Q115" s="62" t="s">
        <v>182</v>
      </c>
      <c r="S115" s="15"/>
    </row>
    <row r="116" spans="16:19" ht="12">
      <c r="P116" s="65">
        <v>113</v>
      </c>
      <c r="Q116" s="62" t="s">
        <v>183</v>
      </c>
      <c r="S116" s="15"/>
    </row>
    <row r="117" spans="16:19" ht="12">
      <c r="P117" s="65">
        <v>114</v>
      </c>
      <c r="Q117" s="62" t="s">
        <v>184</v>
      </c>
      <c r="S117" s="15"/>
    </row>
    <row r="118" spans="16:19" ht="12">
      <c r="P118" s="65">
        <v>115</v>
      </c>
      <c r="Q118" s="62" t="s">
        <v>185</v>
      </c>
      <c r="S118" s="15"/>
    </row>
    <row r="119" spans="16:19" ht="12">
      <c r="P119" s="65">
        <v>116</v>
      </c>
      <c r="Q119" s="62" t="s">
        <v>186</v>
      </c>
      <c r="S119" s="15"/>
    </row>
    <row r="120" spans="16:19" ht="12">
      <c r="P120" s="65">
        <v>117</v>
      </c>
      <c r="Q120" s="62" t="s">
        <v>187</v>
      </c>
      <c r="S120" s="15"/>
    </row>
    <row r="121" spans="16:19" ht="12">
      <c r="P121" s="65">
        <v>118</v>
      </c>
      <c r="Q121" s="62" t="s">
        <v>188</v>
      </c>
      <c r="S121" s="15"/>
    </row>
    <row r="122" spans="16:19" ht="12">
      <c r="P122" s="65">
        <v>119</v>
      </c>
      <c r="Q122" s="62" t="s">
        <v>189</v>
      </c>
      <c r="S122" s="15"/>
    </row>
    <row r="123" spans="16:19" ht="12">
      <c r="P123" s="65">
        <v>120</v>
      </c>
      <c r="Q123" s="62" t="s">
        <v>190</v>
      </c>
      <c r="S123" s="15"/>
    </row>
    <row r="124" spans="16:19" ht="12">
      <c r="P124" s="65">
        <v>121</v>
      </c>
      <c r="Q124" s="62" t="s">
        <v>191</v>
      </c>
      <c r="S124" s="15"/>
    </row>
    <row r="125" spans="16:19" ht="12">
      <c r="P125" s="65">
        <v>122</v>
      </c>
      <c r="Q125" s="62" t="s">
        <v>192</v>
      </c>
      <c r="S125" s="15"/>
    </row>
    <row r="126" spans="16:19" ht="12">
      <c r="P126" s="65">
        <v>123</v>
      </c>
      <c r="Q126" s="62" t="s">
        <v>193</v>
      </c>
      <c r="S126" s="15"/>
    </row>
    <row r="127" spans="16:19" ht="12">
      <c r="P127" s="65">
        <v>124</v>
      </c>
      <c r="Q127" s="62" t="s">
        <v>194</v>
      </c>
      <c r="S127" s="15"/>
    </row>
    <row r="128" spans="16:19" ht="12">
      <c r="P128" s="65">
        <v>125</v>
      </c>
      <c r="Q128" s="62" t="s">
        <v>195</v>
      </c>
      <c r="S128" s="15"/>
    </row>
    <row r="129" spans="16:19" ht="12">
      <c r="P129" s="65">
        <v>126</v>
      </c>
      <c r="Q129" s="62" t="s">
        <v>196</v>
      </c>
      <c r="S129" s="15"/>
    </row>
    <row r="130" spans="16:19" ht="12">
      <c r="P130" s="65">
        <v>127</v>
      </c>
      <c r="Q130" s="62" t="s">
        <v>197</v>
      </c>
      <c r="S130" s="15"/>
    </row>
    <row r="131" spans="16:19" ht="12">
      <c r="P131" s="65">
        <v>128</v>
      </c>
      <c r="Q131" s="62" t="s">
        <v>198</v>
      </c>
      <c r="S131" s="15"/>
    </row>
    <row r="132" spans="16:19" ht="12">
      <c r="P132" s="65">
        <v>129</v>
      </c>
      <c r="Q132" s="62" t="s">
        <v>199</v>
      </c>
      <c r="S132" s="15"/>
    </row>
    <row r="133" spans="16:19" ht="12">
      <c r="P133" s="65">
        <v>130</v>
      </c>
      <c r="Q133" s="62" t="s">
        <v>200</v>
      </c>
      <c r="S133" s="15"/>
    </row>
    <row r="134" spans="16:19" ht="12">
      <c r="P134" s="65">
        <v>131</v>
      </c>
      <c r="Q134" s="62" t="s">
        <v>201</v>
      </c>
      <c r="S134" s="15"/>
    </row>
    <row r="135" spans="16:19" ht="12">
      <c r="P135" s="65">
        <v>132</v>
      </c>
      <c r="Q135" s="62" t="s">
        <v>202</v>
      </c>
      <c r="S135" s="15"/>
    </row>
    <row r="136" spans="16:19" ht="12">
      <c r="P136" s="65">
        <v>133</v>
      </c>
      <c r="Q136" s="62" t="s">
        <v>203</v>
      </c>
      <c r="S136" s="15"/>
    </row>
    <row r="137" spans="16:19" ht="12">
      <c r="P137" s="65">
        <v>134</v>
      </c>
      <c r="Q137" s="62" t="s">
        <v>204</v>
      </c>
      <c r="S137" s="15"/>
    </row>
    <row r="138" spans="16:19" ht="12">
      <c r="P138" s="65">
        <v>135</v>
      </c>
      <c r="Q138" s="62" t="s">
        <v>205</v>
      </c>
      <c r="S138" s="15"/>
    </row>
    <row r="139" spans="16:19" ht="12">
      <c r="P139" s="65">
        <v>136</v>
      </c>
      <c r="Q139" s="62" t="s">
        <v>206</v>
      </c>
      <c r="S139" s="15"/>
    </row>
    <row r="140" spans="16:19" ht="12">
      <c r="P140" s="65">
        <v>137</v>
      </c>
      <c r="Q140" s="62" t="s">
        <v>207</v>
      </c>
      <c r="S140" s="15"/>
    </row>
    <row r="141" spans="16:19" ht="12">
      <c r="P141" s="65">
        <v>138</v>
      </c>
      <c r="Q141" s="62" t="s">
        <v>208</v>
      </c>
      <c r="S141" s="15"/>
    </row>
    <row r="142" spans="16:19" ht="12">
      <c r="P142" s="65">
        <v>139</v>
      </c>
      <c r="Q142" s="62" t="s">
        <v>209</v>
      </c>
      <c r="S142" s="15"/>
    </row>
    <row r="143" spans="16:19" ht="12">
      <c r="P143" s="65">
        <v>140</v>
      </c>
      <c r="Q143" s="62" t="s">
        <v>210</v>
      </c>
      <c r="S143" s="15"/>
    </row>
    <row r="144" spans="16:19" ht="12">
      <c r="P144" s="65">
        <v>141</v>
      </c>
      <c r="Q144" s="62" t="s">
        <v>211</v>
      </c>
      <c r="S144" s="15"/>
    </row>
    <row r="145" spans="16:19" ht="12">
      <c r="P145" s="65">
        <v>142</v>
      </c>
      <c r="Q145" s="62" t="s">
        <v>212</v>
      </c>
      <c r="S145" s="15"/>
    </row>
    <row r="146" spans="16:19" ht="12">
      <c r="P146" s="65">
        <v>143</v>
      </c>
      <c r="Q146" s="62" t="s">
        <v>213</v>
      </c>
      <c r="S146" s="15"/>
    </row>
    <row r="147" spans="16:19" ht="12">
      <c r="P147" s="65">
        <v>144</v>
      </c>
      <c r="Q147" s="62" t="s">
        <v>214</v>
      </c>
      <c r="S147" s="15"/>
    </row>
    <row r="148" spans="16:19" ht="12">
      <c r="P148" s="65">
        <v>145</v>
      </c>
      <c r="Q148" s="62" t="s">
        <v>215</v>
      </c>
      <c r="S148" s="15"/>
    </row>
    <row r="149" spans="16:19" ht="12">
      <c r="P149" s="65">
        <v>146</v>
      </c>
      <c r="Q149" s="62" t="s">
        <v>216</v>
      </c>
      <c r="S149" s="15"/>
    </row>
    <row r="150" spans="16:19" ht="12">
      <c r="P150" s="65">
        <v>147</v>
      </c>
      <c r="Q150" s="62" t="s">
        <v>217</v>
      </c>
      <c r="S150" s="15"/>
    </row>
    <row r="151" spans="16:19" ht="12">
      <c r="P151" s="65">
        <v>148</v>
      </c>
      <c r="Q151" s="62" t="s">
        <v>218</v>
      </c>
      <c r="S151" s="15"/>
    </row>
    <row r="152" spans="16:19" ht="12">
      <c r="P152" s="65">
        <v>149</v>
      </c>
      <c r="Q152" s="62" t="s">
        <v>219</v>
      </c>
      <c r="S152" s="15"/>
    </row>
    <row r="153" spans="16:19" ht="12">
      <c r="P153" s="65">
        <v>150</v>
      </c>
      <c r="Q153" s="62" t="s">
        <v>220</v>
      </c>
      <c r="S153" s="15"/>
    </row>
    <row r="154" spans="16:19" ht="12">
      <c r="P154" s="65">
        <v>151</v>
      </c>
      <c r="Q154" s="62" t="s">
        <v>221</v>
      </c>
      <c r="S154" s="15"/>
    </row>
    <row r="155" spans="16:19" ht="12">
      <c r="P155" s="65">
        <v>152</v>
      </c>
      <c r="Q155" s="62" t="s">
        <v>222</v>
      </c>
      <c r="S155" s="15"/>
    </row>
    <row r="156" spans="16:19" ht="12">
      <c r="P156" s="65">
        <v>153</v>
      </c>
      <c r="Q156" s="62" t="s">
        <v>223</v>
      </c>
      <c r="S156" s="15"/>
    </row>
    <row r="157" spans="16:19" ht="12">
      <c r="P157" s="65">
        <v>154</v>
      </c>
      <c r="Q157" s="62" t="s">
        <v>224</v>
      </c>
      <c r="S157" s="15"/>
    </row>
    <row r="158" spans="16:19" ht="12">
      <c r="P158" s="65">
        <v>155</v>
      </c>
      <c r="Q158" s="62" t="s">
        <v>225</v>
      </c>
      <c r="S158" s="15"/>
    </row>
    <row r="159" spans="16:19" ht="12">
      <c r="P159" s="65">
        <v>156</v>
      </c>
      <c r="Q159" s="62" t="s">
        <v>226</v>
      </c>
      <c r="S159" s="15"/>
    </row>
    <row r="160" spans="16:19" ht="12">
      <c r="P160" s="65">
        <v>157</v>
      </c>
      <c r="Q160" s="62" t="s">
        <v>227</v>
      </c>
      <c r="S160" s="15"/>
    </row>
    <row r="161" spans="16:19" ht="12">
      <c r="P161" s="65">
        <v>158</v>
      </c>
      <c r="Q161" s="62" t="s">
        <v>228</v>
      </c>
      <c r="S161" s="15"/>
    </row>
    <row r="162" spans="16:19" ht="12">
      <c r="P162" s="65">
        <v>159</v>
      </c>
      <c r="Q162" s="62" t="s">
        <v>229</v>
      </c>
      <c r="S162" s="15"/>
    </row>
    <row r="163" spans="16:19" ht="12">
      <c r="P163" s="65">
        <v>160</v>
      </c>
      <c r="Q163" s="62" t="s">
        <v>230</v>
      </c>
      <c r="S163" s="15"/>
    </row>
    <row r="164" spans="16:19" ht="12">
      <c r="P164" s="65">
        <v>161</v>
      </c>
      <c r="Q164" s="62" t="s">
        <v>231</v>
      </c>
      <c r="S164" s="15"/>
    </row>
    <row r="165" spans="16:19" ht="12">
      <c r="P165" s="65">
        <v>162</v>
      </c>
      <c r="Q165" s="62" t="s">
        <v>232</v>
      </c>
      <c r="S165" s="15"/>
    </row>
    <row r="166" spans="16:19" ht="12">
      <c r="P166" s="65">
        <v>163</v>
      </c>
      <c r="Q166" s="62" t="s">
        <v>233</v>
      </c>
      <c r="S166" s="15"/>
    </row>
    <row r="167" spans="16:19" ht="12">
      <c r="P167" s="65">
        <v>164</v>
      </c>
      <c r="Q167" s="62" t="s">
        <v>234</v>
      </c>
      <c r="S167" s="15"/>
    </row>
    <row r="168" spans="16:19" ht="12">
      <c r="P168" s="65">
        <v>165</v>
      </c>
      <c r="Q168" s="62" t="s">
        <v>235</v>
      </c>
      <c r="S168" s="15"/>
    </row>
    <row r="169" spans="16:19" ht="12">
      <c r="P169" s="65">
        <v>166</v>
      </c>
      <c r="Q169" s="62" t="s">
        <v>236</v>
      </c>
      <c r="S169" s="15"/>
    </row>
    <row r="170" spans="16:19" ht="12">
      <c r="P170" s="65">
        <v>167</v>
      </c>
      <c r="Q170" s="62" t="s">
        <v>237</v>
      </c>
      <c r="S170" s="15"/>
    </row>
    <row r="171" spans="16:19" ht="12">
      <c r="P171" s="65">
        <v>168</v>
      </c>
      <c r="Q171" s="62" t="s">
        <v>238</v>
      </c>
      <c r="S171" s="15"/>
    </row>
    <row r="172" spans="16:19" ht="12">
      <c r="P172" s="65">
        <v>169</v>
      </c>
      <c r="Q172" s="62" t="s">
        <v>239</v>
      </c>
      <c r="S172" s="15"/>
    </row>
    <row r="173" spans="16:19" ht="12">
      <c r="P173" s="65">
        <v>170</v>
      </c>
      <c r="Q173" s="62" t="s">
        <v>240</v>
      </c>
      <c r="S173" s="15"/>
    </row>
    <row r="174" spans="16:19" ht="12">
      <c r="P174" s="65">
        <v>171</v>
      </c>
      <c r="Q174" s="62" t="s">
        <v>241</v>
      </c>
      <c r="S174" s="15"/>
    </row>
    <row r="175" spans="16:19" ht="12">
      <c r="P175" s="65">
        <v>172</v>
      </c>
      <c r="Q175" s="62" t="s">
        <v>242</v>
      </c>
      <c r="S175" s="15"/>
    </row>
    <row r="176" spans="16:19" ht="12">
      <c r="P176" s="65">
        <v>173</v>
      </c>
      <c r="Q176" s="62" t="s">
        <v>243</v>
      </c>
      <c r="S176" s="15"/>
    </row>
    <row r="177" spans="16:19" ht="12">
      <c r="P177" s="65">
        <v>174</v>
      </c>
      <c r="Q177" s="62" t="s">
        <v>244</v>
      </c>
      <c r="S177" s="15"/>
    </row>
    <row r="178" spans="16:19" ht="12">
      <c r="P178" s="65">
        <v>175</v>
      </c>
      <c r="Q178" s="62" t="s">
        <v>245</v>
      </c>
      <c r="S178" s="15"/>
    </row>
    <row r="179" spans="16:19" ht="12">
      <c r="P179" s="65">
        <v>176</v>
      </c>
      <c r="Q179" s="62" t="s">
        <v>246</v>
      </c>
      <c r="S179" s="15"/>
    </row>
    <row r="180" spans="16:19" ht="12">
      <c r="P180" s="65">
        <v>177</v>
      </c>
      <c r="Q180" s="62" t="s">
        <v>247</v>
      </c>
      <c r="S180" s="15"/>
    </row>
    <row r="181" spans="16:19" ht="12">
      <c r="P181" s="65">
        <v>178</v>
      </c>
      <c r="Q181" s="62" t="s">
        <v>248</v>
      </c>
      <c r="S181" s="15"/>
    </row>
    <row r="182" spans="16:19" ht="12">
      <c r="P182" s="65">
        <v>179</v>
      </c>
      <c r="Q182" s="62" t="s">
        <v>249</v>
      </c>
      <c r="S182" s="15"/>
    </row>
    <row r="183" spans="16:19" ht="12">
      <c r="P183" s="65">
        <v>180</v>
      </c>
      <c r="Q183" s="62" t="s">
        <v>250</v>
      </c>
      <c r="S183" s="15"/>
    </row>
    <row r="184" spans="16:19" ht="12">
      <c r="P184" s="65">
        <v>181</v>
      </c>
      <c r="Q184" s="62" t="s">
        <v>251</v>
      </c>
      <c r="S184" s="15"/>
    </row>
    <row r="185" spans="16:19" ht="12">
      <c r="P185" s="65">
        <v>182</v>
      </c>
      <c r="Q185" s="62" t="s">
        <v>252</v>
      </c>
      <c r="S185" s="15"/>
    </row>
    <row r="186" spans="16:19" ht="12">
      <c r="P186" s="65">
        <v>183</v>
      </c>
      <c r="Q186" s="62" t="s">
        <v>253</v>
      </c>
      <c r="S186" s="15"/>
    </row>
    <row r="187" spans="16:19" ht="12">
      <c r="P187" s="65">
        <v>184</v>
      </c>
      <c r="Q187" s="62" t="s">
        <v>254</v>
      </c>
      <c r="S187" s="15"/>
    </row>
    <row r="188" spans="16:19" ht="12">
      <c r="P188" s="65">
        <v>185</v>
      </c>
      <c r="Q188" s="62" t="s">
        <v>255</v>
      </c>
      <c r="S188" s="15"/>
    </row>
    <row r="189" spans="16:19" ht="12">
      <c r="P189" s="65">
        <v>186</v>
      </c>
      <c r="Q189" s="62" t="s">
        <v>256</v>
      </c>
      <c r="S189" s="15"/>
    </row>
    <row r="190" spans="16:19" ht="12">
      <c r="P190" s="65">
        <v>187</v>
      </c>
      <c r="Q190" s="62" t="s">
        <v>257</v>
      </c>
      <c r="S190" s="15"/>
    </row>
    <row r="191" spans="16:19" ht="12">
      <c r="P191" s="65">
        <v>188</v>
      </c>
      <c r="Q191" s="62" t="s">
        <v>258</v>
      </c>
      <c r="S191" s="15"/>
    </row>
    <row r="192" spans="16:19" ht="12">
      <c r="P192" s="65">
        <v>189</v>
      </c>
      <c r="Q192" s="62" t="s">
        <v>259</v>
      </c>
      <c r="S192" s="15"/>
    </row>
    <row r="193" spans="16:19" ht="12">
      <c r="P193" s="65">
        <v>190</v>
      </c>
      <c r="Q193" s="62" t="s">
        <v>260</v>
      </c>
      <c r="S193" s="15"/>
    </row>
    <row r="194" spans="16:19" ht="12">
      <c r="P194" s="65">
        <v>191</v>
      </c>
      <c r="Q194" s="62" t="s">
        <v>261</v>
      </c>
      <c r="S194" s="15"/>
    </row>
    <row r="195" spans="16:19" ht="12">
      <c r="P195" s="65">
        <v>192</v>
      </c>
      <c r="Q195" s="62" t="s">
        <v>262</v>
      </c>
      <c r="S195" s="15"/>
    </row>
    <row r="196" spans="16:19" ht="12">
      <c r="P196" s="65">
        <v>193</v>
      </c>
      <c r="Q196" s="62" t="s">
        <v>263</v>
      </c>
      <c r="S196" s="15"/>
    </row>
    <row r="197" spans="16:19" ht="12">
      <c r="P197" s="65">
        <v>194</v>
      </c>
      <c r="Q197" s="62" t="s">
        <v>264</v>
      </c>
      <c r="S197" s="15"/>
    </row>
    <row r="198" spans="16:19" ht="12">
      <c r="P198" s="65">
        <v>195</v>
      </c>
      <c r="Q198" s="62" t="s">
        <v>265</v>
      </c>
      <c r="S198" s="15"/>
    </row>
    <row r="199" spans="16:19" ht="12">
      <c r="P199" s="65">
        <v>196</v>
      </c>
      <c r="Q199" s="62" t="s">
        <v>266</v>
      </c>
      <c r="S199" s="15"/>
    </row>
    <row r="200" spans="16:19" ht="12">
      <c r="P200" s="65">
        <v>197</v>
      </c>
      <c r="Q200" s="62" t="s">
        <v>267</v>
      </c>
      <c r="S200" s="15"/>
    </row>
    <row r="201" spans="16:19" ht="12">
      <c r="P201" s="65">
        <v>198</v>
      </c>
      <c r="Q201" s="62" t="s">
        <v>268</v>
      </c>
      <c r="S201" s="15"/>
    </row>
    <row r="202" spans="16:19" ht="12">
      <c r="P202" s="65">
        <v>199</v>
      </c>
      <c r="Q202" s="62" t="s">
        <v>269</v>
      </c>
      <c r="S202" s="15"/>
    </row>
    <row r="203" spans="16:19" ht="12">
      <c r="P203" s="65">
        <v>200</v>
      </c>
      <c r="Q203" s="62" t="s">
        <v>270</v>
      </c>
      <c r="S203" s="15"/>
    </row>
    <row r="204" spans="16:19" ht="12">
      <c r="P204" s="65">
        <v>201</v>
      </c>
      <c r="Q204" s="62" t="s">
        <v>271</v>
      </c>
      <c r="S204" s="15"/>
    </row>
    <row r="205" spans="16:19" ht="12">
      <c r="P205" s="65">
        <v>202</v>
      </c>
      <c r="Q205" s="62" t="s">
        <v>272</v>
      </c>
      <c r="S205" s="15"/>
    </row>
    <row r="206" spans="16:19" ht="12">
      <c r="P206" s="65">
        <v>203</v>
      </c>
      <c r="Q206" s="62" t="s">
        <v>273</v>
      </c>
      <c r="S206" s="15"/>
    </row>
    <row r="207" spans="16:19" ht="12">
      <c r="P207" s="65">
        <v>204</v>
      </c>
      <c r="Q207" s="62" t="s">
        <v>274</v>
      </c>
      <c r="S207" s="15"/>
    </row>
    <row r="208" spans="16:19" ht="12">
      <c r="P208" s="65">
        <v>205</v>
      </c>
      <c r="Q208" s="62" t="s">
        <v>275</v>
      </c>
      <c r="S208" s="15"/>
    </row>
    <row r="209" spans="16:19" ht="12">
      <c r="P209" s="65">
        <v>206</v>
      </c>
      <c r="Q209" s="62" t="s">
        <v>276</v>
      </c>
      <c r="S209" s="15"/>
    </row>
    <row r="210" spans="16:19" ht="12">
      <c r="P210" s="65">
        <v>207</v>
      </c>
      <c r="Q210" s="62" t="s">
        <v>277</v>
      </c>
      <c r="S210" s="15"/>
    </row>
    <row r="211" spans="16:19" ht="12">
      <c r="P211" s="65">
        <v>208</v>
      </c>
      <c r="Q211" s="62" t="s">
        <v>278</v>
      </c>
      <c r="S211" s="15"/>
    </row>
    <row r="212" spans="16:19" ht="12">
      <c r="P212" s="65">
        <v>209</v>
      </c>
      <c r="Q212" s="62" t="s">
        <v>279</v>
      </c>
      <c r="S212" s="15"/>
    </row>
    <row r="213" spans="16:19" ht="12">
      <c r="P213" s="65">
        <v>210</v>
      </c>
      <c r="Q213" s="62" t="s">
        <v>280</v>
      </c>
      <c r="S213" s="15"/>
    </row>
    <row r="214" spans="16:19" ht="12">
      <c r="P214" s="65">
        <v>211</v>
      </c>
      <c r="Q214" s="62" t="s">
        <v>281</v>
      </c>
      <c r="S214" s="15"/>
    </row>
    <row r="215" spans="16:19" ht="12">
      <c r="P215" s="65">
        <v>212</v>
      </c>
      <c r="Q215" s="62" t="s">
        <v>282</v>
      </c>
      <c r="S215" s="15"/>
    </row>
    <row r="216" spans="16:19" ht="12">
      <c r="P216" s="65">
        <v>213</v>
      </c>
      <c r="Q216" s="62" t="s">
        <v>283</v>
      </c>
      <c r="S216" s="15"/>
    </row>
    <row r="217" spans="16:19" ht="12">
      <c r="P217" s="65">
        <v>214</v>
      </c>
      <c r="Q217" s="62" t="s">
        <v>284</v>
      </c>
      <c r="S217" s="15"/>
    </row>
    <row r="218" spans="16:19" ht="12">
      <c r="P218" s="65">
        <v>215</v>
      </c>
      <c r="Q218" s="62" t="s">
        <v>285</v>
      </c>
      <c r="S218" s="15"/>
    </row>
    <row r="219" spans="16:19" ht="12">
      <c r="P219" s="65">
        <v>216</v>
      </c>
      <c r="Q219" s="62" t="s">
        <v>286</v>
      </c>
      <c r="S219" s="15"/>
    </row>
    <row r="220" spans="16:19" ht="12">
      <c r="P220" s="65">
        <v>217</v>
      </c>
      <c r="Q220" s="62" t="s">
        <v>287</v>
      </c>
      <c r="S220" s="15"/>
    </row>
    <row r="221" spans="16:19" ht="12">
      <c r="P221" s="65">
        <v>218</v>
      </c>
      <c r="Q221" s="62" t="s">
        <v>288</v>
      </c>
      <c r="S221" s="15"/>
    </row>
    <row r="222" spans="16:19" ht="12">
      <c r="P222" s="65">
        <v>219</v>
      </c>
      <c r="Q222" s="62" t="s">
        <v>289</v>
      </c>
      <c r="S222" s="15"/>
    </row>
    <row r="223" spans="16:19" ht="12">
      <c r="P223" s="65">
        <v>220</v>
      </c>
      <c r="Q223" s="62" t="s">
        <v>290</v>
      </c>
      <c r="S223" s="15"/>
    </row>
    <row r="224" spans="16:19" ht="12">
      <c r="P224" s="65">
        <v>221</v>
      </c>
      <c r="Q224" s="62" t="s">
        <v>291</v>
      </c>
      <c r="S224" s="15"/>
    </row>
    <row r="225" spans="16:19" ht="12">
      <c r="P225" s="65">
        <v>222</v>
      </c>
      <c r="Q225" s="62" t="s">
        <v>292</v>
      </c>
      <c r="S225" s="15"/>
    </row>
    <row r="226" spans="16:19" ht="12">
      <c r="P226" s="65">
        <v>223</v>
      </c>
      <c r="Q226" s="62" t="s">
        <v>293</v>
      </c>
      <c r="S226" s="15"/>
    </row>
    <row r="227" spans="16:19" ht="12">
      <c r="P227" s="65">
        <v>224</v>
      </c>
      <c r="Q227" s="62" t="s">
        <v>294</v>
      </c>
      <c r="S227" s="15"/>
    </row>
    <row r="228" spans="16:19" ht="12">
      <c r="P228" s="65">
        <v>225</v>
      </c>
      <c r="Q228" s="62" t="s">
        <v>295</v>
      </c>
      <c r="S228" s="15"/>
    </row>
    <row r="229" spans="16:19" ht="12">
      <c r="P229" s="65">
        <v>226</v>
      </c>
      <c r="Q229" s="62" t="s">
        <v>296</v>
      </c>
      <c r="S229" s="15"/>
    </row>
    <row r="230" spans="16:19" ht="12">
      <c r="P230" s="65">
        <v>227</v>
      </c>
      <c r="Q230" s="62" t="s">
        <v>297</v>
      </c>
      <c r="S230" s="15"/>
    </row>
    <row r="231" spans="16:19" ht="12">
      <c r="P231" s="65">
        <v>228</v>
      </c>
      <c r="Q231" s="62" t="s">
        <v>298</v>
      </c>
      <c r="S231" s="15"/>
    </row>
    <row r="232" spans="16:19" ht="12">
      <c r="P232" s="65">
        <v>229</v>
      </c>
      <c r="Q232" s="62" t="s">
        <v>299</v>
      </c>
      <c r="S232" s="15"/>
    </row>
    <row r="233" spans="16:19" ht="12">
      <c r="P233" s="65">
        <v>230</v>
      </c>
      <c r="Q233" s="62" t="s">
        <v>300</v>
      </c>
      <c r="S233" s="15"/>
    </row>
    <row r="234" spans="16:19" ht="12">
      <c r="P234" s="65">
        <v>231</v>
      </c>
      <c r="Q234" s="62" t="s">
        <v>301</v>
      </c>
      <c r="S234" s="15"/>
    </row>
    <row r="235" spans="16:19" ht="12">
      <c r="P235" s="65">
        <v>232</v>
      </c>
      <c r="Q235" s="62" t="s">
        <v>302</v>
      </c>
      <c r="S235" s="15"/>
    </row>
    <row r="236" spans="16:19" ht="12">
      <c r="P236" s="65">
        <v>233</v>
      </c>
      <c r="Q236" s="62" t="s">
        <v>303</v>
      </c>
      <c r="S236" s="15"/>
    </row>
    <row r="237" spans="16:19" ht="12">
      <c r="P237" s="65">
        <v>234</v>
      </c>
      <c r="Q237" s="62" t="s">
        <v>304</v>
      </c>
      <c r="S237" s="15"/>
    </row>
    <row r="238" spans="16:19" ht="12">
      <c r="P238" s="65">
        <v>235</v>
      </c>
      <c r="Q238" s="62" t="s">
        <v>305</v>
      </c>
      <c r="S238" s="15"/>
    </row>
    <row r="239" spans="16:19" ht="12">
      <c r="P239" s="65">
        <v>236</v>
      </c>
      <c r="Q239" s="62" t="s">
        <v>306</v>
      </c>
      <c r="S239" s="15"/>
    </row>
    <row r="240" spans="16:19" ht="12">
      <c r="P240" s="65">
        <v>237</v>
      </c>
      <c r="Q240" s="62" t="s">
        <v>307</v>
      </c>
      <c r="S240" s="15"/>
    </row>
    <row r="241" spans="16:19" ht="12">
      <c r="P241" s="65">
        <v>238</v>
      </c>
      <c r="Q241" s="62" t="s">
        <v>308</v>
      </c>
      <c r="S241" s="15"/>
    </row>
    <row r="242" spans="16:19" ht="12">
      <c r="P242" s="65">
        <v>239</v>
      </c>
      <c r="Q242" s="62" t="s">
        <v>309</v>
      </c>
      <c r="S242" s="15"/>
    </row>
    <row r="243" spans="16:19" ht="12">
      <c r="P243" s="65">
        <v>240</v>
      </c>
      <c r="Q243" s="62" t="s">
        <v>310</v>
      </c>
      <c r="S243" s="15"/>
    </row>
    <row r="244" spans="16:19" ht="12">
      <c r="P244" s="65">
        <v>241</v>
      </c>
      <c r="Q244" s="62" t="s">
        <v>311</v>
      </c>
      <c r="S244" s="15"/>
    </row>
    <row r="245" spans="16:19" ht="12">
      <c r="P245" s="65">
        <v>242</v>
      </c>
      <c r="Q245" s="62" t="s">
        <v>312</v>
      </c>
      <c r="S245" s="15"/>
    </row>
    <row r="246" spans="16:19" ht="12">
      <c r="P246" s="65">
        <v>243</v>
      </c>
      <c r="Q246" s="62" t="s">
        <v>313</v>
      </c>
      <c r="S246" s="15"/>
    </row>
    <row r="247" spans="16:19" ht="12">
      <c r="P247" s="65">
        <v>244</v>
      </c>
      <c r="Q247" s="62" t="s">
        <v>314</v>
      </c>
      <c r="S247" s="15"/>
    </row>
    <row r="248" spans="16:19" ht="12">
      <c r="P248" s="65">
        <v>245</v>
      </c>
      <c r="Q248" s="62" t="s">
        <v>315</v>
      </c>
      <c r="S248" s="15"/>
    </row>
    <row r="249" spans="16:19" ht="12">
      <c r="P249" s="65">
        <v>246</v>
      </c>
      <c r="Q249" s="62" t="s">
        <v>316</v>
      </c>
      <c r="S249" s="15"/>
    </row>
    <row r="250" spans="16:19" ht="12">
      <c r="P250" s="65">
        <v>247</v>
      </c>
      <c r="Q250" s="62" t="s">
        <v>317</v>
      </c>
      <c r="S250" s="15"/>
    </row>
    <row r="251" spans="16:19" ht="12">
      <c r="P251" s="65">
        <v>248</v>
      </c>
      <c r="Q251" s="62" t="s">
        <v>318</v>
      </c>
      <c r="S251" s="15"/>
    </row>
    <row r="252" spans="16:19" ht="12">
      <c r="P252" s="65">
        <v>249</v>
      </c>
      <c r="Q252" s="62" t="s">
        <v>319</v>
      </c>
      <c r="S252" s="15"/>
    </row>
    <row r="253" spans="16:19" ht="12">
      <c r="P253" s="65">
        <v>250</v>
      </c>
      <c r="Q253" s="62" t="s">
        <v>320</v>
      </c>
      <c r="S253" s="15"/>
    </row>
    <row r="254" spans="16:19" ht="12">
      <c r="P254" s="65">
        <v>251</v>
      </c>
      <c r="Q254" s="62" t="s">
        <v>321</v>
      </c>
      <c r="S254" s="15"/>
    </row>
    <row r="255" spans="16:19" ht="12">
      <c r="P255" s="65">
        <v>252</v>
      </c>
      <c r="Q255" s="62" t="s">
        <v>322</v>
      </c>
      <c r="S255" s="15"/>
    </row>
    <row r="256" spans="16:19" ht="12">
      <c r="P256" s="65">
        <v>253</v>
      </c>
      <c r="Q256" s="62" t="s">
        <v>323</v>
      </c>
      <c r="S256" s="15"/>
    </row>
    <row r="257" spans="16:17">
      <c r="P257" s="65">
        <v>254</v>
      </c>
      <c r="Q257" s="62" t="s">
        <v>324</v>
      </c>
    </row>
    <row r="258" spans="16:17" ht="17.25" thickBot="1">
      <c r="P258" s="66">
        <v>255</v>
      </c>
      <c r="Q258" s="67" t="s">
        <v>325</v>
      </c>
    </row>
  </sheetData>
  <mergeCells count="9">
    <mergeCell ref="A36:N47"/>
    <mergeCell ref="A1:B1"/>
    <mergeCell ref="C1:N1"/>
    <mergeCell ref="P1:Q1"/>
    <mergeCell ref="K2:N2"/>
    <mergeCell ref="A33:B34"/>
    <mergeCell ref="C33:D34"/>
    <mergeCell ref="E33:E34"/>
    <mergeCell ref="F33:F3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9447-44DA-46F4-A0B3-EFFF06CEAE8A}">
  <sheetPr codeName="Sheet4"/>
  <dimension ref="A1:N13"/>
  <sheetViews>
    <sheetView workbookViewId="0">
      <selection activeCell="G25" sqref="G25"/>
    </sheetView>
  </sheetViews>
  <sheetFormatPr defaultColWidth="38.625" defaultRowHeight="12"/>
  <cols>
    <col min="1" max="1" width="16.125" style="2" bestFit="1" customWidth="1"/>
    <col min="2" max="2" width="5.75" style="2" bestFit="1" customWidth="1"/>
    <col min="3" max="3" width="48.625" style="2" bestFit="1" customWidth="1"/>
    <col min="4" max="4" width="11.87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3.25" style="1" bestFit="1" customWidth="1"/>
    <col min="9" max="9" width="6.5" style="1" bestFit="1" customWidth="1"/>
    <col min="10" max="10" width="5.875" style="2" bestFit="1" customWidth="1"/>
    <col min="11" max="11" width="9.625" style="2" bestFit="1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338</v>
      </c>
      <c r="B1" s="90"/>
      <c r="C1" s="90"/>
      <c r="D1" s="90"/>
      <c r="E1" s="90"/>
      <c r="F1" s="90"/>
      <c r="H1" s="90" t="str">
        <f>_xlfn.CONCAT("계측 채널 처짐 데이터 보고 (0x42) - Uplink, ", E13,"-Byte")</f>
        <v>계측 채널 처짐 데이터 보고 (0x42) - Uplink, 26-Byte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331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_xlfn.CONCAT("0x",DEC2HEX(E13,2))</f>
        <v>0x1A</v>
      </c>
      <c r="L4" s="2">
        <f>HEX2DEC(MID(K4,3,2))</f>
        <v>26</v>
      </c>
      <c r="M4" s="1">
        <f t="shared" ref="M4:M12" si="0">VALUE(SUBSTITUTE(J4,"-Byte",""))</f>
        <v>1</v>
      </c>
    </row>
    <row r="5" spans="1:14">
      <c r="A5" s="8" t="s">
        <v>15</v>
      </c>
      <c r="B5" s="8" t="s">
        <v>11</v>
      </c>
      <c r="C5" s="9" t="s">
        <v>16</v>
      </c>
      <c r="D5" s="8" t="s">
        <v>12</v>
      </c>
      <c r="E5" s="8">
        <v>4</v>
      </c>
      <c r="F5" s="8" t="s">
        <v>17</v>
      </c>
      <c r="G5" s="10"/>
      <c r="H5" s="11">
        <v>3</v>
      </c>
      <c r="I5" s="93"/>
      <c r="J5" s="12" t="str">
        <f t="shared" ref="J5:J12" si="1">_xlfn.CONCAT(E5, "-Byte")</f>
        <v>4-Byte</v>
      </c>
      <c r="K5" s="8" t="s">
        <v>18</v>
      </c>
      <c r="M5" s="1">
        <f t="shared" si="0"/>
        <v>4</v>
      </c>
    </row>
    <row r="6" spans="1:14">
      <c r="A6" s="8" t="s">
        <v>19</v>
      </c>
      <c r="B6" s="8" t="s">
        <v>20</v>
      </c>
      <c r="C6" s="9" t="s">
        <v>16</v>
      </c>
      <c r="D6" s="8" t="s">
        <v>12</v>
      </c>
      <c r="E6" s="8">
        <v>4</v>
      </c>
      <c r="F6" s="8" t="s">
        <v>17</v>
      </c>
      <c r="G6" s="10"/>
      <c r="H6" s="11">
        <v>4</v>
      </c>
      <c r="I6" s="93"/>
      <c r="J6" s="12" t="str">
        <f t="shared" si="1"/>
        <v>4-Byte</v>
      </c>
      <c r="K6" s="8" t="s">
        <v>19</v>
      </c>
      <c r="M6" s="1">
        <f t="shared" si="0"/>
        <v>4</v>
      </c>
    </row>
    <row r="7" spans="1:14">
      <c r="A7" s="8" t="s">
        <v>21</v>
      </c>
      <c r="B7" s="8" t="s">
        <v>11</v>
      </c>
      <c r="C7" s="9" t="s">
        <v>332</v>
      </c>
      <c r="D7" s="8" t="s">
        <v>22</v>
      </c>
      <c r="E7" s="8">
        <v>1</v>
      </c>
      <c r="F7" s="8" t="s">
        <v>13</v>
      </c>
      <c r="G7" s="10"/>
      <c r="H7" s="11">
        <v>5</v>
      </c>
      <c r="I7" s="93"/>
      <c r="J7" s="12" t="str">
        <f t="shared" si="1"/>
        <v>1-Byte</v>
      </c>
      <c r="K7" s="8" t="s">
        <v>21</v>
      </c>
      <c r="M7" s="1">
        <f t="shared" si="0"/>
        <v>1</v>
      </c>
    </row>
    <row r="8" spans="1:14" ht="24">
      <c r="A8" s="8" t="s">
        <v>23</v>
      </c>
      <c r="B8" s="8" t="s">
        <v>11</v>
      </c>
      <c r="C8" s="13" t="s">
        <v>340</v>
      </c>
      <c r="D8" s="8" t="s">
        <v>341</v>
      </c>
      <c r="E8" s="8">
        <v>1</v>
      </c>
      <c r="F8" s="8" t="s">
        <v>13</v>
      </c>
      <c r="G8" s="10"/>
      <c r="H8" s="11">
        <v>6</v>
      </c>
      <c r="I8" s="93"/>
      <c r="J8" s="12" t="str">
        <f t="shared" si="1"/>
        <v>1-Byte</v>
      </c>
      <c r="K8" s="8" t="s">
        <v>23</v>
      </c>
      <c r="M8" s="1">
        <f t="shared" si="0"/>
        <v>1</v>
      </c>
    </row>
    <row r="9" spans="1:14" ht="50.25">
      <c r="A9" s="8" t="s">
        <v>326</v>
      </c>
      <c r="B9" s="8" t="s">
        <v>11</v>
      </c>
      <c r="C9" s="14" t="s">
        <v>333</v>
      </c>
      <c r="D9" s="8" t="s">
        <v>25</v>
      </c>
      <c r="E9" s="8">
        <v>4</v>
      </c>
      <c r="F9" s="8" t="s">
        <v>17</v>
      </c>
      <c r="G9" s="10"/>
      <c r="H9" s="11">
        <v>7</v>
      </c>
      <c r="I9" s="93"/>
      <c r="J9" s="12" t="str">
        <f t="shared" si="1"/>
        <v>4-Byte</v>
      </c>
      <c r="K9" s="8" t="s">
        <v>26</v>
      </c>
      <c r="M9" s="1">
        <f t="shared" si="0"/>
        <v>4</v>
      </c>
    </row>
    <row r="10" spans="1:14" ht="50.25">
      <c r="A10" s="8" t="s">
        <v>327</v>
      </c>
      <c r="B10" s="8" t="s">
        <v>11</v>
      </c>
      <c r="C10" s="14" t="s">
        <v>334</v>
      </c>
      <c r="D10" s="8" t="s">
        <v>25</v>
      </c>
      <c r="E10" s="8">
        <v>4</v>
      </c>
      <c r="F10" s="8" t="s">
        <v>17</v>
      </c>
      <c r="G10" s="10"/>
      <c r="H10" s="11">
        <v>8</v>
      </c>
      <c r="I10" s="93"/>
      <c r="J10" s="12" t="str">
        <f t="shared" si="1"/>
        <v>4-Byte</v>
      </c>
      <c r="K10" s="8" t="s">
        <v>28</v>
      </c>
      <c r="M10" s="1">
        <f t="shared" si="0"/>
        <v>4</v>
      </c>
    </row>
    <row r="11" spans="1:14" ht="50.25">
      <c r="A11" s="8" t="s">
        <v>328</v>
      </c>
      <c r="B11" s="8" t="s">
        <v>11</v>
      </c>
      <c r="C11" s="14" t="s">
        <v>335</v>
      </c>
      <c r="D11" s="8" t="s">
        <v>25</v>
      </c>
      <c r="E11" s="8">
        <v>4</v>
      </c>
      <c r="F11" s="8" t="s">
        <v>17</v>
      </c>
      <c r="G11" s="10"/>
      <c r="H11" s="11">
        <v>9</v>
      </c>
      <c r="I11" s="93"/>
      <c r="J11" s="12" t="str">
        <f t="shared" si="1"/>
        <v>4-Byte</v>
      </c>
      <c r="K11" s="8" t="s">
        <v>30</v>
      </c>
      <c r="M11" s="1">
        <f t="shared" si="0"/>
        <v>4</v>
      </c>
    </row>
    <row r="12" spans="1:14" ht="50.25">
      <c r="A12" s="8" t="s">
        <v>329</v>
      </c>
      <c r="B12" s="8" t="s">
        <v>11</v>
      </c>
      <c r="C12" s="14" t="s">
        <v>336</v>
      </c>
      <c r="D12" s="8" t="s">
        <v>25</v>
      </c>
      <c r="E12" s="8">
        <v>4</v>
      </c>
      <c r="F12" s="8" t="s">
        <v>17</v>
      </c>
      <c r="G12" s="10"/>
      <c r="H12" s="11">
        <v>10</v>
      </c>
      <c r="I12" s="94"/>
      <c r="J12" s="12" t="str">
        <f t="shared" si="1"/>
        <v>4-Byte</v>
      </c>
      <c r="K12" s="8" t="s">
        <v>32</v>
      </c>
      <c r="M12" s="1">
        <f t="shared" si="0"/>
        <v>4</v>
      </c>
    </row>
    <row r="13" spans="1:14">
      <c r="E13" s="1">
        <f>SUM(E5:E12)</f>
        <v>26</v>
      </c>
      <c r="L13" s="2" t="s">
        <v>33</v>
      </c>
      <c r="M13" s="1">
        <f>SUM(M3:M12)</f>
        <v>28</v>
      </c>
    </row>
  </sheetData>
  <mergeCells count="3">
    <mergeCell ref="A1:F3"/>
    <mergeCell ref="H1:M1"/>
    <mergeCell ref="I5:I12"/>
  </mergeCells>
  <phoneticPr fontId="3" type="noConversion"/>
  <hyperlinks>
    <hyperlink ref="N1" location="데이터종류및기능!A1" display="home" xr:uid="{F273B5B1-6B9A-406D-806C-638EE5A03A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F6E4-1E41-4B46-B567-2AB7830B126B}">
  <sheetPr codeName="Sheet5"/>
  <dimension ref="A1:H38"/>
  <sheetViews>
    <sheetView workbookViewId="0">
      <selection activeCell="E20" sqref="E20:E21"/>
    </sheetView>
  </sheetViews>
  <sheetFormatPr defaultRowHeight="12"/>
  <cols>
    <col min="1" max="1" width="4.5" style="15" bestFit="1" customWidth="1"/>
    <col min="2" max="2" width="7.5" style="15" bestFit="1" customWidth="1"/>
    <col min="3" max="3" width="4.25" style="15" bestFit="1" customWidth="1"/>
    <col min="4" max="4" width="22.5" style="15" customWidth="1"/>
    <col min="5" max="5" width="75" style="15" bestFit="1" customWidth="1"/>
    <col min="6" max="6" width="9" style="15"/>
    <col min="7" max="7" width="15" style="15" bestFit="1" customWidth="1"/>
    <col min="8" max="8" width="8.25" style="15" customWidth="1"/>
    <col min="9" max="16384" width="9" style="15"/>
  </cols>
  <sheetData>
    <row r="1" spans="1:8" ht="12.75" thickBot="1">
      <c r="A1" s="95" t="s">
        <v>342</v>
      </c>
      <c r="B1" s="95"/>
      <c r="C1" s="95"/>
      <c r="D1" s="95"/>
      <c r="E1" s="95"/>
    </row>
    <row r="2" spans="1:8" ht="12.75" thickBot="1">
      <c r="A2" s="96" t="s">
        <v>34</v>
      </c>
      <c r="B2" s="97"/>
      <c r="C2" s="98" t="s">
        <v>508</v>
      </c>
      <c r="D2" s="99"/>
      <c r="E2" s="100"/>
      <c r="G2" s="2" t="str">
        <f>_xlfn.CONCAT("전체 길이 : ",LEN(C2)/2, " Byte")</f>
        <v>전체 길이 : 32.5 Byte</v>
      </c>
      <c r="H2" s="2"/>
    </row>
    <row r="3" spans="1:8" ht="12.75" thickBot="1">
      <c r="A3" s="16" t="s">
        <v>35</v>
      </c>
      <c r="B3" s="17" t="s">
        <v>36</v>
      </c>
      <c r="C3" s="18" t="s">
        <v>37</v>
      </c>
      <c r="D3" s="17" t="s">
        <v>38</v>
      </c>
      <c r="E3" s="19" t="s">
        <v>39</v>
      </c>
      <c r="G3" s="20" t="str">
        <f>_xlfn.CONCAT("0x", '0x42_파싱.CRC'!C33)</f>
        <v>0x0D06</v>
      </c>
    </row>
    <row r="4" spans="1:8" ht="12.75" thickBot="1">
      <c r="A4" s="21">
        <v>0</v>
      </c>
      <c r="B4" s="22">
        <f>A4*2+1</f>
        <v>1</v>
      </c>
      <c r="C4" s="23" t="str">
        <f t="shared" ref="C4:C35" si="0">MID(C$2,A4*2+1,2)</f>
        <v>02</v>
      </c>
      <c r="D4" s="22" t="s">
        <v>40</v>
      </c>
      <c r="E4" s="24"/>
    </row>
    <row r="5" spans="1:8" ht="12.75" thickBot="1">
      <c r="A5" s="21">
        <v>1</v>
      </c>
      <c r="B5" s="22">
        <f t="shared" ref="B5:B35" si="1">A5*2+1</f>
        <v>3</v>
      </c>
      <c r="C5" s="23" t="str">
        <f t="shared" si="0"/>
        <v>1C</v>
      </c>
      <c r="D5" s="22" t="s">
        <v>42</v>
      </c>
      <c r="E5" s="25">
        <f>HEX2DEC(C5)</f>
        <v>28</v>
      </c>
    </row>
    <row r="6" spans="1:8" ht="12.75" thickBot="1">
      <c r="A6" s="21">
        <v>2</v>
      </c>
      <c r="B6" s="22">
        <f t="shared" si="1"/>
        <v>5</v>
      </c>
      <c r="C6" s="23" t="str">
        <f t="shared" si="0"/>
        <v>42</v>
      </c>
      <c r="D6" s="22" t="s">
        <v>43</v>
      </c>
      <c r="E6" s="25" t="str">
        <f>IF(C6="10","시각동기화요청",IF(C6="20","시각동기화응답",IF(C6="31","채널별RawData",IF(C6="32","채널Raw평균값",IF(C6="33","채널Raw최소값",IF(C6="34","채널Raw최대값",IF(C6="35","채널Raw표준편차",IF(C6="41","Tilt Data",IF(C6="42","Disp Data","")))))))))</f>
        <v>Disp Data</v>
      </c>
    </row>
    <row r="7" spans="1:8" ht="12.75" thickBot="1">
      <c r="A7" s="21">
        <v>3</v>
      </c>
      <c r="B7" s="22">
        <f t="shared" si="1"/>
        <v>7</v>
      </c>
      <c r="C7" s="23" t="str">
        <f t="shared" si="0"/>
        <v>1A</v>
      </c>
      <c r="D7" s="22" t="s">
        <v>41</v>
      </c>
      <c r="E7" s="25">
        <f>HEX2DEC(C7)</f>
        <v>26</v>
      </c>
    </row>
    <row r="8" spans="1:8">
      <c r="A8" s="26">
        <v>4</v>
      </c>
      <c r="B8" s="27">
        <f t="shared" si="1"/>
        <v>9</v>
      </c>
      <c r="C8" s="28" t="str">
        <f t="shared" si="0"/>
        <v>65</v>
      </c>
      <c r="D8" s="102" t="s">
        <v>44</v>
      </c>
      <c r="E8" s="100" t="str">
        <f>_xlfn.CONCAT(C8,C9,C10,C11)</f>
        <v>653A63EB</v>
      </c>
    </row>
    <row r="9" spans="1:8" ht="12" customHeight="1">
      <c r="A9" s="30">
        <v>5</v>
      </c>
      <c r="B9" s="31">
        <f t="shared" si="1"/>
        <v>11</v>
      </c>
      <c r="C9" s="32" t="str">
        <f t="shared" si="0"/>
        <v>3A</v>
      </c>
      <c r="D9" s="138"/>
      <c r="E9" s="139"/>
    </row>
    <row r="10" spans="1:8">
      <c r="A10" s="30">
        <v>6</v>
      </c>
      <c r="B10" s="31">
        <f t="shared" si="1"/>
        <v>13</v>
      </c>
      <c r="C10" s="32" t="str">
        <f>MID(C$2,A10*2+1,2)</f>
        <v>63</v>
      </c>
      <c r="D10" s="106" t="s">
        <v>45</v>
      </c>
      <c r="E10" s="136">
        <f>((HEX2DEC(E8) + 32400)/86400)+DATE(1970,1,1)</f>
        <v>45225.919942129629</v>
      </c>
    </row>
    <row r="11" spans="1:8" ht="12" customHeight="1" thickBot="1">
      <c r="A11" s="33">
        <v>7</v>
      </c>
      <c r="B11" s="34">
        <f t="shared" si="1"/>
        <v>15</v>
      </c>
      <c r="C11" s="35" t="str">
        <f t="shared" si="0"/>
        <v>EB</v>
      </c>
      <c r="D11" s="135"/>
      <c r="E11" s="137"/>
    </row>
    <row r="12" spans="1:8">
      <c r="A12" s="26">
        <v>8</v>
      </c>
      <c r="B12" s="27">
        <f t="shared" si="1"/>
        <v>17</v>
      </c>
      <c r="C12" s="28" t="str">
        <f t="shared" si="0"/>
        <v>65</v>
      </c>
      <c r="D12" s="102" t="s">
        <v>46</v>
      </c>
      <c r="E12" s="100" t="str">
        <f>_xlfn.CONCAT(C12,C13,C14,C15)</f>
        <v>6531CA08</v>
      </c>
    </row>
    <row r="13" spans="1:8">
      <c r="A13" s="30">
        <v>9</v>
      </c>
      <c r="B13" s="31">
        <f t="shared" si="1"/>
        <v>19</v>
      </c>
      <c r="C13" s="32" t="str">
        <f t="shared" si="0"/>
        <v>31</v>
      </c>
      <c r="D13" s="138"/>
      <c r="E13" s="139"/>
    </row>
    <row r="14" spans="1:8" ht="17.25" customHeight="1">
      <c r="A14" s="30">
        <v>10</v>
      </c>
      <c r="B14" s="31">
        <f t="shared" si="1"/>
        <v>21</v>
      </c>
      <c r="C14" s="32" t="str">
        <f t="shared" si="0"/>
        <v>CA</v>
      </c>
      <c r="D14" s="106" t="s">
        <v>47</v>
      </c>
      <c r="E14" s="136">
        <f>((HEX2DEC(E12) + 32400)/86400)+DATE(1970,1,1)</f>
        <v>45219.395833333328</v>
      </c>
    </row>
    <row r="15" spans="1:8" ht="12" customHeight="1" thickBot="1">
      <c r="A15" s="33">
        <v>11</v>
      </c>
      <c r="B15" s="34">
        <f t="shared" si="1"/>
        <v>23</v>
      </c>
      <c r="C15" s="35" t="str">
        <f t="shared" si="0"/>
        <v>08</v>
      </c>
      <c r="D15" s="135"/>
      <c r="E15" s="137"/>
    </row>
    <row r="16" spans="1:8" ht="12.75" thickBot="1">
      <c r="A16" s="33">
        <v>12</v>
      </c>
      <c r="B16" s="34">
        <f t="shared" si="1"/>
        <v>25</v>
      </c>
      <c r="C16" s="35" t="str">
        <f t="shared" si="0"/>
        <v>03</v>
      </c>
      <c r="D16" s="34" t="s">
        <v>48</v>
      </c>
      <c r="E16" s="22" t="str">
        <f>_xlfn.CONCAT(HEX2DEC(C16), " 개")</f>
        <v>3 개</v>
      </c>
    </row>
    <row r="17" spans="1:5" ht="12.75" thickBot="1">
      <c r="A17" s="26">
        <v>13</v>
      </c>
      <c r="B17" s="27">
        <f t="shared" si="1"/>
        <v>27</v>
      </c>
      <c r="C17" s="28" t="str">
        <f t="shared" si="0"/>
        <v>03</v>
      </c>
      <c r="D17" s="29" t="s">
        <v>49</v>
      </c>
      <c r="E17" s="36" t="str">
        <f>_xlfn.CONCAT(HEX2DEC(C17), " 번")</f>
        <v>3 번</v>
      </c>
    </row>
    <row r="18" spans="1:5" ht="12.75" customHeight="1">
      <c r="A18" s="26">
        <v>14</v>
      </c>
      <c r="B18" s="27">
        <f t="shared" si="1"/>
        <v>29</v>
      </c>
      <c r="C18" s="28" t="str">
        <f t="shared" si="0"/>
        <v>1A</v>
      </c>
      <c r="D18" s="102" t="s">
        <v>24</v>
      </c>
      <c r="E18" s="100" t="str">
        <f>_xlfn.CONCAT(C18,C19,C20,C21)</f>
        <v>1A975A12</v>
      </c>
    </row>
    <row r="19" spans="1:5">
      <c r="A19" s="30">
        <v>15</v>
      </c>
      <c r="B19" s="31">
        <f t="shared" si="1"/>
        <v>31</v>
      </c>
      <c r="C19" s="32" t="str">
        <f t="shared" si="0"/>
        <v>97</v>
      </c>
      <c r="D19" s="140"/>
      <c r="E19" s="139"/>
    </row>
    <row r="20" spans="1:5" ht="12.75" customHeight="1">
      <c r="A20" s="30">
        <v>16</v>
      </c>
      <c r="B20" s="31">
        <f t="shared" si="1"/>
        <v>33</v>
      </c>
      <c r="C20" s="32" t="str">
        <f t="shared" si="0"/>
        <v>5A</v>
      </c>
      <c r="D20" s="140"/>
      <c r="E20" s="113">
        <f>(HEX2DEC(E18) - 2147483648)/1000000</f>
        <v>-1701.3570380000001</v>
      </c>
    </row>
    <row r="21" spans="1:5" ht="12.75" thickBot="1">
      <c r="A21" s="33">
        <v>17</v>
      </c>
      <c r="B21" s="34">
        <f t="shared" si="1"/>
        <v>35</v>
      </c>
      <c r="C21" s="35" t="str">
        <f t="shared" si="0"/>
        <v>12</v>
      </c>
      <c r="D21" s="107"/>
      <c r="E21" s="114" t="str">
        <f>IF(C21="FF", "N.U", _xlfn.CONCAT(HEX2DEC(C21), " V"))</f>
        <v>18 V</v>
      </c>
    </row>
    <row r="22" spans="1:5" ht="12.75" customHeight="1">
      <c r="A22" s="26">
        <v>18</v>
      </c>
      <c r="B22" s="27">
        <f t="shared" si="1"/>
        <v>37</v>
      </c>
      <c r="C22" s="28" t="str">
        <f t="shared" si="0"/>
        <v>1A</v>
      </c>
      <c r="D22" s="102" t="s">
        <v>27</v>
      </c>
      <c r="E22" s="100" t="str">
        <f>_xlfn.CONCAT(C22,C23,C24,C25)</f>
        <v>1A5A7193</v>
      </c>
    </row>
    <row r="23" spans="1:5">
      <c r="A23" s="30">
        <v>19</v>
      </c>
      <c r="B23" s="31">
        <f t="shared" si="1"/>
        <v>39</v>
      </c>
      <c r="C23" s="32" t="str">
        <f t="shared" si="0"/>
        <v>5A</v>
      </c>
      <c r="D23" s="140"/>
      <c r="E23" s="139"/>
    </row>
    <row r="24" spans="1:5" ht="12.75" customHeight="1">
      <c r="A24" s="30">
        <v>20</v>
      </c>
      <c r="B24" s="31">
        <f t="shared" si="1"/>
        <v>41</v>
      </c>
      <c r="C24" s="32" t="str">
        <f t="shared" si="0"/>
        <v>71</v>
      </c>
      <c r="D24" s="140"/>
      <c r="E24" s="113">
        <f>(HEX2DEC(E22) - 2147483648)/1000000</f>
        <v>-1705.3487170000001</v>
      </c>
    </row>
    <row r="25" spans="1:5" ht="12.75" thickBot="1">
      <c r="A25" s="33">
        <v>21</v>
      </c>
      <c r="B25" s="34">
        <f t="shared" si="1"/>
        <v>43</v>
      </c>
      <c r="C25" s="35" t="str">
        <f t="shared" si="0"/>
        <v>93</v>
      </c>
      <c r="D25" s="107"/>
      <c r="E25" s="114" t="str">
        <f>IF(C25="FF", "N.U", _xlfn.CONCAT(HEX2DEC(C25), " V"))</f>
        <v>147 V</v>
      </c>
    </row>
    <row r="26" spans="1:5" ht="12.75" customHeight="1">
      <c r="A26" s="26">
        <v>22</v>
      </c>
      <c r="B26" s="27">
        <f t="shared" si="1"/>
        <v>45</v>
      </c>
      <c r="C26" s="28" t="str">
        <f t="shared" si="0"/>
        <v>1A</v>
      </c>
      <c r="D26" s="102" t="s">
        <v>29</v>
      </c>
      <c r="E26" s="100" t="str">
        <f>_xlfn.CONCAT(C26,C27,C28,C29)</f>
        <v>1AC6128B</v>
      </c>
    </row>
    <row r="27" spans="1:5">
      <c r="A27" s="30">
        <v>23</v>
      </c>
      <c r="B27" s="31">
        <f t="shared" si="1"/>
        <v>47</v>
      </c>
      <c r="C27" s="32" t="str">
        <f t="shared" si="0"/>
        <v>C6</v>
      </c>
      <c r="D27" s="140"/>
      <c r="E27" s="139"/>
    </row>
    <row r="28" spans="1:5" ht="12.75" customHeight="1">
      <c r="A28" s="30">
        <v>24</v>
      </c>
      <c r="B28" s="31">
        <f t="shared" si="1"/>
        <v>49</v>
      </c>
      <c r="C28" s="32" t="str">
        <f t="shared" si="0"/>
        <v>12</v>
      </c>
      <c r="D28" s="140"/>
      <c r="E28" s="113">
        <f>(HEX2DEC(E26) - 2147483648)/1000000</f>
        <v>-1698.295157</v>
      </c>
    </row>
    <row r="29" spans="1:5" ht="12.75" thickBot="1">
      <c r="A29" s="33">
        <v>25</v>
      </c>
      <c r="B29" s="34">
        <f t="shared" si="1"/>
        <v>51</v>
      </c>
      <c r="C29" s="35" t="str">
        <f t="shared" si="0"/>
        <v>8B</v>
      </c>
      <c r="D29" s="107"/>
      <c r="E29" s="114" t="str">
        <f>IF(C29="FF", "N.U", _xlfn.CONCAT(HEX2DEC(C29), " V"))</f>
        <v>139 V</v>
      </c>
    </row>
    <row r="30" spans="1:5" ht="12.75" customHeight="1">
      <c r="A30" s="26">
        <v>26</v>
      </c>
      <c r="B30" s="27">
        <f t="shared" si="1"/>
        <v>53</v>
      </c>
      <c r="C30" s="28" t="str">
        <f t="shared" si="0"/>
        <v>00</v>
      </c>
      <c r="D30" s="102" t="s">
        <v>31</v>
      </c>
      <c r="E30" s="100" t="str">
        <f>_xlfn.CONCAT(C30,C31,C32,C33)</f>
        <v>000BD188</v>
      </c>
    </row>
    <row r="31" spans="1:5">
      <c r="A31" s="30">
        <v>27</v>
      </c>
      <c r="B31" s="31">
        <f t="shared" si="1"/>
        <v>55</v>
      </c>
      <c r="C31" s="32" t="str">
        <f t="shared" si="0"/>
        <v>0B</v>
      </c>
      <c r="D31" s="140"/>
      <c r="E31" s="139"/>
    </row>
    <row r="32" spans="1:5" ht="12.75" customHeight="1">
      <c r="A32" s="30">
        <v>28</v>
      </c>
      <c r="B32" s="31">
        <f t="shared" si="1"/>
        <v>57</v>
      </c>
      <c r="C32" s="32" t="str">
        <f t="shared" si="0"/>
        <v>D1</v>
      </c>
      <c r="D32" s="140"/>
      <c r="E32" s="113">
        <f>(HEX2DEC(E30) - 2147483648)/1000000</f>
        <v>-2146.709112</v>
      </c>
    </row>
    <row r="33" spans="1:6" ht="12.75" thickBot="1">
      <c r="A33" s="33">
        <v>29</v>
      </c>
      <c r="B33" s="34">
        <f t="shared" si="1"/>
        <v>59</v>
      </c>
      <c r="C33" s="35" t="str">
        <f t="shared" si="0"/>
        <v>88</v>
      </c>
      <c r="D33" s="107"/>
      <c r="E33" s="114" t="str">
        <f>IF(C33="FF", "N.U", _xlfn.CONCAT(HEX2DEC(C33), " V"))</f>
        <v>136 V</v>
      </c>
    </row>
    <row r="34" spans="1:6">
      <c r="A34" s="37">
        <v>30</v>
      </c>
      <c r="B34" s="38">
        <f t="shared" si="1"/>
        <v>61</v>
      </c>
      <c r="C34" s="39" t="str">
        <f t="shared" si="0"/>
        <v>0D</v>
      </c>
      <c r="D34" s="102" t="s">
        <v>50</v>
      </c>
      <c r="E34" s="142" t="str">
        <f>_xlfn.CONCAT("0x",C34,C35)</f>
        <v>0x0D06</v>
      </c>
    </row>
    <row r="35" spans="1:6" ht="12.75" thickBot="1">
      <c r="A35" s="33">
        <v>31</v>
      </c>
      <c r="B35" s="34">
        <f t="shared" si="1"/>
        <v>63</v>
      </c>
      <c r="C35" s="40" t="str">
        <f t="shared" si="0"/>
        <v>06</v>
      </c>
      <c r="D35" s="135"/>
      <c r="E35" s="143"/>
    </row>
    <row r="36" spans="1:6">
      <c r="A36" s="1"/>
      <c r="B36" s="1"/>
      <c r="C36" s="1"/>
      <c r="D36" s="1"/>
      <c r="E36" s="11"/>
    </row>
    <row r="37" spans="1:6">
      <c r="A37" s="115" t="s">
        <v>51</v>
      </c>
      <c r="B37" s="115"/>
      <c r="C37" s="115"/>
      <c r="D37" s="115"/>
      <c r="E37" s="115"/>
      <c r="F37" s="115"/>
    </row>
    <row r="38" spans="1:6">
      <c r="A38" s="112" t="str">
        <f>MID(C2,3,LEN(C2)-6)</f>
        <v>1C421A653A63EB6531CA0803031A975A121A5A71931AC6128B000BD1880</v>
      </c>
      <c r="B38" s="112"/>
      <c r="C38" s="112"/>
      <c r="D38" s="112"/>
      <c r="E38" s="112"/>
      <c r="F38" s="41" t="s">
        <v>343</v>
      </c>
    </row>
  </sheetData>
  <mergeCells count="27">
    <mergeCell ref="D10:D11"/>
    <mergeCell ref="E10:E11"/>
    <mergeCell ref="A1:E1"/>
    <mergeCell ref="A2:B2"/>
    <mergeCell ref="C2:E2"/>
    <mergeCell ref="D8:D9"/>
    <mergeCell ref="E8:E9"/>
    <mergeCell ref="D12:D13"/>
    <mergeCell ref="E12:E13"/>
    <mergeCell ref="D14:D15"/>
    <mergeCell ref="E14:E15"/>
    <mergeCell ref="D18:D21"/>
    <mergeCell ref="E18:E19"/>
    <mergeCell ref="E20:E21"/>
    <mergeCell ref="D22:D25"/>
    <mergeCell ref="E22:E23"/>
    <mergeCell ref="E24:E25"/>
    <mergeCell ref="D26:D29"/>
    <mergeCell ref="E26:E27"/>
    <mergeCell ref="E28:E29"/>
    <mergeCell ref="A38:E38"/>
    <mergeCell ref="D30:D33"/>
    <mergeCell ref="E30:E31"/>
    <mergeCell ref="E32:E33"/>
    <mergeCell ref="D34:D35"/>
    <mergeCell ref="E34:E35"/>
    <mergeCell ref="A37:F37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D87B-BB5E-4E16-B535-A856244821BC}">
  <sheetPr codeName="Sheet6"/>
  <dimension ref="A1:S258"/>
  <sheetViews>
    <sheetView workbookViewId="0">
      <selection activeCell="D10" sqref="D10"/>
    </sheetView>
  </sheetViews>
  <sheetFormatPr defaultRowHeight="16.5"/>
  <cols>
    <col min="1" max="1" width="8" style="15" customWidth="1"/>
    <col min="2" max="2" width="7.5" style="15" bestFit="1" customWidth="1"/>
    <col min="3" max="3" width="7.5" style="15" customWidth="1"/>
    <col min="4" max="4" width="11.125" style="15" customWidth="1"/>
    <col min="5" max="5" width="18" style="15" bestFit="1" customWidth="1"/>
    <col min="6" max="6" width="24.5" style="15" bestFit="1" customWidth="1"/>
    <col min="7" max="7" width="16.25" style="15" bestFit="1" customWidth="1"/>
    <col min="8" max="8" width="7.375" style="15" bestFit="1" customWidth="1"/>
    <col min="9" max="10" width="7.375" style="15" customWidth="1"/>
    <col min="11" max="11" width="16.125" style="15" bestFit="1" customWidth="1"/>
    <col min="12" max="13" width="16.125" style="15" customWidth="1"/>
    <col min="14" max="14" width="7.375" style="15" bestFit="1" customWidth="1"/>
    <col min="15" max="15" width="2.375" style="15" customWidth="1"/>
    <col min="16" max="16" width="5.125" style="20" bestFit="1" customWidth="1"/>
    <col min="17" max="17" width="12.5" style="20" customWidth="1"/>
    <col min="18" max="18" width="2.375" style="15" customWidth="1"/>
    <col min="20" max="16384" width="9" style="15"/>
  </cols>
  <sheetData>
    <row r="1" spans="1:19" ht="12.75" customHeight="1" thickBot="1">
      <c r="A1" s="96" t="s">
        <v>34</v>
      </c>
      <c r="B1" s="97"/>
      <c r="C1" s="117" t="str">
        <f>MID('0x42_파싱'!C2, 1, LEN('0x42_파싱'!C2)-4)</f>
        <v>021C421A653A63EB6531CA0803031A975A121A5A71931AC6128B000BD1880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  <c r="O1" s="42"/>
      <c r="P1" s="120" t="s">
        <v>52</v>
      </c>
      <c r="Q1" s="121"/>
      <c r="R1" s="42"/>
      <c r="S1" s="15"/>
    </row>
    <row r="2" spans="1:19" ht="12.75" thickBot="1">
      <c r="A2" s="16" t="s">
        <v>35</v>
      </c>
      <c r="B2" s="17" t="s">
        <v>36</v>
      </c>
      <c r="C2" s="43" t="s">
        <v>53</v>
      </c>
      <c r="D2" s="44" t="s">
        <v>54</v>
      </c>
      <c r="E2" s="45" t="s">
        <v>55</v>
      </c>
      <c r="F2" s="44" t="s">
        <v>56</v>
      </c>
      <c r="G2" s="45" t="s">
        <v>52</v>
      </c>
      <c r="H2" s="44" t="s">
        <v>57</v>
      </c>
      <c r="I2" s="43" t="s">
        <v>58</v>
      </c>
      <c r="J2" s="46" t="s">
        <v>59</v>
      </c>
      <c r="K2" s="96" t="s">
        <v>60</v>
      </c>
      <c r="L2" s="122"/>
      <c r="M2" s="122"/>
      <c r="N2" s="97"/>
      <c r="O2" s="47"/>
      <c r="P2" s="48" t="s">
        <v>61</v>
      </c>
      <c r="Q2" s="49" t="s">
        <v>14</v>
      </c>
      <c r="R2" s="50"/>
      <c r="S2" s="15"/>
    </row>
    <row r="3" spans="1:19" ht="12">
      <c r="A3" s="26">
        <v>0</v>
      </c>
      <c r="B3" s="27">
        <f>A3*2+1</f>
        <v>1</v>
      </c>
      <c r="C3" s="28" t="str">
        <f t="shared" ref="C3" si="0">MID(C$1,A3*2+1,2)</f>
        <v>02</v>
      </c>
      <c r="D3" s="51"/>
      <c r="E3" s="52"/>
      <c r="F3" s="53"/>
      <c r="G3" s="54"/>
      <c r="H3" s="55"/>
      <c r="I3" s="54">
        <v>0</v>
      </c>
      <c r="J3" s="55" t="s">
        <v>62</v>
      </c>
      <c r="K3" s="56" t="s">
        <v>63</v>
      </c>
      <c r="L3" s="57" t="s">
        <v>64</v>
      </c>
      <c r="M3" s="57" t="s">
        <v>65</v>
      </c>
      <c r="N3" s="58" t="s">
        <v>66</v>
      </c>
      <c r="O3" s="59"/>
      <c r="P3" s="60">
        <v>0</v>
      </c>
      <c r="Q3" s="61" t="s">
        <v>67</v>
      </c>
      <c r="R3" s="59"/>
      <c r="S3" s="15"/>
    </row>
    <row r="4" spans="1:19" ht="12">
      <c r="A4" s="30">
        <v>1</v>
      </c>
      <c r="B4" s="31">
        <f t="shared" ref="B4:B32" si="1">A4*2+1</f>
        <v>3</v>
      </c>
      <c r="C4" s="32" t="str">
        <f>MID(C$1,A4*2+1,2)</f>
        <v>1C</v>
      </c>
      <c r="D4" s="31">
        <f>_xlfn.BITAND(_xlfn.FLOOR.MATH(I3 / 256), 65535)</f>
        <v>0</v>
      </c>
      <c r="E4" s="32">
        <f>_xlfn.BITXOR(D4,HEX2DEC(C4))</f>
        <v>28</v>
      </c>
      <c r="F4" s="62">
        <f>_xlfn.BITAND(E4, 255)</f>
        <v>28</v>
      </c>
      <c r="G4" s="63" t="str" cm="1">
        <f t="array" ref="G4">MID(INDEX($Q$3:$Q$258,F4+1), 3, 4)</f>
        <v>D3BD</v>
      </c>
      <c r="H4" s="62">
        <f>_xlfn.BITAND(_xlfn.FLOOR.MATH(I3 * 256), 65535)</f>
        <v>0</v>
      </c>
      <c r="I4" s="63">
        <f>_xlfn.BITXOR(HEX2DEC(G4), H4)</f>
        <v>54205</v>
      </c>
      <c r="J4" s="62" t="str">
        <f>DEC2HEX(I4,4)</f>
        <v>D3BD</v>
      </c>
      <c r="K4" s="63" t="str">
        <f>_xlfn.CONCAT(HEX2BIN(MID(J4, 1, 2),8), HEX2BIN(MID(J4, 3, 2),8))</f>
        <v>1101001110111101</v>
      </c>
      <c r="L4" s="62" t="str">
        <f>_xlfn.CONCAT("00000000", MID(K4, 1, 8))</f>
        <v>0000000011010011</v>
      </c>
      <c r="M4" s="62">
        <f>BIN2DEC(MID(L4,9,8))</f>
        <v>211</v>
      </c>
      <c r="N4" s="64">
        <f>IF(M4=D5,0,1)</f>
        <v>0</v>
      </c>
      <c r="O4" s="20"/>
      <c r="P4" s="65">
        <v>1</v>
      </c>
      <c r="Q4" s="62" t="s">
        <v>68</v>
      </c>
      <c r="R4" s="20"/>
      <c r="S4" s="15"/>
    </row>
    <row r="5" spans="1:19" ht="12">
      <c r="A5" s="30">
        <v>2</v>
      </c>
      <c r="B5" s="31">
        <f t="shared" si="1"/>
        <v>5</v>
      </c>
      <c r="C5" s="32" t="str">
        <f t="shared" ref="C5:C32" si="2">MID(C$1,A5*2+1,2)</f>
        <v>42</v>
      </c>
      <c r="D5" s="31">
        <f>_xlfn.FLOOR.MATH(I4 / 256)</f>
        <v>211</v>
      </c>
      <c r="E5" s="32">
        <f t="shared" ref="E5:E8" si="3">_xlfn.BITXOR(D5,HEX2DEC(C5))</f>
        <v>145</v>
      </c>
      <c r="F5" s="62">
        <f t="shared" ref="F5:F32" si="4">_xlfn.BITAND(E5, 255)</f>
        <v>145</v>
      </c>
      <c r="G5" s="63" t="str" cm="1">
        <f t="array" ref="G5">MID(INDEX($Q$3:$Q$258,F5+1), 3, 4)</f>
        <v>9398</v>
      </c>
      <c r="H5" s="62">
        <f>_xlfn.BITAND(_xlfn.FLOOR.MATH(I4 * 256), 65535)</f>
        <v>48384</v>
      </c>
      <c r="I5" s="63">
        <f>_xlfn.BITXOR(HEX2DEC(G5), H5)</f>
        <v>11928</v>
      </c>
      <c r="J5" s="62" t="str">
        <f t="shared" ref="J5:J32" si="5">DEC2HEX(I5,4)</f>
        <v>2E98</v>
      </c>
      <c r="K5" s="63" t="str">
        <f t="shared" ref="K5:K31" si="6">_xlfn.CONCAT(HEX2BIN(MID(J5, 1, 2),8), HEX2BIN(MID(J5, 3, 2),8))</f>
        <v>0010111010011000</v>
      </c>
      <c r="L5" s="62" t="str">
        <f t="shared" ref="L5:L31" si="7">_xlfn.CONCAT("00000000", MID(K5, 1, 8))</f>
        <v>0000000000101110</v>
      </c>
      <c r="M5" s="62">
        <f t="shared" ref="M5:M31" si="8">BIN2DEC(MID(L5,9,8))</f>
        <v>46</v>
      </c>
      <c r="N5" s="64">
        <f t="shared" ref="N5:N30" si="9">IF(M5=D6,0,1)</f>
        <v>0</v>
      </c>
      <c r="O5" s="20"/>
      <c r="P5" s="65">
        <v>2</v>
      </c>
      <c r="Q5" s="62" t="s">
        <v>69</v>
      </c>
      <c r="R5" s="20"/>
      <c r="S5" s="15"/>
    </row>
    <row r="6" spans="1:19" ht="12">
      <c r="A6" s="30">
        <v>3</v>
      </c>
      <c r="B6" s="31">
        <f t="shared" si="1"/>
        <v>7</v>
      </c>
      <c r="C6" s="32" t="str">
        <f t="shared" si="2"/>
        <v>1A</v>
      </c>
      <c r="D6" s="31">
        <f>_xlfn.FLOOR.MATH(I5 / 256)</f>
        <v>46</v>
      </c>
      <c r="E6" s="32">
        <f t="shared" si="3"/>
        <v>52</v>
      </c>
      <c r="F6" s="62">
        <f t="shared" si="4"/>
        <v>52</v>
      </c>
      <c r="G6" s="63" t="str" cm="1">
        <f t="array" ref="G6">MID(INDEX($Q$3:$Q$258,F6+1), 3, 4)</f>
        <v>76D7</v>
      </c>
      <c r="H6" s="62">
        <f t="shared" ref="H6:H32" si="10">_xlfn.BITAND(_xlfn.FLOOR.MATH(I5 * 256), 65535)</f>
        <v>38912</v>
      </c>
      <c r="I6" s="63">
        <f t="shared" ref="I6:I32" si="11">_xlfn.BITXOR(HEX2DEC(G6), H6)</f>
        <v>61143</v>
      </c>
      <c r="J6" s="62" t="str">
        <f t="shared" si="5"/>
        <v>EED7</v>
      </c>
      <c r="K6" s="63" t="str">
        <f t="shared" si="6"/>
        <v>1110111011010111</v>
      </c>
      <c r="L6" s="62" t="str">
        <f t="shared" si="7"/>
        <v>0000000011101110</v>
      </c>
      <c r="M6" s="62">
        <f t="shared" si="8"/>
        <v>238</v>
      </c>
      <c r="N6" s="64">
        <f t="shared" si="9"/>
        <v>0</v>
      </c>
      <c r="O6" s="20"/>
      <c r="P6" s="65">
        <v>3</v>
      </c>
      <c r="Q6" s="62" t="s">
        <v>70</v>
      </c>
      <c r="R6" s="20"/>
      <c r="S6" s="15"/>
    </row>
    <row r="7" spans="1:19" ht="12">
      <c r="A7" s="30">
        <v>4</v>
      </c>
      <c r="B7" s="31">
        <f t="shared" si="1"/>
        <v>9</v>
      </c>
      <c r="C7" s="32" t="str">
        <f t="shared" si="2"/>
        <v>65</v>
      </c>
      <c r="D7" s="31">
        <f t="shared" ref="D7:D8" si="12">_xlfn.FLOOR.MATH(I6 / 256)</f>
        <v>238</v>
      </c>
      <c r="E7" s="32">
        <f t="shared" si="3"/>
        <v>139</v>
      </c>
      <c r="F7" s="62">
        <f t="shared" si="4"/>
        <v>139</v>
      </c>
      <c r="G7" s="63" t="str" cm="1">
        <f t="array" ref="G7">MID(INDEX($Q$3:$Q$258,F7+1), 3, 4)</f>
        <v>20E3</v>
      </c>
      <c r="H7" s="62">
        <f t="shared" si="10"/>
        <v>55040</v>
      </c>
      <c r="I7" s="63">
        <f t="shared" si="11"/>
        <v>63459</v>
      </c>
      <c r="J7" s="62" t="str">
        <f t="shared" si="5"/>
        <v>F7E3</v>
      </c>
      <c r="K7" s="63" t="str">
        <f t="shared" si="6"/>
        <v>1111011111100011</v>
      </c>
      <c r="L7" s="62" t="str">
        <f t="shared" si="7"/>
        <v>0000000011110111</v>
      </c>
      <c r="M7" s="62">
        <f t="shared" si="8"/>
        <v>247</v>
      </c>
      <c r="N7" s="64">
        <f t="shared" si="9"/>
        <v>0</v>
      </c>
      <c r="O7" s="20"/>
      <c r="P7" s="65">
        <v>4</v>
      </c>
      <c r="Q7" s="62" t="s">
        <v>71</v>
      </c>
      <c r="R7" s="20"/>
      <c r="S7" s="15"/>
    </row>
    <row r="8" spans="1:19" ht="12">
      <c r="A8" s="30">
        <v>5</v>
      </c>
      <c r="B8" s="31">
        <f t="shared" si="1"/>
        <v>11</v>
      </c>
      <c r="C8" s="32" t="str">
        <f t="shared" si="2"/>
        <v>3A</v>
      </c>
      <c r="D8" s="31">
        <f t="shared" si="12"/>
        <v>247</v>
      </c>
      <c r="E8" s="32">
        <f t="shared" si="3"/>
        <v>205</v>
      </c>
      <c r="F8" s="62">
        <f t="shared" si="4"/>
        <v>205</v>
      </c>
      <c r="G8" s="63" t="str" cm="1">
        <f t="array" ref="G8">MID(INDEX($Q$3:$Q$258,F8+1), 3, 4)</f>
        <v>08E1</v>
      </c>
      <c r="H8" s="62">
        <f t="shared" si="10"/>
        <v>58112</v>
      </c>
      <c r="I8" s="63">
        <f t="shared" si="11"/>
        <v>60385</v>
      </c>
      <c r="J8" s="62" t="str">
        <f t="shared" si="5"/>
        <v>EBE1</v>
      </c>
      <c r="K8" s="63" t="str">
        <f t="shared" si="6"/>
        <v>1110101111100001</v>
      </c>
      <c r="L8" s="62" t="str">
        <f t="shared" si="7"/>
        <v>0000000011101011</v>
      </c>
      <c r="M8" s="62">
        <f t="shared" si="8"/>
        <v>235</v>
      </c>
      <c r="N8" s="64">
        <f t="shared" si="9"/>
        <v>0</v>
      </c>
      <c r="O8" s="20"/>
      <c r="P8" s="65">
        <v>5</v>
      </c>
      <c r="Q8" s="62" t="s">
        <v>72</v>
      </c>
      <c r="R8" s="20"/>
      <c r="S8" s="15"/>
    </row>
    <row r="9" spans="1:19" ht="12">
      <c r="A9" s="30">
        <v>6</v>
      </c>
      <c r="B9" s="31">
        <f t="shared" si="1"/>
        <v>13</v>
      </c>
      <c r="C9" s="32" t="str">
        <f t="shared" si="2"/>
        <v>63</v>
      </c>
      <c r="D9" s="31">
        <f>_xlfn.FLOOR.MATH(I8 / 256)</f>
        <v>235</v>
      </c>
      <c r="E9" s="32">
        <f>_xlfn.BITXOR(D9,HEX2DEC(C9))</f>
        <v>136</v>
      </c>
      <c r="F9" s="62">
        <f t="shared" si="4"/>
        <v>136</v>
      </c>
      <c r="G9" s="63" t="str" cm="1">
        <f t="array" ref="G9">MID(INDEX($Q$3:$Q$258,F9+1), 3, 4)</f>
        <v>1080</v>
      </c>
      <c r="H9" s="62">
        <f t="shared" si="10"/>
        <v>57600</v>
      </c>
      <c r="I9" s="63">
        <f t="shared" si="11"/>
        <v>61824</v>
      </c>
      <c r="J9" s="62" t="str">
        <f t="shared" si="5"/>
        <v>F180</v>
      </c>
      <c r="K9" s="63" t="str">
        <f t="shared" si="6"/>
        <v>1111000110000000</v>
      </c>
      <c r="L9" s="62" t="str">
        <f t="shared" si="7"/>
        <v>0000000011110001</v>
      </c>
      <c r="M9" s="62">
        <f t="shared" si="8"/>
        <v>241</v>
      </c>
      <c r="N9" s="64">
        <f t="shared" si="9"/>
        <v>0</v>
      </c>
      <c r="O9" s="20"/>
      <c r="P9" s="65">
        <v>6</v>
      </c>
      <c r="Q9" s="62" t="s">
        <v>73</v>
      </c>
      <c r="R9" s="20"/>
      <c r="S9" s="15"/>
    </row>
    <row r="10" spans="1:19" ht="12">
      <c r="A10" s="30">
        <v>7</v>
      </c>
      <c r="B10" s="31">
        <f t="shared" si="1"/>
        <v>15</v>
      </c>
      <c r="C10" s="32" t="str">
        <f t="shared" si="2"/>
        <v>EB</v>
      </c>
      <c r="D10" s="31">
        <f t="shared" ref="D10:D32" si="13">_xlfn.FLOOR.MATH(I9 / 256)</f>
        <v>241</v>
      </c>
      <c r="E10" s="32">
        <f t="shared" ref="E10:E32" si="14">_xlfn.BITXOR(D10,HEX2DEC(C10))</f>
        <v>26</v>
      </c>
      <c r="F10" s="62">
        <f t="shared" si="4"/>
        <v>26</v>
      </c>
      <c r="G10" s="63" t="str" cm="1">
        <f t="array" ref="G10">MID(INDEX($Q$3:$Q$258,F10+1), 3, 4)</f>
        <v>B37B</v>
      </c>
      <c r="H10" s="62">
        <f t="shared" si="10"/>
        <v>32768</v>
      </c>
      <c r="I10" s="63">
        <f t="shared" si="11"/>
        <v>13179</v>
      </c>
      <c r="J10" s="62" t="str">
        <f t="shared" si="5"/>
        <v>337B</v>
      </c>
      <c r="K10" s="63" t="str">
        <f t="shared" si="6"/>
        <v>0011001101111011</v>
      </c>
      <c r="L10" s="62" t="str">
        <f t="shared" si="7"/>
        <v>0000000000110011</v>
      </c>
      <c r="M10" s="62">
        <f t="shared" si="8"/>
        <v>51</v>
      </c>
      <c r="N10" s="64">
        <f t="shared" si="9"/>
        <v>0</v>
      </c>
      <c r="O10" s="20"/>
      <c r="P10" s="65">
        <v>7</v>
      </c>
      <c r="Q10" s="62" t="s">
        <v>74</v>
      </c>
      <c r="R10" s="20"/>
      <c r="S10" s="15"/>
    </row>
    <row r="11" spans="1:19" ht="12">
      <c r="A11" s="30">
        <v>8</v>
      </c>
      <c r="B11" s="31">
        <f t="shared" si="1"/>
        <v>17</v>
      </c>
      <c r="C11" s="32" t="str">
        <f t="shared" si="2"/>
        <v>65</v>
      </c>
      <c r="D11" s="31">
        <f t="shared" si="13"/>
        <v>51</v>
      </c>
      <c r="E11" s="32">
        <f t="shared" si="14"/>
        <v>86</v>
      </c>
      <c r="F11" s="62">
        <f t="shared" si="4"/>
        <v>86</v>
      </c>
      <c r="G11" s="63" t="str" cm="1">
        <f t="array" ref="G11">MID(INDEX($Q$3:$Q$258,F11+1), 3, 4)</f>
        <v>3A33</v>
      </c>
      <c r="H11" s="62">
        <f t="shared" si="10"/>
        <v>31488</v>
      </c>
      <c r="I11" s="63">
        <f t="shared" si="11"/>
        <v>16691</v>
      </c>
      <c r="J11" s="62" t="str">
        <f t="shared" si="5"/>
        <v>4133</v>
      </c>
      <c r="K11" s="63" t="str">
        <f t="shared" si="6"/>
        <v>0100000100110011</v>
      </c>
      <c r="L11" s="62" t="str">
        <f t="shared" si="7"/>
        <v>0000000001000001</v>
      </c>
      <c r="M11" s="62">
        <f t="shared" si="8"/>
        <v>65</v>
      </c>
      <c r="N11" s="64">
        <f t="shared" si="9"/>
        <v>0</v>
      </c>
      <c r="O11" s="20"/>
      <c r="P11" s="65">
        <v>8</v>
      </c>
      <c r="Q11" s="62" t="s">
        <v>75</v>
      </c>
      <c r="R11" s="20"/>
      <c r="S11" s="15"/>
    </row>
    <row r="12" spans="1:19" ht="12">
      <c r="A12" s="30">
        <v>9</v>
      </c>
      <c r="B12" s="31">
        <f t="shared" si="1"/>
        <v>19</v>
      </c>
      <c r="C12" s="32" t="str">
        <f t="shared" si="2"/>
        <v>31</v>
      </c>
      <c r="D12" s="31">
        <f t="shared" si="13"/>
        <v>65</v>
      </c>
      <c r="E12" s="32">
        <f t="shared" si="14"/>
        <v>112</v>
      </c>
      <c r="F12" s="62">
        <f t="shared" si="4"/>
        <v>112</v>
      </c>
      <c r="G12" s="63" t="str" cm="1">
        <f t="array" ref="G12">MID(INDEX($Q$3:$Q$258,F12+1), 3, 4)</f>
        <v>7E97</v>
      </c>
      <c r="H12" s="62">
        <f t="shared" si="10"/>
        <v>13056</v>
      </c>
      <c r="I12" s="63">
        <f t="shared" si="11"/>
        <v>19863</v>
      </c>
      <c r="J12" s="62" t="str">
        <f t="shared" si="5"/>
        <v>4D97</v>
      </c>
      <c r="K12" s="63" t="str">
        <f t="shared" si="6"/>
        <v>0100110110010111</v>
      </c>
      <c r="L12" s="62" t="str">
        <f t="shared" si="7"/>
        <v>0000000001001101</v>
      </c>
      <c r="M12" s="62">
        <f t="shared" si="8"/>
        <v>77</v>
      </c>
      <c r="N12" s="64">
        <f t="shared" si="9"/>
        <v>0</v>
      </c>
      <c r="O12" s="20"/>
      <c r="P12" s="65">
        <v>9</v>
      </c>
      <c r="Q12" s="62" t="s">
        <v>76</v>
      </c>
      <c r="R12" s="20"/>
      <c r="S12" s="15"/>
    </row>
    <row r="13" spans="1:19" ht="12">
      <c r="A13" s="30">
        <v>10</v>
      </c>
      <c r="B13" s="31">
        <f t="shared" si="1"/>
        <v>21</v>
      </c>
      <c r="C13" s="32" t="str">
        <f t="shared" si="2"/>
        <v>CA</v>
      </c>
      <c r="D13" s="31">
        <f t="shared" si="13"/>
        <v>77</v>
      </c>
      <c r="E13" s="32">
        <f t="shared" si="14"/>
        <v>135</v>
      </c>
      <c r="F13" s="62">
        <f t="shared" si="4"/>
        <v>135</v>
      </c>
      <c r="G13" s="63" t="str" cm="1">
        <f t="array" ref="G13">MID(INDEX($Q$3:$Q$258,F13+1), 3, 4)</f>
        <v>E16F</v>
      </c>
      <c r="H13" s="62">
        <f t="shared" si="10"/>
        <v>38656</v>
      </c>
      <c r="I13" s="63">
        <f t="shared" si="11"/>
        <v>30319</v>
      </c>
      <c r="J13" s="62" t="str">
        <f t="shared" si="5"/>
        <v>766F</v>
      </c>
      <c r="K13" s="63" t="str">
        <f t="shared" si="6"/>
        <v>0111011001101111</v>
      </c>
      <c r="L13" s="62" t="str">
        <f t="shared" si="7"/>
        <v>0000000001110110</v>
      </c>
      <c r="M13" s="62">
        <f t="shared" si="8"/>
        <v>118</v>
      </c>
      <c r="N13" s="64">
        <f t="shared" si="9"/>
        <v>0</v>
      </c>
      <c r="O13" s="20"/>
      <c r="P13" s="65">
        <v>10</v>
      </c>
      <c r="Q13" s="62" t="s">
        <v>77</v>
      </c>
      <c r="R13" s="20"/>
      <c r="S13" s="15"/>
    </row>
    <row r="14" spans="1:19" ht="12">
      <c r="A14" s="30">
        <v>11</v>
      </c>
      <c r="B14" s="31">
        <f t="shared" si="1"/>
        <v>23</v>
      </c>
      <c r="C14" s="32" t="str">
        <f t="shared" si="2"/>
        <v>08</v>
      </c>
      <c r="D14" s="31">
        <f t="shared" si="13"/>
        <v>118</v>
      </c>
      <c r="E14" s="32">
        <f t="shared" si="14"/>
        <v>126</v>
      </c>
      <c r="F14" s="62">
        <f t="shared" si="4"/>
        <v>126</v>
      </c>
      <c r="G14" s="63" t="str" cm="1">
        <f t="array" ref="G14">MID(INDEX($Q$3:$Q$258,F14+1), 3, 4)</f>
        <v>9F59</v>
      </c>
      <c r="H14" s="62">
        <f t="shared" si="10"/>
        <v>28416</v>
      </c>
      <c r="I14" s="63">
        <f t="shared" si="11"/>
        <v>61529</v>
      </c>
      <c r="J14" s="62" t="str">
        <f t="shared" si="5"/>
        <v>F059</v>
      </c>
      <c r="K14" s="63" t="str">
        <f t="shared" si="6"/>
        <v>1111000001011001</v>
      </c>
      <c r="L14" s="62" t="str">
        <f t="shared" si="7"/>
        <v>0000000011110000</v>
      </c>
      <c r="M14" s="62">
        <f t="shared" si="8"/>
        <v>240</v>
      </c>
      <c r="N14" s="64">
        <f t="shared" si="9"/>
        <v>0</v>
      </c>
      <c r="O14" s="20"/>
      <c r="P14" s="65">
        <v>11</v>
      </c>
      <c r="Q14" s="62" t="s">
        <v>78</v>
      </c>
      <c r="R14" s="20"/>
      <c r="S14" s="15"/>
    </row>
    <row r="15" spans="1:19" ht="12">
      <c r="A15" s="30">
        <v>12</v>
      </c>
      <c r="B15" s="31">
        <f t="shared" si="1"/>
        <v>25</v>
      </c>
      <c r="C15" s="32" t="str">
        <f t="shared" si="2"/>
        <v>03</v>
      </c>
      <c r="D15" s="31">
        <f t="shared" si="13"/>
        <v>240</v>
      </c>
      <c r="E15" s="32">
        <f t="shared" si="14"/>
        <v>243</v>
      </c>
      <c r="F15" s="62">
        <f t="shared" si="4"/>
        <v>243</v>
      </c>
      <c r="G15" s="63" t="str" cm="1">
        <f t="array" ref="G15">MID(INDEX($Q$3:$Q$258,F15+1), 3, 4)</f>
        <v>DF7C</v>
      </c>
      <c r="H15" s="62">
        <f t="shared" si="10"/>
        <v>22784</v>
      </c>
      <c r="I15" s="63">
        <f t="shared" si="11"/>
        <v>34428</v>
      </c>
      <c r="J15" s="62" t="str">
        <f t="shared" si="5"/>
        <v>867C</v>
      </c>
      <c r="K15" s="63" t="str">
        <f t="shared" si="6"/>
        <v>1000011001111100</v>
      </c>
      <c r="L15" s="62" t="str">
        <f t="shared" si="7"/>
        <v>0000000010000110</v>
      </c>
      <c r="M15" s="62">
        <f t="shared" si="8"/>
        <v>134</v>
      </c>
      <c r="N15" s="64">
        <f t="shared" si="9"/>
        <v>0</v>
      </c>
      <c r="O15" s="20"/>
      <c r="P15" s="65">
        <v>12</v>
      </c>
      <c r="Q15" s="62" t="s">
        <v>79</v>
      </c>
      <c r="R15" s="20"/>
      <c r="S15" s="15"/>
    </row>
    <row r="16" spans="1:19" ht="12">
      <c r="A16" s="30">
        <v>13</v>
      </c>
      <c r="B16" s="31">
        <f t="shared" si="1"/>
        <v>27</v>
      </c>
      <c r="C16" s="32" t="str">
        <f t="shared" si="2"/>
        <v>03</v>
      </c>
      <c r="D16" s="31">
        <f t="shared" si="13"/>
        <v>134</v>
      </c>
      <c r="E16" s="32">
        <f t="shared" si="14"/>
        <v>133</v>
      </c>
      <c r="F16" s="62">
        <f t="shared" si="4"/>
        <v>133</v>
      </c>
      <c r="G16" s="63" t="str" cm="1">
        <f t="array" ref="G16">MID(INDEX($Q$3:$Q$258,F16+1), 3, 4)</f>
        <v>C12D</v>
      </c>
      <c r="H16" s="62">
        <f t="shared" si="10"/>
        <v>31744</v>
      </c>
      <c r="I16" s="63">
        <f t="shared" si="11"/>
        <v>48429</v>
      </c>
      <c r="J16" s="62" t="str">
        <f t="shared" si="5"/>
        <v>BD2D</v>
      </c>
      <c r="K16" s="63" t="str">
        <f t="shared" si="6"/>
        <v>1011110100101101</v>
      </c>
      <c r="L16" s="62" t="str">
        <f t="shared" si="7"/>
        <v>0000000010111101</v>
      </c>
      <c r="M16" s="62">
        <f t="shared" si="8"/>
        <v>189</v>
      </c>
      <c r="N16" s="64">
        <f t="shared" si="9"/>
        <v>0</v>
      </c>
      <c r="O16" s="20"/>
      <c r="P16" s="65">
        <v>13</v>
      </c>
      <c r="Q16" s="62" t="s">
        <v>80</v>
      </c>
      <c r="R16" s="20"/>
      <c r="S16" s="15"/>
    </row>
    <row r="17" spans="1:19" ht="12">
      <c r="A17" s="30">
        <v>14</v>
      </c>
      <c r="B17" s="31">
        <f t="shared" si="1"/>
        <v>29</v>
      </c>
      <c r="C17" s="32" t="str">
        <f t="shared" si="2"/>
        <v>1A</v>
      </c>
      <c r="D17" s="31">
        <f t="shared" si="13"/>
        <v>189</v>
      </c>
      <c r="E17" s="32">
        <f t="shared" si="14"/>
        <v>167</v>
      </c>
      <c r="F17" s="62">
        <f t="shared" si="4"/>
        <v>167</v>
      </c>
      <c r="G17" s="63" t="str" cm="1">
        <f t="array" ref="G17">MID(INDEX($Q$3:$Q$258,F17+1), 3, 4)</f>
        <v>C50D</v>
      </c>
      <c r="H17" s="62">
        <f t="shared" si="10"/>
        <v>11520</v>
      </c>
      <c r="I17" s="63">
        <f t="shared" si="11"/>
        <v>59405</v>
      </c>
      <c r="J17" s="62" t="str">
        <f t="shared" si="5"/>
        <v>E80D</v>
      </c>
      <c r="K17" s="63" t="str">
        <f t="shared" si="6"/>
        <v>1110100000001101</v>
      </c>
      <c r="L17" s="62" t="str">
        <f t="shared" si="7"/>
        <v>0000000011101000</v>
      </c>
      <c r="M17" s="62">
        <f t="shared" si="8"/>
        <v>232</v>
      </c>
      <c r="N17" s="64">
        <f t="shared" si="9"/>
        <v>0</v>
      </c>
      <c r="O17" s="20"/>
      <c r="P17" s="65">
        <v>14</v>
      </c>
      <c r="Q17" s="62" t="s">
        <v>81</v>
      </c>
      <c r="R17" s="20"/>
      <c r="S17" s="15"/>
    </row>
    <row r="18" spans="1:19" ht="12">
      <c r="A18" s="30">
        <v>15</v>
      </c>
      <c r="B18" s="31">
        <f t="shared" si="1"/>
        <v>31</v>
      </c>
      <c r="C18" s="32" t="str">
        <f t="shared" si="2"/>
        <v>97</v>
      </c>
      <c r="D18" s="31">
        <f t="shared" si="13"/>
        <v>232</v>
      </c>
      <c r="E18" s="32">
        <f t="shared" si="14"/>
        <v>127</v>
      </c>
      <c r="F18" s="62">
        <f t="shared" si="4"/>
        <v>127</v>
      </c>
      <c r="G18" s="63" t="str" cm="1">
        <f t="array" ref="G18">MID(INDEX($Q$3:$Q$258,F18+1), 3, 4)</f>
        <v>8F78</v>
      </c>
      <c r="H18" s="62">
        <f t="shared" si="10"/>
        <v>3328</v>
      </c>
      <c r="I18" s="63">
        <f t="shared" si="11"/>
        <v>33400</v>
      </c>
      <c r="J18" s="62" t="str">
        <f t="shared" si="5"/>
        <v>8278</v>
      </c>
      <c r="K18" s="63" t="str">
        <f t="shared" si="6"/>
        <v>1000001001111000</v>
      </c>
      <c r="L18" s="62" t="str">
        <f t="shared" si="7"/>
        <v>0000000010000010</v>
      </c>
      <c r="M18" s="62">
        <f t="shared" si="8"/>
        <v>130</v>
      </c>
      <c r="N18" s="64">
        <f t="shared" si="9"/>
        <v>0</v>
      </c>
      <c r="O18" s="20"/>
      <c r="P18" s="65">
        <v>15</v>
      </c>
      <c r="Q18" s="62" t="s">
        <v>82</v>
      </c>
      <c r="R18" s="20"/>
      <c r="S18" s="15"/>
    </row>
    <row r="19" spans="1:19" ht="12">
      <c r="A19" s="30">
        <v>16</v>
      </c>
      <c r="B19" s="31">
        <f t="shared" si="1"/>
        <v>33</v>
      </c>
      <c r="C19" s="32" t="str">
        <f t="shared" si="2"/>
        <v>5A</v>
      </c>
      <c r="D19" s="31">
        <f t="shared" si="13"/>
        <v>130</v>
      </c>
      <c r="E19" s="32">
        <f t="shared" si="14"/>
        <v>216</v>
      </c>
      <c r="F19" s="62">
        <f t="shared" si="4"/>
        <v>216</v>
      </c>
      <c r="G19" s="63" t="str" cm="1">
        <f t="array" ref="G19">MID(INDEX($Q$3:$Q$258,F19+1), 3, 4)</f>
        <v>4A75</v>
      </c>
      <c r="H19" s="62">
        <f t="shared" si="10"/>
        <v>30720</v>
      </c>
      <c r="I19" s="63">
        <f t="shared" si="11"/>
        <v>12917</v>
      </c>
      <c r="J19" s="62" t="str">
        <f t="shared" si="5"/>
        <v>3275</v>
      </c>
      <c r="K19" s="63" t="str">
        <f t="shared" si="6"/>
        <v>0011001001110101</v>
      </c>
      <c r="L19" s="62" t="str">
        <f t="shared" si="7"/>
        <v>0000000000110010</v>
      </c>
      <c r="M19" s="62">
        <f t="shared" si="8"/>
        <v>50</v>
      </c>
      <c r="N19" s="64">
        <f t="shared" si="9"/>
        <v>0</v>
      </c>
      <c r="O19" s="20"/>
      <c r="P19" s="65">
        <v>16</v>
      </c>
      <c r="Q19" s="62" t="s">
        <v>83</v>
      </c>
      <c r="R19" s="20"/>
      <c r="S19" s="15"/>
    </row>
    <row r="20" spans="1:19" ht="12">
      <c r="A20" s="30">
        <v>17</v>
      </c>
      <c r="B20" s="31">
        <f t="shared" si="1"/>
        <v>35</v>
      </c>
      <c r="C20" s="32" t="str">
        <f t="shared" si="2"/>
        <v>12</v>
      </c>
      <c r="D20" s="31">
        <f t="shared" si="13"/>
        <v>50</v>
      </c>
      <c r="E20" s="32">
        <f t="shared" si="14"/>
        <v>32</v>
      </c>
      <c r="F20" s="62">
        <f t="shared" si="4"/>
        <v>32</v>
      </c>
      <c r="G20" s="63" t="str" cm="1">
        <f t="array" ref="G20">MID(INDEX($Q$3:$Q$258,F20+1), 3, 4)</f>
        <v>2462</v>
      </c>
      <c r="H20" s="62">
        <f t="shared" si="10"/>
        <v>29952</v>
      </c>
      <c r="I20" s="63">
        <f t="shared" si="11"/>
        <v>20834</v>
      </c>
      <c r="J20" s="62" t="str">
        <f t="shared" si="5"/>
        <v>5162</v>
      </c>
      <c r="K20" s="63" t="str">
        <f t="shared" si="6"/>
        <v>0101000101100010</v>
      </c>
      <c r="L20" s="62" t="str">
        <f t="shared" si="7"/>
        <v>0000000001010001</v>
      </c>
      <c r="M20" s="62">
        <f t="shared" si="8"/>
        <v>81</v>
      </c>
      <c r="N20" s="64">
        <f t="shared" si="9"/>
        <v>0</v>
      </c>
      <c r="O20" s="20"/>
      <c r="P20" s="65">
        <v>17</v>
      </c>
      <c r="Q20" s="62" t="s">
        <v>84</v>
      </c>
      <c r="R20" s="20"/>
      <c r="S20" s="15"/>
    </row>
    <row r="21" spans="1:19" ht="12">
      <c r="A21" s="30">
        <v>18</v>
      </c>
      <c r="B21" s="31">
        <f t="shared" si="1"/>
        <v>37</v>
      </c>
      <c r="C21" s="32" t="str">
        <f t="shared" si="2"/>
        <v>1A</v>
      </c>
      <c r="D21" s="31">
        <f t="shared" si="13"/>
        <v>81</v>
      </c>
      <c r="E21" s="32">
        <f t="shared" si="14"/>
        <v>75</v>
      </c>
      <c r="F21" s="62">
        <f t="shared" si="4"/>
        <v>75</v>
      </c>
      <c r="G21" s="63" t="str" cm="1">
        <f t="array" ref="G21">MID(INDEX($Q$3:$Q$258,F21+1), 3, 4)</f>
        <v>F9AF</v>
      </c>
      <c r="H21" s="62">
        <f t="shared" si="10"/>
        <v>25088</v>
      </c>
      <c r="I21" s="63">
        <f t="shared" si="11"/>
        <v>39855</v>
      </c>
      <c r="J21" s="62" t="str">
        <f t="shared" si="5"/>
        <v>9BAF</v>
      </c>
      <c r="K21" s="63" t="str">
        <f t="shared" si="6"/>
        <v>1001101110101111</v>
      </c>
      <c r="L21" s="62" t="str">
        <f t="shared" si="7"/>
        <v>0000000010011011</v>
      </c>
      <c r="M21" s="62">
        <f t="shared" si="8"/>
        <v>155</v>
      </c>
      <c r="N21" s="64">
        <f t="shared" si="9"/>
        <v>0</v>
      </c>
      <c r="O21" s="20"/>
      <c r="P21" s="65">
        <v>18</v>
      </c>
      <c r="Q21" s="62" t="s">
        <v>85</v>
      </c>
      <c r="R21" s="20"/>
      <c r="S21" s="15"/>
    </row>
    <row r="22" spans="1:19" ht="12">
      <c r="A22" s="30">
        <v>19</v>
      </c>
      <c r="B22" s="31">
        <f t="shared" si="1"/>
        <v>39</v>
      </c>
      <c r="C22" s="32" t="str">
        <f t="shared" si="2"/>
        <v>5A</v>
      </c>
      <c r="D22" s="31">
        <f t="shared" si="13"/>
        <v>155</v>
      </c>
      <c r="E22" s="32">
        <f t="shared" si="14"/>
        <v>193</v>
      </c>
      <c r="F22" s="62">
        <f t="shared" si="4"/>
        <v>193</v>
      </c>
      <c r="G22" s="63" t="str" cm="1">
        <f t="array" ref="G22">MID(INDEX($Q$3:$Q$258,F22+1), 3, 4)</f>
        <v>C96D</v>
      </c>
      <c r="H22" s="62">
        <f t="shared" si="10"/>
        <v>44800</v>
      </c>
      <c r="I22" s="63">
        <f t="shared" si="11"/>
        <v>26221</v>
      </c>
      <c r="J22" s="62" t="str">
        <f t="shared" si="5"/>
        <v>666D</v>
      </c>
      <c r="K22" s="63" t="str">
        <f t="shared" si="6"/>
        <v>0110011001101101</v>
      </c>
      <c r="L22" s="62" t="str">
        <f t="shared" si="7"/>
        <v>0000000001100110</v>
      </c>
      <c r="M22" s="62">
        <f t="shared" si="8"/>
        <v>102</v>
      </c>
      <c r="N22" s="64">
        <f t="shared" si="9"/>
        <v>0</v>
      </c>
      <c r="O22" s="20"/>
      <c r="P22" s="65">
        <v>19</v>
      </c>
      <c r="Q22" s="62" t="s">
        <v>86</v>
      </c>
      <c r="R22" s="20"/>
      <c r="S22" s="15"/>
    </row>
    <row r="23" spans="1:19" ht="12">
      <c r="A23" s="30">
        <v>20</v>
      </c>
      <c r="B23" s="31">
        <f t="shared" si="1"/>
        <v>41</v>
      </c>
      <c r="C23" s="32" t="str">
        <f t="shared" si="2"/>
        <v>71</v>
      </c>
      <c r="D23" s="31">
        <f t="shared" si="13"/>
        <v>102</v>
      </c>
      <c r="E23" s="32">
        <f t="shared" si="14"/>
        <v>23</v>
      </c>
      <c r="F23" s="62">
        <f t="shared" si="4"/>
        <v>23</v>
      </c>
      <c r="G23" s="63" t="str" cm="1">
        <f t="array" ref="G23">MID(INDEX($Q$3:$Q$258,F23+1), 3, 4)</f>
        <v>62D6</v>
      </c>
      <c r="H23" s="62">
        <f t="shared" si="10"/>
        <v>27904</v>
      </c>
      <c r="I23" s="63">
        <f t="shared" si="11"/>
        <v>4054</v>
      </c>
      <c r="J23" s="62" t="str">
        <f t="shared" si="5"/>
        <v>0FD6</v>
      </c>
      <c r="K23" s="63" t="str">
        <f t="shared" si="6"/>
        <v>0000111111010110</v>
      </c>
      <c r="L23" s="62" t="str">
        <f t="shared" si="7"/>
        <v>0000000000001111</v>
      </c>
      <c r="M23" s="62">
        <f t="shared" si="8"/>
        <v>15</v>
      </c>
      <c r="N23" s="64">
        <f t="shared" si="9"/>
        <v>0</v>
      </c>
      <c r="O23" s="20"/>
      <c r="P23" s="65">
        <v>20</v>
      </c>
      <c r="Q23" s="62" t="s">
        <v>87</v>
      </c>
      <c r="R23" s="20"/>
      <c r="S23" s="15"/>
    </row>
    <row r="24" spans="1:19" ht="12">
      <c r="A24" s="30">
        <v>21</v>
      </c>
      <c r="B24" s="31">
        <f t="shared" si="1"/>
        <v>43</v>
      </c>
      <c r="C24" s="32" t="str">
        <f t="shared" si="2"/>
        <v>93</v>
      </c>
      <c r="D24" s="31">
        <f t="shared" si="13"/>
        <v>15</v>
      </c>
      <c r="E24" s="32">
        <f t="shared" si="14"/>
        <v>156</v>
      </c>
      <c r="F24" s="62">
        <f t="shared" si="4"/>
        <v>156</v>
      </c>
      <c r="G24" s="63" t="str" cm="1">
        <f t="array" ref="G24">MID(INDEX($Q$3:$Q$258,F24+1), 3, 4)</f>
        <v>4235</v>
      </c>
      <c r="H24" s="62">
        <f t="shared" si="10"/>
        <v>54784</v>
      </c>
      <c r="I24" s="63">
        <f t="shared" si="11"/>
        <v>37941</v>
      </c>
      <c r="J24" s="62" t="str">
        <f t="shared" si="5"/>
        <v>9435</v>
      </c>
      <c r="K24" s="63" t="str">
        <f t="shared" si="6"/>
        <v>1001010000110101</v>
      </c>
      <c r="L24" s="62" t="str">
        <f t="shared" si="7"/>
        <v>0000000010010100</v>
      </c>
      <c r="M24" s="62">
        <f t="shared" si="8"/>
        <v>148</v>
      </c>
      <c r="N24" s="64">
        <f t="shared" si="9"/>
        <v>0</v>
      </c>
      <c r="O24" s="20"/>
      <c r="P24" s="65">
        <v>21</v>
      </c>
      <c r="Q24" s="62" t="s">
        <v>88</v>
      </c>
      <c r="R24" s="20"/>
      <c r="S24" s="15"/>
    </row>
    <row r="25" spans="1:19" ht="12">
      <c r="A25" s="30">
        <v>22</v>
      </c>
      <c r="B25" s="31">
        <f t="shared" si="1"/>
        <v>45</v>
      </c>
      <c r="C25" s="32" t="str">
        <f t="shared" si="2"/>
        <v>1A</v>
      </c>
      <c r="D25" s="31">
        <f t="shared" si="13"/>
        <v>148</v>
      </c>
      <c r="E25" s="32">
        <f t="shared" si="14"/>
        <v>142</v>
      </c>
      <c r="F25" s="62">
        <f t="shared" si="4"/>
        <v>142</v>
      </c>
      <c r="G25" s="63" t="str" cm="1">
        <f t="array" ref="G25">MID(INDEX($Q$3:$Q$258,F25+1), 3, 4)</f>
        <v>7046</v>
      </c>
      <c r="H25" s="62">
        <f t="shared" si="10"/>
        <v>13568</v>
      </c>
      <c r="I25" s="63">
        <f t="shared" si="11"/>
        <v>17734</v>
      </c>
      <c r="J25" s="62" t="str">
        <f t="shared" si="5"/>
        <v>4546</v>
      </c>
      <c r="K25" s="63" t="str">
        <f t="shared" si="6"/>
        <v>0100010101000110</v>
      </c>
      <c r="L25" s="62" t="str">
        <f t="shared" si="7"/>
        <v>0000000001000101</v>
      </c>
      <c r="M25" s="62">
        <f t="shared" si="8"/>
        <v>69</v>
      </c>
      <c r="N25" s="64">
        <f t="shared" si="9"/>
        <v>0</v>
      </c>
      <c r="O25" s="20"/>
      <c r="P25" s="65">
        <v>22</v>
      </c>
      <c r="Q25" s="62" t="s">
        <v>89</v>
      </c>
      <c r="R25" s="20"/>
      <c r="S25" s="15"/>
    </row>
    <row r="26" spans="1:19" ht="12">
      <c r="A26" s="30">
        <v>23</v>
      </c>
      <c r="B26" s="31">
        <f t="shared" si="1"/>
        <v>47</v>
      </c>
      <c r="C26" s="32" t="str">
        <f t="shared" si="2"/>
        <v>C6</v>
      </c>
      <c r="D26" s="31">
        <f t="shared" si="13"/>
        <v>69</v>
      </c>
      <c r="E26" s="32">
        <f t="shared" si="14"/>
        <v>131</v>
      </c>
      <c r="F26" s="62">
        <f t="shared" si="4"/>
        <v>131</v>
      </c>
      <c r="G26" s="63" t="str" cm="1">
        <f t="array" ref="G26">MID(INDEX($Q$3:$Q$258,F26+1), 3, 4)</f>
        <v>A1EB</v>
      </c>
      <c r="H26" s="62">
        <f t="shared" si="10"/>
        <v>17920</v>
      </c>
      <c r="I26" s="63">
        <f t="shared" si="11"/>
        <v>59371</v>
      </c>
      <c r="J26" s="62" t="str">
        <f t="shared" si="5"/>
        <v>E7EB</v>
      </c>
      <c r="K26" s="63" t="str">
        <f t="shared" si="6"/>
        <v>1110011111101011</v>
      </c>
      <c r="L26" s="62" t="str">
        <f t="shared" si="7"/>
        <v>0000000011100111</v>
      </c>
      <c r="M26" s="62">
        <f t="shared" si="8"/>
        <v>231</v>
      </c>
      <c r="N26" s="64">
        <f t="shared" si="9"/>
        <v>0</v>
      </c>
      <c r="O26" s="20"/>
      <c r="P26" s="65">
        <v>23</v>
      </c>
      <c r="Q26" s="62" t="s">
        <v>90</v>
      </c>
      <c r="R26" s="20"/>
      <c r="S26" s="15"/>
    </row>
    <row r="27" spans="1:19" ht="12">
      <c r="A27" s="30">
        <v>24</v>
      </c>
      <c r="B27" s="31">
        <f t="shared" si="1"/>
        <v>49</v>
      </c>
      <c r="C27" s="32" t="str">
        <f t="shared" si="2"/>
        <v>12</v>
      </c>
      <c r="D27" s="31">
        <f t="shared" si="13"/>
        <v>231</v>
      </c>
      <c r="E27" s="32">
        <f t="shared" si="14"/>
        <v>245</v>
      </c>
      <c r="F27" s="62">
        <f t="shared" si="4"/>
        <v>245</v>
      </c>
      <c r="G27" s="63" t="str" cm="1">
        <f t="array" ref="G27">MID(INDEX($Q$3:$Q$258,F27+1), 3, 4)</f>
        <v>BFBA</v>
      </c>
      <c r="H27" s="62">
        <f t="shared" si="10"/>
        <v>60160</v>
      </c>
      <c r="I27" s="63">
        <f t="shared" si="11"/>
        <v>21690</v>
      </c>
      <c r="J27" s="62" t="str">
        <f t="shared" si="5"/>
        <v>54BA</v>
      </c>
      <c r="K27" s="63" t="str">
        <f t="shared" si="6"/>
        <v>0101010010111010</v>
      </c>
      <c r="L27" s="62" t="str">
        <f t="shared" si="7"/>
        <v>0000000001010100</v>
      </c>
      <c r="M27" s="62">
        <f t="shared" si="8"/>
        <v>84</v>
      </c>
      <c r="N27" s="64">
        <f t="shared" si="9"/>
        <v>0</v>
      </c>
      <c r="O27" s="20"/>
      <c r="P27" s="65">
        <v>24</v>
      </c>
      <c r="Q27" s="62" t="s">
        <v>91</v>
      </c>
      <c r="R27" s="20"/>
      <c r="S27" s="15"/>
    </row>
    <row r="28" spans="1:19" ht="12">
      <c r="A28" s="30">
        <v>25</v>
      </c>
      <c r="B28" s="31">
        <f t="shared" si="1"/>
        <v>51</v>
      </c>
      <c r="C28" s="32" t="str">
        <f t="shared" si="2"/>
        <v>8B</v>
      </c>
      <c r="D28" s="31">
        <f t="shared" si="13"/>
        <v>84</v>
      </c>
      <c r="E28" s="32">
        <f t="shared" si="14"/>
        <v>223</v>
      </c>
      <c r="F28" s="62">
        <f t="shared" si="4"/>
        <v>223</v>
      </c>
      <c r="G28" s="63" t="str" cm="1">
        <f t="array" ref="G28">MID(INDEX($Q$3:$Q$258,F28+1), 3, 4)</f>
        <v>3A92</v>
      </c>
      <c r="H28" s="62">
        <f t="shared" si="10"/>
        <v>47616</v>
      </c>
      <c r="I28" s="63">
        <f t="shared" si="11"/>
        <v>32914</v>
      </c>
      <c r="J28" s="62" t="str">
        <f t="shared" si="5"/>
        <v>8092</v>
      </c>
      <c r="K28" s="63" t="str">
        <f t="shared" si="6"/>
        <v>1000000010010010</v>
      </c>
      <c r="L28" s="62" t="str">
        <f t="shared" si="7"/>
        <v>0000000010000000</v>
      </c>
      <c r="M28" s="62">
        <f t="shared" si="8"/>
        <v>128</v>
      </c>
      <c r="N28" s="64">
        <f t="shared" si="9"/>
        <v>0</v>
      </c>
      <c r="O28" s="20"/>
      <c r="P28" s="65">
        <v>25</v>
      </c>
      <c r="Q28" s="62" t="s">
        <v>92</v>
      </c>
      <c r="R28" s="20"/>
      <c r="S28" s="15"/>
    </row>
    <row r="29" spans="1:19" ht="12">
      <c r="A29" s="30">
        <v>26</v>
      </c>
      <c r="B29" s="31">
        <f t="shared" si="1"/>
        <v>53</v>
      </c>
      <c r="C29" s="32" t="str">
        <f t="shared" si="2"/>
        <v>00</v>
      </c>
      <c r="D29" s="31">
        <f t="shared" si="13"/>
        <v>128</v>
      </c>
      <c r="E29" s="32">
        <f t="shared" si="14"/>
        <v>128</v>
      </c>
      <c r="F29" s="62">
        <f t="shared" si="4"/>
        <v>128</v>
      </c>
      <c r="G29" s="63" t="str" cm="1">
        <f t="array" ref="G29">MID(INDEX($Q$3:$Q$258,F29+1), 3, 4)</f>
        <v>9188</v>
      </c>
      <c r="H29" s="62">
        <f t="shared" si="10"/>
        <v>37376</v>
      </c>
      <c r="I29" s="63">
        <f t="shared" si="11"/>
        <v>904</v>
      </c>
      <c r="J29" s="62" t="str">
        <f t="shared" si="5"/>
        <v>0388</v>
      </c>
      <c r="K29" s="63" t="str">
        <f t="shared" si="6"/>
        <v>0000001110001000</v>
      </c>
      <c r="L29" s="62" t="str">
        <f t="shared" si="7"/>
        <v>0000000000000011</v>
      </c>
      <c r="M29" s="62">
        <f t="shared" si="8"/>
        <v>3</v>
      </c>
      <c r="N29" s="64">
        <f t="shared" si="9"/>
        <v>0</v>
      </c>
      <c r="O29" s="20"/>
      <c r="P29" s="65">
        <v>26</v>
      </c>
      <c r="Q29" s="62" t="s">
        <v>93</v>
      </c>
      <c r="R29" s="20"/>
      <c r="S29" s="15"/>
    </row>
    <row r="30" spans="1:19" ht="12">
      <c r="A30" s="30">
        <v>27</v>
      </c>
      <c r="B30" s="31">
        <f t="shared" si="1"/>
        <v>55</v>
      </c>
      <c r="C30" s="32" t="str">
        <f t="shared" si="2"/>
        <v>0B</v>
      </c>
      <c r="D30" s="31">
        <f t="shared" si="13"/>
        <v>3</v>
      </c>
      <c r="E30" s="32">
        <f t="shared" si="14"/>
        <v>8</v>
      </c>
      <c r="F30" s="62">
        <f t="shared" si="4"/>
        <v>8</v>
      </c>
      <c r="G30" s="63" t="str" cm="1">
        <f t="array" ref="G30">MID(INDEX($Q$3:$Q$258,F30+1), 3, 4)</f>
        <v>8108</v>
      </c>
      <c r="H30" s="62">
        <f t="shared" si="10"/>
        <v>34816</v>
      </c>
      <c r="I30" s="63">
        <f t="shared" si="11"/>
        <v>2312</v>
      </c>
      <c r="J30" s="62" t="str">
        <f t="shared" si="5"/>
        <v>0908</v>
      </c>
      <c r="K30" s="63" t="str">
        <f t="shared" si="6"/>
        <v>0000100100001000</v>
      </c>
      <c r="L30" s="62" t="str">
        <f t="shared" si="7"/>
        <v>0000000000001001</v>
      </c>
      <c r="M30" s="62">
        <f t="shared" si="8"/>
        <v>9</v>
      </c>
      <c r="N30" s="64">
        <f t="shared" si="9"/>
        <v>0</v>
      </c>
      <c r="O30" s="20"/>
      <c r="P30" s="65">
        <v>27</v>
      </c>
      <c r="Q30" s="62" t="s">
        <v>94</v>
      </c>
      <c r="R30" s="20"/>
      <c r="S30" s="15"/>
    </row>
    <row r="31" spans="1:19" ht="12">
      <c r="A31" s="30">
        <v>28</v>
      </c>
      <c r="B31" s="31">
        <f t="shared" si="1"/>
        <v>57</v>
      </c>
      <c r="C31" s="32" t="str">
        <f t="shared" si="2"/>
        <v>D1</v>
      </c>
      <c r="D31" s="31">
        <f t="shared" si="13"/>
        <v>9</v>
      </c>
      <c r="E31" s="32">
        <f t="shared" si="14"/>
        <v>216</v>
      </c>
      <c r="F31" s="62">
        <f t="shared" si="4"/>
        <v>216</v>
      </c>
      <c r="G31" s="63" t="str" cm="1">
        <f t="array" ref="G31">MID(INDEX($Q$3:$Q$258,F31+1), 3, 4)</f>
        <v>4A75</v>
      </c>
      <c r="H31" s="62">
        <f t="shared" si="10"/>
        <v>2048</v>
      </c>
      <c r="I31" s="63">
        <f t="shared" si="11"/>
        <v>17013</v>
      </c>
      <c r="J31" s="62" t="str">
        <f t="shared" si="5"/>
        <v>4275</v>
      </c>
      <c r="K31" s="63" t="str">
        <f t="shared" si="6"/>
        <v>0100001001110101</v>
      </c>
      <c r="L31" s="62" t="str">
        <f t="shared" si="7"/>
        <v>0000000001000010</v>
      </c>
      <c r="M31" s="62">
        <f t="shared" si="8"/>
        <v>66</v>
      </c>
      <c r="N31" s="64">
        <f>IF(M31=D32,0,1)</f>
        <v>0</v>
      </c>
      <c r="O31" s="20"/>
      <c r="P31" s="65">
        <v>28</v>
      </c>
      <c r="Q31" s="62" t="s">
        <v>95</v>
      </c>
      <c r="R31" s="20"/>
      <c r="S31" s="15"/>
    </row>
    <row r="32" spans="1:19" ht="12.75" thickBot="1">
      <c r="A32" s="30">
        <v>29</v>
      </c>
      <c r="B32" s="31">
        <f t="shared" si="1"/>
        <v>59</v>
      </c>
      <c r="C32" s="32" t="str">
        <f t="shared" si="2"/>
        <v>88</v>
      </c>
      <c r="D32" s="31">
        <f t="shared" si="13"/>
        <v>66</v>
      </c>
      <c r="E32" s="32">
        <f t="shared" si="14"/>
        <v>202</v>
      </c>
      <c r="F32" s="62">
        <f t="shared" si="4"/>
        <v>202</v>
      </c>
      <c r="G32" s="66" t="str" cm="1">
        <f t="array" ref="G32">MID(INDEX($Q$3:$Q$258,F32+1), 3, 4)</f>
        <v>7806</v>
      </c>
      <c r="H32" s="67">
        <f t="shared" si="10"/>
        <v>29952</v>
      </c>
      <c r="I32" s="68">
        <f t="shared" si="11"/>
        <v>3334</v>
      </c>
      <c r="J32" s="69" t="str">
        <f t="shared" si="5"/>
        <v>0D06</v>
      </c>
      <c r="O32" s="20"/>
      <c r="P32" s="65">
        <v>29</v>
      </c>
      <c r="Q32" s="62" t="s">
        <v>96</v>
      </c>
      <c r="R32" s="20"/>
      <c r="S32" s="15"/>
    </row>
    <row r="33" spans="1:19" ht="12">
      <c r="A33" s="123" t="s">
        <v>97</v>
      </c>
      <c r="B33" s="124"/>
      <c r="C33" s="127" t="str">
        <f>J32</f>
        <v>0D06</v>
      </c>
      <c r="D33" s="128"/>
      <c r="E33" s="131" t="s">
        <v>98</v>
      </c>
      <c r="F33" s="133" t="s">
        <v>337</v>
      </c>
      <c r="G33" s="70"/>
      <c r="H33" s="70"/>
      <c r="I33" s="70"/>
      <c r="J33" s="70"/>
      <c r="K33" s="70"/>
      <c r="L33" s="70"/>
      <c r="M33" s="70"/>
      <c r="N33" s="70"/>
      <c r="O33" s="70"/>
      <c r="P33" s="65">
        <v>30</v>
      </c>
      <c r="Q33" s="62" t="s">
        <v>99</v>
      </c>
      <c r="R33" s="70"/>
      <c r="S33" s="15"/>
    </row>
    <row r="34" spans="1:19" ht="12.75" thickBot="1">
      <c r="A34" s="125"/>
      <c r="B34" s="126"/>
      <c r="C34" s="129"/>
      <c r="D34" s="130"/>
      <c r="E34" s="132"/>
      <c r="F34" s="134"/>
      <c r="G34" s="70"/>
      <c r="H34" s="70"/>
      <c r="I34" s="70"/>
      <c r="K34" s="70"/>
      <c r="L34" s="70"/>
      <c r="M34" s="70"/>
      <c r="N34" s="70"/>
      <c r="O34" s="70"/>
      <c r="P34" s="65">
        <v>31</v>
      </c>
      <c r="Q34" s="62" t="s">
        <v>100</v>
      </c>
      <c r="R34" s="70"/>
      <c r="S34" s="15"/>
    </row>
    <row r="35" spans="1:19" ht="12">
      <c r="P35" s="65">
        <v>32</v>
      </c>
      <c r="Q35" s="62" t="s">
        <v>101</v>
      </c>
      <c r="S35" s="15"/>
    </row>
    <row r="36" spans="1:19" ht="12" customHeight="1">
      <c r="A36" s="116" t="s">
        <v>102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71"/>
      <c r="P36" s="65">
        <v>33</v>
      </c>
      <c r="Q36" s="62" t="s">
        <v>103</v>
      </c>
      <c r="R36" s="71"/>
      <c r="S36" s="15"/>
    </row>
    <row r="37" spans="1:19" ht="12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71"/>
      <c r="P37" s="65">
        <v>34</v>
      </c>
      <c r="Q37" s="62" t="s">
        <v>104</v>
      </c>
      <c r="R37" s="71"/>
      <c r="S37" s="15"/>
    </row>
    <row r="38" spans="1:19" ht="12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71"/>
      <c r="P38" s="65">
        <v>35</v>
      </c>
      <c r="Q38" s="62" t="s">
        <v>105</v>
      </c>
      <c r="R38" s="71"/>
      <c r="S38" s="15"/>
    </row>
    <row r="39" spans="1:19" ht="12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71"/>
      <c r="P39" s="65">
        <v>36</v>
      </c>
      <c r="Q39" s="62" t="s">
        <v>106</v>
      </c>
      <c r="R39" s="71"/>
      <c r="S39" s="15"/>
    </row>
    <row r="40" spans="1:19" ht="12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71"/>
      <c r="P40" s="65">
        <v>37</v>
      </c>
      <c r="Q40" s="62" t="s">
        <v>107</v>
      </c>
      <c r="R40" s="71"/>
      <c r="S40" s="15"/>
    </row>
    <row r="41" spans="1:19" ht="12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71"/>
      <c r="P41" s="65">
        <v>38</v>
      </c>
      <c r="Q41" s="62" t="s">
        <v>108</v>
      </c>
      <c r="R41" s="71"/>
      <c r="S41" s="15"/>
    </row>
    <row r="42" spans="1:19" ht="1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71"/>
      <c r="P42" s="65">
        <v>39</v>
      </c>
      <c r="Q42" s="62" t="s">
        <v>109</v>
      </c>
      <c r="R42" s="71"/>
      <c r="S42" s="15"/>
    </row>
    <row r="43" spans="1:19" ht="12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71"/>
      <c r="P43" s="65">
        <v>40</v>
      </c>
      <c r="Q43" s="62" t="s">
        <v>110</v>
      </c>
      <c r="R43" s="71"/>
      <c r="S43" s="15"/>
    </row>
    <row r="44" spans="1:19" ht="12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71"/>
      <c r="P44" s="65">
        <v>41</v>
      </c>
      <c r="Q44" s="62" t="s">
        <v>111</v>
      </c>
      <c r="R44" s="71"/>
      <c r="S44" s="15"/>
    </row>
    <row r="45" spans="1:19" ht="12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71"/>
      <c r="P45" s="65">
        <v>42</v>
      </c>
      <c r="Q45" s="62" t="s">
        <v>112</v>
      </c>
      <c r="R45" s="71"/>
      <c r="S45" s="15"/>
    </row>
    <row r="46" spans="1:19" ht="12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71"/>
      <c r="P46" s="65">
        <v>43</v>
      </c>
      <c r="Q46" s="62" t="s">
        <v>113</v>
      </c>
      <c r="R46" s="71"/>
      <c r="S46" s="15"/>
    </row>
    <row r="47" spans="1:19" ht="12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71"/>
      <c r="P47" s="65">
        <v>44</v>
      </c>
      <c r="Q47" s="62" t="s">
        <v>114</v>
      </c>
      <c r="R47" s="71"/>
      <c r="S47" s="15"/>
    </row>
    <row r="48" spans="1:19" ht="12">
      <c r="O48" s="72"/>
      <c r="P48" s="65">
        <v>45</v>
      </c>
      <c r="Q48" s="62" t="s">
        <v>115</v>
      </c>
      <c r="R48" s="72"/>
      <c r="S48" s="15"/>
    </row>
    <row r="49" spans="15:19" ht="12">
      <c r="O49" s="72"/>
      <c r="P49" s="65">
        <v>46</v>
      </c>
      <c r="Q49" s="62" t="s">
        <v>116</v>
      </c>
      <c r="R49" s="72"/>
      <c r="S49" s="15"/>
    </row>
    <row r="50" spans="15:19" ht="12">
      <c r="O50" s="72"/>
      <c r="P50" s="65">
        <v>47</v>
      </c>
      <c r="Q50" s="62" t="s">
        <v>117</v>
      </c>
      <c r="R50" s="72"/>
      <c r="S50" s="15"/>
    </row>
    <row r="51" spans="15:19" ht="12">
      <c r="O51" s="72"/>
      <c r="P51" s="65">
        <v>48</v>
      </c>
      <c r="Q51" s="62" t="s">
        <v>118</v>
      </c>
      <c r="R51" s="72"/>
      <c r="S51" s="15"/>
    </row>
    <row r="52" spans="15:19" ht="12">
      <c r="P52" s="65">
        <v>49</v>
      </c>
      <c r="Q52" s="62" t="s">
        <v>119</v>
      </c>
      <c r="S52" s="15"/>
    </row>
    <row r="53" spans="15:19" ht="12">
      <c r="P53" s="65">
        <v>50</v>
      </c>
      <c r="Q53" s="62" t="s">
        <v>120</v>
      </c>
      <c r="S53" s="15"/>
    </row>
    <row r="54" spans="15:19" ht="12">
      <c r="P54" s="65">
        <v>51</v>
      </c>
      <c r="Q54" s="62" t="s">
        <v>121</v>
      </c>
      <c r="S54" s="15"/>
    </row>
    <row r="55" spans="15:19" ht="12">
      <c r="P55" s="65">
        <v>52</v>
      </c>
      <c r="Q55" s="62" t="s">
        <v>122</v>
      </c>
      <c r="S55" s="15"/>
    </row>
    <row r="56" spans="15:19" ht="12">
      <c r="P56" s="65">
        <v>53</v>
      </c>
      <c r="Q56" s="62" t="s">
        <v>123</v>
      </c>
      <c r="S56" s="15"/>
    </row>
    <row r="57" spans="15:19" ht="12">
      <c r="P57" s="65">
        <v>54</v>
      </c>
      <c r="Q57" s="62" t="s">
        <v>124</v>
      </c>
      <c r="S57" s="15"/>
    </row>
    <row r="58" spans="15:19" ht="12">
      <c r="P58" s="65">
        <v>55</v>
      </c>
      <c r="Q58" s="62" t="s">
        <v>125</v>
      </c>
      <c r="S58" s="15"/>
    </row>
    <row r="59" spans="15:19" ht="12">
      <c r="P59" s="65">
        <v>56</v>
      </c>
      <c r="Q59" s="62" t="s">
        <v>126</v>
      </c>
      <c r="S59" s="15"/>
    </row>
    <row r="60" spans="15:19" ht="12">
      <c r="P60" s="65">
        <v>57</v>
      </c>
      <c r="Q60" s="62" t="s">
        <v>127</v>
      </c>
      <c r="S60" s="15"/>
    </row>
    <row r="61" spans="15:19" ht="12">
      <c r="P61" s="65">
        <v>58</v>
      </c>
      <c r="Q61" s="62" t="s">
        <v>128</v>
      </c>
      <c r="S61" s="15"/>
    </row>
    <row r="62" spans="15:19" ht="12">
      <c r="P62" s="65">
        <v>59</v>
      </c>
      <c r="Q62" s="62" t="s">
        <v>129</v>
      </c>
      <c r="S62" s="15"/>
    </row>
    <row r="63" spans="15:19" ht="12">
      <c r="P63" s="65">
        <v>60</v>
      </c>
      <c r="Q63" s="62" t="s">
        <v>130</v>
      </c>
      <c r="S63" s="15"/>
    </row>
    <row r="64" spans="15:19" ht="12">
      <c r="P64" s="65">
        <v>61</v>
      </c>
      <c r="Q64" s="62" t="s">
        <v>131</v>
      </c>
      <c r="S64" s="15"/>
    </row>
    <row r="65" spans="16:19" ht="12">
      <c r="P65" s="65">
        <v>62</v>
      </c>
      <c r="Q65" s="62" t="s">
        <v>132</v>
      </c>
      <c r="S65" s="15"/>
    </row>
    <row r="66" spans="16:19" ht="12">
      <c r="P66" s="65">
        <v>63</v>
      </c>
      <c r="Q66" s="62" t="s">
        <v>133</v>
      </c>
      <c r="S66" s="15"/>
    </row>
    <row r="67" spans="16:19" ht="12">
      <c r="P67" s="65">
        <v>64</v>
      </c>
      <c r="Q67" s="62" t="s">
        <v>134</v>
      </c>
      <c r="S67" s="15"/>
    </row>
    <row r="68" spans="16:19" ht="12">
      <c r="P68" s="65">
        <v>65</v>
      </c>
      <c r="Q68" s="62" t="s">
        <v>135</v>
      </c>
      <c r="S68" s="15"/>
    </row>
    <row r="69" spans="16:19" ht="12">
      <c r="P69" s="65">
        <v>66</v>
      </c>
      <c r="Q69" s="62" t="s">
        <v>136</v>
      </c>
      <c r="S69" s="15"/>
    </row>
    <row r="70" spans="16:19" ht="12">
      <c r="P70" s="65">
        <v>67</v>
      </c>
      <c r="Q70" s="62" t="s">
        <v>137</v>
      </c>
      <c r="S70" s="15"/>
    </row>
    <row r="71" spans="16:19" ht="12">
      <c r="P71" s="65">
        <v>68</v>
      </c>
      <c r="Q71" s="62" t="s">
        <v>138</v>
      </c>
      <c r="S71" s="15"/>
    </row>
    <row r="72" spans="16:19" ht="12">
      <c r="P72" s="65">
        <v>69</v>
      </c>
      <c r="Q72" s="62" t="s">
        <v>139</v>
      </c>
      <c r="S72" s="15"/>
    </row>
    <row r="73" spans="16:19" ht="12">
      <c r="P73" s="65">
        <v>70</v>
      </c>
      <c r="Q73" s="62" t="s">
        <v>140</v>
      </c>
      <c r="S73" s="15"/>
    </row>
    <row r="74" spans="16:19" ht="12">
      <c r="P74" s="65">
        <v>71</v>
      </c>
      <c r="Q74" s="62" t="s">
        <v>141</v>
      </c>
      <c r="S74" s="15"/>
    </row>
    <row r="75" spans="16:19" ht="12">
      <c r="P75" s="65">
        <v>72</v>
      </c>
      <c r="Q75" s="62" t="s">
        <v>142</v>
      </c>
      <c r="S75" s="15"/>
    </row>
    <row r="76" spans="16:19" ht="12">
      <c r="P76" s="65">
        <v>73</v>
      </c>
      <c r="Q76" s="62" t="s">
        <v>143</v>
      </c>
      <c r="S76" s="15"/>
    </row>
    <row r="77" spans="16:19" ht="12">
      <c r="P77" s="65">
        <v>74</v>
      </c>
      <c r="Q77" s="62" t="s">
        <v>144</v>
      </c>
      <c r="S77" s="15"/>
    </row>
    <row r="78" spans="16:19" ht="12">
      <c r="P78" s="65">
        <v>75</v>
      </c>
      <c r="Q78" s="62" t="s">
        <v>145</v>
      </c>
      <c r="S78" s="15"/>
    </row>
    <row r="79" spans="16:19" ht="12">
      <c r="P79" s="65">
        <v>76</v>
      </c>
      <c r="Q79" s="62" t="s">
        <v>146</v>
      </c>
      <c r="S79" s="15"/>
    </row>
    <row r="80" spans="16:19" ht="12">
      <c r="P80" s="65">
        <v>77</v>
      </c>
      <c r="Q80" s="62" t="s">
        <v>147</v>
      </c>
      <c r="S80" s="15"/>
    </row>
    <row r="81" spans="16:19" ht="12">
      <c r="P81" s="65">
        <v>78</v>
      </c>
      <c r="Q81" s="62" t="s">
        <v>148</v>
      </c>
      <c r="S81" s="15"/>
    </row>
    <row r="82" spans="16:19" ht="12">
      <c r="P82" s="65">
        <v>79</v>
      </c>
      <c r="Q82" s="62" t="s">
        <v>149</v>
      </c>
      <c r="S82" s="15"/>
    </row>
    <row r="83" spans="16:19" ht="12">
      <c r="P83" s="65">
        <v>80</v>
      </c>
      <c r="Q83" s="62" t="s">
        <v>150</v>
      </c>
      <c r="S83" s="15"/>
    </row>
    <row r="84" spans="16:19" ht="12">
      <c r="P84" s="65">
        <v>81</v>
      </c>
      <c r="Q84" s="62" t="s">
        <v>151</v>
      </c>
      <c r="S84" s="15"/>
    </row>
    <row r="85" spans="16:19" ht="12">
      <c r="P85" s="65">
        <v>82</v>
      </c>
      <c r="Q85" s="62" t="s">
        <v>152</v>
      </c>
      <c r="S85" s="15"/>
    </row>
    <row r="86" spans="16:19" ht="12">
      <c r="P86" s="65">
        <v>83</v>
      </c>
      <c r="Q86" s="62" t="s">
        <v>153</v>
      </c>
      <c r="S86" s="15"/>
    </row>
    <row r="87" spans="16:19" ht="12">
      <c r="P87" s="65">
        <v>84</v>
      </c>
      <c r="Q87" s="62" t="s">
        <v>154</v>
      </c>
      <c r="S87" s="15"/>
    </row>
    <row r="88" spans="16:19" ht="12">
      <c r="P88" s="65">
        <v>85</v>
      </c>
      <c r="Q88" s="62" t="s">
        <v>155</v>
      </c>
      <c r="S88" s="15"/>
    </row>
    <row r="89" spans="16:19" ht="12">
      <c r="P89" s="65">
        <v>86</v>
      </c>
      <c r="Q89" s="62" t="s">
        <v>156</v>
      </c>
      <c r="S89" s="15"/>
    </row>
    <row r="90" spans="16:19" ht="12">
      <c r="P90" s="65">
        <v>87</v>
      </c>
      <c r="Q90" s="62" t="s">
        <v>157</v>
      </c>
      <c r="S90" s="15"/>
    </row>
    <row r="91" spans="16:19" ht="12">
      <c r="P91" s="65">
        <v>88</v>
      </c>
      <c r="Q91" s="62" t="s">
        <v>158</v>
      </c>
      <c r="S91" s="15"/>
    </row>
    <row r="92" spans="16:19" ht="12">
      <c r="P92" s="65">
        <v>89</v>
      </c>
      <c r="Q92" s="62" t="s">
        <v>159</v>
      </c>
      <c r="S92" s="15"/>
    </row>
    <row r="93" spans="16:19" ht="12">
      <c r="P93" s="65">
        <v>90</v>
      </c>
      <c r="Q93" s="62" t="s">
        <v>160</v>
      </c>
      <c r="S93" s="15"/>
    </row>
    <row r="94" spans="16:19" ht="12">
      <c r="P94" s="65">
        <v>91</v>
      </c>
      <c r="Q94" s="62" t="s">
        <v>161</v>
      </c>
      <c r="S94" s="15"/>
    </row>
    <row r="95" spans="16:19" ht="12">
      <c r="P95" s="65">
        <v>92</v>
      </c>
      <c r="Q95" s="62" t="s">
        <v>162</v>
      </c>
      <c r="S95" s="15"/>
    </row>
    <row r="96" spans="16:19" ht="12">
      <c r="P96" s="65">
        <v>93</v>
      </c>
      <c r="Q96" s="62" t="s">
        <v>163</v>
      </c>
      <c r="S96" s="15"/>
    </row>
    <row r="97" spans="16:19" ht="12">
      <c r="P97" s="65">
        <v>94</v>
      </c>
      <c r="Q97" s="62" t="s">
        <v>164</v>
      </c>
      <c r="S97" s="15"/>
    </row>
    <row r="98" spans="16:19" ht="12">
      <c r="P98" s="65">
        <v>95</v>
      </c>
      <c r="Q98" s="62" t="s">
        <v>165</v>
      </c>
      <c r="S98" s="15"/>
    </row>
    <row r="99" spans="16:19" ht="12">
      <c r="P99" s="65">
        <v>96</v>
      </c>
      <c r="Q99" s="62" t="s">
        <v>166</v>
      </c>
      <c r="S99" s="15"/>
    </row>
    <row r="100" spans="16:19" ht="12">
      <c r="P100" s="65">
        <v>97</v>
      </c>
      <c r="Q100" s="62" t="s">
        <v>167</v>
      </c>
      <c r="S100" s="15"/>
    </row>
    <row r="101" spans="16:19" ht="12">
      <c r="P101" s="65">
        <v>98</v>
      </c>
      <c r="Q101" s="62" t="s">
        <v>168</v>
      </c>
      <c r="S101" s="15"/>
    </row>
    <row r="102" spans="16:19" ht="12">
      <c r="P102" s="65">
        <v>99</v>
      </c>
      <c r="Q102" s="62" t="s">
        <v>169</v>
      </c>
      <c r="S102" s="15"/>
    </row>
    <row r="103" spans="16:19" ht="12">
      <c r="P103" s="65">
        <v>100</v>
      </c>
      <c r="Q103" s="62" t="s">
        <v>170</v>
      </c>
      <c r="S103" s="15"/>
    </row>
    <row r="104" spans="16:19" ht="12">
      <c r="P104" s="65">
        <v>101</v>
      </c>
      <c r="Q104" s="62" t="s">
        <v>171</v>
      </c>
      <c r="S104" s="15"/>
    </row>
    <row r="105" spans="16:19" ht="12">
      <c r="P105" s="65">
        <v>102</v>
      </c>
      <c r="Q105" s="62" t="s">
        <v>172</v>
      </c>
      <c r="S105" s="15"/>
    </row>
    <row r="106" spans="16:19" ht="12">
      <c r="P106" s="65">
        <v>103</v>
      </c>
      <c r="Q106" s="62" t="s">
        <v>173</v>
      </c>
      <c r="S106" s="15"/>
    </row>
    <row r="107" spans="16:19" ht="12">
      <c r="P107" s="65">
        <v>104</v>
      </c>
      <c r="Q107" s="62" t="s">
        <v>174</v>
      </c>
      <c r="S107" s="15"/>
    </row>
    <row r="108" spans="16:19" ht="12">
      <c r="P108" s="65">
        <v>105</v>
      </c>
      <c r="Q108" s="62" t="s">
        <v>175</v>
      </c>
      <c r="S108" s="15"/>
    </row>
    <row r="109" spans="16:19" ht="12">
      <c r="P109" s="65">
        <v>106</v>
      </c>
      <c r="Q109" s="62" t="s">
        <v>176</v>
      </c>
      <c r="S109" s="15"/>
    </row>
    <row r="110" spans="16:19" ht="12">
      <c r="P110" s="65">
        <v>107</v>
      </c>
      <c r="Q110" s="62" t="s">
        <v>177</v>
      </c>
      <c r="S110" s="15"/>
    </row>
    <row r="111" spans="16:19" ht="12">
      <c r="P111" s="65">
        <v>108</v>
      </c>
      <c r="Q111" s="62" t="s">
        <v>178</v>
      </c>
      <c r="S111" s="15"/>
    </row>
    <row r="112" spans="16:19" ht="12">
      <c r="P112" s="65">
        <v>109</v>
      </c>
      <c r="Q112" s="62" t="s">
        <v>179</v>
      </c>
      <c r="S112" s="15"/>
    </row>
    <row r="113" spans="16:19" ht="12">
      <c r="P113" s="65">
        <v>110</v>
      </c>
      <c r="Q113" s="62" t="s">
        <v>180</v>
      </c>
      <c r="S113" s="15"/>
    </row>
    <row r="114" spans="16:19" ht="12">
      <c r="P114" s="65">
        <v>111</v>
      </c>
      <c r="Q114" s="62" t="s">
        <v>181</v>
      </c>
      <c r="S114" s="15"/>
    </row>
    <row r="115" spans="16:19" ht="12">
      <c r="P115" s="65">
        <v>112</v>
      </c>
      <c r="Q115" s="62" t="s">
        <v>182</v>
      </c>
      <c r="S115" s="15"/>
    </row>
    <row r="116" spans="16:19" ht="12">
      <c r="P116" s="65">
        <v>113</v>
      </c>
      <c r="Q116" s="62" t="s">
        <v>183</v>
      </c>
      <c r="S116" s="15"/>
    </row>
    <row r="117" spans="16:19" ht="12">
      <c r="P117" s="65">
        <v>114</v>
      </c>
      <c r="Q117" s="62" t="s">
        <v>184</v>
      </c>
      <c r="S117" s="15"/>
    </row>
    <row r="118" spans="16:19" ht="12">
      <c r="P118" s="65">
        <v>115</v>
      </c>
      <c r="Q118" s="62" t="s">
        <v>185</v>
      </c>
      <c r="S118" s="15"/>
    </row>
    <row r="119" spans="16:19" ht="12">
      <c r="P119" s="65">
        <v>116</v>
      </c>
      <c r="Q119" s="62" t="s">
        <v>186</v>
      </c>
      <c r="S119" s="15"/>
    </row>
    <row r="120" spans="16:19" ht="12">
      <c r="P120" s="65">
        <v>117</v>
      </c>
      <c r="Q120" s="62" t="s">
        <v>187</v>
      </c>
      <c r="S120" s="15"/>
    </row>
    <row r="121" spans="16:19" ht="12">
      <c r="P121" s="65">
        <v>118</v>
      </c>
      <c r="Q121" s="62" t="s">
        <v>188</v>
      </c>
      <c r="S121" s="15"/>
    </row>
    <row r="122" spans="16:19" ht="12">
      <c r="P122" s="65">
        <v>119</v>
      </c>
      <c r="Q122" s="62" t="s">
        <v>189</v>
      </c>
      <c r="S122" s="15"/>
    </row>
    <row r="123" spans="16:19" ht="12">
      <c r="P123" s="65">
        <v>120</v>
      </c>
      <c r="Q123" s="62" t="s">
        <v>190</v>
      </c>
      <c r="S123" s="15"/>
    </row>
    <row r="124" spans="16:19" ht="12">
      <c r="P124" s="65">
        <v>121</v>
      </c>
      <c r="Q124" s="62" t="s">
        <v>191</v>
      </c>
      <c r="S124" s="15"/>
    </row>
    <row r="125" spans="16:19" ht="12">
      <c r="P125" s="65">
        <v>122</v>
      </c>
      <c r="Q125" s="62" t="s">
        <v>192</v>
      </c>
      <c r="S125" s="15"/>
    </row>
    <row r="126" spans="16:19" ht="12">
      <c r="P126" s="65">
        <v>123</v>
      </c>
      <c r="Q126" s="62" t="s">
        <v>193</v>
      </c>
      <c r="S126" s="15"/>
    </row>
    <row r="127" spans="16:19" ht="12">
      <c r="P127" s="65">
        <v>124</v>
      </c>
      <c r="Q127" s="62" t="s">
        <v>194</v>
      </c>
      <c r="S127" s="15"/>
    </row>
    <row r="128" spans="16:19" ht="12">
      <c r="P128" s="65">
        <v>125</v>
      </c>
      <c r="Q128" s="62" t="s">
        <v>195</v>
      </c>
      <c r="S128" s="15"/>
    </row>
    <row r="129" spans="16:19" ht="12">
      <c r="P129" s="65">
        <v>126</v>
      </c>
      <c r="Q129" s="62" t="s">
        <v>196</v>
      </c>
      <c r="S129" s="15"/>
    </row>
    <row r="130" spans="16:19" ht="12">
      <c r="P130" s="65">
        <v>127</v>
      </c>
      <c r="Q130" s="62" t="s">
        <v>197</v>
      </c>
      <c r="S130" s="15"/>
    </row>
    <row r="131" spans="16:19" ht="12">
      <c r="P131" s="65">
        <v>128</v>
      </c>
      <c r="Q131" s="62" t="s">
        <v>198</v>
      </c>
      <c r="S131" s="15"/>
    </row>
    <row r="132" spans="16:19" ht="12">
      <c r="P132" s="65">
        <v>129</v>
      </c>
      <c r="Q132" s="62" t="s">
        <v>199</v>
      </c>
      <c r="S132" s="15"/>
    </row>
    <row r="133" spans="16:19" ht="12">
      <c r="P133" s="65">
        <v>130</v>
      </c>
      <c r="Q133" s="62" t="s">
        <v>200</v>
      </c>
      <c r="S133" s="15"/>
    </row>
    <row r="134" spans="16:19" ht="12">
      <c r="P134" s="65">
        <v>131</v>
      </c>
      <c r="Q134" s="62" t="s">
        <v>201</v>
      </c>
      <c r="S134" s="15"/>
    </row>
    <row r="135" spans="16:19" ht="12">
      <c r="P135" s="65">
        <v>132</v>
      </c>
      <c r="Q135" s="62" t="s">
        <v>202</v>
      </c>
      <c r="S135" s="15"/>
    </row>
    <row r="136" spans="16:19" ht="12">
      <c r="P136" s="65">
        <v>133</v>
      </c>
      <c r="Q136" s="62" t="s">
        <v>203</v>
      </c>
      <c r="S136" s="15"/>
    </row>
    <row r="137" spans="16:19" ht="12">
      <c r="P137" s="65">
        <v>134</v>
      </c>
      <c r="Q137" s="62" t="s">
        <v>204</v>
      </c>
      <c r="S137" s="15"/>
    </row>
    <row r="138" spans="16:19" ht="12">
      <c r="P138" s="65">
        <v>135</v>
      </c>
      <c r="Q138" s="62" t="s">
        <v>205</v>
      </c>
      <c r="S138" s="15"/>
    </row>
    <row r="139" spans="16:19" ht="12">
      <c r="P139" s="65">
        <v>136</v>
      </c>
      <c r="Q139" s="62" t="s">
        <v>206</v>
      </c>
      <c r="S139" s="15"/>
    </row>
    <row r="140" spans="16:19" ht="12">
      <c r="P140" s="65">
        <v>137</v>
      </c>
      <c r="Q140" s="62" t="s">
        <v>207</v>
      </c>
      <c r="S140" s="15"/>
    </row>
    <row r="141" spans="16:19" ht="12">
      <c r="P141" s="65">
        <v>138</v>
      </c>
      <c r="Q141" s="62" t="s">
        <v>208</v>
      </c>
      <c r="S141" s="15"/>
    </row>
    <row r="142" spans="16:19" ht="12">
      <c r="P142" s="65">
        <v>139</v>
      </c>
      <c r="Q142" s="62" t="s">
        <v>209</v>
      </c>
      <c r="S142" s="15"/>
    </row>
    <row r="143" spans="16:19" ht="12">
      <c r="P143" s="65">
        <v>140</v>
      </c>
      <c r="Q143" s="62" t="s">
        <v>210</v>
      </c>
      <c r="S143" s="15"/>
    </row>
    <row r="144" spans="16:19" ht="12">
      <c r="P144" s="65">
        <v>141</v>
      </c>
      <c r="Q144" s="62" t="s">
        <v>211</v>
      </c>
      <c r="S144" s="15"/>
    </row>
    <row r="145" spans="16:19" ht="12">
      <c r="P145" s="65">
        <v>142</v>
      </c>
      <c r="Q145" s="62" t="s">
        <v>212</v>
      </c>
      <c r="S145" s="15"/>
    </row>
    <row r="146" spans="16:19" ht="12">
      <c r="P146" s="65">
        <v>143</v>
      </c>
      <c r="Q146" s="62" t="s">
        <v>213</v>
      </c>
      <c r="S146" s="15"/>
    </row>
    <row r="147" spans="16:19" ht="12">
      <c r="P147" s="65">
        <v>144</v>
      </c>
      <c r="Q147" s="62" t="s">
        <v>214</v>
      </c>
      <c r="S147" s="15"/>
    </row>
    <row r="148" spans="16:19" ht="12">
      <c r="P148" s="65">
        <v>145</v>
      </c>
      <c r="Q148" s="62" t="s">
        <v>215</v>
      </c>
      <c r="S148" s="15"/>
    </row>
    <row r="149" spans="16:19" ht="12">
      <c r="P149" s="65">
        <v>146</v>
      </c>
      <c r="Q149" s="62" t="s">
        <v>216</v>
      </c>
      <c r="S149" s="15"/>
    </row>
    <row r="150" spans="16:19" ht="12">
      <c r="P150" s="65">
        <v>147</v>
      </c>
      <c r="Q150" s="62" t="s">
        <v>217</v>
      </c>
      <c r="S150" s="15"/>
    </row>
    <row r="151" spans="16:19" ht="12">
      <c r="P151" s="65">
        <v>148</v>
      </c>
      <c r="Q151" s="62" t="s">
        <v>218</v>
      </c>
      <c r="S151" s="15"/>
    </row>
    <row r="152" spans="16:19" ht="12">
      <c r="P152" s="65">
        <v>149</v>
      </c>
      <c r="Q152" s="62" t="s">
        <v>219</v>
      </c>
      <c r="S152" s="15"/>
    </row>
    <row r="153" spans="16:19" ht="12">
      <c r="P153" s="65">
        <v>150</v>
      </c>
      <c r="Q153" s="62" t="s">
        <v>220</v>
      </c>
      <c r="S153" s="15"/>
    </row>
    <row r="154" spans="16:19" ht="12">
      <c r="P154" s="65">
        <v>151</v>
      </c>
      <c r="Q154" s="62" t="s">
        <v>221</v>
      </c>
      <c r="S154" s="15"/>
    </row>
    <row r="155" spans="16:19" ht="12">
      <c r="P155" s="65">
        <v>152</v>
      </c>
      <c r="Q155" s="62" t="s">
        <v>222</v>
      </c>
      <c r="S155" s="15"/>
    </row>
    <row r="156" spans="16:19" ht="12">
      <c r="P156" s="65">
        <v>153</v>
      </c>
      <c r="Q156" s="62" t="s">
        <v>223</v>
      </c>
      <c r="S156" s="15"/>
    </row>
    <row r="157" spans="16:19" ht="12">
      <c r="P157" s="65">
        <v>154</v>
      </c>
      <c r="Q157" s="62" t="s">
        <v>224</v>
      </c>
      <c r="S157" s="15"/>
    </row>
    <row r="158" spans="16:19" ht="12">
      <c r="P158" s="65">
        <v>155</v>
      </c>
      <c r="Q158" s="62" t="s">
        <v>225</v>
      </c>
      <c r="S158" s="15"/>
    </row>
    <row r="159" spans="16:19" ht="12">
      <c r="P159" s="65">
        <v>156</v>
      </c>
      <c r="Q159" s="62" t="s">
        <v>226</v>
      </c>
      <c r="S159" s="15"/>
    </row>
    <row r="160" spans="16:19" ht="12">
      <c r="P160" s="65">
        <v>157</v>
      </c>
      <c r="Q160" s="62" t="s">
        <v>227</v>
      </c>
      <c r="S160" s="15"/>
    </row>
    <row r="161" spans="16:19" ht="12">
      <c r="P161" s="65">
        <v>158</v>
      </c>
      <c r="Q161" s="62" t="s">
        <v>228</v>
      </c>
      <c r="S161" s="15"/>
    </row>
    <row r="162" spans="16:19" ht="12">
      <c r="P162" s="65">
        <v>159</v>
      </c>
      <c r="Q162" s="62" t="s">
        <v>229</v>
      </c>
      <c r="S162" s="15"/>
    </row>
    <row r="163" spans="16:19" ht="12">
      <c r="P163" s="65">
        <v>160</v>
      </c>
      <c r="Q163" s="62" t="s">
        <v>230</v>
      </c>
      <c r="S163" s="15"/>
    </row>
    <row r="164" spans="16:19" ht="12">
      <c r="P164" s="65">
        <v>161</v>
      </c>
      <c r="Q164" s="62" t="s">
        <v>231</v>
      </c>
      <c r="S164" s="15"/>
    </row>
    <row r="165" spans="16:19" ht="12">
      <c r="P165" s="65">
        <v>162</v>
      </c>
      <c r="Q165" s="62" t="s">
        <v>232</v>
      </c>
      <c r="S165" s="15"/>
    </row>
    <row r="166" spans="16:19" ht="12">
      <c r="P166" s="65">
        <v>163</v>
      </c>
      <c r="Q166" s="62" t="s">
        <v>233</v>
      </c>
      <c r="S166" s="15"/>
    </row>
    <row r="167" spans="16:19" ht="12">
      <c r="P167" s="65">
        <v>164</v>
      </c>
      <c r="Q167" s="62" t="s">
        <v>234</v>
      </c>
      <c r="S167" s="15"/>
    </row>
    <row r="168" spans="16:19" ht="12">
      <c r="P168" s="65">
        <v>165</v>
      </c>
      <c r="Q168" s="62" t="s">
        <v>235</v>
      </c>
      <c r="S168" s="15"/>
    </row>
    <row r="169" spans="16:19" ht="12">
      <c r="P169" s="65">
        <v>166</v>
      </c>
      <c r="Q169" s="62" t="s">
        <v>236</v>
      </c>
      <c r="S169" s="15"/>
    </row>
    <row r="170" spans="16:19" ht="12">
      <c r="P170" s="65">
        <v>167</v>
      </c>
      <c r="Q170" s="62" t="s">
        <v>237</v>
      </c>
      <c r="S170" s="15"/>
    </row>
    <row r="171" spans="16:19" ht="12">
      <c r="P171" s="65">
        <v>168</v>
      </c>
      <c r="Q171" s="62" t="s">
        <v>238</v>
      </c>
      <c r="S171" s="15"/>
    </row>
    <row r="172" spans="16:19" ht="12">
      <c r="P172" s="65">
        <v>169</v>
      </c>
      <c r="Q172" s="62" t="s">
        <v>239</v>
      </c>
      <c r="S172" s="15"/>
    </row>
    <row r="173" spans="16:19" ht="12">
      <c r="P173" s="65">
        <v>170</v>
      </c>
      <c r="Q173" s="62" t="s">
        <v>240</v>
      </c>
      <c r="S173" s="15"/>
    </row>
    <row r="174" spans="16:19" ht="12">
      <c r="P174" s="65">
        <v>171</v>
      </c>
      <c r="Q174" s="62" t="s">
        <v>241</v>
      </c>
      <c r="S174" s="15"/>
    </row>
    <row r="175" spans="16:19" ht="12">
      <c r="P175" s="65">
        <v>172</v>
      </c>
      <c r="Q175" s="62" t="s">
        <v>242</v>
      </c>
      <c r="S175" s="15"/>
    </row>
    <row r="176" spans="16:19" ht="12">
      <c r="P176" s="65">
        <v>173</v>
      </c>
      <c r="Q176" s="62" t="s">
        <v>243</v>
      </c>
      <c r="S176" s="15"/>
    </row>
    <row r="177" spans="16:19" ht="12">
      <c r="P177" s="65">
        <v>174</v>
      </c>
      <c r="Q177" s="62" t="s">
        <v>244</v>
      </c>
      <c r="S177" s="15"/>
    </row>
    <row r="178" spans="16:19" ht="12">
      <c r="P178" s="65">
        <v>175</v>
      </c>
      <c r="Q178" s="62" t="s">
        <v>245</v>
      </c>
      <c r="S178" s="15"/>
    </row>
    <row r="179" spans="16:19" ht="12">
      <c r="P179" s="65">
        <v>176</v>
      </c>
      <c r="Q179" s="62" t="s">
        <v>246</v>
      </c>
      <c r="S179" s="15"/>
    </row>
    <row r="180" spans="16:19" ht="12">
      <c r="P180" s="65">
        <v>177</v>
      </c>
      <c r="Q180" s="62" t="s">
        <v>247</v>
      </c>
      <c r="S180" s="15"/>
    </row>
    <row r="181" spans="16:19" ht="12">
      <c r="P181" s="65">
        <v>178</v>
      </c>
      <c r="Q181" s="62" t="s">
        <v>248</v>
      </c>
      <c r="S181" s="15"/>
    </row>
    <row r="182" spans="16:19" ht="12">
      <c r="P182" s="65">
        <v>179</v>
      </c>
      <c r="Q182" s="62" t="s">
        <v>249</v>
      </c>
      <c r="S182" s="15"/>
    </row>
    <row r="183" spans="16:19" ht="12">
      <c r="P183" s="65">
        <v>180</v>
      </c>
      <c r="Q183" s="62" t="s">
        <v>250</v>
      </c>
      <c r="S183" s="15"/>
    </row>
    <row r="184" spans="16:19" ht="12">
      <c r="P184" s="65">
        <v>181</v>
      </c>
      <c r="Q184" s="62" t="s">
        <v>251</v>
      </c>
      <c r="S184" s="15"/>
    </row>
    <row r="185" spans="16:19" ht="12">
      <c r="P185" s="65">
        <v>182</v>
      </c>
      <c r="Q185" s="62" t="s">
        <v>252</v>
      </c>
      <c r="S185" s="15"/>
    </row>
    <row r="186" spans="16:19" ht="12">
      <c r="P186" s="65">
        <v>183</v>
      </c>
      <c r="Q186" s="62" t="s">
        <v>253</v>
      </c>
      <c r="S186" s="15"/>
    </row>
    <row r="187" spans="16:19" ht="12">
      <c r="P187" s="65">
        <v>184</v>
      </c>
      <c r="Q187" s="62" t="s">
        <v>254</v>
      </c>
      <c r="S187" s="15"/>
    </row>
    <row r="188" spans="16:19" ht="12">
      <c r="P188" s="65">
        <v>185</v>
      </c>
      <c r="Q188" s="62" t="s">
        <v>255</v>
      </c>
      <c r="S188" s="15"/>
    </row>
    <row r="189" spans="16:19" ht="12">
      <c r="P189" s="65">
        <v>186</v>
      </c>
      <c r="Q189" s="62" t="s">
        <v>256</v>
      </c>
      <c r="S189" s="15"/>
    </row>
    <row r="190" spans="16:19" ht="12">
      <c r="P190" s="65">
        <v>187</v>
      </c>
      <c r="Q190" s="62" t="s">
        <v>257</v>
      </c>
      <c r="S190" s="15"/>
    </row>
    <row r="191" spans="16:19" ht="12">
      <c r="P191" s="65">
        <v>188</v>
      </c>
      <c r="Q191" s="62" t="s">
        <v>258</v>
      </c>
      <c r="S191" s="15"/>
    </row>
    <row r="192" spans="16:19" ht="12">
      <c r="P192" s="65">
        <v>189</v>
      </c>
      <c r="Q192" s="62" t="s">
        <v>259</v>
      </c>
      <c r="S192" s="15"/>
    </row>
    <row r="193" spans="16:19" ht="12">
      <c r="P193" s="65">
        <v>190</v>
      </c>
      <c r="Q193" s="62" t="s">
        <v>260</v>
      </c>
      <c r="S193" s="15"/>
    </row>
    <row r="194" spans="16:19" ht="12">
      <c r="P194" s="65">
        <v>191</v>
      </c>
      <c r="Q194" s="62" t="s">
        <v>261</v>
      </c>
      <c r="S194" s="15"/>
    </row>
    <row r="195" spans="16:19" ht="12">
      <c r="P195" s="65">
        <v>192</v>
      </c>
      <c r="Q195" s="62" t="s">
        <v>262</v>
      </c>
      <c r="S195" s="15"/>
    </row>
    <row r="196" spans="16:19" ht="12">
      <c r="P196" s="65">
        <v>193</v>
      </c>
      <c r="Q196" s="62" t="s">
        <v>263</v>
      </c>
      <c r="S196" s="15"/>
    </row>
    <row r="197" spans="16:19" ht="12">
      <c r="P197" s="65">
        <v>194</v>
      </c>
      <c r="Q197" s="62" t="s">
        <v>264</v>
      </c>
      <c r="S197" s="15"/>
    </row>
    <row r="198" spans="16:19" ht="12">
      <c r="P198" s="65">
        <v>195</v>
      </c>
      <c r="Q198" s="62" t="s">
        <v>265</v>
      </c>
      <c r="S198" s="15"/>
    </row>
    <row r="199" spans="16:19" ht="12">
      <c r="P199" s="65">
        <v>196</v>
      </c>
      <c r="Q199" s="62" t="s">
        <v>266</v>
      </c>
      <c r="S199" s="15"/>
    </row>
    <row r="200" spans="16:19" ht="12">
      <c r="P200" s="65">
        <v>197</v>
      </c>
      <c r="Q200" s="62" t="s">
        <v>267</v>
      </c>
      <c r="S200" s="15"/>
    </row>
    <row r="201" spans="16:19" ht="12">
      <c r="P201" s="65">
        <v>198</v>
      </c>
      <c r="Q201" s="62" t="s">
        <v>268</v>
      </c>
      <c r="S201" s="15"/>
    </row>
    <row r="202" spans="16:19" ht="12">
      <c r="P202" s="65">
        <v>199</v>
      </c>
      <c r="Q202" s="62" t="s">
        <v>269</v>
      </c>
      <c r="S202" s="15"/>
    </row>
    <row r="203" spans="16:19" ht="12">
      <c r="P203" s="65">
        <v>200</v>
      </c>
      <c r="Q203" s="62" t="s">
        <v>270</v>
      </c>
      <c r="S203" s="15"/>
    </row>
    <row r="204" spans="16:19" ht="12">
      <c r="P204" s="65">
        <v>201</v>
      </c>
      <c r="Q204" s="62" t="s">
        <v>271</v>
      </c>
      <c r="S204" s="15"/>
    </row>
    <row r="205" spans="16:19" ht="12">
      <c r="P205" s="65">
        <v>202</v>
      </c>
      <c r="Q205" s="62" t="s">
        <v>272</v>
      </c>
      <c r="S205" s="15"/>
    </row>
    <row r="206" spans="16:19" ht="12">
      <c r="P206" s="65">
        <v>203</v>
      </c>
      <c r="Q206" s="62" t="s">
        <v>273</v>
      </c>
      <c r="S206" s="15"/>
    </row>
    <row r="207" spans="16:19" ht="12">
      <c r="P207" s="65">
        <v>204</v>
      </c>
      <c r="Q207" s="62" t="s">
        <v>274</v>
      </c>
      <c r="S207" s="15"/>
    </row>
    <row r="208" spans="16:19" ht="12">
      <c r="P208" s="65">
        <v>205</v>
      </c>
      <c r="Q208" s="62" t="s">
        <v>275</v>
      </c>
      <c r="S208" s="15"/>
    </row>
    <row r="209" spans="16:19" ht="12">
      <c r="P209" s="65">
        <v>206</v>
      </c>
      <c r="Q209" s="62" t="s">
        <v>276</v>
      </c>
      <c r="S209" s="15"/>
    </row>
    <row r="210" spans="16:19" ht="12">
      <c r="P210" s="65">
        <v>207</v>
      </c>
      <c r="Q210" s="62" t="s">
        <v>277</v>
      </c>
      <c r="S210" s="15"/>
    </row>
    <row r="211" spans="16:19" ht="12">
      <c r="P211" s="65">
        <v>208</v>
      </c>
      <c r="Q211" s="62" t="s">
        <v>278</v>
      </c>
      <c r="S211" s="15"/>
    </row>
    <row r="212" spans="16:19" ht="12">
      <c r="P212" s="65">
        <v>209</v>
      </c>
      <c r="Q212" s="62" t="s">
        <v>279</v>
      </c>
      <c r="S212" s="15"/>
    </row>
    <row r="213" spans="16:19" ht="12">
      <c r="P213" s="65">
        <v>210</v>
      </c>
      <c r="Q213" s="62" t="s">
        <v>280</v>
      </c>
      <c r="S213" s="15"/>
    </row>
    <row r="214" spans="16:19" ht="12">
      <c r="P214" s="65">
        <v>211</v>
      </c>
      <c r="Q214" s="62" t="s">
        <v>281</v>
      </c>
      <c r="S214" s="15"/>
    </row>
    <row r="215" spans="16:19" ht="12">
      <c r="P215" s="65">
        <v>212</v>
      </c>
      <c r="Q215" s="62" t="s">
        <v>282</v>
      </c>
      <c r="S215" s="15"/>
    </row>
    <row r="216" spans="16:19" ht="12">
      <c r="P216" s="65">
        <v>213</v>
      </c>
      <c r="Q216" s="62" t="s">
        <v>283</v>
      </c>
      <c r="S216" s="15"/>
    </row>
    <row r="217" spans="16:19" ht="12">
      <c r="P217" s="65">
        <v>214</v>
      </c>
      <c r="Q217" s="62" t="s">
        <v>284</v>
      </c>
      <c r="S217" s="15"/>
    </row>
    <row r="218" spans="16:19" ht="12">
      <c r="P218" s="65">
        <v>215</v>
      </c>
      <c r="Q218" s="62" t="s">
        <v>285</v>
      </c>
      <c r="S218" s="15"/>
    </row>
    <row r="219" spans="16:19" ht="12">
      <c r="P219" s="65">
        <v>216</v>
      </c>
      <c r="Q219" s="62" t="s">
        <v>286</v>
      </c>
      <c r="S219" s="15"/>
    </row>
    <row r="220" spans="16:19" ht="12">
      <c r="P220" s="65">
        <v>217</v>
      </c>
      <c r="Q220" s="62" t="s">
        <v>287</v>
      </c>
      <c r="S220" s="15"/>
    </row>
    <row r="221" spans="16:19" ht="12">
      <c r="P221" s="65">
        <v>218</v>
      </c>
      <c r="Q221" s="62" t="s">
        <v>288</v>
      </c>
      <c r="S221" s="15"/>
    </row>
    <row r="222" spans="16:19" ht="12">
      <c r="P222" s="65">
        <v>219</v>
      </c>
      <c r="Q222" s="62" t="s">
        <v>289</v>
      </c>
      <c r="S222" s="15"/>
    </row>
    <row r="223" spans="16:19" ht="12">
      <c r="P223" s="65">
        <v>220</v>
      </c>
      <c r="Q223" s="62" t="s">
        <v>290</v>
      </c>
      <c r="S223" s="15"/>
    </row>
    <row r="224" spans="16:19" ht="12">
      <c r="P224" s="65">
        <v>221</v>
      </c>
      <c r="Q224" s="62" t="s">
        <v>291</v>
      </c>
      <c r="S224" s="15"/>
    </row>
    <row r="225" spans="16:19" ht="12">
      <c r="P225" s="65">
        <v>222</v>
      </c>
      <c r="Q225" s="62" t="s">
        <v>292</v>
      </c>
      <c r="S225" s="15"/>
    </row>
    <row r="226" spans="16:19" ht="12">
      <c r="P226" s="65">
        <v>223</v>
      </c>
      <c r="Q226" s="62" t="s">
        <v>293</v>
      </c>
      <c r="S226" s="15"/>
    </row>
    <row r="227" spans="16:19" ht="12">
      <c r="P227" s="65">
        <v>224</v>
      </c>
      <c r="Q227" s="62" t="s">
        <v>294</v>
      </c>
      <c r="S227" s="15"/>
    </row>
    <row r="228" spans="16:19" ht="12">
      <c r="P228" s="65">
        <v>225</v>
      </c>
      <c r="Q228" s="62" t="s">
        <v>295</v>
      </c>
      <c r="S228" s="15"/>
    </row>
    <row r="229" spans="16:19" ht="12">
      <c r="P229" s="65">
        <v>226</v>
      </c>
      <c r="Q229" s="62" t="s">
        <v>296</v>
      </c>
      <c r="S229" s="15"/>
    </row>
    <row r="230" spans="16:19" ht="12">
      <c r="P230" s="65">
        <v>227</v>
      </c>
      <c r="Q230" s="62" t="s">
        <v>297</v>
      </c>
      <c r="S230" s="15"/>
    </row>
    <row r="231" spans="16:19" ht="12">
      <c r="P231" s="65">
        <v>228</v>
      </c>
      <c r="Q231" s="62" t="s">
        <v>298</v>
      </c>
      <c r="S231" s="15"/>
    </row>
    <row r="232" spans="16:19" ht="12">
      <c r="P232" s="65">
        <v>229</v>
      </c>
      <c r="Q232" s="62" t="s">
        <v>299</v>
      </c>
      <c r="S232" s="15"/>
    </row>
    <row r="233" spans="16:19" ht="12">
      <c r="P233" s="65">
        <v>230</v>
      </c>
      <c r="Q233" s="62" t="s">
        <v>300</v>
      </c>
      <c r="S233" s="15"/>
    </row>
    <row r="234" spans="16:19" ht="12">
      <c r="P234" s="65">
        <v>231</v>
      </c>
      <c r="Q234" s="62" t="s">
        <v>301</v>
      </c>
      <c r="S234" s="15"/>
    </row>
    <row r="235" spans="16:19" ht="12">
      <c r="P235" s="65">
        <v>232</v>
      </c>
      <c r="Q235" s="62" t="s">
        <v>302</v>
      </c>
      <c r="S235" s="15"/>
    </row>
    <row r="236" spans="16:19" ht="12">
      <c r="P236" s="65">
        <v>233</v>
      </c>
      <c r="Q236" s="62" t="s">
        <v>303</v>
      </c>
      <c r="S236" s="15"/>
    </row>
    <row r="237" spans="16:19" ht="12">
      <c r="P237" s="65">
        <v>234</v>
      </c>
      <c r="Q237" s="62" t="s">
        <v>304</v>
      </c>
      <c r="S237" s="15"/>
    </row>
    <row r="238" spans="16:19" ht="12">
      <c r="P238" s="65">
        <v>235</v>
      </c>
      <c r="Q238" s="62" t="s">
        <v>305</v>
      </c>
      <c r="S238" s="15"/>
    </row>
    <row r="239" spans="16:19" ht="12">
      <c r="P239" s="65">
        <v>236</v>
      </c>
      <c r="Q239" s="62" t="s">
        <v>306</v>
      </c>
      <c r="S239" s="15"/>
    </row>
    <row r="240" spans="16:19" ht="12">
      <c r="P240" s="65">
        <v>237</v>
      </c>
      <c r="Q240" s="62" t="s">
        <v>307</v>
      </c>
      <c r="S240" s="15"/>
    </row>
    <row r="241" spans="16:19" ht="12">
      <c r="P241" s="65">
        <v>238</v>
      </c>
      <c r="Q241" s="62" t="s">
        <v>308</v>
      </c>
      <c r="S241" s="15"/>
    </row>
    <row r="242" spans="16:19" ht="12">
      <c r="P242" s="65">
        <v>239</v>
      </c>
      <c r="Q242" s="62" t="s">
        <v>309</v>
      </c>
      <c r="S242" s="15"/>
    </row>
    <row r="243" spans="16:19" ht="12">
      <c r="P243" s="65">
        <v>240</v>
      </c>
      <c r="Q243" s="62" t="s">
        <v>310</v>
      </c>
      <c r="S243" s="15"/>
    </row>
    <row r="244" spans="16:19" ht="12">
      <c r="P244" s="65">
        <v>241</v>
      </c>
      <c r="Q244" s="62" t="s">
        <v>311</v>
      </c>
      <c r="S244" s="15"/>
    </row>
    <row r="245" spans="16:19" ht="12">
      <c r="P245" s="65">
        <v>242</v>
      </c>
      <c r="Q245" s="62" t="s">
        <v>312</v>
      </c>
      <c r="S245" s="15"/>
    </row>
    <row r="246" spans="16:19" ht="12">
      <c r="P246" s="65">
        <v>243</v>
      </c>
      <c r="Q246" s="62" t="s">
        <v>313</v>
      </c>
      <c r="S246" s="15"/>
    </row>
    <row r="247" spans="16:19" ht="12">
      <c r="P247" s="65">
        <v>244</v>
      </c>
      <c r="Q247" s="62" t="s">
        <v>314</v>
      </c>
      <c r="S247" s="15"/>
    </row>
    <row r="248" spans="16:19" ht="12">
      <c r="P248" s="65">
        <v>245</v>
      </c>
      <c r="Q248" s="62" t="s">
        <v>315</v>
      </c>
      <c r="S248" s="15"/>
    </row>
    <row r="249" spans="16:19" ht="12">
      <c r="P249" s="65">
        <v>246</v>
      </c>
      <c r="Q249" s="62" t="s">
        <v>316</v>
      </c>
      <c r="S249" s="15"/>
    </row>
    <row r="250" spans="16:19" ht="12">
      <c r="P250" s="65">
        <v>247</v>
      </c>
      <c r="Q250" s="62" t="s">
        <v>317</v>
      </c>
      <c r="S250" s="15"/>
    </row>
    <row r="251" spans="16:19" ht="12">
      <c r="P251" s="65">
        <v>248</v>
      </c>
      <c r="Q251" s="62" t="s">
        <v>318</v>
      </c>
      <c r="S251" s="15"/>
    </row>
    <row r="252" spans="16:19" ht="12">
      <c r="P252" s="65">
        <v>249</v>
      </c>
      <c r="Q252" s="62" t="s">
        <v>319</v>
      </c>
      <c r="S252" s="15"/>
    </row>
    <row r="253" spans="16:19" ht="12">
      <c r="P253" s="65">
        <v>250</v>
      </c>
      <c r="Q253" s="62" t="s">
        <v>320</v>
      </c>
      <c r="S253" s="15"/>
    </row>
    <row r="254" spans="16:19" ht="12">
      <c r="P254" s="65">
        <v>251</v>
      </c>
      <c r="Q254" s="62" t="s">
        <v>321</v>
      </c>
      <c r="S254" s="15"/>
    </row>
    <row r="255" spans="16:19" ht="12">
      <c r="P255" s="65">
        <v>252</v>
      </c>
      <c r="Q255" s="62" t="s">
        <v>322</v>
      </c>
      <c r="S255" s="15"/>
    </row>
    <row r="256" spans="16:19" ht="12">
      <c r="P256" s="65">
        <v>253</v>
      </c>
      <c r="Q256" s="62" t="s">
        <v>323</v>
      </c>
      <c r="S256" s="15"/>
    </row>
    <row r="257" spans="16:17">
      <c r="P257" s="65">
        <v>254</v>
      </c>
      <c r="Q257" s="62" t="s">
        <v>324</v>
      </c>
    </row>
    <row r="258" spans="16:17" ht="17.25" thickBot="1">
      <c r="P258" s="66">
        <v>255</v>
      </c>
      <c r="Q258" s="67" t="s">
        <v>325</v>
      </c>
    </row>
  </sheetData>
  <mergeCells count="9">
    <mergeCell ref="A36:N47"/>
    <mergeCell ref="A1:B1"/>
    <mergeCell ref="C1:N1"/>
    <mergeCell ref="P1:Q1"/>
    <mergeCell ref="K2:N2"/>
    <mergeCell ref="A33:B34"/>
    <mergeCell ref="C33:D34"/>
    <mergeCell ref="E33:E34"/>
    <mergeCell ref="F33:F3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AD25-BD35-422E-ADCF-96CF14FFF48F}">
  <sheetPr codeName="Sheet7"/>
  <dimension ref="A1:N20"/>
  <sheetViews>
    <sheetView workbookViewId="0">
      <selection activeCell="C25" sqref="C25"/>
    </sheetView>
  </sheetViews>
  <sheetFormatPr defaultColWidth="38.625" defaultRowHeight="12"/>
  <cols>
    <col min="1" max="1" width="16.125" style="2" bestFit="1" customWidth="1"/>
    <col min="2" max="2" width="5.75" style="2" bestFit="1" customWidth="1"/>
    <col min="3" max="3" width="48.625" style="2" bestFit="1" customWidth="1"/>
    <col min="4" max="4" width="11.87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3.25" style="1" bestFit="1" customWidth="1"/>
    <col min="9" max="9" width="6.5" style="1" bestFit="1" customWidth="1"/>
    <col min="10" max="10" width="5.875" style="2" bestFit="1" customWidth="1"/>
    <col min="11" max="11" width="12.25" style="2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344</v>
      </c>
      <c r="B1" s="90"/>
      <c r="C1" s="90"/>
      <c r="D1" s="90"/>
      <c r="E1" s="90"/>
      <c r="F1" s="90"/>
      <c r="H1" s="90" t="str">
        <f>_xlfn.CONCAT("로거 설정 기타 요청 (0x51) - Uplink, ", E20,"-Byte")</f>
        <v>로거 설정 기타 요청 (0x51) - Uplink, 39-Byte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373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_xlfn.CONCAT("0x",DEC2HEX(E20,2))</f>
        <v>0x27</v>
      </c>
      <c r="L4" s="2">
        <f>HEX2DEC(MID(K4,3,2))</f>
        <v>39</v>
      </c>
      <c r="M4" s="1">
        <f t="shared" ref="M4:M19" si="0">VALUE(SUBSTITUTE(J4,"-Byte",""))</f>
        <v>1</v>
      </c>
    </row>
    <row r="5" spans="1:14">
      <c r="A5" s="8" t="s">
        <v>345</v>
      </c>
      <c r="B5" s="8" t="s">
        <v>11</v>
      </c>
      <c r="C5" s="9" t="s">
        <v>346</v>
      </c>
      <c r="D5" s="8" t="s">
        <v>347</v>
      </c>
      <c r="E5" s="8">
        <v>1</v>
      </c>
      <c r="F5" s="8" t="s">
        <v>348</v>
      </c>
      <c r="G5" s="10"/>
      <c r="H5" s="11">
        <v>3</v>
      </c>
      <c r="I5" s="93"/>
      <c r="J5" s="12" t="str">
        <f t="shared" ref="J5:J19" si="1">_xlfn.CONCAT(E5, "-Byte")</f>
        <v>1-Byte</v>
      </c>
      <c r="K5" s="8" t="s">
        <v>345</v>
      </c>
      <c r="M5" s="1">
        <f t="shared" si="0"/>
        <v>1</v>
      </c>
    </row>
    <row r="6" spans="1:14">
      <c r="A6" s="8" t="s">
        <v>358</v>
      </c>
      <c r="B6" s="8" t="s">
        <v>20</v>
      </c>
      <c r="C6" s="9" t="s">
        <v>349</v>
      </c>
      <c r="D6" s="8" t="s">
        <v>341</v>
      </c>
      <c r="E6" s="8">
        <v>1</v>
      </c>
      <c r="F6" s="8" t="s">
        <v>348</v>
      </c>
      <c r="G6" s="10"/>
      <c r="H6" s="11">
        <v>4</v>
      </c>
      <c r="I6" s="93"/>
      <c r="J6" s="12" t="str">
        <f t="shared" si="1"/>
        <v>1-Byte</v>
      </c>
      <c r="K6" s="8" t="s">
        <v>349</v>
      </c>
      <c r="M6" s="1">
        <f t="shared" si="0"/>
        <v>1</v>
      </c>
    </row>
    <row r="7" spans="1:14">
      <c r="A7" s="8" t="s">
        <v>357</v>
      </c>
      <c r="B7" s="8" t="s">
        <v>20</v>
      </c>
      <c r="C7" s="9" t="s">
        <v>350</v>
      </c>
      <c r="D7" s="8" t="s">
        <v>341</v>
      </c>
      <c r="E7" s="8">
        <v>1</v>
      </c>
      <c r="F7" s="8" t="s">
        <v>348</v>
      </c>
      <c r="G7" s="10"/>
      <c r="H7" s="11"/>
      <c r="I7" s="93"/>
      <c r="J7" s="12" t="str">
        <f t="shared" si="1"/>
        <v>1-Byte</v>
      </c>
      <c r="K7" s="8" t="s">
        <v>350</v>
      </c>
      <c r="M7" s="1">
        <f t="shared" si="0"/>
        <v>1</v>
      </c>
    </row>
    <row r="8" spans="1:14">
      <c r="A8" s="8" t="s">
        <v>356</v>
      </c>
      <c r="B8" s="8" t="s">
        <v>20</v>
      </c>
      <c r="C8" s="9" t="s">
        <v>351</v>
      </c>
      <c r="D8" s="8" t="s">
        <v>341</v>
      </c>
      <c r="E8" s="8">
        <v>1</v>
      </c>
      <c r="F8" s="8" t="s">
        <v>348</v>
      </c>
      <c r="G8" s="10"/>
      <c r="H8" s="11"/>
      <c r="I8" s="93"/>
      <c r="J8" s="12" t="str">
        <f t="shared" si="1"/>
        <v>1-Byte</v>
      </c>
      <c r="K8" s="8" t="s">
        <v>351</v>
      </c>
      <c r="M8" s="1">
        <f t="shared" si="0"/>
        <v>1</v>
      </c>
    </row>
    <row r="9" spans="1:14">
      <c r="A9" s="8" t="s">
        <v>355</v>
      </c>
      <c r="B9" s="8" t="s">
        <v>20</v>
      </c>
      <c r="C9" s="9" t="s">
        <v>352</v>
      </c>
      <c r="D9" s="8" t="s">
        <v>341</v>
      </c>
      <c r="E9" s="8">
        <v>1</v>
      </c>
      <c r="F9" s="8" t="s">
        <v>348</v>
      </c>
      <c r="G9" s="10"/>
      <c r="H9" s="11"/>
      <c r="I9" s="93"/>
      <c r="J9" s="12" t="str">
        <f t="shared" si="1"/>
        <v>1-Byte</v>
      </c>
      <c r="K9" s="8" t="s">
        <v>352</v>
      </c>
      <c r="M9" s="1">
        <f t="shared" si="0"/>
        <v>1</v>
      </c>
    </row>
    <row r="10" spans="1:14">
      <c r="A10" s="8" t="s">
        <v>354</v>
      </c>
      <c r="B10" s="8" t="s">
        <v>20</v>
      </c>
      <c r="C10" s="9" t="s">
        <v>353</v>
      </c>
      <c r="D10" s="8" t="s">
        <v>341</v>
      </c>
      <c r="E10" s="8">
        <v>1</v>
      </c>
      <c r="F10" s="8" t="s">
        <v>348</v>
      </c>
      <c r="G10" s="10"/>
      <c r="H10" s="11"/>
      <c r="I10" s="93"/>
      <c r="J10" s="12" t="str">
        <f t="shared" si="1"/>
        <v>1-Byte</v>
      </c>
      <c r="K10" s="8" t="s">
        <v>353</v>
      </c>
      <c r="M10" s="1">
        <f t="shared" si="0"/>
        <v>1</v>
      </c>
    </row>
    <row r="11" spans="1:14" ht="50.25">
      <c r="A11" s="8" t="s">
        <v>360</v>
      </c>
      <c r="B11" s="8" t="s">
        <v>11</v>
      </c>
      <c r="C11" s="14" t="s">
        <v>359</v>
      </c>
      <c r="D11" s="8" t="s">
        <v>25</v>
      </c>
      <c r="E11" s="8">
        <v>4</v>
      </c>
      <c r="F11" s="8" t="s">
        <v>17</v>
      </c>
      <c r="G11" s="10"/>
      <c r="H11" s="11">
        <v>5</v>
      </c>
      <c r="I11" s="93"/>
      <c r="J11" s="12" t="str">
        <f t="shared" si="1"/>
        <v>4-Byte</v>
      </c>
      <c r="K11" s="8" t="s">
        <v>376</v>
      </c>
      <c r="M11" s="1">
        <f t="shared" si="0"/>
        <v>4</v>
      </c>
    </row>
    <row r="12" spans="1:14" ht="50.25">
      <c r="A12" s="8" t="s">
        <v>361</v>
      </c>
      <c r="B12" s="8" t="s">
        <v>11</v>
      </c>
      <c r="C12" s="14" t="s">
        <v>359</v>
      </c>
      <c r="D12" s="8" t="s">
        <v>25</v>
      </c>
      <c r="E12" s="8">
        <v>4</v>
      </c>
      <c r="F12" s="8" t="s">
        <v>17</v>
      </c>
      <c r="G12" s="10"/>
      <c r="H12" s="11"/>
      <c r="I12" s="93"/>
      <c r="J12" s="12" t="str">
        <f t="shared" si="1"/>
        <v>4-Byte</v>
      </c>
      <c r="K12" s="8" t="s">
        <v>377</v>
      </c>
      <c r="M12" s="1">
        <f t="shared" si="0"/>
        <v>4</v>
      </c>
    </row>
    <row r="13" spans="1:14" ht="50.25">
      <c r="A13" s="8" t="s">
        <v>362</v>
      </c>
      <c r="B13" s="8" t="s">
        <v>11</v>
      </c>
      <c r="C13" s="14" t="s">
        <v>359</v>
      </c>
      <c r="D13" s="8" t="s">
        <v>25</v>
      </c>
      <c r="E13" s="8">
        <v>4</v>
      </c>
      <c r="F13" s="8" t="s">
        <v>17</v>
      </c>
      <c r="G13" s="10"/>
      <c r="H13" s="11"/>
      <c r="I13" s="93"/>
      <c r="J13" s="12" t="str">
        <f t="shared" si="1"/>
        <v>4-Byte</v>
      </c>
      <c r="K13" s="8" t="s">
        <v>378</v>
      </c>
      <c r="M13" s="1">
        <f t="shared" si="0"/>
        <v>4</v>
      </c>
    </row>
    <row r="14" spans="1:14" ht="50.25">
      <c r="A14" s="8" t="s">
        <v>363</v>
      </c>
      <c r="B14" s="8" t="s">
        <v>11</v>
      </c>
      <c r="C14" s="14" t="s">
        <v>359</v>
      </c>
      <c r="D14" s="8" t="s">
        <v>25</v>
      </c>
      <c r="E14" s="8">
        <v>4</v>
      </c>
      <c r="F14" s="8" t="s">
        <v>17</v>
      </c>
      <c r="G14" s="10"/>
      <c r="H14" s="11"/>
      <c r="I14" s="93"/>
      <c r="J14" s="12" t="str">
        <f t="shared" si="1"/>
        <v>4-Byte</v>
      </c>
      <c r="K14" s="8" t="s">
        <v>379</v>
      </c>
      <c r="M14" s="1">
        <f t="shared" si="0"/>
        <v>4</v>
      </c>
    </row>
    <row r="15" spans="1:14" ht="50.25">
      <c r="A15" s="8" t="s">
        <v>364</v>
      </c>
      <c r="B15" s="8" t="s">
        <v>11</v>
      </c>
      <c r="C15" s="14" t="s">
        <v>359</v>
      </c>
      <c r="D15" s="8" t="s">
        <v>25</v>
      </c>
      <c r="E15" s="8">
        <v>4</v>
      </c>
      <c r="F15" s="8" t="s">
        <v>17</v>
      </c>
      <c r="G15" s="10"/>
      <c r="H15" s="11"/>
      <c r="I15" s="93"/>
      <c r="J15" s="12" t="str">
        <f t="shared" si="1"/>
        <v>4-Byte</v>
      </c>
      <c r="K15" s="8" t="s">
        <v>380</v>
      </c>
      <c r="M15" s="1">
        <f t="shared" si="0"/>
        <v>4</v>
      </c>
    </row>
    <row r="16" spans="1:14" ht="50.25">
      <c r="A16" s="8" t="s">
        <v>365</v>
      </c>
      <c r="B16" s="8" t="s">
        <v>11</v>
      </c>
      <c r="C16" s="14" t="s">
        <v>367</v>
      </c>
      <c r="D16" s="8" t="s">
        <v>25</v>
      </c>
      <c r="E16" s="8">
        <v>4</v>
      </c>
      <c r="F16" s="8" t="s">
        <v>17</v>
      </c>
      <c r="G16" s="10"/>
      <c r="H16" s="11"/>
      <c r="I16" s="93"/>
      <c r="J16" s="12" t="str">
        <f t="shared" si="1"/>
        <v>4-Byte</v>
      </c>
      <c r="K16" s="8" t="s">
        <v>365</v>
      </c>
      <c r="M16" s="1">
        <f t="shared" si="0"/>
        <v>4</v>
      </c>
    </row>
    <row r="17" spans="1:13" ht="50.25">
      <c r="A17" s="8" t="s">
        <v>366</v>
      </c>
      <c r="B17" s="8" t="s">
        <v>11</v>
      </c>
      <c r="C17" s="14" t="s">
        <v>368</v>
      </c>
      <c r="D17" s="8" t="s">
        <v>25</v>
      </c>
      <c r="E17" s="8">
        <v>4</v>
      </c>
      <c r="F17" s="8" t="s">
        <v>17</v>
      </c>
      <c r="G17" s="10"/>
      <c r="H17" s="11"/>
      <c r="I17" s="93"/>
      <c r="J17" s="12" t="str">
        <f t="shared" si="1"/>
        <v>4-Byte</v>
      </c>
      <c r="K17" s="8" t="s">
        <v>366</v>
      </c>
      <c r="M17" s="1">
        <f t="shared" si="0"/>
        <v>4</v>
      </c>
    </row>
    <row r="18" spans="1:13" ht="24">
      <c r="A18" s="8" t="s">
        <v>369</v>
      </c>
      <c r="B18" s="8" t="s">
        <v>11</v>
      </c>
      <c r="C18" s="13" t="s">
        <v>370</v>
      </c>
      <c r="D18" s="8" t="s">
        <v>347</v>
      </c>
      <c r="E18" s="8">
        <v>1</v>
      </c>
      <c r="F18" s="8" t="s">
        <v>13</v>
      </c>
      <c r="G18" s="10"/>
      <c r="H18" s="11">
        <v>6</v>
      </c>
      <c r="I18" s="93"/>
      <c r="J18" s="12" t="str">
        <f t="shared" si="1"/>
        <v>1-Byte</v>
      </c>
      <c r="K18" s="8" t="s">
        <v>369</v>
      </c>
      <c r="M18" s="1">
        <f t="shared" si="0"/>
        <v>1</v>
      </c>
    </row>
    <row r="19" spans="1:13" ht="50.25">
      <c r="A19" s="8" t="s">
        <v>371</v>
      </c>
      <c r="B19" s="8" t="s">
        <v>11</v>
      </c>
      <c r="C19" s="14" t="s">
        <v>372</v>
      </c>
      <c r="D19" s="8" t="s">
        <v>25</v>
      </c>
      <c r="E19" s="8">
        <v>4</v>
      </c>
      <c r="F19" s="8" t="s">
        <v>17</v>
      </c>
      <c r="G19" s="10"/>
      <c r="H19" s="11">
        <v>7</v>
      </c>
      <c r="I19" s="93"/>
      <c r="J19" s="12" t="str">
        <f t="shared" si="1"/>
        <v>4-Byte</v>
      </c>
      <c r="K19" s="8" t="s">
        <v>371</v>
      </c>
      <c r="M19" s="1">
        <f t="shared" si="0"/>
        <v>4</v>
      </c>
    </row>
    <row r="20" spans="1:13">
      <c r="E20" s="1">
        <f>SUM(E5:E19)</f>
        <v>39</v>
      </c>
      <c r="L20" s="2" t="s">
        <v>33</v>
      </c>
      <c r="M20" s="1">
        <f>SUM(M3:M19)</f>
        <v>41</v>
      </c>
    </row>
  </sheetData>
  <mergeCells count="3">
    <mergeCell ref="A1:F3"/>
    <mergeCell ref="H1:M1"/>
    <mergeCell ref="I5:I19"/>
  </mergeCells>
  <phoneticPr fontId="3" type="noConversion"/>
  <hyperlinks>
    <hyperlink ref="N1" location="데이터종류및기능!A1" display="home" xr:uid="{AB5FE726-404C-4EC4-8695-907E0A8C76C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5A5F-2C25-423A-9D61-DDE7D8100B5A}">
  <sheetPr codeName="Sheet8"/>
  <dimension ref="A1:H51"/>
  <sheetViews>
    <sheetView workbookViewId="0">
      <selection activeCell="K60" sqref="K60"/>
    </sheetView>
  </sheetViews>
  <sheetFormatPr defaultRowHeight="12"/>
  <cols>
    <col min="1" max="1" width="4.5" style="15" bestFit="1" customWidth="1"/>
    <col min="2" max="2" width="7.5" style="15" bestFit="1" customWidth="1"/>
    <col min="3" max="3" width="4.25" style="15" bestFit="1" customWidth="1"/>
    <col min="4" max="4" width="22.5" style="15" customWidth="1"/>
    <col min="5" max="5" width="75" style="15" bestFit="1" customWidth="1"/>
    <col min="6" max="6" width="9" style="15"/>
    <col min="7" max="7" width="15" style="15" bestFit="1" customWidth="1"/>
    <col min="8" max="8" width="8.25" style="15" customWidth="1"/>
    <col min="9" max="16384" width="9" style="15"/>
  </cols>
  <sheetData>
    <row r="1" spans="1:8" ht="12.75" thickBot="1">
      <c r="A1" s="95" t="s">
        <v>342</v>
      </c>
      <c r="B1" s="95"/>
      <c r="C1" s="95"/>
      <c r="D1" s="95"/>
      <c r="E1" s="95"/>
    </row>
    <row r="2" spans="1:8" ht="12.75" thickBot="1">
      <c r="A2" s="96" t="s">
        <v>34</v>
      </c>
      <c r="B2" s="97"/>
      <c r="C2" s="98" t="s">
        <v>390</v>
      </c>
      <c r="D2" s="99"/>
      <c r="E2" s="100"/>
      <c r="G2" s="2" t="str">
        <f>_xlfn.CONCAT("전체 길이 : ",LEN(C2)/2, " Byte")</f>
        <v>전체 길이 : 45 Byte</v>
      </c>
      <c r="H2" s="2"/>
    </row>
    <row r="3" spans="1:8" ht="12.75" thickBot="1">
      <c r="A3" s="16" t="s">
        <v>35</v>
      </c>
      <c r="B3" s="17" t="s">
        <v>36</v>
      </c>
      <c r="C3" s="18" t="s">
        <v>37</v>
      </c>
      <c r="D3" s="17" t="s">
        <v>38</v>
      </c>
      <c r="E3" s="19" t="s">
        <v>39</v>
      </c>
      <c r="G3" s="20" t="str">
        <f>_xlfn.CONCAT("0x", '0x51_파싱.CRC'!C46)</f>
        <v>0x5CCF</v>
      </c>
    </row>
    <row r="4" spans="1:8" ht="12.75" thickBot="1">
      <c r="A4" s="21">
        <v>0</v>
      </c>
      <c r="B4" s="22">
        <f>A4*2+1</f>
        <v>1</v>
      </c>
      <c r="C4" s="23" t="str">
        <f t="shared" ref="C4:C33" si="0">MID(C$2,A4*2+1,2)</f>
        <v>02</v>
      </c>
      <c r="D4" s="22" t="s">
        <v>40</v>
      </c>
      <c r="E4" s="24"/>
    </row>
    <row r="5" spans="1:8" ht="12.75" thickBot="1">
      <c r="A5" s="21">
        <v>1</v>
      </c>
      <c r="B5" s="22">
        <f t="shared" ref="B5:B33" si="1">A5*2+1</f>
        <v>3</v>
      </c>
      <c r="C5" s="23" t="str">
        <f t="shared" si="0"/>
        <v>29</v>
      </c>
      <c r="D5" s="22" t="s">
        <v>42</v>
      </c>
      <c r="E5" s="25">
        <f>HEX2DEC(C5)</f>
        <v>41</v>
      </c>
    </row>
    <row r="6" spans="1:8" ht="12.75" thickBot="1">
      <c r="A6" s="21">
        <v>2</v>
      </c>
      <c r="B6" s="22">
        <f t="shared" si="1"/>
        <v>5</v>
      </c>
      <c r="C6" s="23" t="str">
        <f t="shared" si="0"/>
        <v>42</v>
      </c>
      <c r="D6" s="22" t="s">
        <v>43</v>
      </c>
      <c r="E6" s="25" t="str">
        <f>IF(C6="10","시각동기화요청",IF(C6="20","시각동기화응답",IF(C6="31","채널별RawData",IF(C6="32","채널Raw평균값",IF(C6="33","채널Raw최소값",IF(C6="34","채널Raw최대값",IF(C6="35","채널Raw표준편차",IF(C6="41","Tilt Data",IF(C6="42","Disp Data","")))))))))</f>
        <v>Disp Data</v>
      </c>
    </row>
    <row r="7" spans="1:8" ht="12.75" thickBot="1">
      <c r="A7" s="21">
        <v>3</v>
      </c>
      <c r="B7" s="22">
        <f t="shared" si="1"/>
        <v>7</v>
      </c>
      <c r="C7" s="23" t="str">
        <f t="shared" si="0"/>
        <v>27</v>
      </c>
      <c r="D7" s="22" t="s">
        <v>41</v>
      </c>
      <c r="E7" s="25">
        <f>HEX2DEC(C7)</f>
        <v>39</v>
      </c>
    </row>
    <row r="8" spans="1:8" ht="12.75" thickBot="1">
      <c r="A8" s="21">
        <v>4</v>
      </c>
      <c r="B8" s="22">
        <f t="shared" si="1"/>
        <v>9</v>
      </c>
      <c r="C8" s="23" t="str">
        <f t="shared" si="0"/>
        <v>00</v>
      </c>
      <c r="D8" s="73" t="s">
        <v>345</v>
      </c>
      <c r="E8" s="22" t="str">
        <f>IF(C8="00", "보고 요청", IF(C8="01", "등록 요청", ""))</f>
        <v>보고 요청</v>
      </c>
    </row>
    <row r="9" spans="1:8" ht="12" customHeight="1" thickBot="1">
      <c r="A9" s="21">
        <v>5</v>
      </c>
      <c r="B9" s="22">
        <f t="shared" si="1"/>
        <v>11</v>
      </c>
      <c r="C9" s="23" t="str">
        <f t="shared" si="0"/>
        <v>01</v>
      </c>
      <c r="D9" s="22" t="s">
        <v>381</v>
      </c>
      <c r="E9" s="25">
        <f>HEX2DEC(C9)</f>
        <v>1</v>
      </c>
    </row>
    <row r="10" spans="1:8" ht="12.75" thickBot="1">
      <c r="A10" s="21">
        <v>6</v>
      </c>
      <c r="B10" s="22">
        <f t="shared" si="1"/>
        <v>13</v>
      </c>
      <c r="C10" s="23" t="str">
        <f t="shared" si="0"/>
        <v>02</v>
      </c>
      <c r="D10" s="22" t="s">
        <v>382</v>
      </c>
      <c r="E10" s="25">
        <f t="shared" ref="E10:E13" si="2">HEX2DEC(C10)</f>
        <v>2</v>
      </c>
    </row>
    <row r="11" spans="1:8" ht="12" customHeight="1" thickBot="1">
      <c r="A11" s="21">
        <v>7</v>
      </c>
      <c r="B11" s="22">
        <f t="shared" si="1"/>
        <v>15</v>
      </c>
      <c r="C11" s="23" t="str">
        <f t="shared" si="0"/>
        <v>03</v>
      </c>
      <c r="D11" s="22" t="s">
        <v>383</v>
      </c>
      <c r="E11" s="25">
        <f t="shared" si="2"/>
        <v>3</v>
      </c>
    </row>
    <row r="12" spans="1:8" ht="12.75" thickBot="1">
      <c r="A12" s="21">
        <v>8</v>
      </c>
      <c r="B12" s="22">
        <f t="shared" si="1"/>
        <v>17</v>
      </c>
      <c r="C12" s="23" t="str">
        <f t="shared" si="0"/>
        <v>04</v>
      </c>
      <c r="D12" s="22" t="s">
        <v>384</v>
      </c>
      <c r="E12" s="25">
        <f t="shared" si="2"/>
        <v>4</v>
      </c>
    </row>
    <row r="13" spans="1:8" ht="12.75" thickBot="1">
      <c r="A13" s="21">
        <v>9</v>
      </c>
      <c r="B13" s="22">
        <f t="shared" si="1"/>
        <v>19</v>
      </c>
      <c r="C13" s="23" t="str">
        <f t="shared" si="0"/>
        <v>05</v>
      </c>
      <c r="D13" s="22" t="s">
        <v>385</v>
      </c>
      <c r="E13" s="25">
        <f t="shared" si="2"/>
        <v>5</v>
      </c>
    </row>
    <row r="14" spans="1:8" ht="12.75" thickBot="1">
      <c r="A14" s="21">
        <v>10</v>
      </c>
      <c r="B14" s="27">
        <f t="shared" ref="B14:B17" si="3">A14*2+1</f>
        <v>21</v>
      </c>
      <c r="C14" s="28" t="str">
        <f t="shared" ref="C14:C17" si="4">MID(C$2,A14*2+1,2)</f>
        <v>80</v>
      </c>
      <c r="D14" s="102" t="s">
        <v>376</v>
      </c>
      <c r="E14" s="100" t="str">
        <f>_xlfn.CONCAT(C14,C15,C16,C17)</f>
        <v>802DC6C0</v>
      </c>
    </row>
    <row r="15" spans="1:8" ht="12" customHeight="1" thickBot="1">
      <c r="A15" s="21">
        <v>11</v>
      </c>
      <c r="B15" s="31">
        <f t="shared" si="3"/>
        <v>23</v>
      </c>
      <c r="C15" s="32" t="str">
        <f t="shared" si="4"/>
        <v>2D</v>
      </c>
      <c r="D15" s="140"/>
      <c r="E15" s="139"/>
    </row>
    <row r="16" spans="1:8" ht="12.75" thickBot="1">
      <c r="A16" s="33">
        <v>12</v>
      </c>
      <c r="B16" s="31">
        <f t="shared" si="3"/>
        <v>25</v>
      </c>
      <c r="C16" s="32" t="str">
        <f t="shared" si="4"/>
        <v>C6</v>
      </c>
      <c r="D16" s="140"/>
      <c r="E16" s="113">
        <f>(HEX2DEC(E14) - 2147483648)/1000000</f>
        <v>3</v>
      </c>
    </row>
    <row r="17" spans="1:5" ht="12.75" thickBot="1">
      <c r="A17" s="26">
        <v>13</v>
      </c>
      <c r="B17" s="34">
        <f t="shared" si="3"/>
        <v>27</v>
      </c>
      <c r="C17" s="35" t="str">
        <f t="shared" si="4"/>
        <v>C0</v>
      </c>
      <c r="D17" s="107"/>
      <c r="E17" s="114" t="str">
        <f>IF(C17="FF", "N.U", _xlfn.CONCAT(HEX2DEC(C17), " V"))</f>
        <v>192 V</v>
      </c>
    </row>
    <row r="18" spans="1:5" ht="12.75" customHeight="1">
      <c r="A18" s="26">
        <v>14</v>
      </c>
      <c r="B18" s="27">
        <f t="shared" si="1"/>
        <v>29</v>
      </c>
      <c r="C18" s="28" t="str">
        <f t="shared" si="0"/>
        <v>82</v>
      </c>
      <c r="D18" s="102" t="s">
        <v>377</v>
      </c>
      <c r="E18" s="100" t="str">
        <f>_xlfn.CONCAT(C18,C19,C20,C21)</f>
        <v>825317C0</v>
      </c>
    </row>
    <row r="19" spans="1:5">
      <c r="A19" s="30">
        <v>15</v>
      </c>
      <c r="B19" s="31">
        <f t="shared" si="1"/>
        <v>31</v>
      </c>
      <c r="C19" s="32" t="str">
        <f t="shared" si="0"/>
        <v>53</v>
      </c>
      <c r="D19" s="140"/>
      <c r="E19" s="139"/>
    </row>
    <row r="20" spans="1:5" ht="12.75" customHeight="1">
      <c r="A20" s="30">
        <v>16</v>
      </c>
      <c r="B20" s="31">
        <f t="shared" si="1"/>
        <v>33</v>
      </c>
      <c r="C20" s="32" t="str">
        <f t="shared" si="0"/>
        <v>17</v>
      </c>
      <c r="D20" s="140"/>
      <c r="E20" s="113">
        <f>(HEX2DEC(E18) - 2147483648)/1000000</f>
        <v>39</v>
      </c>
    </row>
    <row r="21" spans="1:5" ht="12.75" thickBot="1">
      <c r="A21" s="33">
        <v>17</v>
      </c>
      <c r="B21" s="34">
        <f t="shared" si="1"/>
        <v>35</v>
      </c>
      <c r="C21" s="35" t="str">
        <f t="shared" si="0"/>
        <v>C0</v>
      </c>
      <c r="D21" s="107"/>
      <c r="E21" s="114" t="str">
        <f>IF(C21="FF", "N.U", _xlfn.CONCAT(HEX2DEC(C21), " V"))</f>
        <v>192 V</v>
      </c>
    </row>
    <row r="22" spans="1:5" ht="12.75" customHeight="1">
      <c r="A22" s="26">
        <v>18</v>
      </c>
      <c r="B22" s="27">
        <f t="shared" si="1"/>
        <v>37</v>
      </c>
      <c r="C22" s="28" t="str">
        <f t="shared" si="0"/>
        <v>84</v>
      </c>
      <c r="D22" s="102" t="s">
        <v>378</v>
      </c>
      <c r="E22" s="100" t="str">
        <f>_xlfn.CONCAT(C22,C23,C24,C25)</f>
        <v>847868C0</v>
      </c>
    </row>
    <row r="23" spans="1:5">
      <c r="A23" s="30">
        <v>19</v>
      </c>
      <c r="B23" s="31">
        <f t="shared" si="1"/>
        <v>39</v>
      </c>
      <c r="C23" s="32" t="str">
        <f t="shared" si="0"/>
        <v>78</v>
      </c>
      <c r="D23" s="140"/>
      <c r="E23" s="139"/>
    </row>
    <row r="24" spans="1:5" ht="12.75" customHeight="1">
      <c r="A24" s="30">
        <v>20</v>
      </c>
      <c r="B24" s="31">
        <f t="shared" si="1"/>
        <v>41</v>
      </c>
      <c r="C24" s="32" t="str">
        <f t="shared" si="0"/>
        <v>68</v>
      </c>
      <c r="D24" s="140"/>
      <c r="E24" s="113">
        <f>(HEX2DEC(E22) - 2147483648)/1000000</f>
        <v>75</v>
      </c>
    </row>
    <row r="25" spans="1:5" ht="12.75" thickBot="1">
      <c r="A25" s="33">
        <v>21</v>
      </c>
      <c r="B25" s="34">
        <f t="shared" si="1"/>
        <v>43</v>
      </c>
      <c r="C25" s="35" t="str">
        <f t="shared" si="0"/>
        <v>C0</v>
      </c>
      <c r="D25" s="107"/>
      <c r="E25" s="114" t="str">
        <f>IF(C25="FF", "N.U", _xlfn.CONCAT(HEX2DEC(C25), " V"))</f>
        <v>192 V</v>
      </c>
    </row>
    <row r="26" spans="1:5" ht="12.75" customHeight="1">
      <c r="A26" s="26">
        <v>22</v>
      </c>
      <c r="B26" s="27">
        <f t="shared" si="1"/>
        <v>45</v>
      </c>
      <c r="C26" s="28" t="str">
        <f t="shared" si="0"/>
        <v>86</v>
      </c>
      <c r="D26" s="102" t="s">
        <v>379</v>
      </c>
      <c r="E26" s="100" t="str">
        <f>_xlfn.CONCAT(C26,C27,C28,C29)</f>
        <v>869DB9C0</v>
      </c>
    </row>
    <row r="27" spans="1:5">
      <c r="A27" s="30">
        <v>23</v>
      </c>
      <c r="B27" s="31">
        <f t="shared" si="1"/>
        <v>47</v>
      </c>
      <c r="C27" s="32" t="str">
        <f t="shared" si="0"/>
        <v>9D</v>
      </c>
      <c r="D27" s="140"/>
      <c r="E27" s="139"/>
    </row>
    <row r="28" spans="1:5" ht="12.75" customHeight="1">
      <c r="A28" s="30">
        <v>24</v>
      </c>
      <c r="B28" s="31">
        <f t="shared" si="1"/>
        <v>49</v>
      </c>
      <c r="C28" s="32" t="str">
        <f t="shared" si="0"/>
        <v>B9</v>
      </c>
      <c r="D28" s="140"/>
      <c r="E28" s="113">
        <f>(HEX2DEC(E26) - 2147483648)/1000000</f>
        <v>111</v>
      </c>
    </row>
    <row r="29" spans="1:5" ht="12.75" thickBot="1">
      <c r="A29" s="33">
        <v>25</v>
      </c>
      <c r="B29" s="34">
        <f t="shared" si="1"/>
        <v>51</v>
      </c>
      <c r="C29" s="35" t="str">
        <f t="shared" si="0"/>
        <v>C0</v>
      </c>
      <c r="D29" s="107"/>
      <c r="E29" s="114" t="str">
        <f>IF(C29="FF", "N.U", _xlfn.CONCAT(HEX2DEC(C29), " V"))</f>
        <v>192 V</v>
      </c>
    </row>
    <row r="30" spans="1:5" ht="12.75" customHeight="1">
      <c r="A30" s="26">
        <v>26</v>
      </c>
      <c r="B30" s="27">
        <f t="shared" si="1"/>
        <v>53</v>
      </c>
      <c r="C30" s="28" t="str">
        <f t="shared" si="0"/>
        <v>88</v>
      </c>
      <c r="D30" s="102" t="s">
        <v>380</v>
      </c>
      <c r="E30" s="100" t="str">
        <f>_xlfn.CONCAT(C30,C31,C32,C33)</f>
        <v>88C30AC0</v>
      </c>
    </row>
    <row r="31" spans="1:5">
      <c r="A31" s="30">
        <v>27</v>
      </c>
      <c r="B31" s="31">
        <f t="shared" si="1"/>
        <v>55</v>
      </c>
      <c r="C31" s="32" t="str">
        <f t="shared" si="0"/>
        <v>C3</v>
      </c>
      <c r="D31" s="140"/>
      <c r="E31" s="139"/>
    </row>
    <row r="32" spans="1:5" ht="12.75" customHeight="1">
      <c r="A32" s="30">
        <v>28</v>
      </c>
      <c r="B32" s="31">
        <f t="shared" si="1"/>
        <v>57</v>
      </c>
      <c r="C32" s="32" t="str">
        <f t="shared" si="0"/>
        <v>0A</v>
      </c>
      <c r="D32" s="140"/>
      <c r="E32" s="113">
        <f>(HEX2DEC(E30) - 2147483648)/1000000</f>
        <v>147</v>
      </c>
    </row>
    <row r="33" spans="1:5" ht="12.75" thickBot="1">
      <c r="A33" s="33">
        <v>29</v>
      </c>
      <c r="B33" s="34">
        <f t="shared" si="1"/>
        <v>59</v>
      </c>
      <c r="C33" s="35" t="str">
        <f t="shared" si="0"/>
        <v>C0</v>
      </c>
      <c r="D33" s="107"/>
      <c r="E33" s="114" t="str">
        <f>IF(C33="FF", "N.U", _xlfn.CONCAT(HEX2DEC(C33), " V"))</f>
        <v>192 V</v>
      </c>
    </row>
    <row r="34" spans="1:5">
      <c r="A34" s="26">
        <v>30</v>
      </c>
      <c r="B34" s="27">
        <f t="shared" ref="B34:B37" si="5">A34*2+1</f>
        <v>61</v>
      </c>
      <c r="C34" s="28" t="str">
        <f t="shared" ref="C34:C37" si="6">MID(C$2,A34*2+1,2)</f>
        <v>80</v>
      </c>
      <c r="D34" s="102" t="s">
        <v>386</v>
      </c>
      <c r="E34" s="100" t="str">
        <f>_xlfn.CONCAT(C34,C35,C36,C37)</f>
        <v>802DC6C0</v>
      </c>
    </row>
    <row r="35" spans="1:5">
      <c r="A35" s="30">
        <v>31</v>
      </c>
      <c r="B35" s="31">
        <f t="shared" si="5"/>
        <v>63</v>
      </c>
      <c r="C35" s="32" t="str">
        <f t="shared" si="6"/>
        <v>2D</v>
      </c>
      <c r="D35" s="140"/>
      <c r="E35" s="139"/>
    </row>
    <row r="36" spans="1:5">
      <c r="A36" s="30">
        <v>32</v>
      </c>
      <c r="B36" s="31">
        <f t="shared" si="5"/>
        <v>65</v>
      </c>
      <c r="C36" s="32" t="str">
        <f t="shared" si="6"/>
        <v>C6</v>
      </c>
      <c r="D36" s="140"/>
      <c r="E36" s="113">
        <f>(HEX2DEC(E34) - 2147483648)/1000000</f>
        <v>3</v>
      </c>
    </row>
    <row r="37" spans="1:5" ht="12.75" thickBot="1">
      <c r="A37" s="33">
        <v>33</v>
      </c>
      <c r="B37" s="34">
        <f t="shared" si="5"/>
        <v>67</v>
      </c>
      <c r="C37" s="35" t="str">
        <f t="shared" si="6"/>
        <v>C0</v>
      </c>
      <c r="D37" s="107"/>
      <c r="E37" s="114" t="str">
        <f>IF(C37="FF", "N.U", _xlfn.CONCAT(HEX2DEC(C37), " V"))</f>
        <v>192 V</v>
      </c>
    </row>
    <row r="38" spans="1:5">
      <c r="A38" s="26">
        <v>34</v>
      </c>
      <c r="B38" s="27">
        <f t="shared" ref="B38:B42" si="7">A38*2+1</f>
        <v>69</v>
      </c>
      <c r="C38" s="28" t="str">
        <f t="shared" ref="C38:C42" si="8">MID(C$2,A38*2+1,2)</f>
        <v>88</v>
      </c>
      <c r="D38" s="102" t="s">
        <v>387</v>
      </c>
      <c r="E38" s="100" t="str">
        <f>_xlfn.CONCAT(C38,C39,C40,C41)</f>
        <v>88C30AC0</v>
      </c>
    </row>
    <row r="39" spans="1:5">
      <c r="A39" s="30">
        <v>35</v>
      </c>
      <c r="B39" s="31">
        <f t="shared" si="7"/>
        <v>71</v>
      </c>
      <c r="C39" s="32" t="str">
        <f t="shared" si="8"/>
        <v>C3</v>
      </c>
      <c r="D39" s="140"/>
      <c r="E39" s="139"/>
    </row>
    <row r="40" spans="1:5">
      <c r="A40" s="30">
        <v>36</v>
      </c>
      <c r="B40" s="31">
        <f t="shared" si="7"/>
        <v>73</v>
      </c>
      <c r="C40" s="32" t="str">
        <f t="shared" si="8"/>
        <v>0A</v>
      </c>
      <c r="D40" s="140"/>
      <c r="E40" s="113">
        <f>(HEX2DEC(E38) - 2147483648)/1000000</f>
        <v>147</v>
      </c>
    </row>
    <row r="41" spans="1:5" ht="12.75" thickBot="1">
      <c r="A41" s="33">
        <v>37</v>
      </c>
      <c r="B41" s="34">
        <f t="shared" si="7"/>
        <v>75</v>
      </c>
      <c r="C41" s="35" t="str">
        <f t="shared" si="8"/>
        <v>C0</v>
      </c>
      <c r="D41" s="107"/>
      <c r="E41" s="114" t="str">
        <f>IF(C41="FF", "N.U", _xlfn.CONCAT(HEX2DEC(C41), " V"))</f>
        <v>192 V</v>
      </c>
    </row>
    <row r="42" spans="1:5" ht="12.75" thickBot="1">
      <c r="A42" s="21">
        <v>38</v>
      </c>
      <c r="B42" s="22">
        <f t="shared" si="7"/>
        <v>77</v>
      </c>
      <c r="C42" s="23" t="str">
        <f t="shared" si="8"/>
        <v>00</v>
      </c>
      <c r="D42" s="73" t="s">
        <v>388</v>
      </c>
      <c r="E42" s="22" t="str">
        <f>IF(C42="00", "cubic", IF(C42="01", "lagrange", ""))</f>
        <v>cubic</v>
      </c>
    </row>
    <row r="43" spans="1:5">
      <c r="A43" s="26">
        <v>39</v>
      </c>
      <c r="B43" s="27">
        <f t="shared" ref="B43:B46" si="9">A43*2+1</f>
        <v>79</v>
      </c>
      <c r="C43" s="28" t="str">
        <f t="shared" ref="C43:C46" si="10">MID(C$2,A43*2+1,2)</f>
        <v>80</v>
      </c>
      <c r="D43" s="102" t="s">
        <v>371</v>
      </c>
      <c r="E43" s="100" t="str">
        <f>_xlfn.CONCAT(C43,C44,C45,C46)</f>
        <v>8007A120</v>
      </c>
    </row>
    <row r="44" spans="1:5">
      <c r="A44" s="30">
        <v>40</v>
      </c>
      <c r="B44" s="31">
        <f t="shared" si="9"/>
        <v>81</v>
      </c>
      <c r="C44" s="32" t="str">
        <f t="shared" si="10"/>
        <v>07</v>
      </c>
      <c r="D44" s="140"/>
      <c r="E44" s="139"/>
    </row>
    <row r="45" spans="1:5">
      <c r="A45" s="30">
        <v>41</v>
      </c>
      <c r="B45" s="31">
        <f t="shared" si="9"/>
        <v>83</v>
      </c>
      <c r="C45" s="32" t="str">
        <f t="shared" si="10"/>
        <v>A1</v>
      </c>
      <c r="D45" s="140"/>
      <c r="E45" s="113">
        <f>(HEX2DEC(E43) - 2147483648)/1000000</f>
        <v>0.5</v>
      </c>
    </row>
    <row r="46" spans="1:5" ht="12.75" thickBot="1">
      <c r="A46" s="33">
        <v>42</v>
      </c>
      <c r="B46" s="34">
        <f t="shared" si="9"/>
        <v>85</v>
      </c>
      <c r="C46" s="35" t="str">
        <f t="shared" si="10"/>
        <v>20</v>
      </c>
      <c r="D46" s="107"/>
      <c r="E46" s="114" t="str">
        <f>IF(C46="FF", "N.U", _xlfn.CONCAT(HEX2DEC(C46), " V"))</f>
        <v>32 V</v>
      </c>
    </row>
    <row r="47" spans="1:5">
      <c r="A47" s="37">
        <v>43</v>
      </c>
      <c r="B47" s="38">
        <f>A47*2+1</f>
        <v>87</v>
      </c>
      <c r="C47" s="39" t="str">
        <f>MID(C$2,A47*2+1,2)</f>
        <v>5C</v>
      </c>
      <c r="D47" s="102" t="s">
        <v>50</v>
      </c>
      <c r="E47" s="142" t="str">
        <f>_xlfn.CONCAT("0x",C47,C48)</f>
        <v>0x5CCF</v>
      </c>
    </row>
    <row r="48" spans="1:5" ht="12.75" thickBot="1">
      <c r="A48" s="33">
        <v>44</v>
      </c>
      <c r="B48" s="34">
        <f>A48*2+1</f>
        <v>89</v>
      </c>
      <c r="C48" s="40" t="str">
        <f>MID(C$2,A48*2+1,2)</f>
        <v>CF</v>
      </c>
      <c r="D48" s="135"/>
      <c r="E48" s="143"/>
    </row>
    <row r="49" spans="1:6">
      <c r="A49" s="1"/>
      <c r="B49" s="1"/>
      <c r="C49" s="1"/>
      <c r="D49" s="1"/>
      <c r="E49" s="11"/>
    </row>
    <row r="50" spans="1:6">
      <c r="A50" s="115" t="s">
        <v>51</v>
      </c>
      <c r="B50" s="115"/>
      <c r="C50" s="115"/>
      <c r="D50" s="115"/>
      <c r="E50" s="115"/>
      <c r="F50" s="115"/>
    </row>
    <row r="51" spans="1:6">
      <c r="A51" s="112" t="str">
        <f>MID(C2,3,LEN(C2)-6)</f>
        <v>294227000102030405802DC6C0825317C0847868C0869DB9C088C30AC0802DC6C088C30AC0008007A120</v>
      </c>
      <c r="B51" s="112"/>
      <c r="C51" s="112"/>
      <c r="D51" s="112"/>
      <c r="E51" s="112"/>
      <c r="F51" s="41" t="s">
        <v>389</v>
      </c>
    </row>
  </sheetData>
  <mergeCells count="31">
    <mergeCell ref="E14:E15"/>
    <mergeCell ref="D18:D21"/>
    <mergeCell ref="E18:E19"/>
    <mergeCell ref="E20:E21"/>
    <mergeCell ref="A1:E1"/>
    <mergeCell ref="A2:B2"/>
    <mergeCell ref="C2:E2"/>
    <mergeCell ref="E43:E44"/>
    <mergeCell ref="E45:E46"/>
    <mergeCell ref="D22:D25"/>
    <mergeCell ref="E22:E23"/>
    <mergeCell ref="E24:E25"/>
    <mergeCell ref="D26:D29"/>
    <mergeCell ref="E26:E27"/>
    <mergeCell ref="E28:E29"/>
    <mergeCell ref="A51:E51"/>
    <mergeCell ref="D14:D17"/>
    <mergeCell ref="E16:E17"/>
    <mergeCell ref="D34:D37"/>
    <mergeCell ref="E34:E35"/>
    <mergeCell ref="E36:E37"/>
    <mergeCell ref="D38:D41"/>
    <mergeCell ref="E38:E39"/>
    <mergeCell ref="E40:E41"/>
    <mergeCell ref="D43:D46"/>
    <mergeCell ref="D30:D33"/>
    <mergeCell ref="E30:E31"/>
    <mergeCell ref="E32:E33"/>
    <mergeCell ref="D47:D48"/>
    <mergeCell ref="E47:E48"/>
    <mergeCell ref="A50:F50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279E-8C79-4A8F-BFDB-15E4FC70A2DE}">
  <sheetPr codeName="Sheet9"/>
  <dimension ref="A1:S258"/>
  <sheetViews>
    <sheetView workbookViewId="0">
      <selection activeCell="S28" sqref="S28"/>
    </sheetView>
  </sheetViews>
  <sheetFormatPr defaultRowHeight="16.5"/>
  <cols>
    <col min="1" max="1" width="8" style="15" customWidth="1"/>
    <col min="2" max="2" width="7.5" style="15" bestFit="1" customWidth="1"/>
    <col min="3" max="3" width="7.5" style="15" customWidth="1"/>
    <col min="4" max="4" width="11.125" style="15" customWidth="1"/>
    <col min="5" max="5" width="18" style="15" bestFit="1" customWidth="1"/>
    <col min="6" max="6" width="24.5" style="15" bestFit="1" customWidth="1"/>
    <col min="7" max="7" width="16.25" style="15" bestFit="1" customWidth="1"/>
    <col min="8" max="8" width="7.375" style="15" bestFit="1" customWidth="1"/>
    <col min="9" max="10" width="7.375" style="15" customWidth="1"/>
    <col min="11" max="11" width="16.125" style="15" bestFit="1" customWidth="1"/>
    <col min="12" max="13" width="16.125" style="15" customWidth="1"/>
    <col min="14" max="14" width="7.375" style="15" bestFit="1" customWidth="1"/>
    <col min="15" max="15" width="2.375" style="15" customWidth="1"/>
    <col min="16" max="16" width="5.125" style="20" bestFit="1" customWidth="1"/>
    <col min="17" max="17" width="12.5" style="20" customWidth="1"/>
    <col min="18" max="18" width="2.375" style="15" customWidth="1"/>
    <col min="20" max="16384" width="9" style="15"/>
  </cols>
  <sheetData>
    <row r="1" spans="1:19" ht="12.75" customHeight="1" thickBot="1">
      <c r="A1" s="96" t="s">
        <v>34</v>
      </c>
      <c r="B1" s="97"/>
      <c r="C1" s="117" t="str">
        <f>MID('0x51_파싱'!C2, 1, LEN('0x51_파싱'!C2)-4)</f>
        <v>02294227000102030405802DC6C0825317C0847868C0869DB9C088C30AC0802DC6C088C30AC0008007A120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  <c r="O1" s="42"/>
      <c r="P1" s="120" t="s">
        <v>52</v>
      </c>
      <c r="Q1" s="121"/>
      <c r="R1" s="42"/>
      <c r="S1" s="15"/>
    </row>
    <row r="2" spans="1:19" ht="12.75" thickBot="1">
      <c r="A2" s="16" t="s">
        <v>35</v>
      </c>
      <c r="B2" s="17" t="s">
        <v>36</v>
      </c>
      <c r="C2" s="43" t="s">
        <v>53</v>
      </c>
      <c r="D2" s="44" t="s">
        <v>54</v>
      </c>
      <c r="E2" s="45" t="s">
        <v>55</v>
      </c>
      <c r="F2" s="44" t="s">
        <v>56</v>
      </c>
      <c r="G2" s="45" t="s">
        <v>52</v>
      </c>
      <c r="H2" s="44" t="s">
        <v>57</v>
      </c>
      <c r="I2" s="43" t="s">
        <v>58</v>
      </c>
      <c r="J2" s="46" t="s">
        <v>59</v>
      </c>
      <c r="K2" s="96" t="s">
        <v>60</v>
      </c>
      <c r="L2" s="122"/>
      <c r="M2" s="122"/>
      <c r="N2" s="97"/>
      <c r="O2" s="47"/>
      <c r="P2" s="48" t="s">
        <v>61</v>
      </c>
      <c r="Q2" s="49" t="s">
        <v>14</v>
      </c>
      <c r="R2" s="50"/>
      <c r="S2" s="15"/>
    </row>
    <row r="3" spans="1:19" ht="12">
      <c r="A3" s="26">
        <v>0</v>
      </c>
      <c r="B3" s="27">
        <f>A3*2+1</f>
        <v>1</v>
      </c>
      <c r="C3" s="28" t="str">
        <f t="shared" ref="C3" si="0">MID(C$1,A3*2+1,2)</f>
        <v>02</v>
      </c>
      <c r="D3" s="51"/>
      <c r="E3" s="52"/>
      <c r="F3" s="53"/>
      <c r="G3" s="54"/>
      <c r="H3" s="55"/>
      <c r="I3" s="54">
        <v>0</v>
      </c>
      <c r="J3" s="55" t="s">
        <v>62</v>
      </c>
      <c r="K3" s="56" t="s">
        <v>63</v>
      </c>
      <c r="L3" s="57" t="s">
        <v>64</v>
      </c>
      <c r="M3" s="57" t="s">
        <v>65</v>
      </c>
      <c r="N3" s="58" t="s">
        <v>66</v>
      </c>
      <c r="O3" s="59"/>
      <c r="P3" s="60">
        <v>0</v>
      </c>
      <c r="Q3" s="61" t="s">
        <v>67</v>
      </c>
      <c r="R3" s="59"/>
      <c r="S3" s="15"/>
    </row>
    <row r="4" spans="1:19" ht="12">
      <c r="A4" s="30">
        <v>1</v>
      </c>
      <c r="B4" s="31">
        <f t="shared" ref="B4:B45" si="1">A4*2+1</f>
        <v>3</v>
      </c>
      <c r="C4" s="32" t="str">
        <f>MID(C$1,A4*2+1,2)</f>
        <v>29</v>
      </c>
      <c r="D4" s="31">
        <f>_xlfn.BITAND(_xlfn.FLOOR.MATH(I3 / 256), 65535)</f>
        <v>0</v>
      </c>
      <c r="E4" s="32">
        <f>_xlfn.BITXOR(D4,HEX2DEC(C4))</f>
        <v>41</v>
      </c>
      <c r="F4" s="62">
        <f>_xlfn.BITAND(E4, 255)</f>
        <v>41</v>
      </c>
      <c r="G4" s="63" t="str" cm="1">
        <f t="array" ref="G4">MID(INDEX($Q$3:$Q$258,F4+1), 3, 4)</f>
        <v>B54B</v>
      </c>
      <c r="H4" s="62">
        <f>_xlfn.BITAND(_xlfn.FLOOR.MATH(I3 * 256), 65535)</f>
        <v>0</v>
      </c>
      <c r="I4" s="63">
        <f>_xlfn.BITXOR(HEX2DEC(G4), H4)</f>
        <v>46411</v>
      </c>
      <c r="J4" s="62" t="str">
        <f>DEC2HEX(I4,4)</f>
        <v>B54B</v>
      </c>
      <c r="K4" s="63" t="str">
        <f>_xlfn.CONCAT(HEX2BIN(MID(J4, 1, 2),8), HEX2BIN(MID(J4, 3, 2),8))</f>
        <v>1011010101001011</v>
      </c>
      <c r="L4" s="62" t="str">
        <f>_xlfn.CONCAT("00000000", MID(K4, 1, 8))</f>
        <v>0000000010110101</v>
      </c>
      <c r="M4" s="62">
        <f>BIN2DEC(MID(L4,9,8))</f>
        <v>181</v>
      </c>
      <c r="N4" s="64">
        <f>IF(M4=D5,0,1)</f>
        <v>0</v>
      </c>
      <c r="O4" s="20"/>
      <c r="P4" s="65">
        <v>1</v>
      </c>
      <c r="Q4" s="62" t="s">
        <v>68</v>
      </c>
      <c r="R4" s="20"/>
      <c r="S4" s="15"/>
    </row>
    <row r="5" spans="1:19" ht="12">
      <c r="A5" s="30">
        <v>2</v>
      </c>
      <c r="B5" s="31">
        <f t="shared" si="1"/>
        <v>5</v>
      </c>
      <c r="C5" s="32" t="str">
        <f t="shared" ref="C5:C45" si="2">MID(C$1,A5*2+1,2)</f>
        <v>42</v>
      </c>
      <c r="D5" s="31">
        <f>_xlfn.FLOOR.MATH(I4 / 256)</f>
        <v>181</v>
      </c>
      <c r="E5" s="32">
        <f t="shared" ref="E5:E8" si="3">_xlfn.BITXOR(D5,HEX2DEC(C5))</f>
        <v>247</v>
      </c>
      <c r="F5" s="62">
        <f t="shared" ref="F5:F45" si="4">_xlfn.BITAND(E5, 255)</f>
        <v>247</v>
      </c>
      <c r="G5" s="63" t="str" cm="1">
        <f t="array" ref="G5">MID(INDEX($Q$3:$Q$258,F5+1), 3, 4)</f>
        <v>9FF8</v>
      </c>
      <c r="H5" s="62">
        <f>_xlfn.BITAND(_xlfn.FLOOR.MATH(I4 * 256), 65535)</f>
        <v>19200</v>
      </c>
      <c r="I5" s="63">
        <f>_xlfn.BITXOR(HEX2DEC(G5), H5)</f>
        <v>54520</v>
      </c>
      <c r="J5" s="62" t="str">
        <f t="shared" ref="J5:J45" si="5">DEC2HEX(I5,4)</f>
        <v>D4F8</v>
      </c>
      <c r="K5" s="63" t="str">
        <f t="shared" ref="K5:K44" si="6">_xlfn.CONCAT(HEX2BIN(MID(J5, 1, 2),8), HEX2BIN(MID(J5, 3, 2),8))</f>
        <v>1101010011111000</v>
      </c>
      <c r="L5" s="62" t="str">
        <f t="shared" ref="L5:L44" si="7">_xlfn.CONCAT("00000000", MID(K5, 1, 8))</f>
        <v>0000000011010100</v>
      </c>
      <c r="M5" s="62">
        <f t="shared" ref="M5:M44" si="8">BIN2DEC(MID(L5,9,8))</f>
        <v>212</v>
      </c>
      <c r="N5" s="64">
        <f t="shared" ref="N5:N31" si="9">IF(M5=D6,0,1)</f>
        <v>0</v>
      </c>
      <c r="O5" s="20"/>
      <c r="P5" s="65">
        <v>2</v>
      </c>
      <c r="Q5" s="62" t="s">
        <v>69</v>
      </c>
      <c r="R5" s="20"/>
      <c r="S5" s="15"/>
    </row>
    <row r="6" spans="1:19" ht="12">
      <c r="A6" s="30">
        <v>3</v>
      </c>
      <c r="B6" s="31">
        <f t="shared" si="1"/>
        <v>7</v>
      </c>
      <c r="C6" s="32" t="str">
        <f t="shared" si="2"/>
        <v>27</v>
      </c>
      <c r="D6" s="31">
        <f>_xlfn.FLOOR.MATH(I5 / 256)</f>
        <v>212</v>
      </c>
      <c r="E6" s="32">
        <f t="shared" si="3"/>
        <v>243</v>
      </c>
      <c r="F6" s="62">
        <f t="shared" si="4"/>
        <v>243</v>
      </c>
      <c r="G6" s="63" t="str" cm="1">
        <f t="array" ref="G6">MID(INDEX($Q$3:$Q$258,F6+1), 3, 4)</f>
        <v>DF7C</v>
      </c>
      <c r="H6" s="62">
        <f t="shared" ref="H6:H45" si="10">_xlfn.BITAND(_xlfn.FLOOR.MATH(I5 * 256), 65535)</f>
        <v>63488</v>
      </c>
      <c r="I6" s="63">
        <f t="shared" ref="I6:I45" si="11">_xlfn.BITXOR(HEX2DEC(G6), H6)</f>
        <v>10108</v>
      </c>
      <c r="J6" s="62" t="str">
        <f t="shared" si="5"/>
        <v>277C</v>
      </c>
      <c r="K6" s="63" t="str">
        <f t="shared" si="6"/>
        <v>0010011101111100</v>
      </c>
      <c r="L6" s="62" t="str">
        <f t="shared" si="7"/>
        <v>0000000000100111</v>
      </c>
      <c r="M6" s="62">
        <f t="shared" si="8"/>
        <v>39</v>
      </c>
      <c r="N6" s="64">
        <f t="shared" si="9"/>
        <v>0</v>
      </c>
      <c r="O6" s="20"/>
      <c r="P6" s="65">
        <v>3</v>
      </c>
      <c r="Q6" s="62" t="s">
        <v>70</v>
      </c>
      <c r="R6" s="20"/>
      <c r="S6" s="15"/>
    </row>
    <row r="7" spans="1:19" ht="12">
      <c r="A7" s="30">
        <v>4</v>
      </c>
      <c r="B7" s="31">
        <f t="shared" si="1"/>
        <v>9</v>
      </c>
      <c r="C7" s="32" t="str">
        <f t="shared" si="2"/>
        <v>00</v>
      </c>
      <c r="D7" s="31">
        <f t="shared" ref="D7:D8" si="12">_xlfn.FLOOR.MATH(I6 / 256)</f>
        <v>39</v>
      </c>
      <c r="E7" s="32">
        <f t="shared" si="3"/>
        <v>39</v>
      </c>
      <c r="F7" s="62">
        <f t="shared" si="4"/>
        <v>39</v>
      </c>
      <c r="G7" s="63" t="str" cm="1">
        <f t="array" ref="G7">MID(INDEX($Q$3:$Q$258,F7+1), 3, 4)</f>
        <v>5485</v>
      </c>
      <c r="H7" s="62">
        <f t="shared" si="10"/>
        <v>31744</v>
      </c>
      <c r="I7" s="63">
        <f t="shared" si="11"/>
        <v>10373</v>
      </c>
      <c r="J7" s="62" t="str">
        <f t="shared" si="5"/>
        <v>2885</v>
      </c>
      <c r="K7" s="63" t="str">
        <f t="shared" si="6"/>
        <v>0010100010000101</v>
      </c>
      <c r="L7" s="62" t="str">
        <f t="shared" si="7"/>
        <v>0000000000101000</v>
      </c>
      <c r="M7" s="62">
        <f t="shared" si="8"/>
        <v>40</v>
      </c>
      <c r="N7" s="64">
        <f t="shared" si="9"/>
        <v>0</v>
      </c>
      <c r="O7" s="20"/>
      <c r="P7" s="65">
        <v>4</v>
      </c>
      <c r="Q7" s="62" t="s">
        <v>71</v>
      </c>
      <c r="R7" s="20"/>
      <c r="S7" s="15"/>
    </row>
    <row r="8" spans="1:19" ht="12">
      <c r="A8" s="30">
        <v>5</v>
      </c>
      <c r="B8" s="31">
        <f t="shared" si="1"/>
        <v>11</v>
      </c>
      <c r="C8" s="32" t="str">
        <f t="shared" si="2"/>
        <v>01</v>
      </c>
      <c r="D8" s="31">
        <f t="shared" si="12"/>
        <v>40</v>
      </c>
      <c r="E8" s="32">
        <f t="shared" si="3"/>
        <v>41</v>
      </c>
      <c r="F8" s="62">
        <f t="shared" si="4"/>
        <v>41</v>
      </c>
      <c r="G8" s="63" t="str" cm="1">
        <f t="array" ref="G8">MID(INDEX($Q$3:$Q$258,F8+1), 3, 4)</f>
        <v>B54B</v>
      </c>
      <c r="H8" s="62">
        <f t="shared" si="10"/>
        <v>34048</v>
      </c>
      <c r="I8" s="63">
        <f t="shared" si="11"/>
        <v>12363</v>
      </c>
      <c r="J8" s="62" t="str">
        <f t="shared" si="5"/>
        <v>304B</v>
      </c>
      <c r="K8" s="63" t="str">
        <f t="shared" si="6"/>
        <v>0011000001001011</v>
      </c>
      <c r="L8" s="62" t="str">
        <f t="shared" si="7"/>
        <v>0000000000110000</v>
      </c>
      <c r="M8" s="62">
        <f t="shared" si="8"/>
        <v>48</v>
      </c>
      <c r="N8" s="64">
        <f t="shared" si="9"/>
        <v>0</v>
      </c>
      <c r="O8" s="20"/>
      <c r="P8" s="65">
        <v>5</v>
      </c>
      <c r="Q8" s="62" t="s">
        <v>72</v>
      </c>
      <c r="R8" s="20"/>
      <c r="S8" s="15"/>
    </row>
    <row r="9" spans="1:19" ht="12">
      <c r="A9" s="30">
        <v>6</v>
      </c>
      <c r="B9" s="31">
        <f t="shared" si="1"/>
        <v>13</v>
      </c>
      <c r="C9" s="32" t="str">
        <f t="shared" si="2"/>
        <v>02</v>
      </c>
      <c r="D9" s="31">
        <f>_xlfn.FLOOR.MATH(I8 / 256)</f>
        <v>48</v>
      </c>
      <c r="E9" s="32">
        <f>_xlfn.BITXOR(D9,HEX2DEC(C9))</f>
        <v>50</v>
      </c>
      <c r="F9" s="62">
        <f t="shared" si="4"/>
        <v>50</v>
      </c>
      <c r="G9" s="63" t="str" cm="1">
        <f t="array" ref="G9">MID(INDEX($Q$3:$Q$258,F9+1), 3, 4)</f>
        <v>1611</v>
      </c>
      <c r="H9" s="62">
        <f t="shared" si="10"/>
        <v>19200</v>
      </c>
      <c r="I9" s="63">
        <f t="shared" si="11"/>
        <v>23825</v>
      </c>
      <c r="J9" s="62" t="str">
        <f t="shared" si="5"/>
        <v>5D11</v>
      </c>
      <c r="K9" s="63" t="str">
        <f t="shared" si="6"/>
        <v>0101110100010001</v>
      </c>
      <c r="L9" s="62" t="str">
        <f t="shared" si="7"/>
        <v>0000000001011101</v>
      </c>
      <c r="M9" s="62">
        <f t="shared" si="8"/>
        <v>93</v>
      </c>
      <c r="N9" s="64">
        <f t="shared" si="9"/>
        <v>0</v>
      </c>
      <c r="O9" s="20"/>
      <c r="P9" s="65">
        <v>6</v>
      </c>
      <c r="Q9" s="62" t="s">
        <v>73</v>
      </c>
      <c r="R9" s="20"/>
      <c r="S9" s="15"/>
    </row>
    <row r="10" spans="1:19" ht="12">
      <c r="A10" s="30">
        <v>7</v>
      </c>
      <c r="B10" s="31">
        <f t="shared" si="1"/>
        <v>15</v>
      </c>
      <c r="C10" s="32" t="str">
        <f t="shared" si="2"/>
        <v>03</v>
      </c>
      <c r="D10" s="31">
        <f t="shared" ref="D10:D45" si="13">_xlfn.FLOOR.MATH(I9 / 256)</f>
        <v>93</v>
      </c>
      <c r="E10" s="32">
        <f t="shared" ref="E10:E45" si="14">_xlfn.BITXOR(D10,HEX2DEC(C10))</f>
        <v>94</v>
      </c>
      <c r="F10" s="62">
        <f t="shared" si="4"/>
        <v>94</v>
      </c>
      <c r="G10" s="63" t="str" cm="1">
        <f t="array" ref="G10">MID(INDEX($Q$3:$Q$258,F10+1), 3, 4)</f>
        <v>BB3B</v>
      </c>
      <c r="H10" s="62">
        <f t="shared" si="10"/>
        <v>4352</v>
      </c>
      <c r="I10" s="63">
        <f t="shared" si="11"/>
        <v>43579</v>
      </c>
      <c r="J10" s="62" t="str">
        <f t="shared" si="5"/>
        <v>AA3B</v>
      </c>
      <c r="K10" s="63" t="str">
        <f t="shared" si="6"/>
        <v>1010101000111011</v>
      </c>
      <c r="L10" s="62" t="str">
        <f t="shared" si="7"/>
        <v>0000000010101010</v>
      </c>
      <c r="M10" s="62">
        <f t="shared" si="8"/>
        <v>170</v>
      </c>
      <c r="N10" s="64">
        <f t="shared" si="9"/>
        <v>0</v>
      </c>
      <c r="O10" s="20"/>
      <c r="P10" s="65">
        <v>7</v>
      </c>
      <c r="Q10" s="62" t="s">
        <v>74</v>
      </c>
      <c r="R10" s="20"/>
      <c r="S10" s="15"/>
    </row>
    <row r="11" spans="1:19" ht="12">
      <c r="A11" s="30">
        <v>8</v>
      </c>
      <c r="B11" s="31">
        <f t="shared" si="1"/>
        <v>17</v>
      </c>
      <c r="C11" s="32" t="str">
        <f t="shared" si="2"/>
        <v>04</v>
      </c>
      <c r="D11" s="31">
        <f t="shared" si="13"/>
        <v>170</v>
      </c>
      <c r="E11" s="32">
        <f t="shared" si="14"/>
        <v>174</v>
      </c>
      <c r="F11" s="62">
        <f t="shared" si="4"/>
        <v>174</v>
      </c>
      <c r="G11" s="63" t="str" cm="1">
        <f t="array" ref="G11">MID(INDEX($Q$3:$Q$258,F11+1), 3, 4)</f>
        <v>5424</v>
      </c>
      <c r="H11" s="62">
        <f t="shared" si="10"/>
        <v>15104</v>
      </c>
      <c r="I11" s="63">
        <f t="shared" si="11"/>
        <v>28452</v>
      </c>
      <c r="J11" s="62" t="str">
        <f t="shared" si="5"/>
        <v>6F24</v>
      </c>
      <c r="K11" s="63" t="str">
        <f t="shared" si="6"/>
        <v>0110111100100100</v>
      </c>
      <c r="L11" s="62" t="str">
        <f t="shared" si="7"/>
        <v>0000000001101111</v>
      </c>
      <c r="M11" s="62">
        <f t="shared" si="8"/>
        <v>111</v>
      </c>
      <c r="N11" s="64">
        <f t="shared" si="9"/>
        <v>0</v>
      </c>
      <c r="O11" s="20"/>
      <c r="P11" s="65">
        <v>8</v>
      </c>
      <c r="Q11" s="62" t="s">
        <v>75</v>
      </c>
      <c r="R11" s="20"/>
      <c r="S11" s="15"/>
    </row>
    <row r="12" spans="1:19" ht="12">
      <c r="A12" s="30">
        <v>9</v>
      </c>
      <c r="B12" s="31">
        <f t="shared" si="1"/>
        <v>19</v>
      </c>
      <c r="C12" s="32" t="str">
        <f t="shared" si="2"/>
        <v>05</v>
      </c>
      <c r="D12" s="31">
        <f t="shared" si="13"/>
        <v>111</v>
      </c>
      <c r="E12" s="32">
        <f t="shared" si="14"/>
        <v>106</v>
      </c>
      <c r="F12" s="62">
        <f t="shared" si="4"/>
        <v>106</v>
      </c>
      <c r="G12" s="63" t="str" cm="1">
        <f t="array" ref="G12">MID(INDEX($Q$3:$Q$258,F12+1), 3, 4)</f>
        <v>CDEC</v>
      </c>
      <c r="H12" s="62">
        <f t="shared" si="10"/>
        <v>9216</v>
      </c>
      <c r="I12" s="63">
        <f t="shared" si="11"/>
        <v>59884</v>
      </c>
      <c r="J12" s="62" t="str">
        <f t="shared" si="5"/>
        <v>E9EC</v>
      </c>
      <c r="K12" s="63" t="str">
        <f t="shared" si="6"/>
        <v>1110100111101100</v>
      </c>
      <c r="L12" s="62" t="str">
        <f t="shared" si="7"/>
        <v>0000000011101001</v>
      </c>
      <c r="M12" s="62">
        <f t="shared" si="8"/>
        <v>233</v>
      </c>
      <c r="N12" s="64">
        <f t="shared" si="9"/>
        <v>0</v>
      </c>
      <c r="O12" s="20"/>
      <c r="P12" s="65">
        <v>9</v>
      </c>
      <c r="Q12" s="62" t="s">
        <v>76</v>
      </c>
      <c r="R12" s="20"/>
      <c r="S12" s="15"/>
    </row>
    <row r="13" spans="1:19" ht="12">
      <c r="A13" s="30">
        <v>10</v>
      </c>
      <c r="B13" s="31">
        <f t="shared" si="1"/>
        <v>21</v>
      </c>
      <c r="C13" s="32" t="str">
        <f t="shared" si="2"/>
        <v>80</v>
      </c>
      <c r="D13" s="31">
        <f t="shared" si="13"/>
        <v>233</v>
      </c>
      <c r="E13" s="32">
        <f t="shared" si="14"/>
        <v>105</v>
      </c>
      <c r="F13" s="62">
        <f t="shared" si="4"/>
        <v>105</v>
      </c>
      <c r="G13" s="63" t="str" cm="1">
        <f t="array" ref="G13">MID(INDEX($Q$3:$Q$258,F13+1), 3, 4)</f>
        <v>FD8F</v>
      </c>
      <c r="H13" s="62">
        <f t="shared" si="10"/>
        <v>60416</v>
      </c>
      <c r="I13" s="63">
        <f t="shared" si="11"/>
        <v>4495</v>
      </c>
      <c r="J13" s="62" t="str">
        <f t="shared" si="5"/>
        <v>118F</v>
      </c>
      <c r="K13" s="63" t="str">
        <f t="shared" si="6"/>
        <v>0001000110001111</v>
      </c>
      <c r="L13" s="62" t="str">
        <f t="shared" si="7"/>
        <v>0000000000010001</v>
      </c>
      <c r="M13" s="62">
        <f t="shared" si="8"/>
        <v>17</v>
      </c>
      <c r="N13" s="64">
        <f t="shared" si="9"/>
        <v>0</v>
      </c>
      <c r="O13" s="20"/>
      <c r="P13" s="65">
        <v>10</v>
      </c>
      <c r="Q13" s="62" t="s">
        <v>77</v>
      </c>
      <c r="R13" s="20"/>
      <c r="S13" s="15"/>
    </row>
    <row r="14" spans="1:19" ht="12">
      <c r="A14" s="30">
        <v>11</v>
      </c>
      <c r="B14" s="31">
        <f t="shared" si="1"/>
        <v>23</v>
      </c>
      <c r="C14" s="32" t="str">
        <f t="shared" si="2"/>
        <v>2D</v>
      </c>
      <c r="D14" s="31">
        <f t="shared" si="13"/>
        <v>17</v>
      </c>
      <c r="E14" s="32">
        <f t="shared" si="14"/>
        <v>60</v>
      </c>
      <c r="F14" s="62">
        <f t="shared" si="4"/>
        <v>60</v>
      </c>
      <c r="G14" s="63" t="str" cm="1">
        <f t="array" ref="G14">MID(INDEX($Q$3:$Q$258,F14+1), 3, 4)</f>
        <v>F7DF</v>
      </c>
      <c r="H14" s="62">
        <f t="shared" si="10"/>
        <v>36608</v>
      </c>
      <c r="I14" s="63">
        <f t="shared" si="11"/>
        <v>30943</v>
      </c>
      <c r="J14" s="62" t="str">
        <f t="shared" si="5"/>
        <v>78DF</v>
      </c>
      <c r="K14" s="63" t="str">
        <f t="shared" si="6"/>
        <v>0111100011011111</v>
      </c>
      <c r="L14" s="62" t="str">
        <f t="shared" si="7"/>
        <v>0000000001111000</v>
      </c>
      <c r="M14" s="62">
        <f t="shared" si="8"/>
        <v>120</v>
      </c>
      <c r="N14" s="64">
        <f t="shared" si="9"/>
        <v>0</v>
      </c>
      <c r="O14" s="20"/>
      <c r="P14" s="65">
        <v>11</v>
      </c>
      <c r="Q14" s="62" t="s">
        <v>78</v>
      </c>
      <c r="R14" s="20"/>
      <c r="S14" s="15"/>
    </row>
    <row r="15" spans="1:19" ht="12">
      <c r="A15" s="30">
        <v>12</v>
      </c>
      <c r="B15" s="31">
        <f t="shared" si="1"/>
        <v>25</v>
      </c>
      <c r="C15" s="32" t="str">
        <f t="shared" si="2"/>
        <v>C6</v>
      </c>
      <c r="D15" s="31">
        <f t="shared" si="13"/>
        <v>120</v>
      </c>
      <c r="E15" s="32">
        <f t="shared" si="14"/>
        <v>190</v>
      </c>
      <c r="F15" s="62">
        <f t="shared" si="4"/>
        <v>190</v>
      </c>
      <c r="G15" s="63" t="str" cm="1">
        <f t="array" ref="G15">MID(INDEX($Q$3:$Q$258,F15+1), 3, 4)</f>
        <v>4615</v>
      </c>
      <c r="H15" s="62">
        <f t="shared" si="10"/>
        <v>57088</v>
      </c>
      <c r="I15" s="63">
        <f t="shared" si="11"/>
        <v>39189</v>
      </c>
      <c r="J15" s="62" t="str">
        <f t="shared" si="5"/>
        <v>9915</v>
      </c>
      <c r="K15" s="63" t="str">
        <f t="shared" si="6"/>
        <v>1001100100010101</v>
      </c>
      <c r="L15" s="62" t="str">
        <f t="shared" si="7"/>
        <v>0000000010011001</v>
      </c>
      <c r="M15" s="62">
        <f t="shared" si="8"/>
        <v>153</v>
      </c>
      <c r="N15" s="64">
        <f t="shared" si="9"/>
        <v>0</v>
      </c>
      <c r="O15" s="20"/>
      <c r="P15" s="65">
        <v>12</v>
      </c>
      <c r="Q15" s="62" t="s">
        <v>79</v>
      </c>
      <c r="R15" s="20"/>
      <c r="S15" s="15"/>
    </row>
    <row r="16" spans="1:19" ht="12">
      <c r="A16" s="30">
        <v>13</v>
      </c>
      <c r="B16" s="31">
        <f t="shared" si="1"/>
        <v>27</v>
      </c>
      <c r="C16" s="32" t="str">
        <f t="shared" si="2"/>
        <v>C0</v>
      </c>
      <c r="D16" s="31">
        <f t="shared" si="13"/>
        <v>153</v>
      </c>
      <c r="E16" s="32">
        <f t="shared" si="14"/>
        <v>89</v>
      </c>
      <c r="F16" s="62">
        <f t="shared" si="4"/>
        <v>89</v>
      </c>
      <c r="G16" s="63" t="str" cm="1">
        <f t="array" ref="G16">MID(INDEX($Q$3:$Q$258,F16+1), 3, 4)</f>
        <v>CBDC</v>
      </c>
      <c r="H16" s="62">
        <f t="shared" si="10"/>
        <v>5376</v>
      </c>
      <c r="I16" s="63">
        <f t="shared" si="11"/>
        <v>57052</v>
      </c>
      <c r="J16" s="62" t="str">
        <f t="shared" si="5"/>
        <v>DEDC</v>
      </c>
      <c r="K16" s="63" t="str">
        <f t="shared" si="6"/>
        <v>1101111011011100</v>
      </c>
      <c r="L16" s="62" t="str">
        <f t="shared" si="7"/>
        <v>0000000011011110</v>
      </c>
      <c r="M16" s="62">
        <f t="shared" si="8"/>
        <v>222</v>
      </c>
      <c r="N16" s="64">
        <f t="shared" si="9"/>
        <v>0</v>
      </c>
      <c r="O16" s="20"/>
      <c r="P16" s="65">
        <v>13</v>
      </c>
      <c r="Q16" s="62" t="s">
        <v>80</v>
      </c>
      <c r="R16" s="20"/>
      <c r="S16" s="15"/>
    </row>
    <row r="17" spans="1:19" ht="12">
      <c r="A17" s="30">
        <v>14</v>
      </c>
      <c r="B17" s="31">
        <f t="shared" si="1"/>
        <v>29</v>
      </c>
      <c r="C17" s="32" t="str">
        <f t="shared" si="2"/>
        <v>82</v>
      </c>
      <c r="D17" s="31">
        <f t="shared" si="13"/>
        <v>222</v>
      </c>
      <c r="E17" s="32">
        <f t="shared" si="14"/>
        <v>92</v>
      </c>
      <c r="F17" s="62">
        <f t="shared" si="4"/>
        <v>92</v>
      </c>
      <c r="G17" s="63" t="str" cm="1">
        <f t="array" ref="G17">MID(INDEX($Q$3:$Q$258,F17+1), 3, 4)</f>
        <v>9B79</v>
      </c>
      <c r="H17" s="62">
        <f t="shared" si="10"/>
        <v>56320</v>
      </c>
      <c r="I17" s="63">
        <f t="shared" si="11"/>
        <v>18297</v>
      </c>
      <c r="J17" s="62" t="str">
        <f t="shared" si="5"/>
        <v>4779</v>
      </c>
      <c r="K17" s="63" t="str">
        <f t="shared" si="6"/>
        <v>0100011101111001</v>
      </c>
      <c r="L17" s="62" t="str">
        <f t="shared" si="7"/>
        <v>0000000001000111</v>
      </c>
      <c r="M17" s="62">
        <f t="shared" si="8"/>
        <v>71</v>
      </c>
      <c r="N17" s="64">
        <f t="shared" si="9"/>
        <v>0</v>
      </c>
      <c r="O17" s="20"/>
      <c r="P17" s="65">
        <v>14</v>
      </c>
      <c r="Q17" s="62" t="s">
        <v>81</v>
      </c>
      <c r="R17" s="20"/>
      <c r="S17" s="15"/>
    </row>
    <row r="18" spans="1:19" ht="12">
      <c r="A18" s="30">
        <v>15</v>
      </c>
      <c r="B18" s="31">
        <f t="shared" si="1"/>
        <v>31</v>
      </c>
      <c r="C18" s="32" t="str">
        <f t="shared" si="2"/>
        <v>53</v>
      </c>
      <c r="D18" s="31">
        <f t="shared" si="13"/>
        <v>71</v>
      </c>
      <c r="E18" s="32">
        <f t="shared" si="14"/>
        <v>20</v>
      </c>
      <c r="F18" s="62">
        <f t="shared" si="4"/>
        <v>20</v>
      </c>
      <c r="G18" s="63" t="str" cm="1">
        <f t="array" ref="G18">MID(INDEX($Q$3:$Q$258,F18+1), 3, 4)</f>
        <v>52B5</v>
      </c>
      <c r="H18" s="62">
        <f t="shared" si="10"/>
        <v>30976</v>
      </c>
      <c r="I18" s="63">
        <f t="shared" si="11"/>
        <v>11189</v>
      </c>
      <c r="J18" s="62" t="str">
        <f t="shared" si="5"/>
        <v>2BB5</v>
      </c>
      <c r="K18" s="63" t="str">
        <f t="shared" si="6"/>
        <v>0010101110110101</v>
      </c>
      <c r="L18" s="62" t="str">
        <f t="shared" si="7"/>
        <v>0000000000101011</v>
      </c>
      <c r="M18" s="62">
        <f t="shared" si="8"/>
        <v>43</v>
      </c>
      <c r="N18" s="64">
        <f t="shared" si="9"/>
        <v>0</v>
      </c>
      <c r="O18" s="20"/>
      <c r="P18" s="65">
        <v>15</v>
      </c>
      <c r="Q18" s="62" t="s">
        <v>82</v>
      </c>
      <c r="R18" s="20"/>
      <c r="S18" s="15"/>
    </row>
    <row r="19" spans="1:19" ht="12">
      <c r="A19" s="30">
        <v>16</v>
      </c>
      <c r="B19" s="31">
        <f t="shared" si="1"/>
        <v>33</v>
      </c>
      <c r="C19" s="32" t="str">
        <f t="shared" si="2"/>
        <v>17</v>
      </c>
      <c r="D19" s="31">
        <f t="shared" si="13"/>
        <v>43</v>
      </c>
      <c r="E19" s="32">
        <f t="shared" si="14"/>
        <v>60</v>
      </c>
      <c r="F19" s="62">
        <f t="shared" si="4"/>
        <v>60</v>
      </c>
      <c r="G19" s="63" t="str" cm="1">
        <f t="array" ref="G19">MID(INDEX($Q$3:$Q$258,F19+1), 3, 4)</f>
        <v>F7DF</v>
      </c>
      <c r="H19" s="62">
        <f t="shared" si="10"/>
        <v>46336</v>
      </c>
      <c r="I19" s="63">
        <f t="shared" si="11"/>
        <v>17119</v>
      </c>
      <c r="J19" s="62" t="str">
        <f t="shared" si="5"/>
        <v>42DF</v>
      </c>
      <c r="K19" s="63" t="str">
        <f t="shared" si="6"/>
        <v>0100001011011111</v>
      </c>
      <c r="L19" s="62" t="str">
        <f t="shared" si="7"/>
        <v>0000000001000010</v>
      </c>
      <c r="M19" s="62">
        <f t="shared" si="8"/>
        <v>66</v>
      </c>
      <c r="N19" s="64">
        <f t="shared" si="9"/>
        <v>0</v>
      </c>
      <c r="O19" s="20"/>
      <c r="P19" s="65">
        <v>16</v>
      </c>
      <c r="Q19" s="62" t="s">
        <v>83</v>
      </c>
      <c r="R19" s="20"/>
      <c r="S19" s="15"/>
    </row>
    <row r="20" spans="1:19" ht="12">
      <c r="A20" s="30">
        <v>17</v>
      </c>
      <c r="B20" s="31">
        <f t="shared" si="1"/>
        <v>35</v>
      </c>
      <c r="C20" s="32" t="str">
        <f t="shared" si="2"/>
        <v>C0</v>
      </c>
      <c r="D20" s="31">
        <f t="shared" si="13"/>
        <v>66</v>
      </c>
      <c r="E20" s="32">
        <f t="shared" si="14"/>
        <v>130</v>
      </c>
      <c r="F20" s="62">
        <f t="shared" si="4"/>
        <v>130</v>
      </c>
      <c r="G20" s="63" t="str" cm="1">
        <f t="array" ref="G20">MID(INDEX($Q$3:$Q$258,F20+1), 3, 4)</f>
        <v>B1CA</v>
      </c>
      <c r="H20" s="62">
        <f t="shared" si="10"/>
        <v>57088</v>
      </c>
      <c r="I20" s="63">
        <f t="shared" si="11"/>
        <v>28362</v>
      </c>
      <c r="J20" s="62" t="str">
        <f t="shared" si="5"/>
        <v>6ECA</v>
      </c>
      <c r="K20" s="63" t="str">
        <f t="shared" si="6"/>
        <v>0110111011001010</v>
      </c>
      <c r="L20" s="62" t="str">
        <f t="shared" si="7"/>
        <v>0000000001101110</v>
      </c>
      <c r="M20" s="62">
        <f t="shared" si="8"/>
        <v>110</v>
      </c>
      <c r="N20" s="64">
        <f t="shared" si="9"/>
        <v>0</v>
      </c>
      <c r="O20" s="20"/>
      <c r="P20" s="65">
        <v>17</v>
      </c>
      <c r="Q20" s="62" t="s">
        <v>84</v>
      </c>
      <c r="R20" s="20"/>
      <c r="S20" s="15"/>
    </row>
    <row r="21" spans="1:19" ht="12">
      <c r="A21" s="30">
        <v>18</v>
      </c>
      <c r="B21" s="31">
        <f t="shared" si="1"/>
        <v>37</v>
      </c>
      <c r="C21" s="32" t="str">
        <f t="shared" si="2"/>
        <v>84</v>
      </c>
      <c r="D21" s="31">
        <f t="shared" si="13"/>
        <v>110</v>
      </c>
      <c r="E21" s="32">
        <f t="shared" si="14"/>
        <v>234</v>
      </c>
      <c r="F21" s="62">
        <f t="shared" si="4"/>
        <v>234</v>
      </c>
      <c r="G21" s="63" t="str" cm="1">
        <f t="array" ref="G21">MID(INDEX($Q$3:$Q$258,F21+1), 3, 4)</f>
        <v>5C64</v>
      </c>
      <c r="H21" s="62">
        <f t="shared" si="10"/>
        <v>51712</v>
      </c>
      <c r="I21" s="63">
        <f t="shared" si="11"/>
        <v>38500</v>
      </c>
      <c r="J21" s="62" t="str">
        <f t="shared" si="5"/>
        <v>9664</v>
      </c>
      <c r="K21" s="63" t="str">
        <f t="shared" si="6"/>
        <v>1001011001100100</v>
      </c>
      <c r="L21" s="62" t="str">
        <f t="shared" si="7"/>
        <v>0000000010010110</v>
      </c>
      <c r="M21" s="62">
        <f t="shared" si="8"/>
        <v>150</v>
      </c>
      <c r="N21" s="64">
        <f t="shared" si="9"/>
        <v>0</v>
      </c>
      <c r="O21" s="20"/>
      <c r="P21" s="65">
        <v>18</v>
      </c>
      <c r="Q21" s="62" t="s">
        <v>85</v>
      </c>
      <c r="R21" s="20"/>
      <c r="S21" s="15"/>
    </row>
    <row r="22" spans="1:19" ht="12">
      <c r="A22" s="30">
        <v>19</v>
      </c>
      <c r="B22" s="31">
        <f t="shared" si="1"/>
        <v>39</v>
      </c>
      <c r="C22" s="32" t="str">
        <f t="shared" si="2"/>
        <v>78</v>
      </c>
      <c r="D22" s="31">
        <f t="shared" si="13"/>
        <v>150</v>
      </c>
      <c r="E22" s="32">
        <f t="shared" si="14"/>
        <v>238</v>
      </c>
      <c r="F22" s="62">
        <f t="shared" si="4"/>
        <v>238</v>
      </c>
      <c r="G22" s="63" t="str" cm="1">
        <f t="array" ref="G22">MID(INDEX($Q$3:$Q$258,F22+1), 3, 4)</f>
        <v>1CE0</v>
      </c>
      <c r="H22" s="62">
        <f t="shared" si="10"/>
        <v>25600</v>
      </c>
      <c r="I22" s="63">
        <f t="shared" si="11"/>
        <v>30944</v>
      </c>
      <c r="J22" s="62" t="str">
        <f t="shared" si="5"/>
        <v>78E0</v>
      </c>
      <c r="K22" s="63" t="str">
        <f t="shared" si="6"/>
        <v>0111100011100000</v>
      </c>
      <c r="L22" s="62" t="str">
        <f t="shared" si="7"/>
        <v>0000000001111000</v>
      </c>
      <c r="M22" s="62">
        <f t="shared" si="8"/>
        <v>120</v>
      </c>
      <c r="N22" s="64">
        <f t="shared" si="9"/>
        <v>0</v>
      </c>
      <c r="O22" s="20"/>
      <c r="P22" s="65">
        <v>19</v>
      </c>
      <c r="Q22" s="62" t="s">
        <v>86</v>
      </c>
      <c r="R22" s="20"/>
      <c r="S22" s="15"/>
    </row>
    <row r="23" spans="1:19" ht="12">
      <c r="A23" s="30">
        <v>20</v>
      </c>
      <c r="B23" s="31">
        <f t="shared" si="1"/>
        <v>41</v>
      </c>
      <c r="C23" s="32" t="str">
        <f t="shared" si="2"/>
        <v>68</v>
      </c>
      <c r="D23" s="31">
        <f t="shared" si="13"/>
        <v>120</v>
      </c>
      <c r="E23" s="32">
        <f t="shared" si="14"/>
        <v>16</v>
      </c>
      <c r="F23" s="62">
        <f t="shared" si="4"/>
        <v>16</v>
      </c>
      <c r="G23" s="63" t="str" cm="1">
        <f t="array" ref="G23">MID(INDEX($Q$3:$Q$258,F23+1), 3, 4)</f>
        <v>1231</v>
      </c>
      <c r="H23" s="62">
        <f t="shared" si="10"/>
        <v>57344</v>
      </c>
      <c r="I23" s="63">
        <f t="shared" si="11"/>
        <v>62001</v>
      </c>
      <c r="J23" s="62" t="str">
        <f t="shared" si="5"/>
        <v>F231</v>
      </c>
      <c r="K23" s="63" t="str">
        <f t="shared" si="6"/>
        <v>1111001000110001</v>
      </c>
      <c r="L23" s="62" t="str">
        <f t="shared" si="7"/>
        <v>0000000011110010</v>
      </c>
      <c r="M23" s="62">
        <f t="shared" si="8"/>
        <v>242</v>
      </c>
      <c r="N23" s="64">
        <f t="shared" si="9"/>
        <v>0</v>
      </c>
      <c r="O23" s="20"/>
      <c r="P23" s="65">
        <v>20</v>
      </c>
      <c r="Q23" s="62" t="s">
        <v>87</v>
      </c>
      <c r="R23" s="20"/>
      <c r="S23" s="15"/>
    </row>
    <row r="24" spans="1:19" ht="12">
      <c r="A24" s="30">
        <v>21</v>
      </c>
      <c r="B24" s="31">
        <f t="shared" si="1"/>
        <v>43</v>
      </c>
      <c r="C24" s="32" t="str">
        <f t="shared" si="2"/>
        <v>C0</v>
      </c>
      <c r="D24" s="31">
        <f t="shared" si="13"/>
        <v>242</v>
      </c>
      <c r="E24" s="32">
        <f t="shared" si="14"/>
        <v>50</v>
      </c>
      <c r="F24" s="62">
        <f t="shared" si="4"/>
        <v>50</v>
      </c>
      <c r="G24" s="63" t="str" cm="1">
        <f t="array" ref="G24">MID(INDEX($Q$3:$Q$258,F24+1), 3, 4)</f>
        <v>1611</v>
      </c>
      <c r="H24" s="62">
        <f t="shared" si="10"/>
        <v>12544</v>
      </c>
      <c r="I24" s="63">
        <f t="shared" si="11"/>
        <v>10001</v>
      </c>
      <c r="J24" s="62" t="str">
        <f t="shared" si="5"/>
        <v>2711</v>
      </c>
      <c r="K24" s="63" t="str">
        <f t="shared" si="6"/>
        <v>0010011100010001</v>
      </c>
      <c r="L24" s="62" t="str">
        <f t="shared" si="7"/>
        <v>0000000000100111</v>
      </c>
      <c r="M24" s="62">
        <f t="shared" si="8"/>
        <v>39</v>
      </c>
      <c r="N24" s="64">
        <f t="shared" si="9"/>
        <v>0</v>
      </c>
      <c r="O24" s="20"/>
      <c r="P24" s="65">
        <v>21</v>
      </c>
      <c r="Q24" s="62" t="s">
        <v>88</v>
      </c>
      <c r="R24" s="20"/>
      <c r="S24" s="15"/>
    </row>
    <row r="25" spans="1:19" ht="12">
      <c r="A25" s="30">
        <v>22</v>
      </c>
      <c r="B25" s="31">
        <f t="shared" si="1"/>
        <v>45</v>
      </c>
      <c r="C25" s="32" t="str">
        <f t="shared" si="2"/>
        <v>86</v>
      </c>
      <c r="D25" s="31">
        <f t="shared" si="13"/>
        <v>39</v>
      </c>
      <c r="E25" s="32">
        <f t="shared" si="14"/>
        <v>161</v>
      </c>
      <c r="F25" s="62">
        <f t="shared" si="4"/>
        <v>161</v>
      </c>
      <c r="G25" s="63" t="str" cm="1">
        <f t="array" ref="G25">MID(INDEX($Q$3:$Q$258,F25+1), 3, 4)</f>
        <v>A5CB</v>
      </c>
      <c r="H25" s="62">
        <f t="shared" si="10"/>
        <v>4352</v>
      </c>
      <c r="I25" s="63">
        <f t="shared" si="11"/>
        <v>46283</v>
      </c>
      <c r="J25" s="62" t="str">
        <f t="shared" si="5"/>
        <v>B4CB</v>
      </c>
      <c r="K25" s="63" t="str">
        <f t="shared" si="6"/>
        <v>1011010011001011</v>
      </c>
      <c r="L25" s="62" t="str">
        <f t="shared" si="7"/>
        <v>0000000010110100</v>
      </c>
      <c r="M25" s="62">
        <f t="shared" si="8"/>
        <v>180</v>
      </c>
      <c r="N25" s="64">
        <f t="shared" si="9"/>
        <v>0</v>
      </c>
      <c r="O25" s="20"/>
      <c r="P25" s="65">
        <v>22</v>
      </c>
      <c r="Q25" s="62" t="s">
        <v>89</v>
      </c>
      <c r="R25" s="20"/>
      <c r="S25" s="15"/>
    </row>
    <row r="26" spans="1:19" ht="12">
      <c r="A26" s="30">
        <v>23</v>
      </c>
      <c r="B26" s="31">
        <f t="shared" si="1"/>
        <v>47</v>
      </c>
      <c r="C26" s="32" t="str">
        <f t="shared" si="2"/>
        <v>9D</v>
      </c>
      <c r="D26" s="31">
        <f t="shared" si="13"/>
        <v>180</v>
      </c>
      <c r="E26" s="32">
        <f t="shared" si="14"/>
        <v>41</v>
      </c>
      <c r="F26" s="62">
        <f t="shared" si="4"/>
        <v>41</v>
      </c>
      <c r="G26" s="63" t="str" cm="1">
        <f t="array" ref="G26">MID(INDEX($Q$3:$Q$258,F26+1), 3, 4)</f>
        <v>B54B</v>
      </c>
      <c r="H26" s="62">
        <f t="shared" si="10"/>
        <v>51968</v>
      </c>
      <c r="I26" s="63">
        <f t="shared" si="11"/>
        <v>32331</v>
      </c>
      <c r="J26" s="62" t="str">
        <f t="shared" si="5"/>
        <v>7E4B</v>
      </c>
      <c r="K26" s="63" t="str">
        <f t="shared" si="6"/>
        <v>0111111001001011</v>
      </c>
      <c r="L26" s="62" t="str">
        <f t="shared" si="7"/>
        <v>0000000001111110</v>
      </c>
      <c r="M26" s="62">
        <f t="shared" si="8"/>
        <v>126</v>
      </c>
      <c r="N26" s="64">
        <f t="shared" si="9"/>
        <v>0</v>
      </c>
      <c r="O26" s="20"/>
      <c r="P26" s="65">
        <v>23</v>
      </c>
      <c r="Q26" s="62" t="s">
        <v>90</v>
      </c>
      <c r="R26" s="20"/>
      <c r="S26" s="15"/>
    </row>
    <row r="27" spans="1:19" ht="12">
      <c r="A27" s="30">
        <v>24</v>
      </c>
      <c r="B27" s="31">
        <f t="shared" si="1"/>
        <v>49</v>
      </c>
      <c r="C27" s="32" t="str">
        <f t="shared" si="2"/>
        <v>B9</v>
      </c>
      <c r="D27" s="31">
        <f t="shared" si="13"/>
        <v>126</v>
      </c>
      <c r="E27" s="32">
        <f t="shared" si="14"/>
        <v>199</v>
      </c>
      <c r="F27" s="62">
        <f t="shared" si="4"/>
        <v>199</v>
      </c>
      <c r="G27" s="63" t="str" cm="1">
        <f t="array" ref="G27">MID(INDEX($Q$3:$Q$258,F27+1), 3, 4)</f>
        <v>A9AB</v>
      </c>
      <c r="H27" s="62">
        <f t="shared" si="10"/>
        <v>19200</v>
      </c>
      <c r="I27" s="63">
        <f t="shared" si="11"/>
        <v>58027</v>
      </c>
      <c r="J27" s="62" t="str">
        <f t="shared" si="5"/>
        <v>E2AB</v>
      </c>
      <c r="K27" s="63" t="str">
        <f t="shared" si="6"/>
        <v>1110001010101011</v>
      </c>
      <c r="L27" s="62" t="str">
        <f t="shared" si="7"/>
        <v>0000000011100010</v>
      </c>
      <c r="M27" s="62">
        <f t="shared" si="8"/>
        <v>226</v>
      </c>
      <c r="N27" s="64">
        <f t="shared" si="9"/>
        <v>0</v>
      </c>
      <c r="O27" s="20"/>
      <c r="P27" s="65">
        <v>24</v>
      </c>
      <c r="Q27" s="62" t="s">
        <v>91</v>
      </c>
      <c r="R27" s="20"/>
      <c r="S27" s="15"/>
    </row>
    <row r="28" spans="1:19" ht="12">
      <c r="A28" s="30">
        <v>25</v>
      </c>
      <c r="B28" s="31">
        <f t="shared" si="1"/>
        <v>51</v>
      </c>
      <c r="C28" s="32" t="str">
        <f t="shared" si="2"/>
        <v>C0</v>
      </c>
      <c r="D28" s="31">
        <f t="shared" si="13"/>
        <v>226</v>
      </c>
      <c r="E28" s="32">
        <f t="shared" si="14"/>
        <v>34</v>
      </c>
      <c r="F28" s="62">
        <f t="shared" si="4"/>
        <v>34</v>
      </c>
      <c r="G28" s="63" t="str" cm="1">
        <f t="array" ref="G28">MID(INDEX($Q$3:$Q$258,F28+1), 3, 4)</f>
        <v>0420</v>
      </c>
      <c r="H28" s="62">
        <f t="shared" si="10"/>
        <v>43776</v>
      </c>
      <c r="I28" s="63">
        <f t="shared" si="11"/>
        <v>44832</v>
      </c>
      <c r="J28" s="62" t="str">
        <f t="shared" si="5"/>
        <v>AF20</v>
      </c>
      <c r="K28" s="63" t="str">
        <f t="shared" si="6"/>
        <v>1010111100100000</v>
      </c>
      <c r="L28" s="62" t="str">
        <f t="shared" si="7"/>
        <v>0000000010101111</v>
      </c>
      <c r="M28" s="62">
        <f t="shared" si="8"/>
        <v>175</v>
      </c>
      <c r="N28" s="64">
        <f t="shared" si="9"/>
        <v>0</v>
      </c>
      <c r="O28" s="20"/>
      <c r="P28" s="65">
        <v>25</v>
      </c>
      <c r="Q28" s="62" t="s">
        <v>92</v>
      </c>
      <c r="R28" s="20"/>
      <c r="S28" s="15"/>
    </row>
    <row r="29" spans="1:19" ht="12">
      <c r="A29" s="30">
        <v>26</v>
      </c>
      <c r="B29" s="31">
        <f t="shared" si="1"/>
        <v>53</v>
      </c>
      <c r="C29" s="32" t="str">
        <f t="shared" si="2"/>
        <v>88</v>
      </c>
      <c r="D29" s="31">
        <f t="shared" si="13"/>
        <v>175</v>
      </c>
      <c r="E29" s="32">
        <f t="shared" si="14"/>
        <v>39</v>
      </c>
      <c r="F29" s="62">
        <f t="shared" si="4"/>
        <v>39</v>
      </c>
      <c r="G29" s="63" t="str" cm="1">
        <f t="array" ref="G29">MID(INDEX($Q$3:$Q$258,F29+1), 3, 4)</f>
        <v>5485</v>
      </c>
      <c r="H29" s="62">
        <f t="shared" si="10"/>
        <v>8192</v>
      </c>
      <c r="I29" s="63">
        <f t="shared" si="11"/>
        <v>29829</v>
      </c>
      <c r="J29" s="62" t="str">
        <f t="shared" si="5"/>
        <v>7485</v>
      </c>
      <c r="K29" s="63" t="str">
        <f t="shared" si="6"/>
        <v>0111010010000101</v>
      </c>
      <c r="L29" s="62" t="str">
        <f t="shared" si="7"/>
        <v>0000000001110100</v>
      </c>
      <c r="M29" s="62">
        <f t="shared" si="8"/>
        <v>116</v>
      </c>
      <c r="N29" s="64">
        <f t="shared" si="9"/>
        <v>0</v>
      </c>
      <c r="O29" s="20"/>
      <c r="P29" s="65">
        <v>26</v>
      </c>
      <c r="Q29" s="62" t="s">
        <v>93</v>
      </c>
      <c r="R29" s="20"/>
      <c r="S29" s="15"/>
    </row>
    <row r="30" spans="1:19" ht="12">
      <c r="A30" s="30">
        <v>27</v>
      </c>
      <c r="B30" s="31">
        <f t="shared" si="1"/>
        <v>55</v>
      </c>
      <c r="C30" s="32" t="str">
        <f t="shared" si="2"/>
        <v>C3</v>
      </c>
      <c r="D30" s="31">
        <f t="shared" si="13"/>
        <v>116</v>
      </c>
      <c r="E30" s="32">
        <f t="shared" si="14"/>
        <v>183</v>
      </c>
      <c r="F30" s="62">
        <f t="shared" si="4"/>
        <v>183</v>
      </c>
      <c r="G30" s="63" t="str" cm="1">
        <f t="array" ref="G30">MID(INDEX($Q$3:$Q$258,F30+1), 3, 4)</f>
        <v>D73C</v>
      </c>
      <c r="H30" s="62">
        <f t="shared" si="10"/>
        <v>34048</v>
      </c>
      <c r="I30" s="63">
        <f t="shared" si="11"/>
        <v>21052</v>
      </c>
      <c r="J30" s="62" t="str">
        <f t="shared" si="5"/>
        <v>523C</v>
      </c>
      <c r="K30" s="63" t="str">
        <f t="shared" si="6"/>
        <v>0101001000111100</v>
      </c>
      <c r="L30" s="62" t="str">
        <f t="shared" si="7"/>
        <v>0000000001010010</v>
      </c>
      <c r="M30" s="62">
        <f t="shared" si="8"/>
        <v>82</v>
      </c>
      <c r="N30" s="64">
        <f t="shared" si="9"/>
        <v>0</v>
      </c>
      <c r="O30" s="20"/>
      <c r="P30" s="65">
        <v>27</v>
      </c>
      <c r="Q30" s="62" t="s">
        <v>94</v>
      </c>
      <c r="R30" s="20"/>
      <c r="S30" s="15"/>
    </row>
    <row r="31" spans="1:19" ht="12">
      <c r="A31" s="30">
        <v>28</v>
      </c>
      <c r="B31" s="31">
        <f t="shared" si="1"/>
        <v>57</v>
      </c>
      <c r="C31" s="32" t="str">
        <f t="shared" si="2"/>
        <v>0A</v>
      </c>
      <c r="D31" s="31">
        <f t="shared" si="13"/>
        <v>82</v>
      </c>
      <c r="E31" s="32">
        <f t="shared" si="14"/>
        <v>88</v>
      </c>
      <c r="F31" s="62">
        <f t="shared" si="4"/>
        <v>88</v>
      </c>
      <c r="G31" s="63" t="str" cm="1">
        <f t="array" ref="G31">MID(INDEX($Q$3:$Q$258,F31+1), 3, 4)</f>
        <v>DBFD</v>
      </c>
      <c r="H31" s="62">
        <f t="shared" si="10"/>
        <v>15360</v>
      </c>
      <c r="I31" s="63">
        <f t="shared" si="11"/>
        <v>59389</v>
      </c>
      <c r="J31" s="62" t="str">
        <f t="shared" si="5"/>
        <v>E7FD</v>
      </c>
      <c r="K31" s="63" t="str">
        <f t="shared" si="6"/>
        <v>1110011111111101</v>
      </c>
      <c r="L31" s="62" t="str">
        <f t="shared" si="7"/>
        <v>0000000011100111</v>
      </c>
      <c r="M31" s="62">
        <f t="shared" si="8"/>
        <v>231</v>
      </c>
      <c r="N31" s="64">
        <f t="shared" si="9"/>
        <v>0</v>
      </c>
      <c r="O31" s="20"/>
      <c r="P31" s="65">
        <v>28</v>
      </c>
      <c r="Q31" s="62" t="s">
        <v>95</v>
      </c>
      <c r="R31" s="20"/>
      <c r="S31" s="15"/>
    </row>
    <row r="32" spans="1:19" ht="12">
      <c r="A32" s="30">
        <v>29</v>
      </c>
      <c r="B32" s="31">
        <f t="shared" si="1"/>
        <v>59</v>
      </c>
      <c r="C32" s="32" t="str">
        <f t="shared" si="2"/>
        <v>C0</v>
      </c>
      <c r="D32" s="31">
        <f t="shared" si="13"/>
        <v>231</v>
      </c>
      <c r="E32" s="32">
        <f t="shared" si="14"/>
        <v>39</v>
      </c>
      <c r="F32" s="62">
        <f t="shared" si="4"/>
        <v>39</v>
      </c>
      <c r="G32" s="63" t="str" cm="1">
        <f t="array" ref="G32">MID(INDEX($Q$3:$Q$258,F32+1), 3, 4)</f>
        <v>5485</v>
      </c>
      <c r="H32" s="62">
        <f t="shared" si="10"/>
        <v>64768</v>
      </c>
      <c r="I32" s="63">
        <f t="shared" si="11"/>
        <v>43397</v>
      </c>
      <c r="J32" s="62" t="str">
        <f t="shared" si="5"/>
        <v>A985</v>
      </c>
      <c r="K32" s="63" t="str">
        <f t="shared" si="6"/>
        <v>1010100110000101</v>
      </c>
      <c r="L32" s="62" t="str">
        <f t="shared" si="7"/>
        <v>0000000010101001</v>
      </c>
      <c r="M32" s="62">
        <f t="shared" si="8"/>
        <v>169</v>
      </c>
      <c r="N32" s="64">
        <f t="shared" ref="N32:N44" si="15">IF(M32=D33,0,1)</f>
        <v>0</v>
      </c>
      <c r="O32" s="20"/>
      <c r="P32" s="65">
        <v>29</v>
      </c>
      <c r="Q32" s="62" t="s">
        <v>96</v>
      </c>
      <c r="R32" s="20"/>
      <c r="S32" s="15"/>
    </row>
    <row r="33" spans="1:19" ht="12">
      <c r="A33" s="30">
        <v>30</v>
      </c>
      <c r="B33" s="31">
        <f t="shared" si="1"/>
        <v>61</v>
      </c>
      <c r="C33" s="32" t="str">
        <f t="shared" si="2"/>
        <v>80</v>
      </c>
      <c r="D33" s="31">
        <f t="shared" si="13"/>
        <v>169</v>
      </c>
      <c r="E33" s="32">
        <f t="shared" si="14"/>
        <v>41</v>
      </c>
      <c r="F33" s="62">
        <f t="shared" si="4"/>
        <v>41</v>
      </c>
      <c r="G33" s="63" t="str" cm="1">
        <f t="array" ref="G33">MID(INDEX($Q$3:$Q$258,F33+1), 3, 4)</f>
        <v>B54B</v>
      </c>
      <c r="H33" s="62">
        <f t="shared" si="10"/>
        <v>34048</v>
      </c>
      <c r="I33" s="63">
        <f t="shared" si="11"/>
        <v>12363</v>
      </c>
      <c r="J33" s="62" t="str">
        <f t="shared" si="5"/>
        <v>304B</v>
      </c>
      <c r="K33" s="63" t="str">
        <f t="shared" si="6"/>
        <v>0011000001001011</v>
      </c>
      <c r="L33" s="62" t="str">
        <f t="shared" si="7"/>
        <v>0000000000110000</v>
      </c>
      <c r="M33" s="62">
        <f t="shared" si="8"/>
        <v>48</v>
      </c>
      <c r="N33" s="64">
        <f t="shared" si="15"/>
        <v>0</v>
      </c>
      <c r="O33" s="70"/>
      <c r="P33" s="65">
        <v>30</v>
      </c>
      <c r="Q33" s="62" t="s">
        <v>99</v>
      </c>
      <c r="R33" s="70"/>
      <c r="S33" s="15"/>
    </row>
    <row r="34" spans="1:19" ht="12">
      <c r="A34" s="30">
        <v>31</v>
      </c>
      <c r="B34" s="31">
        <f t="shared" si="1"/>
        <v>63</v>
      </c>
      <c r="C34" s="32" t="str">
        <f t="shared" si="2"/>
        <v>2D</v>
      </c>
      <c r="D34" s="31">
        <f t="shared" si="13"/>
        <v>48</v>
      </c>
      <c r="E34" s="32">
        <f t="shared" si="14"/>
        <v>29</v>
      </c>
      <c r="F34" s="62">
        <f t="shared" si="4"/>
        <v>29</v>
      </c>
      <c r="G34" s="63" t="str" cm="1">
        <f t="array" ref="G34">MID(INDEX($Q$3:$Q$258,F34+1), 3, 4)</f>
        <v>C39C</v>
      </c>
      <c r="H34" s="62">
        <f t="shared" si="10"/>
        <v>19200</v>
      </c>
      <c r="I34" s="63">
        <f t="shared" si="11"/>
        <v>34972</v>
      </c>
      <c r="J34" s="62" t="str">
        <f t="shared" si="5"/>
        <v>889C</v>
      </c>
      <c r="K34" s="63" t="str">
        <f t="shared" si="6"/>
        <v>1000100010011100</v>
      </c>
      <c r="L34" s="62" t="str">
        <f t="shared" si="7"/>
        <v>0000000010001000</v>
      </c>
      <c r="M34" s="62">
        <f t="shared" si="8"/>
        <v>136</v>
      </c>
      <c r="N34" s="64">
        <f t="shared" si="15"/>
        <v>0</v>
      </c>
      <c r="O34" s="70"/>
      <c r="P34" s="65">
        <v>31</v>
      </c>
      <c r="Q34" s="62" t="s">
        <v>100</v>
      </c>
      <c r="R34" s="70"/>
      <c r="S34" s="15"/>
    </row>
    <row r="35" spans="1:19" ht="12">
      <c r="A35" s="30">
        <v>32</v>
      </c>
      <c r="B35" s="31">
        <f t="shared" si="1"/>
        <v>65</v>
      </c>
      <c r="C35" s="32" t="str">
        <f t="shared" si="2"/>
        <v>C6</v>
      </c>
      <c r="D35" s="31">
        <f t="shared" si="13"/>
        <v>136</v>
      </c>
      <c r="E35" s="32">
        <f t="shared" si="14"/>
        <v>78</v>
      </c>
      <c r="F35" s="62">
        <f t="shared" si="4"/>
        <v>78</v>
      </c>
      <c r="G35" s="63" t="str" cm="1">
        <f t="array" ref="G35">MID(INDEX($Q$3:$Q$258,F35+1), 3, 4)</f>
        <v>A90A</v>
      </c>
      <c r="H35" s="62">
        <f t="shared" si="10"/>
        <v>39936</v>
      </c>
      <c r="I35" s="63">
        <f t="shared" si="11"/>
        <v>13578</v>
      </c>
      <c r="J35" s="62" t="str">
        <f t="shared" si="5"/>
        <v>350A</v>
      </c>
      <c r="K35" s="63" t="str">
        <f t="shared" si="6"/>
        <v>0011010100001010</v>
      </c>
      <c r="L35" s="62" t="str">
        <f t="shared" si="7"/>
        <v>0000000000110101</v>
      </c>
      <c r="M35" s="62">
        <f t="shared" si="8"/>
        <v>53</v>
      </c>
      <c r="N35" s="64">
        <f t="shared" si="15"/>
        <v>0</v>
      </c>
      <c r="P35" s="65">
        <v>32</v>
      </c>
      <c r="Q35" s="62" t="s">
        <v>101</v>
      </c>
      <c r="S35" s="15"/>
    </row>
    <row r="36" spans="1:19" ht="12" customHeight="1">
      <c r="A36" s="30">
        <v>33</v>
      </c>
      <c r="B36" s="31">
        <f t="shared" si="1"/>
        <v>67</v>
      </c>
      <c r="C36" s="32" t="str">
        <f t="shared" si="2"/>
        <v>C0</v>
      </c>
      <c r="D36" s="31">
        <f t="shared" si="13"/>
        <v>53</v>
      </c>
      <c r="E36" s="32">
        <f t="shared" si="14"/>
        <v>245</v>
      </c>
      <c r="F36" s="62">
        <f t="shared" si="4"/>
        <v>245</v>
      </c>
      <c r="G36" s="63" t="str" cm="1">
        <f t="array" ref="G36">MID(INDEX($Q$3:$Q$258,F36+1), 3, 4)</f>
        <v>BFBA</v>
      </c>
      <c r="H36" s="62">
        <f t="shared" si="10"/>
        <v>2560</v>
      </c>
      <c r="I36" s="63">
        <f t="shared" si="11"/>
        <v>46522</v>
      </c>
      <c r="J36" s="62" t="str">
        <f t="shared" si="5"/>
        <v>B5BA</v>
      </c>
      <c r="K36" s="63" t="str">
        <f t="shared" si="6"/>
        <v>1011010110111010</v>
      </c>
      <c r="L36" s="62" t="str">
        <f t="shared" si="7"/>
        <v>0000000010110101</v>
      </c>
      <c r="M36" s="62">
        <f t="shared" si="8"/>
        <v>181</v>
      </c>
      <c r="N36" s="64">
        <f t="shared" si="15"/>
        <v>0</v>
      </c>
      <c r="O36" s="71"/>
      <c r="P36" s="65">
        <v>33</v>
      </c>
      <c r="Q36" s="62" t="s">
        <v>103</v>
      </c>
      <c r="R36" s="71"/>
      <c r="S36" s="15"/>
    </row>
    <row r="37" spans="1:19" ht="12">
      <c r="A37" s="30">
        <v>34</v>
      </c>
      <c r="B37" s="31">
        <f t="shared" si="1"/>
        <v>69</v>
      </c>
      <c r="C37" s="32" t="str">
        <f t="shared" si="2"/>
        <v>88</v>
      </c>
      <c r="D37" s="31">
        <f t="shared" si="13"/>
        <v>181</v>
      </c>
      <c r="E37" s="32">
        <f t="shared" si="14"/>
        <v>61</v>
      </c>
      <c r="F37" s="62">
        <f t="shared" si="4"/>
        <v>61</v>
      </c>
      <c r="G37" s="63" t="str" cm="1">
        <f t="array" ref="G37">MID(INDEX($Q$3:$Q$258,F37+1), 3, 4)</f>
        <v>E7FE</v>
      </c>
      <c r="H37" s="62">
        <f t="shared" si="10"/>
        <v>47616</v>
      </c>
      <c r="I37" s="63">
        <f t="shared" si="11"/>
        <v>24062</v>
      </c>
      <c r="J37" s="62" t="str">
        <f t="shared" si="5"/>
        <v>5DFE</v>
      </c>
      <c r="K37" s="63" t="str">
        <f t="shared" si="6"/>
        <v>0101110111111110</v>
      </c>
      <c r="L37" s="62" t="str">
        <f t="shared" si="7"/>
        <v>0000000001011101</v>
      </c>
      <c r="M37" s="62">
        <f t="shared" si="8"/>
        <v>93</v>
      </c>
      <c r="N37" s="64">
        <f t="shared" si="15"/>
        <v>0</v>
      </c>
      <c r="O37" s="71"/>
      <c r="P37" s="65">
        <v>34</v>
      </c>
      <c r="Q37" s="62" t="s">
        <v>104</v>
      </c>
      <c r="R37" s="71"/>
      <c r="S37" s="15"/>
    </row>
    <row r="38" spans="1:19" ht="12">
      <c r="A38" s="30">
        <v>35</v>
      </c>
      <c r="B38" s="31">
        <f t="shared" si="1"/>
        <v>71</v>
      </c>
      <c r="C38" s="32" t="str">
        <f t="shared" si="2"/>
        <v>C3</v>
      </c>
      <c r="D38" s="31">
        <f t="shared" si="13"/>
        <v>93</v>
      </c>
      <c r="E38" s="32">
        <f t="shared" si="14"/>
        <v>158</v>
      </c>
      <c r="F38" s="62">
        <f t="shared" si="4"/>
        <v>158</v>
      </c>
      <c r="G38" s="63" t="str" cm="1">
        <f t="array" ref="G38">MID(INDEX($Q$3:$Q$258,F38+1), 3, 4)</f>
        <v>6277</v>
      </c>
      <c r="H38" s="62">
        <f t="shared" si="10"/>
        <v>65024</v>
      </c>
      <c r="I38" s="63">
        <f t="shared" si="11"/>
        <v>40055</v>
      </c>
      <c r="J38" s="62" t="str">
        <f t="shared" si="5"/>
        <v>9C77</v>
      </c>
      <c r="K38" s="63" t="str">
        <f t="shared" si="6"/>
        <v>1001110001110111</v>
      </c>
      <c r="L38" s="62" t="str">
        <f t="shared" si="7"/>
        <v>0000000010011100</v>
      </c>
      <c r="M38" s="62">
        <f t="shared" si="8"/>
        <v>156</v>
      </c>
      <c r="N38" s="64">
        <f t="shared" si="15"/>
        <v>0</v>
      </c>
      <c r="O38" s="71"/>
      <c r="P38" s="65">
        <v>35</v>
      </c>
      <c r="Q38" s="62" t="s">
        <v>105</v>
      </c>
      <c r="R38" s="71"/>
      <c r="S38" s="15"/>
    </row>
    <row r="39" spans="1:19" ht="12">
      <c r="A39" s="30">
        <v>36</v>
      </c>
      <c r="B39" s="31">
        <f t="shared" si="1"/>
        <v>73</v>
      </c>
      <c r="C39" s="32" t="str">
        <f t="shared" si="2"/>
        <v>0A</v>
      </c>
      <c r="D39" s="31">
        <f t="shared" si="13"/>
        <v>156</v>
      </c>
      <c r="E39" s="32">
        <f t="shared" si="14"/>
        <v>150</v>
      </c>
      <c r="F39" s="62">
        <f t="shared" si="4"/>
        <v>150</v>
      </c>
      <c r="G39" s="63" t="str" cm="1">
        <f t="array" ref="G39">MID(INDEX($Q$3:$Q$258,F39+1), 3, 4)</f>
        <v>E37F</v>
      </c>
      <c r="H39" s="62">
        <f t="shared" si="10"/>
        <v>30464</v>
      </c>
      <c r="I39" s="63">
        <f t="shared" si="11"/>
        <v>38015</v>
      </c>
      <c r="J39" s="62" t="str">
        <f t="shared" si="5"/>
        <v>947F</v>
      </c>
      <c r="K39" s="63" t="str">
        <f t="shared" si="6"/>
        <v>1001010001111111</v>
      </c>
      <c r="L39" s="62" t="str">
        <f t="shared" si="7"/>
        <v>0000000010010100</v>
      </c>
      <c r="M39" s="62">
        <f t="shared" si="8"/>
        <v>148</v>
      </c>
      <c r="N39" s="64">
        <f t="shared" si="15"/>
        <v>0</v>
      </c>
      <c r="O39" s="71"/>
      <c r="P39" s="65">
        <v>36</v>
      </c>
      <c r="Q39" s="62" t="s">
        <v>106</v>
      </c>
      <c r="R39" s="71"/>
      <c r="S39" s="15"/>
    </row>
    <row r="40" spans="1:19" ht="12">
      <c r="A40" s="30">
        <v>37</v>
      </c>
      <c r="B40" s="31">
        <f t="shared" si="1"/>
        <v>75</v>
      </c>
      <c r="C40" s="32" t="str">
        <f t="shared" si="2"/>
        <v>C0</v>
      </c>
      <c r="D40" s="31">
        <f t="shared" si="13"/>
        <v>148</v>
      </c>
      <c r="E40" s="32">
        <f t="shared" si="14"/>
        <v>84</v>
      </c>
      <c r="F40" s="62">
        <f t="shared" si="4"/>
        <v>84</v>
      </c>
      <c r="G40" s="63" t="str" cm="1">
        <f t="array" ref="G40">MID(INDEX($Q$3:$Q$258,F40+1), 3, 4)</f>
        <v>1A71</v>
      </c>
      <c r="H40" s="62">
        <f t="shared" si="10"/>
        <v>32512</v>
      </c>
      <c r="I40" s="63">
        <f t="shared" si="11"/>
        <v>25969</v>
      </c>
      <c r="J40" s="62" t="str">
        <f t="shared" si="5"/>
        <v>6571</v>
      </c>
      <c r="K40" s="63" t="str">
        <f t="shared" si="6"/>
        <v>0110010101110001</v>
      </c>
      <c r="L40" s="62" t="str">
        <f t="shared" si="7"/>
        <v>0000000001100101</v>
      </c>
      <c r="M40" s="62">
        <f t="shared" si="8"/>
        <v>101</v>
      </c>
      <c r="N40" s="64">
        <f t="shared" si="15"/>
        <v>0</v>
      </c>
      <c r="O40" s="71"/>
      <c r="P40" s="65">
        <v>37</v>
      </c>
      <c r="Q40" s="62" t="s">
        <v>107</v>
      </c>
      <c r="R40" s="71"/>
      <c r="S40" s="15"/>
    </row>
    <row r="41" spans="1:19" ht="12">
      <c r="A41" s="30">
        <v>38</v>
      </c>
      <c r="B41" s="31">
        <f t="shared" si="1"/>
        <v>77</v>
      </c>
      <c r="C41" s="32" t="str">
        <f t="shared" si="2"/>
        <v>00</v>
      </c>
      <c r="D41" s="31">
        <f t="shared" si="13"/>
        <v>101</v>
      </c>
      <c r="E41" s="32">
        <f t="shared" si="14"/>
        <v>101</v>
      </c>
      <c r="F41" s="62">
        <f t="shared" si="4"/>
        <v>101</v>
      </c>
      <c r="G41" s="63" t="str" cm="1">
        <f t="array" ref="G41">MID(INDEX($Q$3:$Q$258,F41+1), 3, 4)</f>
        <v>3C03</v>
      </c>
      <c r="H41" s="62">
        <f t="shared" si="10"/>
        <v>28928</v>
      </c>
      <c r="I41" s="63">
        <f t="shared" si="11"/>
        <v>19715</v>
      </c>
      <c r="J41" s="62" t="str">
        <f t="shared" si="5"/>
        <v>4D03</v>
      </c>
      <c r="K41" s="63" t="str">
        <f t="shared" si="6"/>
        <v>0100110100000011</v>
      </c>
      <c r="L41" s="62" t="str">
        <f t="shared" si="7"/>
        <v>0000000001001101</v>
      </c>
      <c r="M41" s="62">
        <f t="shared" si="8"/>
        <v>77</v>
      </c>
      <c r="N41" s="64">
        <f t="shared" si="15"/>
        <v>0</v>
      </c>
      <c r="O41" s="71"/>
      <c r="P41" s="65">
        <v>38</v>
      </c>
      <c r="Q41" s="62" t="s">
        <v>108</v>
      </c>
      <c r="R41" s="71"/>
      <c r="S41" s="15"/>
    </row>
    <row r="42" spans="1:19" ht="12">
      <c r="A42" s="30">
        <v>39</v>
      </c>
      <c r="B42" s="31">
        <f t="shared" si="1"/>
        <v>79</v>
      </c>
      <c r="C42" s="32" t="str">
        <f t="shared" si="2"/>
        <v>80</v>
      </c>
      <c r="D42" s="31">
        <f t="shared" si="13"/>
        <v>77</v>
      </c>
      <c r="E42" s="32">
        <f t="shared" si="14"/>
        <v>205</v>
      </c>
      <c r="F42" s="62">
        <f t="shared" si="4"/>
        <v>205</v>
      </c>
      <c r="G42" s="63" t="str" cm="1">
        <f t="array" ref="G42">MID(INDEX($Q$3:$Q$258,F42+1), 3, 4)</f>
        <v>08E1</v>
      </c>
      <c r="H42" s="62">
        <f t="shared" si="10"/>
        <v>768</v>
      </c>
      <c r="I42" s="63">
        <f t="shared" si="11"/>
        <v>3041</v>
      </c>
      <c r="J42" s="62" t="str">
        <f t="shared" si="5"/>
        <v>0BE1</v>
      </c>
      <c r="K42" s="63" t="str">
        <f t="shared" si="6"/>
        <v>0000101111100001</v>
      </c>
      <c r="L42" s="62" t="str">
        <f t="shared" si="7"/>
        <v>0000000000001011</v>
      </c>
      <c r="M42" s="62">
        <f t="shared" si="8"/>
        <v>11</v>
      </c>
      <c r="N42" s="64">
        <f t="shared" si="15"/>
        <v>0</v>
      </c>
      <c r="O42" s="71"/>
      <c r="P42" s="65">
        <v>39</v>
      </c>
      <c r="Q42" s="62" t="s">
        <v>109</v>
      </c>
      <c r="R42" s="71"/>
      <c r="S42" s="15"/>
    </row>
    <row r="43" spans="1:19" ht="12">
      <c r="A43" s="30">
        <v>40</v>
      </c>
      <c r="B43" s="31">
        <f t="shared" si="1"/>
        <v>81</v>
      </c>
      <c r="C43" s="32" t="str">
        <f t="shared" si="2"/>
        <v>07</v>
      </c>
      <c r="D43" s="31">
        <f t="shared" si="13"/>
        <v>11</v>
      </c>
      <c r="E43" s="32">
        <f t="shared" si="14"/>
        <v>12</v>
      </c>
      <c r="F43" s="62">
        <f t="shared" si="4"/>
        <v>12</v>
      </c>
      <c r="G43" s="63" t="str" cm="1">
        <f t="array" ref="G43">MID(INDEX($Q$3:$Q$258,F43+1), 3, 4)</f>
        <v>C18C</v>
      </c>
      <c r="H43" s="62">
        <f t="shared" si="10"/>
        <v>57600</v>
      </c>
      <c r="I43" s="63">
        <f t="shared" si="11"/>
        <v>8332</v>
      </c>
      <c r="J43" s="62" t="str">
        <f t="shared" si="5"/>
        <v>208C</v>
      </c>
      <c r="K43" s="63" t="str">
        <f t="shared" si="6"/>
        <v>0010000010001100</v>
      </c>
      <c r="L43" s="62" t="str">
        <f t="shared" si="7"/>
        <v>0000000000100000</v>
      </c>
      <c r="M43" s="62">
        <f t="shared" si="8"/>
        <v>32</v>
      </c>
      <c r="N43" s="64">
        <f t="shared" si="15"/>
        <v>0</v>
      </c>
      <c r="O43" s="71"/>
      <c r="P43" s="65">
        <v>40</v>
      </c>
      <c r="Q43" s="62" t="s">
        <v>110</v>
      </c>
      <c r="R43" s="71"/>
      <c r="S43" s="15"/>
    </row>
    <row r="44" spans="1:19" ht="12">
      <c r="A44" s="30">
        <v>41</v>
      </c>
      <c r="B44" s="31">
        <f t="shared" si="1"/>
        <v>83</v>
      </c>
      <c r="C44" s="32" t="str">
        <f t="shared" si="2"/>
        <v>A1</v>
      </c>
      <c r="D44" s="31">
        <f t="shared" si="13"/>
        <v>32</v>
      </c>
      <c r="E44" s="32">
        <f t="shared" si="14"/>
        <v>129</v>
      </c>
      <c r="F44" s="62">
        <f t="shared" si="4"/>
        <v>129</v>
      </c>
      <c r="G44" s="63" t="str" cm="1">
        <f t="array" ref="G44">MID(INDEX($Q$3:$Q$258,F44+1), 3, 4)</f>
        <v>81A9</v>
      </c>
      <c r="H44" s="62">
        <f t="shared" si="10"/>
        <v>35840</v>
      </c>
      <c r="I44" s="63">
        <f t="shared" si="11"/>
        <v>3497</v>
      </c>
      <c r="J44" s="62" t="str">
        <f t="shared" si="5"/>
        <v>0DA9</v>
      </c>
      <c r="K44" s="63" t="str">
        <f t="shared" si="6"/>
        <v>0000110110101001</v>
      </c>
      <c r="L44" s="62" t="str">
        <f t="shared" si="7"/>
        <v>0000000000001101</v>
      </c>
      <c r="M44" s="62">
        <f t="shared" si="8"/>
        <v>13</v>
      </c>
      <c r="N44" s="64">
        <f t="shared" si="15"/>
        <v>0</v>
      </c>
      <c r="O44" s="71"/>
      <c r="P44" s="65">
        <v>41</v>
      </c>
      <c r="Q44" s="62" t="s">
        <v>111</v>
      </c>
      <c r="R44" s="71"/>
      <c r="S44" s="15"/>
    </row>
    <row r="45" spans="1:19" ht="12.75" thickBot="1">
      <c r="A45" s="30">
        <v>42</v>
      </c>
      <c r="B45" s="31">
        <f t="shared" si="1"/>
        <v>85</v>
      </c>
      <c r="C45" s="32" t="str">
        <f t="shared" si="2"/>
        <v>20</v>
      </c>
      <c r="D45" s="31">
        <f t="shared" si="13"/>
        <v>13</v>
      </c>
      <c r="E45" s="32">
        <f t="shared" si="14"/>
        <v>45</v>
      </c>
      <c r="F45" s="62">
        <f t="shared" si="4"/>
        <v>45</v>
      </c>
      <c r="G45" s="66" t="str" cm="1">
        <f t="array" ref="G45">MID(INDEX($Q$3:$Q$258,F45+1), 3, 4)</f>
        <v>F5CF</v>
      </c>
      <c r="H45" s="67">
        <f t="shared" si="10"/>
        <v>43264</v>
      </c>
      <c r="I45" s="68">
        <f t="shared" si="11"/>
        <v>23759</v>
      </c>
      <c r="J45" s="69" t="str">
        <f t="shared" si="5"/>
        <v>5CCF</v>
      </c>
      <c r="O45" s="71"/>
      <c r="P45" s="65">
        <v>42</v>
      </c>
      <c r="Q45" s="62" t="s">
        <v>112</v>
      </c>
      <c r="R45" s="71"/>
      <c r="S45" s="15"/>
    </row>
    <row r="46" spans="1:19" ht="12">
      <c r="A46" s="123" t="s">
        <v>97</v>
      </c>
      <c r="B46" s="124"/>
      <c r="C46" s="127" t="str">
        <f>J45</f>
        <v>5CCF</v>
      </c>
      <c r="D46" s="128"/>
      <c r="E46" s="131" t="s">
        <v>98</v>
      </c>
      <c r="F46" s="133" t="s">
        <v>337</v>
      </c>
      <c r="G46" s="70"/>
      <c r="H46" s="70"/>
      <c r="I46" s="70"/>
      <c r="J46" s="70"/>
      <c r="K46" s="70"/>
      <c r="L46" s="70"/>
      <c r="M46" s="70"/>
      <c r="N46" s="70"/>
      <c r="O46" s="71"/>
      <c r="P46" s="65">
        <v>43</v>
      </c>
      <c r="Q46" s="62" t="s">
        <v>113</v>
      </c>
      <c r="R46" s="71"/>
      <c r="S46" s="15"/>
    </row>
    <row r="47" spans="1:19" ht="12.75" thickBot="1">
      <c r="A47" s="125"/>
      <c r="B47" s="126"/>
      <c r="C47" s="129"/>
      <c r="D47" s="130"/>
      <c r="E47" s="132"/>
      <c r="F47" s="134"/>
      <c r="G47" s="70"/>
      <c r="H47" s="70"/>
      <c r="I47" s="70"/>
      <c r="K47" s="70"/>
      <c r="L47" s="70"/>
      <c r="M47" s="70"/>
      <c r="N47" s="70"/>
      <c r="O47" s="71"/>
      <c r="P47" s="65">
        <v>44</v>
      </c>
      <c r="Q47" s="62" t="s">
        <v>114</v>
      </c>
      <c r="R47" s="71"/>
      <c r="S47" s="15"/>
    </row>
    <row r="48" spans="1:19" ht="12">
      <c r="O48" s="72"/>
      <c r="P48" s="65">
        <v>45</v>
      </c>
      <c r="Q48" s="62" t="s">
        <v>115</v>
      </c>
      <c r="R48" s="72"/>
      <c r="S48" s="15"/>
    </row>
    <row r="49" spans="1:19" ht="12">
      <c r="A49" s="116" t="s">
        <v>102</v>
      </c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72"/>
      <c r="P49" s="65">
        <v>46</v>
      </c>
      <c r="Q49" s="62" t="s">
        <v>116</v>
      </c>
      <c r="R49" s="72"/>
      <c r="S49" s="15"/>
    </row>
    <row r="50" spans="1:19" ht="1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72"/>
      <c r="P50" s="65">
        <v>47</v>
      </c>
      <c r="Q50" s="62" t="s">
        <v>117</v>
      </c>
      <c r="R50" s="72"/>
      <c r="S50" s="15"/>
    </row>
    <row r="51" spans="1:19" ht="12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72"/>
      <c r="P51" s="65">
        <v>48</v>
      </c>
      <c r="Q51" s="62" t="s">
        <v>118</v>
      </c>
      <c r="R51" s="72"/>
      <c r="S51" s="15"/>
    </row>
    <row r="52" spans="1:19" ht="12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P52" s="65">
        <v>49</v>
      </c>
      <c r="Q52" s="62" t="s">
        <v>119</v>
      </c>
      <c r="S52" s="15"/>
    </row>
    <row r="53" spans="1:19" ht="12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P53" s="65">
        <v>50</v>
      </c>
      <c r="Q53" s="62" t="s">
        <v>120</v>
      </c>
      <c r="S53" s="15"/>
    </row>
    <row r="54" spans="1:19" ht="12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P54" s="65">
        <v>51</v>
      </c>
      <c r="Q54" s="62" t="s">
        <v>121</v>
      </c>
      <c r="S54" s="15"/>
    </row>
    <row r="55" spans="1:19" ht="12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P55" s="65">
        <v>52</v>
      </c>
      <c r="Q55" s="62" t="s">
        <v>122</v>
      </c>
      <c r="S55" s="15"/>
    </row>
    <row r="56" spans="1:19" ht="12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P56" s="65">
        <v>53</v>
      </c>
      <c r="Q56" s="62" t="s">
        <v>123</v>
      </c>
      <c r="S56" s="15"/>
    </row>
    <row r="57" spans="1:19" ht="12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P57" s="65">
        <v>54</v>
      </c>
      <c r="Q57" s="62" t="s">
        <v>124</v>
      </c>
      <c r="S57" s="15"/>
    </row>
    <row r="58" spans="1:19" ht="12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P58" s="65">
        <v>55</v>
      </c>
      <c r="Q58" s="62" t="s">
        <v>125</v>
      </c>
      <c r="S58" s="15"/>
    </row>
    <row r="59" spans="1:19" ht="12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P59" s="65">
        <v>56</v>
      </c>
      <c r="Q59" s="62" t="s">
        <v>126</v>
      </c>
      <c r="S59" s="15"/>
    </row>
    <row r="60" spans="1:19" ht="12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P60" s="65">
        <v>57</v>
      </c>
      <c r="Q60" s="62" t="s">
        <v>127</v>
      </c>
      <c r="S60" s="15"/>
    </row>
    <row r="61" spans="1:19" ht="12">
      <c r="P61" s="65">
        <v>58</v>
      </c>
      <c r="Q61" s="62" t="s">
        <v>128</v>
      </c>
      <c r="S61" s="15"/>
    </row>
    <row r="62" spans="1:19" ht="12">
      <c r="P62" s="65">
        <v>59</v>
      </c>
      <c r="Q62" s="62" t="s">
        <v>129</v>
      </c>
      <c r="S62" s="15"/>
    </row>
    <row r="63" spans="1:19" ht="12">
      <c r="P63" s="65">
        <v>60</v>
      </c>
      <c r="Q63" s="62" t="s">
        <v>130</v>
      </c>
      <c r="S63" s="15"/>
    </row>
    <row r="64" spans="1:19" ht="12">
      <c r="P64" s="65">
        <v>61</v>
      </c>
      <c r="Q64" s="62" t="s">
        <v>131</v>
      </c>
      <c r="S64" s="15"/>
    </row>
    <row r="65" spans="16:19" ht="12">
      <c r="P65" s="65">
        <v>62</v>
      </c>
      <c r="Q65" s="62" t="s">
        <v>132</v>
      </c>
      <c r="S65" s="15"/>
    </row>
    <row r="66" spans="16:19" ht="12">
      <c r="P66" s="65">
        <v>63</v>
      </c>
      <c r="Q66" s="62" t="s">
        <v>133</v>
      </c>
      <c r="S66" s="15"/>
    </row>
    <row r="67" spans="16:19" ht="12">
      <c r="P67" s="65">
        <v>64</v>
      </c>
      <c r="Q67" s="62" t="s">
        <v>134</v>
      </c>
      <c r="S67" s="15"/>
    </row>
    <row r="68" spans="16:19" ht="12">
      <c r="P68" s="65">
        <v>65</v>
      </c>
      <c r="Q68" s="62" t="s">
        <v>135</v>
      </c>
      <c r="S68" s="15"/>
    </row>
    <row r="69" spans="16:19" ht="12">
      <c r="P69" s="65">
        <v>66</v>
      </c>
      <c r="Q69" s="62" t="s">
        <v>136</v>
      </c>
      <c r="S69" s="15"/>
    </row>
    <row r="70" spans="16:19" ht="12">
      <c r="P70" s="65">
        <v>67</v>
      </c>
      <c r="Q70" s="62" t="s">
        <v>137</v>
      </c>
      <c r="S70" s="15"/>
    </row>
    <row r="71" spans="16:19" ht="12">
      <c r="P71" s="65">
        <v>68</v>
      </c>
      <c r="Q71" s="62" t="s">
        <v>138</v>
      </c>
      <c r="S71" s="15"/>
    </row>
    <row r="72" spans="16:19" ht="12">
      <c r="P72" s="65">
        <v>69</v>
      </c>
      <c r="Q72" s="62" t="s">
        <v>139</v>
      </c>
      <c r="S72" s="15"/>
    </row>
    <row r="73" spans="16:19" ht="12">
      <c r="P73" s="65">
        <v>70</v>
      </c>
      <c r="Q73" s="62" t="s">
        <v>140</v>
      </c>
      <c r="S73" s="15"/>
    </row>
    <row r="74" spans="16:19" ht="12">
      <c r="P74" s="65">
        <v>71</v>
      </c>
      <c r="Q74" s="62" t="s">
        <v>141</v>
      </c>
      <c r="S74" s="15"/>
    </row>
    <row r="75" spans="16:19" ht="12">
      <c r="P75" s="65">
        <v>72</v>
      </c>
      <c r="Q75" s="62" t="s">
        <v>142</v>
      </c>
      <c r="S75" s="15"/>
    </row>
    <row r="76" spans="16:19" ht="12">
      <c r="P76" s="65">
        <v>73</v>
      </c>
      <c r="Q76" s="62" t="s">
        <v>143</v>
      </c>
      <c r="S76" s="15"/>
    </row>
    <row r="77" spans="16:19" ht="12">
      <c r="P77" s="65">
        <v>74</v>
      </c>
      <c r="Q77" s="62" t="s">
        <v>144</v>
      </c>
      <c r="S77" s="15"/>
    </row>
    <row r="78" spans="16:19" ht="12">
      <c r="P78" s="65">
        <v>75</v>
      </c>
      <c r="Q78" s="62" t="s">
        <v>145</v>
      </c>
      <c r="S78" s="15"/>
    </row>
    <row r="79" spans="16:19" ht="12">
      <c r="P79" s="65">
        <v>76</v>
      </c>
      <c r="Q79" s="62" t="s">
        <v>146</v>
      </c>
      <c r="S79" s="15"/>
    </row>
    <row r="80" spans="16:19" ht="12">
      <c r="P80" s="65">
        <v>77</v>
      </c>
      <c r="Q80" s="62" t="s">
        <v>147</v>
      </c>
      <c r="S80" s="15"/>
    </row>
    <row r="81" spans="16:19" ht="12">
      <c r="P81" s="65">
        <v>78</v>
      </c>
      <c r="Q81" s="62" t="s">
        <v>148</v>
      </c>
      <c r="S81" s="15"/>
    </row>
    <row r="82" spans="16:19" ht="12">
      <c r="P82" s="65">
        <v>79</v>
      </c>
      <c r="Q82" s="62" t="s">
        <v>149</v>
      </c>
      <c r="S82" s="15"/>
    </row>
    <row r="83" spans="16:19" ht="12">
      <c r="P83" s="65">
        <v>80</v>
      </c>
      <c r="Q83" s="62" t="s">
        <v>150</v>
      </c>
      <c r="S83" s="15"/>
    </row>
    <row r="84" spans="16:19" ht="12">
      <c r="P84" s="65">
        <v>81</v>
      </c>
      <c r="Q84" s="62" t="s">
        <v>151</v>
      </c>
      <c r="S84" s="15"/>
    </row>
    <row r="85" spans="16:19" ht="12">
      <c r="P85" s="65">
        <v>82</v>
      </c>
      <c r="Q85" s="62" t="s">
        <v>152</v>
      </c>
      <c r="S85" s="15"/>
    </row>
    <row r="86" spans="16:19" ht="12">
      <c r="P86" s="65">
        <v>83</v>
      </c>
      <c r="Q86" s="62" t="s">
        <v>153</v>
      </c>
      <c r="S86" s="15"/>
    </row>
    <row r="87" spans="16:19" ht="12">
      <c r="P87" s="65">
        <v>84</v>
      </c>
      <c r="Q87" s="62" t="s">
        <v>154</v>
      </c>
      <c r="S87" s="15"/>
    </row>
    <row r="88" spans="16:19" ht="12">
      <c r="P88" s="65">
        <v>85</v>
      </c>
      <c r="Q88" s="62" t="s">
        <v>155</v>
      </c>
      <c r="S88" s="15"/>
    </row>
    <row r="89" spans="16:19" ht="12">
      <c r="P89" s="65">
        <v>86</v>
      </c>
      <c r="Q89" s="62" t="s">
        <v>156</v>
      </c>
      <c r="S89" s="15"/>
    </row>
    <row r="90" spans="16:19" ht="12">
      <c r="P90" s="65">
        <v>87</v>
      </c>
      <c r="Q90" s="62" t="s">
        <v>157</v>
      </c>
      <c r="S90" s="15"/>
    </row>
    <row r="91" spans="16:19" ht="12">
      <c r="P91" s="65">
        <v>88</v>
      </c>
      <c r="Q91" s="62" t="s">
        <v>158</v>
      </c>
      <c r="S91" s="15"/>
    </row>
    <row r="92" spans="16:19" ht="12">
      <c r="P92" s="65">
        <v>89</v>
      </c>
      <c r="Q92" s="62" t="s">
        <v>159</v>
      </c>
      <c r="S92" s="15"/>
    </row>
    <row r="93" spans="16:19" ht="12">
      <c r="P93" s="65">
        <v>90</v>
      </c>
      <c r="Q93" s="62" t="s">
        <v>160</v>
      </c>
      <c r="S93" s="15"/>
    </row>
    <row r="94" spans="16:19" ht="12">
      <c r="P94" s="65">
        <v>91</v>
      </c>
      <c r="Q94" s="62" t="s">
        <v>161</v>
      </c>
      <c r="S94" s="15"/>
    </row>
    <row r="95" spans="16:19" ht="12">
      <c r="P95" s="65">
        <v>92</v>
      </c>
      <c r="Q95" s="62" t="s">
        <v>162</v>
      </c>
      <c r="S95" s="15"/>
    </row>
    <row r="96" spans="16:19" ht="12">
      <c r="P96" s="65">
        <v>93</v>
      </c>
      <c r="Q96" s="62" t="s">
        <v>163</v>
      </c>
      <c r="S96" s="15"/>
    </row>
    <row r="97" spans="16:19" ht="12">
      <c r="P97" s="65">
        <v>94</v>
      </c>
      <c r="Q97" s="62" t="s">
        <v>164</v>
      </c>
      <c r="S97" s="15"/>
    </row>
    <row r="98" spans="16:19" ht="12">
      <c r="P98" s="65">
        <v>95</v>
      </c>
      <c r="Q98" s="62" t="s">
        <v>165</v>
      </c>
      <c r="S98" s="15"/>
    </row>
    <row r="99" spans="16:19" ht="12">
      <c r="P99" s="65">
        <v>96</v>
      </c>
      <c r="Q99" s="62" t="s">
        <v>166</v>
      </c>
      <c r="S99" s="15"/>
    </row>
    <row r="100" spans="16:19" ht="12">
      <c r="P100" s="65">
        <v>97</v>
      </c>
      <c r="Q100" s="62" t="s">
        <v>167</v>
      </c>
      <c r="S100" s="15"/>
    </row>
    <row r="101" spans="16:19" ht="12">
      <c r="P101" s="65">
        <v>98</v>
      </c>
      <c r="Q101" s="62" t="s">
        <v>168</v>
      </c>
      <c r="S101" s="15"/>
    </row>
    <row r="102" spans="16:19" ht="12">
      <c r="P102" s="65">
        <v>99</v>
      </c>
      <c r="Q102" s="62" t="s">
        <v>169</v>
      </c>
      <c r="S102" s="15"/>
    </row>
    <row r="103" spans="16:19" ht="12">
      <c r="P103" s="65">
        <v>100</v>
      </c>
      <c r="Q103" s="62" t="s">
        <v>170</v>
      </c>
      <c r="S103" s="15"/>
    </row>
    <row r="104" spans="16:19" ht="12">
      <c r="P104" s="65">
        <v>101</v>
      </c>
      <c r="Q104" s="62" t="s">
        <v>171</v>
      </c>
      <c r="S104" s="15"/>
    </row>
    <row r="105" spans="16:19" ht="12">
      <c r="P105" s="65">
        <v>102</v>
      </c>
      <c r="Q105" s="62" t="s">
        <v>172</v>
      </c>
      <c r="S105" s="15"/>
    </row>
    <row r="106" spans="16:19" ht="12">
      <c r="P106" s="65">
        <v>103</v>
      </c>
      <c r="Q106" s="62" t="s">
        <v>173</v>
      </c>
      <c r="S106" s="15"/>
    </row>
    <row r="107" spans="16:19" ht="12">
      <c r="P107" s="65">
        <v>104</v>
      </c>
      <c r="Q107" s="62" t="s">
        <v>174</v>
      </c>
      <c r="S107" s="15"/>
    </row>
    <row r="108" spans="16:19" ht="12">
      <c r="P108" s="65">
        <v>105</v>
      </c>
      <c r="Q108" s="62" t="s">
        <v>175</v>
      </c>
      <c r="S108" s="15"/>
    </row>
    <row r="109" spans="16:19" ht="12">
      <c r="P109" s="65">
        <v>106</v>
      </c>
      <c r="Q109" s="62" t="s">
        <v>176</v>
      </c>
      <c r="S109" s="15"/>
    </row>
    <row r="110" spans="16:19" ht="12">
      <c r="P110" s="65">
        <v>107</v>
      </c>
      <c r="Q110" s="62" t="s">
        <v>177</v>
      </c>
      <c r="S110" s="15"/>
    </row>
    <row r="111" spans="16:19" ht="12">
      <c r="P111" s="65">
        <v>108</v>
      </c>
      <c r="Q111" s="62" t="s">
        <v>178</v>
      </c>
      <c r="S111" s="15"/>
    </row>
    <row r="112" spans="16:19" ht="12">
      <c r="P112" s="65">
        <v>109</v>
      </c>
      <c r="Q112" s="62" t="s">
        <v>179</v>
      </c>
      <c r="S112" s="15"/>
    </row>
    <row r="113" spans="16:19" ht="12">
      <c r="P113" s="65">
        <v>110</v>
      </c>
      <c r="Q113" s="62" t="s">
        <v>180</v>
      </c>
      <c r="S113" s="15"/>
    </row>
    <row r="114" spans="16:19" ht="12">
      <c r="P114" s="65">
        <v>111</v>
      </c>
      <c r="Q114" s="62" t="s">
        <v>181</v>
      </c>
      <c r="S114" s="15"/>
    </row>
    <row r="115" spans="16:19" ht="12">
      <c r="P115" s="65">
        <v>112</v>
      </c>
      <c r="Q115" s="62" t="s">
        <v>182</v>
      </c>
      <c r="S115" s="15"/>
    </row>
    <row r="116" spans="16:19" ht="12">
      <c r="P116" s="65">
        <v>113</v>
      </c>
      <c r="Q116" s="62" t="s">
        <v>183</v>
      </c>
      <c r="S116" s="15"/>
    </row>
    <row r="117" spans="16:19" ht="12">
      <c r="P117" s="65">
        <v>114</v>
      </c>
      <c r="Q117" s="62" t="s">
        <v>184</v>
      </c>
      <c r="S117" s="15"/>
    </row>
    <row r="118" spans="16:19" ht="12">
      <c r="P118" s="65">
        <v>115</v>
      </c>
      <c r="Q118" s="62" t="s">
        <v>185</v>
      </c>
      <c r="S118" s="15"/>
    </row>
    <row r="119" spans="16:19" ht="12">
      <c r="P119" s="65">
        <v>116</v>
      </c>
      <c r="Q119" s="62" t="s">
        <v>186</v>
      </c>
      <c r="S119" s="15"/>
    </row>
    <row r="120" spans="16:19" ht="12">
      <c r="P120" s="65">
        <v>117</v>
      </c>
      <c r="Q120" s="62" t="s">
        <v>187</v>
      </c>
      <c r="S120" s="15"/>
    </row>
    <row r="121" spans="16:19" ht="12">
      <c r="P121" s="65">
        <v>118</v>
      </c>
      <c r="Q121" s="62" t="s">
        <v>188</v>
      </c>
      <c r="S121" s="15"/>
    </row>
    <row r="122" spans="16:19" ht="12">
      <c r="P122" s="65">
        <v>119</v>
      </c>
      <c r="Q122" s="62" t="s">
        <v>189</v>
      </c>
      <c r="S122" s="15"/>
    </row>
    <row r="123" spans="16:19" ht="12">
      <c r="P123" s="65">
        <v>120</v>
      </c>
      <c r="Q123" s="62" t="s">
        <v>190</v>
      </c>
      <c r="S123" s="15"/>
    </row>
    <row r="124" spans="16:19" ht="12">
      <c r="P124" s="65">
        <v>121</v>
      </c>
      <c r="Q124" s="62" t="s">
        <v>191</v>
      </c>
      <c r="S124" s="15"/>
    </row>
    <row r="125" spans="16:19" ht="12">
      <c r="P125" s="65">
        <v>122</v>
      </c>
      <c r="Q125" s="62" t="s">
        <v>192</v>
      </c>
      <c r="S125" s="15"/>
    </row>
    <row r="126" spans="16:19" ht="12">
      <c r="P126" s="65">
        <v>123</v>
      </c>
      <c r="Q126" s="62" t="s">
        <v>193</v>
      </c>
      <c r="S126" s="15"/>
    </row>
    <row r="127" spans="16:19" ht="12">
      <c r="P127" s="65">
        <v>124</v>
      </c>
      <c r="Q127" s="62" t="s">
        <v>194</v>
      </c>
      <c r="S127" s="15"/>
    </row>
    <row r="128" spans="16:19" ht="12">
      <c r="P128" s="65">
        <v>125</v>
      </c>
      <c r="Q128" s="62" t="s">
        <v>195</v>
      </c>
      <c r="S128" s="15"/>
    </row>
    <row r="129" spans="16:19" ht="12">
      <c r="P129" s="65">
        <v>126</v>
      </c>
      <c r="Q129" s="62" t="s">
        <v>196</v>
      </c>
      <c r="S129" s="15"/>
    </row>
    <row r="130" spans="16:19" ht="12">
      <c r="P130" s="65">
        <v>127</v>
      </c>
      <c r="Q130" s="62" t="s">
        <v>197</v>
      </c>
      <c r="S130" s="15"/>
    </row>
    <row r="131" spans="16:19" ht="12">
      <c r="P131" s="65">
        <v>128</v>
      </c>
      <c r="Q131" s="62" t="s">
        <v>198</v>
      </c>
      <c r="S131" s="15"/>
    </row>
    <row r="132" spans="16:19" ht="12">
      <c r="P132" s="65">
        <v>129</v>
      </c>
      <c r="Q132" s="62" t="s">
        <v>199</v>
      </c>
      <c r="S132" s="15"/>
    </row>
    <row r="133" spans="16:19" ht="12">
      <c r="P133" s="65">
        <v>130</v>
      </c>
      <c r="Q133" s="62" t="s">
        <v>200</v>
      </c>
      <c r="S133" s="15"/>
    </row>
    <row r="134" spans="16:19" ht="12">
      <c r="P134" s="65">
        <v>131</v>
      </c>
      <c r="Q134" s="62" t="s">
        <v>201</v>
      </c>
      <c r="S134" s="15"/>
    </row>
    <row r="135" spans="16:19" ht="12">
      <c r="P135" s="65">
        <v>132</v>
      </c>
      <c r="Q135" s="62" t="s">
        <v>202</v>
      </c>
      <c r="S135" s="15"/>
    </row>
    <row r="136" spans="16:19" ht="12">
      <c r="P136" s="65">
        <v>133</v>
      </c>
      <c r="Q136" s="62" t="s">
        <v>203</v>
      </c>
      <c r="S136" s="15"/>
    </row>
    <row r="137" spans="16:19" ht="12">
      <c r="P137" s="65">
        <v>134</v>
      </c>
      <c r="Q137" s="62" t="s">
        <v>204</v>
      </c>
      <c r="S137" s="15"/>
    </row>
    <row r="138" spans="16:19" ht="12">
      <c r="P138" s="65">
        <v>135</v>
      </c>
      <c r="Q138" s="62" t="s">
        <v>205</v>
      </c>
      <c r="S138" s="15"/>
    </row>
    <row r="139" spans="16:19" ht="12">
      <c r="P139" s="65">
        <v>136</v>
      </c>
      <c r="Q139" s="62" t="s">
        <v>206</v>
      </c>
      <c r="S139" s="15"/>
    </row>
    <row r="140" spans="16:19" ht="12">
      <c r="P140" s="65">
        <v>137</v>
      </c>
      <c r="Q140" s="62" t="s">
        <v>207</v>
      </c>
      <c r="S140" s="15"/>
    </row>
    <row r="141" spans="16:19" ht="12">
      <c r="P141" s="65">
        <v>138</v>
      </c>
      <c r="Q141" s="62" t="s">
        <v>208</v>
      </c>
      <c r="S141" s="15"/>
    </row>
    <row r="142" spans="16:19" ht="12">
      <c r="P142" s="65">
        <v>139</v>
      </c>
      <c r="Q142" s="62" t="s">
        <v>209</v>
      </c>
      <c r="S142" s="15"/>
    </row>
    <row r="143" spans="16:19" ht="12">
      <c r="P143" s="65">
        <v>140</v>
      </c>
      <c r="Q143" s="62" t="s">
        <v>210</v>
      </c>
      <c r="S143" s="15"/>
    </row>
    <row r="144" spans="16:19" ht="12">
      <c r="P144" s="65">
        <v>141</v>
      </c>
      <c r="Q144" s="62" t="s">
        <v>211</v>
      </c>
      <c r="S144" s="15"/>
    </row>
    <row r="145" spans="16:19" ht="12">
      <c r="P145" s="65">
        <v>142</v>
      </c>
      <c r="Q145" s="62" t="s">
        <v>212</v>
      </c>
      <c r="S145" s="15"/>
    </row>
    <row r="146" spans="16:19" ht="12">
      <c r="P146" s="65">
        <v>143</v>
      </c>
      <c r="Q146" s="62" t="s">
        <v>213</v>
      </c>
      <c r="S146" s="15"/>
    </row>
    <row r="147" spans="16:19" ht="12">
      <c r="P147" s="65">
        <v>144</v>
      </c>
      <c r="Q147" s="62" t="s">
        <v>214</v>
      </c>
      <c r="S147" s="15"/>
    </row>
    <row r="148" spans="16:19" ht="12">
      <c r="P148" s="65">
        <v>145</v>
      </c>
      <c r="Q148" s="62" t="s">
        <v>215</v>
      </c>
      <c r="S148" s="15"/>
    </row>
    <row r="149" spans="16:19" ht="12">
      <c r="P149" s="65">
        <v>146</v>
      </c>
      <c r="Q149" s="62" t="s">
        <v>216</v>
      </c>
      <c r="S149" s="15"/>
    </row>
    <row r="150" spans="16:19" ht="12">
      <c r="P150" s="65">
        <v>147</v>
      </c>
      <c r="Q150" s="62" t="s">
        <v>217</v>
      </c>
      <c r="S150" s="15"/>
    </row>
    <row r="151" spans="16:19" ht="12">
      <c r="P151" s="65">
        <v>148</v>
      </c>
      <c r="Q151" s="62" t="s">
        <v>218</v>
      </c>
      <c r="S151" s="15"/>
    </row>
    <row r="152" spans="16:19" ht="12">
      <c r="P152" s="65">
        <v>149</v>
      </c>
      <c r="Q152" s="62" t="s">
        <v>219</v>
      </c>
      <c r="S152" s="15"/>
    </row>
    <row r="153" spans="16:19" ht="12">
      <c r="P153" s="65">
        <v>150</v>
      </c>
      <c r="Q153" s="62" t="s">
        <v>220</v>
      </c>
      <c r="S153" s="15"/>
    </row>
    <row r="154" spans="16:19" ht="12">
      <c r="P154" s="65">
        <v>151</v>
      </c>
      <c r="Q154" s="62" t="s">
        <v>221</v>
      </c>
      <c r="S154" s="15"/>
    </row>
    <row r="155" spans="16:19" ht="12">
      <c r="P155" s="65">
        <v>152</v>
      </c>
      <c r="Q155" s="62" t="s">
        <v>222</v>
      </c>
      <c r="S155" s="15"/>
    </row>
    <row r="156" spans="16:19" ht="12">
      <c r="P156" s="65">
        <v>153</v>
      </c>
      <c r="Q156" s="62" t="s">
        <v>223</v>
      </c>
      <c r="S156" s="15"/>
    </row>
    <row r="157" spans="16:19" ht="12">
      <c r="P157" s="65">
        <v>154</v>
      </c>
      <c r="Q157" s="62" t="s">
        <v>224</v>
      </c>
      <c r="S157" s="15"/>
    </row>
    <row r="158" spans="16:19" ht="12">
      <c r="P158" s="65">
        <v>155</v>
      </c>
      <c r="Q158" s="62" t="s">
        <v>225</v>
      </c>
      <c r="S158" s="15"/>
    </row>
    <row r="159" spans="16:19" ht="12">
      <c r="P159" s="65">
        <v>156</v>
      </c>
      <c r="Q159" s="62" t="s">
        <v>226</v>
      </c>
      <c r="S159" s="15"/>
    </row>
    <row r="160" spans="16:19" ht="12">
      <c r="P160" s="65">
        <v>157</v>
      </c>
      <c r="Q160" s="62" t="s">
        <v>227</v>
      </c>
      <c r="S160" s="15"/>
    </row>
    <row r="161" spans="16:19" ht="12">
      <c r="P161" s="65">
        <v>158</v>
      </c>
      <c r="Q161" s="62" t="s">
        <v>228</v>
      </c>
      <c r="S161" s="15"/>
    </row>
    <row r="162" spans="16:19" ht="12">
      <c r="P162" s="65">
        <v>159</v>
      </c>
      <c r="Q162" s="62" t="s">
        <v>229</v>
      </c>
      <c r="S162" s="15"/>
    </row>
    <row r="163" spans="16:19" ht="12">
      <c r="P163" s="65">
        <v>160</v>
      </c>
      <c r="Q163" s="62" t="s">
        <v>230</v>
      </c>
      <c r="S163" s="15"/>
    </row>
    <row r="164" spans="16:19" ht="12">
      <c r="P164" s="65">
        <v>161</v>
      </c>
      <c r="Q164" s="62" t="s">
        <v>231</v>
      </c>
      <c r="S164" s="15"/>
    </row>
    <row r="165" spans="16:19" ht="12">
      <c r="P165" s="65">
        <v>162</v>
      </c>
      <c r="Q165" s="62" t="s">
        <v>232</v>
      </c>
      <c r="S165" s="15"/>
    </row>
    <row r="166" spans="16:19" ht="12">
      <c r="P166" s="65">
        <v>163</v>
      </c>
      <c r="Q166" s="62" t="s">
        <v>233</v>
      </c>
      <c r="S166" s="15"/>
    </row>
    <row r="167" spans="16:19" ht="12">
      <c r="P167" s="65">
        <v>164</v>
      </c>
      <c r="Q167" s="62" t="s">
        <v>234</v>
      </c>
      <c r="S167" s="15"/>
    </row>
    <row r="168" spans="16:19" ht="12">
      <c r="P168" s="65">
        <v>165</v>
      </c>
      <c r="Q168" s="62" t="s">
        <v>235</v>
      </c>
      <c r="S168" s="15"/>
    </row>
    <row r="169" spans="16:19" ht="12">
      <c r="P169" s="65">
        <v>166</v>
      </c>
      <c r="Q169" s="62" t="s">
        <v>236</v>
      </c>
      <c r="S169" s="15"/>
    </row>
    <row r="170" spans="16:19" ht="12">
      <c r="P170" s="65">
        <v>167</v>
      </c>
      <c r="Q170" s="62" t="s">
        <v>237</v>
      </c>
      <c r="S170" s="15"/>
    </row>
    <row r="171" spans="16:19" ht="12">
      <c r="P171" s="65">
        <v>168</v>
      </c>
      <c r="Q171" s="62" t="s">
        <v>238</v>
      </c>
      <c r="S171" s="15"/>
    </row>
    <row r="172" spans="16:19" ht="12">
      <c r="P172" s="65">
        <v>169</v>
      </c>
      <c r="Q172" s="62" t="s">
        <v>239</v>
      </c>
      <c r="S172" s="15"/>
    </row>
    <row r="173" spans="16:19" ht="12">
      <c r="P173" s="65">
        <v>170</v>
      </c>
      <c r="Q173" s="62" t="s">
        <v>240</v>
      </c>
      <c r="S173" s="15"/>
    </row>
    <row r="174" spans="16:19" ht="12">
      <c r="P174" s="65">
        <v>171</v>
      </c>
      <c r="Q174" s="62" t="s">
        <v>241</v>
      </c>
      <c r="S174" s="15"/>
    </row>
    <row r="175" spans="16:19" ht="12">
      <c r="P175" s="65">
        <v>172</v>
      </c>
      <c r="Q175" s="62" t="s">
        <v>242</v>
      </c>
      <c r="S175" s="15"/>
    </row>
    <row r="176" spans="16:19" ht="12">
      <c r="P176" s="65">
        <v>173</v>
      </c>
      <c r="Q176" s="62" t="s">
        <v>243</v>
      </c>
      <c r="S176" s="15"/>
    </row>
    <row r="177" spans="16:19" ht="12">
      <c r="P177" s="65">
        <v>174</v>
      </c>
      <c r="Q177" s="62" t="s">
        <v>244</v>
      </c>
      <c r="S177" s="15"/>
    </row>
    <row r="178" spans="16:19" ht="12">
      <c r="P178" s="65">
        <v>175</v>
      </c>
      <c r="Q178" s="62" t="s">
        <v>245</v>
      </c>
      <c r="S178" s="15"/>
    </row>
    <row r="179" spans="16:19" ht="12">
      <c r="P179" s="65">
        <v>176</v>
      </c>
      <c r="Q179" s="62" t="s">
        <v>246</v>
      </c>
      <c r="S179" s="15"/>
    </row>
    <row r="180" spans="16:19" ht="12">
      <c r="P180" s="65">
        <v>177</v>
      </c>
      <c r="Q180" s="62" t="s">
        <v>247</v>
      </c>
      <c r="S180" s="15"/>
    </row>
    <row r="181" spans="16:19" ht="12">
      <c r="P181" s="65">
        <v>178</v>
      </c>
      <c r="Q181" s="62" t="s">
        <v>248</v>
      </c>
      <c r="S181" s="15"/>
    </row>
    <row r="182" spans="16:19" ht="12">
      <c r="P182" s="65">
        <v>179</v>
      </c>
      <c r="Q182" s="62" t="s">
        <v>249</v>
      </c>
      <c r="S182" s="15"/>
    </row>
    <row r="183" spans="16:19" ht="12">
      <c r="P183" s="65">
        <v>180</v>
      </c>
      <c r="Q183" s="62" t="s">
        <v>250</v>
      </c>
      <c r="S183" s="15"/>
    </row>
    <row r="184" spans="16:19" ht="12">
      <c r="P184" s="65">
        <v>181</v>
      </c>
      <c r="Q184" s="62" t="s">
        <v>251</v>
      </c>
      <c r="S184" s="15"/>
    </row>
    <row r="185" spans="16:19" ht="12">
      <c r="P185" s="65">
        <v>182</v>
      </c>
      <c r="Q185" s="62" t="s">
        <v>252</v>
      </c>
      <c r="S185" s="15"/>
    </row>
    <row r="186" spans="16:19" ht="12">
      <c r="P186" s="65">
        <v>183</v>
      </c>
      <c r="Q186" s="62" t="s">
        <v>253</v>
      </c>
      <c r="S186" s="15"/>
    </row>
    <row r="187" spans="16:19" ht="12">
      <c r="P187" s="65">
        <v>184</v>
      </c>
      <c r="Q187" s="62" t="s">
        <v>254</v>
      </c>
      <c r="S187" s="15"/>
    </row>
    <row r="188" spans="16:19" ht="12">
      <c r="P188" s="65">
        <v>185</v>
      </c>
      <c r="Q188" s="62" t="s">
        <v>255</v>
      </c>
      <c r="S188" s="15"/>
    </row>
    <row r="189" spans="16:19" ht="12">
      <c r="P189" s="65">
        <v>186</v>
      </c>
      <c r="Q189" s="62" t="s">
        <v>256</v>
      </c>
      <c r="S189" s="15"/>
    </row>
    <row r="190" spans="16:19" ht="12">
      <c r="P190" s="65">
        <v>187</v>
      </c>
      <c r="Q190" s="62" t="s">
        <v>257</v>
      </c>
      <c r="S190" s="15"/>
    </row>
    <row r="191" spans="16:19" ht="12">
      <c r="P191" s="65">
        <v>188</v>
      </c>
      <c r="Q191" s="62" t="s">
        <v>258</v>
      </c>
      <c r="S191" s="15"/>
    </row>
    <row r="192" spans="16:19" ht="12">
      <c r="P192" s="65">
        <v>189</v>
      </c>
      <c r="Q192" s="62" t="s">
        <v>259</v>
      </c>
      <c r="S192" s="15"/>
    </row>
    <row r="193" spans="16:19" ht="12">
      <c r="P193" s="65">
        <v>190</v>
      </c>
      <c r="Q193" s="62" t="s">
        <v>260</v>
      </c>
      <c r="S193" s="15"/>
    </row>
    <row r="194" spans="16:19" ht="12">
      <c r="P194" s="65">
        <v>191</v>
      </c>
      <c r="Q194" s="62" t="s">
        <v>261</v>
      </c>
      <c r="S194" s="15"/>
    </row>
    <row r="195" spans="16:19" ht="12">
      <c r="P195" s="65">
        <v>192</v>
      </c>
      <c r="Q195" s="62" t="s">
        <v>262</v>
      </c>
      <c r="S195" s="15"/>
    </row>
    <row r="196" spans="16:19" ht="12">
      <c r="P196" s="65">
        <v>193</v>
      </c>
      <c r="Q196" s="62" t="s">
        <v>263</v>
      </c>
      <c r="S196" s="15"/>
    </row>
    <row r="197" spans="16:19" ht="12">
      <c r="P197" s="65">
        <v>194</v>
      </c>
      <c r="Q197" s="62" t="s">
        <v>264</v>
      </c>
      <c r="S197" s="15"/>
    </row>
    <row r="198" spans="16:19" ht="12">
      <c r="P198" s="65">
        <v>195</v>
      </c>
      <c r="Q198" s="62" t="s">
        <v>265</v>
      </c>
      <c r="S198" s="15"/>
    </row>
    <row r="199" spans="16:19" ht="12">
      <c r="P199" s="65">
        <v>196</v>
      </c>
      <c r="Q199" s="62" t="s">
        <v>266</v>
      </c>
      <c r="S199" s="15"/>
    </row>
    <row r="200" spans="16:19" ht="12">
      <c r="P200" s="65">
        <v>197</v>
      </c>
      <c r="Q200" s="62" t="s">
        <v>267</v>
      </c>
      <c r="S200" s="15"/>
    </row>
    <row r="201" spans="16:19" ht="12">
      <c r="P201" s="65">
        <v>198</v>
      </c>
      <c r="Q201" s="62" t="s">
        <v>268</v>
      </c>
      <c r="S201" s="15"/>
    </row>
    <row r="202" spans="16:19" ht="12">
      <c r="P202" s="65">
        <v>199</v>
      </c>
      <c r="Q202" s="62" t="s">
        <v>269</v>
      </c>
      <c r="S202" s="15"/>
    </row>
    <row r="203" spans="16:19" ht="12">
      <c r="P203" s="65">
        <v>200</v>
      </c>
      <c r="Q203" s="62" t="s">
        <v>270</v>
      </c>
      <c r="S203" s="15"/>
    </row>
    <row r="204" spans="16:19" ht="12">
      <c r="P204" s="65">
        <v>201</v>
      </c>
      <c r="Q204" s="62" t="s">
        <v>271</v>
      </c>
      <c r="S204" s="15"/>
    </row>
    <row r="205" spans="16:19" ht="12">
      <c r="P205" s="65">
        <v>202</v>
      </c>
      <c r="Q205" s="62" t="s">
        <v>272</v>
      </c>
      <c r="S205" s="15"/>
    </row>
    <row r="206" spans="16:19" ht="12">
      <c r="P206" s="65">
        <v>203</v>
      </c>
      <c r="Q206" s="62" t="s">
        <v>273</v>
      </c>
      <c r="S206" s="15"/>
    </row>
    <row r="207" spans="16:19" ht="12">
      <c r="P207" s="65">
        <v>204</v>
      </c>
      <c r="Q207" s="62" t="s">
        <v>274</v>
      </c>
      <c r="S207" s="15"/>
    </row>
    <row r="208" spans="16:19" ht="12">
      <c r="P208" s="65">
        <v>205</v>
      </c>
      <c r="Q208" s="62" t="s">
        <v>275</v>
      </c>
      <c r="S208" s="15"/>
    </row>
    <row r="209" spans="16:19" ht="12">
      <c r="P209" s="65">
        <v>206</v>
      </c>
      <c r="Q209" s="62" t="s">
        <v>276</v>
      </c>
      <c r="S209" s="15"/>
    </row>
    <row r="210" spans="16:19" ht="12">
      <c r="P210" s="65">
        <v>207</v>
      </c>
      <c r="Q210" s="62" t="s">
        <v>277</v>
      </c>
      <c r="S210" s="15"/>
    </row>
    <row r="211" spans="16:19" ht="12">
      <c r="P211" s="65">
        <v>208</v>
      </c>
      <c r="Q211" s="62" t="s">
        <v>278</v>
      </c>
      <c r="S211" s="15"/>
    </row>
    <row r="212" spans="16:19" ht="12">
      <c r="P212" s="65">
        <v>209</v>
      </c>
      <c r="Q212" s="62" t="s">
        <v>279</v>
      </c>
      <c r="S212" s="15"/>
    </row>
    <row r="213" spans="16:19" ht="12">
      <c r="P213" s="65">
        <v>210</v>
      </c>
      <c r="Q213" s="62" t="s">
        <v>280</v>
      </c>
      <c r="S213" s="15"/>
    </row>
    <row r="214" spans="16:19" ht="12">
      <c r="P214" s="65">
        <v>211</v>
      </c>
      <c r="Q214" s="62" t="s">
        <v>281</v>
      </c>
      <c r="S214" s="15"/>
    </row>
    <row r="215" spans="16:19" ht="12">
      <c r="P215" s="65">
        <v>212</v>
      </c>
      <c r="Q215" s="62" t="s">
        <v>282</v>
      </c>
      <c r="S215" s="15"/>
    </row>
    <row r="216" spans="16:19" ht="12">
      <c r="P216" s="65">
        <v>213</v>
      </c>
      <c r="Q216" s="62" t="s">
        <v>283</v>
      </c>
      <c r="S216" s="15"/>
    </row>
    <row r="217" spans="16:19" ht="12">
      <c r="P217" s="65">
        <v>214</v>
      </c>
      <c r="Q217" s="62" t="s">
        <v>284</v>
      </c>
      <c r="S217" s="15"/>
    </row>
    <row r="218" spans="16:19" ht="12">
      <c r="P218" s="65">
        <v>215</v>
      </c>
      <c r="Q218" s="62" t="s">
        <v>285</v>
      </c>
      <c r="S218" s="15"/>
    </row>
    <row r="219" spans="16:19" ht="12">
      <c r="P219" s="65">
        <v>216</v>
      </c>
      <c r="Q219" s="62" t="s">
        <v>286</v>
      </c>
      <c r="S219" s="15"/>
    </row>
    <row r="220" spans="16:19" ht="12">
      <c r="P220" s="65">
        <v>217</v>
      </c>
      <c r="Q220" s="62" t="s">
        <v>287</v>
      </c>
      <c r="S220" s="15"/>
    </row>
    <row r="221" spans="16:19" ht="12">
      <c r="P221" s="65">
        <v>218</v>
      </c>
      <c r="Q221" s="62" t="s">
        <v>288</v>
      </c>
      <c r="S221" s="15"/>
    </row>
    <row r="222" spans="16:19" ht="12">
      <c r="P222" s="65">
        <v>219</v>
      </c>
      <c r="Q222" s="62" t="s">
        <v>289</v>
      </c>
      <c r="S222" s="15"/>
    </row>
    <row r="223" spans="16:19" ht="12">
      <c r="P223" s="65">
        <v>220</v>
      </c>
      <c r="Q223" s="62" t="s">
        <v>290</v>
      </c>
      <c r="S223" s="15"/>
    </row>
    <row r="224" spans="16:19" ht="12">
      <c r="P224" s="65">
        <v>221</v>
      </c>
      <c r="Q224" s="62" t="s">
        <v>291</v>
      </c>
      <c r="S224" s="15"/>
    </row>
    <row r="225" spans="16:19" ht="12">
      <c r="P225" s="65">
        <v>222</v>
      </c>
      <c r="Q225" s="62" t="s">
        <v>292</v>
      </c>
      <c r="S225" s="15"/>
    </row>
    <row r="226" spans="16:19" ht="12">
      <c r="P226" s="65">
        <v>223</v>
      </c>
      <c r="Q226" s="62" t="s">
        <v>293</v>
      </c>
      <c r="S226" s="15"/>
    </row>
    <row r="227" spans="16:19" ht="12">
      <c r="P227" s="65">
        <v>224</v>
      </c>
      <c r="Q227" s="62" t="s">
        <v>294</v>
      </c>
      <c r="S227" s="15"/>
    </row>
    <row r="228" spans="16:19" ht="12">
      <c r="P228" s="65">
        <v>225</v>
      </c>
      <c r="Q228" s="62" t="s">
        <v>295</v>
      </c>
      <c r="S228" s="15"/>
    </row>
    <row r="229" spans="16:19" ht="12">
      <c r="P229" s="65">
        <v>226</v>
      </c>
      <c r="Q229" s="62" t="s">
        <v>296</v>
      </c>
      <c r="S229" s="15"/>
    </row>
    <row r="230" spans="16:19" ht="12">
      <c r="P230" s="65">
        <v>227</v>
      </c>
      <c r="Q230" s="62" t="s">
        <v>297</v>
      </c>
      <c r="S230" s="15"/>
    </row>
    <row r="231" spans="16:19" ht="12">
      <c r="P231" s="65">
        <v>228</v>
      </c>
      <c r="Q231" s="62" t="s">
        <v>298</v>
      </c>
      <c r="S231" s="15"/>
    </row>
    <row r="232" spans="16:19" ht="12">
      <c r="P232" s="65">
        <v>229</v>
      </c>
      <c r="Q232" s="62" t="s">
        <v>299</v>
      </c>
      <c r="S232" s="15"/>
    </row>
    <row r="233" spans="16:19" ht="12">
      <c r="P233" s="65">
        <v>230</v>
      </c>
      <c r="Q233" s="62" t="s">
        <v>300</v>
      </c>
      <c r="S233" s="15"/>
    </row>
    <row r="234" spans="16:19" ht="12">
      <c r="P234" s="65">
        <v>231</v>
      </c>
      <c r="Q234" s="62" t="s">
        <v>301</v>
      </c>
      <c r="S234" s="15"/>
    </row>
    <row r="235" spans="16:19" ht="12">
      <c r="P235" s="65">
        <v>232</v>
      </c>
      <c r="Q235" s="62" t="s">
        <v>302</v>
      </c>
      <c r="S235" s="15"/>
    </row>
    <row r="236" spans="16:19" ht="12">
      <c r="P236" s="65">
        <v>233</v>
      </c>
      <c r="Q236" s="62" t="s">
        <v>303</v>
      </c>
      <c r="S236" s="15"/>
    </row>
    <row r="237" spans="16:19" ht="12">
      <c r="P237" s="65">
        <v>234</v>
      </c>
      <c r="Q237" s="62" t="s">
        <v>304</v>
      </c>
      <c r="S237" s="15"/>
    </row>
    <row r="238" spans="16:19" ht="12">
      <c r="P238" s="65">
        <v>235</v>
      </c>
      <c r="Q238" s="62" t="s">
        <v>305</v>
      </c>
      <c r="S238" s="15"/>
    </row>
    <row r="239" spans="16:19" ht="12">
      <c r="P239" s="65">
        <v>236</v>
      </c>
      <c r="Q239" s="62" t="s">
        <v>306</v>
      </c>
      <c r="S239" s="15"/>
    </row>
    <row r="240" spans="16:19" ht="12">
      <c r="P240" s="65">
        <v>237</v>
      </c>
      <c r="Q240" s="62" t="s">
        <v>307</v>
      </c>
      <c r="S240" s="15"/>
    </row>
    <row r="241" spans="16:19" ht="12">
      <c r="P241" s="65">
        <v>238</v>
      </c>
      <c r="Q241" s="62" t="s">
        <v>308</v>
      </c>
      <c r="S241" s="15"/>
    </row>
    <row r="242" spans="16:19" ht="12">
      <c r="P242" s="65">
        <v>239</v>
      </c>
      <c r="Q242" s="62" t="s">
        <v>309</v>
      </c>
      <c r="S242" s="15"/>
    </row>
    <row r="243" spans="16:19" ht="12">
      <c r="P243" s="65">
        <v>240</v>
      </c>
      <c r="Q243" s="62" t="s">
        <v>310</v>
      </c>
      <c r="S243" s="15"/>
    </row>
    <row r="244" spans="16:19" ht="12">
      <c r="P244" s="65">
        <v>241</v>
      </c>
      <c r="Q244" s="62" t="s">
        <v>311</v>
      </c>
      <c r="S244" s="15"/>
    </row>
    <row r="245" spans="16:19" ht="12">
      <c r="P245" s="65">
        <v>242</v>
      </c>
      <c r="Q245" s="62" t="s">
        <v>312</v>
      </c>
      <c r="S245" s="15"/>
    </row>
    <row r="246" spans="16:19" ht="12">
      <c r="P246" s="65">
        <v>243</v>
      </c>
      <c r="Q246" s="62" t="s">
        <v>313</v>
      </c>
      <c r="S246" s="15"/>
    </row>
    <row r="247" spans="16:19" ht="12">
      <c r="P247" s="65">
        <v>244</v>
      </c>
      <c r="Q247" s="62" t="s">
        <v>314</v>
      </c>
      <c r="S247" s="15"/>
    </row>
    <row r="248" spans="16:19" ht="12">
      <c r="P248" s="65">
        <v>245</v>
      </c>
      <c r="Q248" s="62" t="s">
        <v>315</v>
      </c>
      <c r="S248" s="15"/>
    </row>
    <row r="249" spans="16:19" ht="12">
      <c r="P249" s="65">
        <v>246</v>
      </c>
      <c r="Q249" s="62" t="s">
        <v>316</v>
      </c>
      <c r="S249" s="15"/>
    </row>
    <row r="250" spans="16:19" ht="12">
      <c r="P250" s="65">
        <v>247</v>
      </c>
      <c r="Q250" s="62" t="s">
        <v>317</v>
      </c>
      <c r="S250" s="15"/>
    </row>
    <row r="251" spans="16:19" ht="12">
      <c r="P251" s="65">
        <v>248</v>
      </c>
      <c r="Q251" s="62" t="s">
        <v>318</v>
      </c>
      <c r="S251" s="15"/>
    </row>
    <row r="252" spans="16:19" ht="12">
      <c r="P252" s="65">
        <v>249</v>
      </c>
      <c r="Q252" s="62" t="s">
        <v>319</v>
      </c>
      <c r="S252" s="15"/>
    </row>
    <row r="253" spans="16:19" ht="12">
      <c r="P253" s="65">
        <v>250</v>
      </c>
      <c r="Q253" s="62" t="s">
        <v>320</v>
      </c>
      <c r="S253" s="15"/>
    </row>
    <row r="254" spans="16:19" ht="12">
      <c r="P254" s="65">
        <v>251</v>
      </c>
      <c r="Q254" s="62" t="s">
        <v>321</v>
      </c>
      <c r="S254" s="15"/>
    </row>
    <row r="255" spans="16:19" ht="12">
      <c r="P255" s="65">
        <v>252</v>
      </c>
      <c r="Q255" s="62" t="s">
        <v>322</v>
      </c>
      <c r="S255" s="15"/>
    </row>
    <row r="256" spans="16:19" ht="12">
      <c r="P256" s="65">
        <v>253</v>
      </c>
      <c r="Q256" s="62" t="s">
        <v>323</v>
      </c>
      <c r="S256" s="15"/>
    </row>
    <row r="257" spans="16:17">
      <c r="P257" s="65">
        <v>254</v>
      </c>
      <c r="Q257" s="62" t="s">
        <v>324</v>
      </c>
    </row>
    <row r="258" spans="16:17" ht="17.25" thickBot="1">
      <c r="P258" s="66">
        <v>255</v>
      </c>
      <c r="Q258" s="67" t="s">
        <v>325</v>
      </c>
    </row>
  </sheetData>
  <mergeCells count="9">
    <mergeCell ref="A49:N60"/>
    <mergeCell ref="A1:B1"/>
    <mergeCell ref="C1:N1"/>
    <mergeCell ref="P1:Q1"/>
    <mergeCell ref="K2:N2"/>
    <mergeCell ref="A46:B47"/>
    <mergeCell ref="C46:D47"/>
    <mergeCell ref="E46:E47"/>
    <mergeCell ref="F46:F47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6DF7-CCBF-405E-98B7-CB8102ECA43C}">
  <sheetPr>
    <tabColor rgb="FFFFC000"/>
  </sheetPr>
  <dimension ref="A1:N43"/>
  <sheetViews>
    <sheetView workbookViewId="0">
      <selection activeCell="H48" sqref="H48"/>
    </sheetView>
  </sheetViews>
  <sheetFormatPr defaultColWidth="38.625" defaultRowHeight="12"/>
  <cols>
    <col min="1" max="1" width="16.125" style="2" bestFit="1" customWidth="1"/>
    <col min="2" max="2" width="5.75" style="2" bestFit="1" customWidth="1"/>
    <col min="3" max="3" width="48.625" style="2" bestFit="1" customWidth="1"/>
    <col min="4" max="4" width="11.87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3.25" style="1" bestFit="1" customWidth="1"/>
    <col min="9" max="9" width="6.5" style="1" bestFit="1" customWidth="1"/>
    <col min="10" max="10" width="5.875" style="2" bestFit="1" customWidth="1"/>
    <col min="11" max="11" width="18.75" style="2" bestFit="1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591</v>
      </c>
      <c r="B1" s="90"/>
      <c r="C1" s="90"/>
      <c r="D1" s="90"/>
      <c r="E1" s="90"/>
      <c r="F1" s="90"/>
      <c r="H1" s="90" t="str">
        <f>_xlfn.CONCAT("화재 주기 / 이벤트 데이터 보고(0x60) - Uplink, ", E43,"-Byte")</f>
        <v>화재 주기 / 이벤트 데이터 보고(0x60) - Uplink, 44-Byte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568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_xlfn.CONCAT("0x",DEC2HEX(E43,2))</f>
        <v>0x2C</v>
      </c>
      <c r="L4" s="2">
        <f>HEX2DEC(MID(K4,3,2))</f>
        <v>44</v>
      </c>
      <c r="M4" s="1">
        <f t="shared" ref="M4:M42" si="0">VALUE(SUBSTITUTE(J4,"-Byte",""))</f>
        <v>1</v>
      </c>
    </row>
    <row r="5" spans="1:14">
      <c r="A5" s="8" t="s">
        <v>15</v>
      </c>
      <c r="B5" s="8" t="s">
        <v>11</v>
      </c>
      <c r="C5" s="9" t="s">
        <v>16</v>
      </c>
      <c r="D5" s="8" t="s">
        <v>12</v>
      </c>
      <c r="E5" s="8">
        <v>4</v>
      </c>
      <c r="F5" s="8" t="s">
        <v>17</v>
      </c>
      <c r="G5" s="10"/>
      <c r="H5" s="11">
        <v>2</v>
      </c>
      <c r="I5" s="144"/>
      <c r="J5" s="12" t="str">
        <f t="shared" ref="J5:J42" si="1">_xlfn.CONCAT(E5, "-Byte")</f>
        <v>4-Byte</v>
      </c>
      <c r="K5" s="8" t="s">
        <v>18</v>
      </c>
      <c r="M5" s="1">
        <f t="shared" si="0"/>
        <v>4</v>
      </c>
    </row>
    <row r="6" spans="1:14">
      <c r="A6" s="8" t="s">
        <v>19</v>
      </c>
      <c r="B6" s="8" t="s">
        <v>20</v>
      </c>
      <c r="C6" s="9" t="s">
        <v>16</v>
      </c>
      <c r="D6" s="8" t="s">
        <v>12</v>
      </c>
      <c r="E6" s="8">
        <v>4</v>
      </c>
      <c r="F6" s="8" t="s">
        <v>17</v>
      </c>
      <c r="G6" s="10"/>
      <c r="H6" s="11">
        <v>3</v>
      </c>
      <c r="I6" s="144"/>
      <c r="J6" s="12" t="str">
        <f t="shared" si="1"/>
        <v>4-Byte</v>
      </c>
      <c r="K6" s="8" t="s">
        <v>19</v>
      </c>
      <c r="M6" s="1">
        <f t="shared" si="0"/>
        <v>4</v>
      </c>
    </row>
    <row r="7" spans="1:14">
      <c r="A7" s="88" t="s">
        <v>569</v>
      </c>
      <c r="B7" s="88" t="s">
        <v>11</v>
      </c>
      <c r="C7" s="89" t="s">
        <v>570</v>
      </c>
      <c r="D7" s="88" t="s">
        <v>520</v>
      </c>
      <c r="E7" s="88">
        <v>1</v>
      </c>
      <c r="F7" s="88" t="s">
        <v>13</v>
      </c>
      <c r="G7" s="10"/>
      <c r="H7" s="11">
        <v>5</v>
      </c>
      <c r="I7" s="144"/>
      <c r="J7" s="12" t="str">
        <f t="shared" si="1"/>
        <v>1-Byte</v>
      </c>
      <c r="K7" s="8" t="s">
        <v>581</v>
      </c>
      <c r="M7" s="1">
        <f t="shared" si="0"/>
        <v>1</v>
      </c>
    </row>
    <row r="8" spans="1:14">
      <c r="A8" s="88" t="s">
        <v>510</v>
      </c>
      <c r="B8" s="88" t="s">
        <v>11</v>
      </c>
      <c r="C8" s="89" t="s">
        <v>516</v>
      </c>
      <c r="D8" s="88" t="s">
        <v>512</v>
      </c>
      <c r="E8" s="88">
        <v>1</v>
      </c>
      <c r="F8" s="88" t="s">
        <v>13</v>
      </c>
      <c r="G8" s="10"/>
      <c r="H8" s="11">
        <v>6</v>
      </c>
      <c r="I8" s="144"/>
      <c r="J8" s="12" t="str">
        <f t="shared" si="1"/>
        <v>1-Byte</v>
      </c>
      <c r="K8" s="8" t="s">
        <v>521</v>
      </c>
      <c r="M8" s="1">
        <f t="shared" si="0"/>
        <v>1</v>
      </c>
    </row>
    <row r="9" spans="1:14">
      <c r="A9" s="88" t="s">
        <v>511</v>
      </c>
      <c r="B9" s="88" t="s">
        <v>11</v>
      </c>
      <c r="C9" s="89" t="s">
        <v>517</v>
      </c>
      <c r="D9" s="88" t="s">
        <v>513</v>
      </c>
      <c r="E9" s="88">
        <v>1</v>
      </c>
      <c r="F9" s="88" t="s">
        <v>13</v>
      </c>
      <c r="G9" s="10"/>
      <c r="H9" s="11">
        <v>7</v>
      </c>
      <c r="I9" s="144"/>
      <c r="J9" s="12" t="str">
        <f t="shared" si="1"/>
        <v>1-Byte</v>
      </c>
      <c r="K9" s="8" t="s">
        <v>522</v>
      </c>
      <c r="M9" s="1">
        <f t="shared" si="0"/>
        <v>1</v>
      </c>
    </row>
    <row r="10" spans="1:14">
      <c r="A10" s="88" t="s">
        <v>514</v>
      </c>
      <c r="B10" s="88" t="s">
        <v>11</v>
      </c>
      <c r="C10" s="89" t="s">
        <v>518</v>
      </c>
      <c r="D10" s="88" t="s">
        <v>512</v>
      </c>
      <c r="E10" s="88">
        <v>1</v>
      </c>
      <c r="F10" s="88" t="s">
        <v>13</v>
      </c>
      <c r="G10" s="10"/>
      <c r="H10" s="11">
        <v>8</v>
      </c>
      <c r="I10" s="144"/>
      <c r="J10" s="12" t="str">
        <f t="shared" si="1"/>
        <v>1-Byte</v>
      </c>
      <c r="K10" s="8" t="s">
        <v>523</v>
      </c>
      <c r="M10" s="1">
        <f t="shared" si="0"/>
        <v>1</v>
      </c>
    </row>
    <row r="11" spans="1:14">
      <c r="A11" s="88" t="s">
        <v>515</v>
      </c>
      <c r="B11" s="88" t="s">
        <v>11</v>
      </c>
      <c r="C11" s="89" t="s">
        <v>519</v>
      </c>
      <c r="D11" s="88" t="s">
        <v>513</v>
      </c>
      <c r="E11" s="88">
        <v>1</v>
      </c>
      <c r="F11" s="88" t="s">
        <v>13</v>
      </c>
      <c r="G11" s="10"/>
      <c r="H11" s="11">
        <v>9</v>
      </c>
      <c r="I11" s="144"/>
      <c r="J11" s="12" t="str">
        <f t="shared" si="1"/>
        <v>1-Byte</v>
      </c>
      <c r="K11" s="8" t="s">
        <v>524</v>
      </c>
      <c r="M11" s="1">
        <f t="shared" si="0"/>
        <v>1</v>
      </c>
    </row>
    <row r="12" spans="1:14">
      <c r="A12" s="88" t="s">
        <v>509</v>
      </c>
      <c r="B12" s="88" t="s">
        <v>11</v>
      </c>
      <c r="C12" s="89" t="s">
        <v>589</v>
      </c>
      <c r="D12" s="88" t="s">
        <v>489</v>
      </c>
      <c r="E12" s="88">
        <v>1</v>
      </c>
      <c r="F12" s="88" t="s">
        <v>13</v>
      </c>
      <c r="G12" s="10"/>
      <c r="H12" s="11">
        <v>10</v>
      </c>
      <c r="I12" s="144"/>
      <c r="J12" s="12" t="str">
        <f t="shared" si="1"/>
        <v>1-Byte</v>
      </c>
      <c r="K12" s="8" t="s">
        <v>525</v>
      </c>
      <c r="M12" s="1">
        <f t="shared" si="0"/>
        <v>1</v>
      </c>
    </row>
    <row r="13" spans="1:14">
      <c r="A13" s="8" t="s">
        <v>571</v>
      </c>
      <c r="B13" s="8" t="s">
        <v>11</v>
      </c>
      <c r="C13" s="14" t="s">
        <v>576</v>
      </c>
      <c r="D13" s="8" t="s">
        <v>520</v>
      </c>
      <c r="E13" s="8">
        <v>1</v>
      </c>
      <c r="F13" s="8" t="s">
        <v>13</v>
      </c>
      <c r="G13" s="10"/>
      <c r="H13" s="11">
        <v>11</v>
      </c>
      <c r="I13" s="144"/>
      <c r="J13" s="12" t="str">
        <f t="shared" si="1"/>
        <v>1-Byte</v>
      </c>
      <c r="K13" s="8" t="s">
        <v>582</v>
      </c>
      <c r="M13" s="1">
        <f t="shared" si="0"/>
        <v>1</v>
      </c>
    </row>
    <row r="14" spans="1:14">
      <c r="A14" s="8" t="s">
        <v>510</v>
      </c>
      <c r="B14" s="8" t="s">
        <v>11</v>
      </c>
      <c r="C14" s="14" t="s">
        <v>516</v>
      </c>
      <c r="D14" s="8" t="s">
        <v>512</v>
      </c>
      <c r="E14" s="8">
        <v>1</v>
      </c>
      <c r="F14" s="8" t="s">
        <v>13</v>
      </c>
      <c r="G14" s="10"/>
      <c r="H14" s="11">
        <v>12</v>
      </c>
      <c r="I14" s="144"/>
      <c r="J14" s="12" t="str">
        <f t="shared" si="1"/>
        <v>1-Byte</v>
      </c>
      <c r="K14" s="8" t="s">
        <v>526</v>
      </c>
      <c r="M14" s="1">
        <f t="shared" si="0"/>
        <v>1</v>
      </c>
    </row>
    <row r="15" spans="1:14">
      <c r="A15" s="8" t="s">
        <v>511</v>
      </c>
      <c r="B15" s="8" t="s">
        <v>11</v>
      </c>
      <c r="C15" s="14" t="s">
        <v>517</v>
      </c>
      <c r="D15" s="8" t="s">
        <v>513</v>
      </c>
      <c r="E15" s="8">
        <v>1</v>
      </c>
      <c r="F15" s="8" t="s">
        <v>13</v>
      </c>
      <c r="G15" s="10"/>
      <c r="H15" s="11">
        <v>13</v>
      </c>
      <c r="I15" s="144"/>
      <c r="J15" s="12" t="str">
        <f t="shared" si="1"/>
        <v>1-Byte</v>
      </c>
      <c r="K15" s="8" t="s">
        <v>527</v>
      </c>
      <c r="M15" s="1">
        <f t="shared" si="0"/>
        <v>1</v>
      </c>
    </row>
    <row r="16" spans="1:14">
      <c r="A16" s="8" t="s">
        <v>514</v>
      </c>
      <c r="B16" s="8" t="s">
        <v>11</v>
      </c>
      <c r="C16" s="14" t="s">
        <v>518</v>
      </c>
      <c r="D16" s="8" t="s">
        <v>512</v>
      </c>
      <c r="E16" s="8">
        <v>1</v>
      </c>
      <c r="F16" s="8" t="s">
        <v>13</v>
      </c>
      <c r="G16" s="10"/>
      <c r="H16" s="11">
        <v>14</v>
      </c>
      <c r="I16" s="144"/>
      <c r="J16" s="12" t="str">
        <f t="shared" si="1"/>
        <v>1-Byte</v>
      </c>
      <c r="K16" s="8" t="s">
        <v>528</v>
      </c>
      <c r="M16" s="1">
        <f t="shared" si="0"/>
        <v>1</v>
      </c>
    </row>
    <row r="17" spans="1:13">
      <c r="A17" s="8" t="s">
        <v>515</v>
      </c>
      <c r="B17" s="8" t="s">
        <v>11</v>
      </c>
      <c r="C17" s="14" t="s">
        <v>519</v>
      </c>
      <c r="D17" s="8" t="s">
        <v>513</v>
      </c>
      <c r="E17" s="8">
        <v>1</v>
      </c>
      <c r="F17" s="8" t="s">
        <v>13</v>
      </c>
      <c r="G17" s="10"/>
      <c r="H17" s="11">
        <v>15</v>
      </c>
      <c r="I17" s="144"/>
      <c r="J17" s="12" t="str">
        <f t="shared" si="1"/>
        <v>1-Byte</v>
      </c>
      <c r="K17" s="8" t="s">
        <v>529</v>
      </c>
      <c r="M17" s="1">
        <f t="shared" si="0"/>
        <v>1</v>
      </c>
    </row>
    <row r="18" spans="1:13">
      <c r="A18" s="8" t="s">
        <v>509</v>
      </c>
      <c r="B18" s="8" t="s">
        <v>11</v>
      </c>
      <c r="C18" s="14" t="s">
        <v>587</v>
      </c>
      <c r="D18" s="8" t="s">
        <v>489</v>
      </c>
      <c r="E18" s="8">
        <v>1</v>
      </c>
      <c r="F18" s="8" t="s">
        <v>13</v>
      </c>
      <c r="G18" s="10"/>
      <c r="H18" s="11">
        <v>16</v>
      </c>
      <c r="I18" s="144"/>
      <c r="J18" s="12" t="str">
        <f t="shared" si="1"/>
        <v>1-Byte</v>
      </c>
      <c r="K18" s="8" t="s">
        <v>530</v>
      </c>
      <c r="M18" s="1">
        <f t="shared" si="0"/>
        <v>1</v>
      </c>
    </row>
    <row r="19" spans="1:13">
      <c r="A19" s="88" t="s">
        <v>572</v>
      </c>
      <c r="B19" s="88" t="s">
        <v>11</v>
      </c>
      <c r="C19" s="89" t="s">
        <v>577</v>
      </c>
      <c r="D19" s="88" t="s">
        <v>520</v>
      </c>
      <c r="E19" s="88">
        <v>1</v>
      </c>
      <c r="F19" s="88" t="s">
        <v>13</v>
      </c>
      <c r="G19" s="10"/>
      <c r="H19" s="11">
        <v>17</v>
      </c>
      <c r="I19" s="144"/>
      <c r="J19" s="12" t="str">
        <f t="shared" si="1"/>
        <v>1-Byte</v>
      </c>
      <c r="K19" s="8" t="s">
        <v>583</v>
      </c>
      <c r="M19" s="1">
        <f t="shared" si="0"/>
        <v>1</v>
      </c>
    </row>
    <row r="20" spans="1:13">
      <c r="A20" s="88" t="s">
        <v>510</v>
      </c>
      <c r="B20" s="88" t="s">
        <v>11</v>
      </c>
      <c r="C20" s="89" t="s">
        <v>516</v>
      </c>
      <c r="D20" s="88" t="s">
        <v>512</v>
      </c>
      <c r="E20" s="88">
        <v>1</v>
      </c>
      <c r="F20" s="88" t="s">
        <v>13</v>
      </c>
      <c r="G20" s="10"/>
      <c r="H20" s="11">
        <v>18</v>
      </c>
      <c r="I20" s="144"/>
      <c r="J20" s="12" t="str">
        <f t="shared" si="1"/>
        <v>1-Byte</v>
      </c>
      <c r="K20" s="8" t="s">
        <v>531</v>
      </c>
      <c r="M20" s="1">
        <f t="shared" si="0"/>
        <v>1</v>
      </c>
    </row>
    <row r="21" spans="1:13">
      <c r="A21" s="88" t="s">
        <v>511</v>
      </c>
      <c r="B21" s="88" t="s">
        <v>11</v>
      </c>
      <c r="C21" s="89" t="s">
        <v>517</v>
      </c>
      <c r="D21" s="88" t="s">
        <v>513</v>
      </c>
      <c r="E21" s="88">
        <v>1</v>
      </c>
      <c r="F21" s="88" t="s">
        <v>13</v>
      </c>
      <c r="G21" s="10"/>
      <c r="H21" s="11">
        <v>19</v>
      </c>
      <c r="I21" s="144"/>
      <c r="J21" s="12" t="str">
        <f t="shared" si="1"/>
        <v>1-Byte</v>
      </c>
      <c r="K21" s="8" t="s">
        <v>532</v>
      </c>
      <c r="M21" s="1">
        <f t="shared" si="0"/>
        <v>1</v>
      </c>
    </row>
    <row r="22" spans="1:13">
      <c r="A22" s="88" t="s">
        <v>514</v>
      </c>
      <c r="B22" s="88" t="s">
        <v>11</v>
      </c>
      <c r="C22" s="89" t="s">
        <v>518</v>
      </c>
      <c r="D22" s="88" t="s">
        <v>512</v>
      </c>
      <c r="E22" s="88">
        <v>1</v>
      </c>
      <c r="F22" s="88" t="s">
        <v>13</v>
      </c>
      <c r="G22" s="10"/>
      <c r="H22" s="11">
        <v>20</v>
      </c>
      <c r="I22" s="144"/>
      <c r="J22" s="12" t="str">
        <f t="shared" si="1"/>
        <v>1-Byte</v>
      </c>
      <c r="K22" s="8" t="s">
        <v>533</v>
      </c>
      <c r="M22" s="1">
        <f t="shared" si="0"/>
        <v>1</v>
      </c>
    </row>
    <row r="23" spans="1:13">
      <c r="A23" s="88" t="s">
        <v>515</v>
      </c>
      <c r="B23" s="88" t="s">
        <v>11</v>
      </c>
      <c r="C23" s="89" t="s">
        <v>519</v>
      </c>
      <c r="D23" s="88" t="s">
        <v>513</v>
      </c>
      <c r="E23" s="88">
        <v>1</v>
      </c>
      <c r="F23" s="88" t="s">
        <v>13</v>
      </c>
      <c r="G23" s="10"/>
      <c r="H23" s="11">
        <v>21</v>
      </c>
      <c r="I23" s="144"/>
      <c r="J23" s="12" t="str">
        <f t="shared" si="1"/>
        <v>1-Byte</v>
      </c>
      <c r="K23" s="8" t="s">
        <v>534</v>
      </c>
      <c r="M23" s="1">
        <f t="shared" si="0"/>
        <v>1</v>
      </c>
    </row>
    <row r="24" spans="1:13">
      <c r="A24" s="88" t="s">
        <v>509</v>
      </c>
      <c r="B24" s="88" t="s">
        <v>11</v>
      </c>
      <c r="C24" s="89" t="s">
        <v>588</v>
      </c>
      <c r="D24" s="88" t="s">
        <v>489</v>
      </c>
      <c r="E24" s="88">
        <v>1</v>
      </c>
      <c r="F24" s="88" t="s">
        <v>13</v>
      </c>
      <c r="G24" s="10"/>
      <c r="H24" s="11">
        <v>22</v>
      </c>
      <c r="I24" s="144"/>
      <c r="J24" s="12" t="str">
        <f t="shared" si="1"/>
        <v>1-Byte</v>
      </c>
      <c r="K24" s="8" t="s">
        <v>535</v>
      </c>
      <c r="M24" s="1">
        <f t="shared" si="0"/>
        <v>1</v>
      </c>
    </row>
    <row r="25" spans="1:13">
      <c r="A25" s="8" t="s">
        <v>573</v>
      </c>
      <c r="B25" s="8" t="s">
        <v>11</v>
      </c>
      <c r="C25" s="14" t="s">
        <v>578</v>
      </c>
      <c r="D25" s="8" t="s">
        <v>520</v>
      </c>
      <c r="E25" s="8">
        <v>1</v>
      </c>
      <c r="F25" s="8" t="s">
        <v>13</v>
      </c>
      <c r="G25" s="10"/>
      <c r="H25" s="11">
        <v>23</v>
      </c>
      <c r="I25" s="144"/>
      <c r="J25" s="12" t="str">
        <f t="shared" si="1"/>
        <v>1-Byte</v>
      </c>
      <c r="K25" s="8" t="s">
        <v>584</v>
      </c>
      <c r="M25" s="1">
        <f t="shared" si="0"/>
        <v>1</v>
      </c>
    </row>
    <row r="26" spans="1:13">
      <c r="A26" s="8" t="s">
        <v>510</v>
      </c>
      <c r="B26" s="8" t="s">
        <v>11</v>
      </c>
      <c r="C26" s="14" t="s">
        <v>516</v>
      </c>
      <c r="D26" s="8" t="s">
        <v>512</v>
      </c>
      <c r="E26" s="8">
        <v>1</v>
      </c>
      <c r="F26" s="8" t="s">
        <v>13</v>
      </c>
      <c r="G26" s="10"/>
      <c r="H26" s="11">
        <v>24</v>
      </c>
      <c r="I26" s="144"/>
      <c r="J26" s="12" t="str">
        <f t="shared" si="1"/>
        <v>1-Byte</v>
      </c>
      <c r="K26" s="8" t="s">
        <v>536</v>
      </c>
      <c r="M26" s="1">
        <f t="shared" si="0"/>
        <v>1</v>
      </c>
    </row>
    <row r="27" spans="1:13">
      <c r="A27" s="8" t="s">
        <v>511</v>
      </c>
      <c r="B27" s="8" t="s">
        <v>11</v>
      </c>
      <c r="C27" s="14" t="s">
        <v>517</v>
      </c>
      <c r="D27" s="8" t="s">
        <v>513</v>
      </c>
      <c r="E27" s="8">
        <v>1</v>
      </c>
      <c r="F27" s="8" t="s">
        <v>13</v>
      </c>
      <c r="G27" s="10"/>
      <c r="H27" s="11">
        <v>25</v>
      </c>
      <c r="I27" s="144"/>
      <c r="J27" s="12" t="str">
        <f t="shared" si="1"/>
        <v>1-Byte</v>
      </c>
      <c r="K27" s="8" t="s">
        <v>537</v>
      </c>
      <c r="M27" s="1">
        <f t="shared" si="0"/>
        <v>1</v>
      </c>
    </row>
    <row r="28" spans="1:13">
      <c r="A28" s="8" t="s">
        <v>514</v>
      </c>
      <c r="B28" s="8" t="s">
        <v>11</v>
      </c>
      <c r="C28" s="14" t="s">
        <v>518</v>
      </c>
      <c r="D28" s="8" t="s">
        <v>512</v>
      </c>
      <c r="E28" s="8">
        <v>1</v>
      </c>
      <c r="F28" s="8" t="s">
        <v>13</v>
      </c>
      <c r="G28" s="10"/>
      <c r="H28" s="11">
        <v>26</v>
      </c>
      <c r="I28" s="144"/>
      <c r="J28" s="12" t="str">
        <f t="shared" si="1"/>
        <v>1-Byte</v>
      </c>
      <c r="K28" s="8" t="s">
        <v>538</v>
      </c>
      <c r="M28" s="1">
        <f t="shared" si="0"/>
        <v>1</v>
      </c>
    </row>
    <row r="29" spans="1:13">
      <c r="A29" s="8" t="s">
        <v>515</v>
      </c>
      <c r="B29" s="8" t="s">
        <v>11</v>
      </c>
      <c r="C29" s="14" t="s">
        <v>519</v>
      </c>
      <c r="D29" s="8" t="s">
        <v>513</v>
      </c>
      <c r="E29" s="8">
        <v>1</v>
      </c>
      <c r="F29" s="8" t="s">
        <v>13</v>
      </c>
      <c r="G29" s="10"/>
      <c r="H29" s="11">
        <v>27</v>
      </c>
      <c r="I29" s="144"/>
      <c r="J29" s="12" t="str">
        <f t="shared" si="1"/>
        <v>1-Byte</v>
      </c>
      <c r="K29" s="8" t="s">
        <v>539</v>
      </c>
      <c r="M29" s="1">
        <f t="shared" si="0"/>
        <v>1</v>
      </c>
    </row>
    <row r="30" spans="1:13">
      <c r="A30" s="8" t="s">
        <v>509</v>
      </c>
      <c r="B30" s="8" t="s">
        <v>11</v>
      </c>
      <c r="C30" s="14" t="s">
        <v>588</v>
      </c>
      <c r="D30" s="8" t="s">
        <v>489</v>
      </c>
      <c r="E30" s="8">
        <v>1</v>
      </c>
      <c r="F30" s="8" t="s">
        <v>13</v>
      </c>
      <c r="G30" s="10"/>
      <c r="H30" s="11">
        <v>28</v>
      </c>
      <c r="I30" s="144"/>
      <c r="J30" s="12" t="str">
        <f t="shared" si="1"/>
        <v>1-Byte</v>
      </c>
      <c r="K30" s="8" t="s">
        <v>540</v>
      </c>
      <c r="M30" s="1">
        <f t="shared" si="0"/>
        <v>1</v>
      </c>
    </row>
    <row r="31" spans="1:13">
      <c r="A31" s="88" t="s">
        <v>574</v>
      </c>
      <c r="B31" s="88" t="s">
        <v>11</v>
      </c>
      <c r="C31" s="89" t="s">
        <v>579</v>
      </c>
      <c r="D31" s="88" t="s">
        <v>520</v>
      </c>
      <c r="E31" s="88">
        <v>1</v>
      </c>
      <c r="F31" s="88" t="s">
        <v>13</v>
      </c>
      <c r="G31" s="10"/>
      <c r="H31" s="11">
        <v>29</v>
      </c>
      <c r="I31" s="144"/>
      <c r="J31" s="12" t="str">
        <f t="shared" si="1"/>
        <v>1-Byte</v>
      </c>
      <c r="K31" s="8" t="s">
        <v>585</v>
      </c>
      <c r="M31" s="1">
        <f t="shared" si="0"/>
        <v>1</v>
      </c>
    </row>
    <row r="32" spans="1:13">
      <c r="A32" s="88" t="s">
        <v>510</v>
      </c>
      <c r="B32" s="88" t="s">
        <v>11</v>
      </c>
      <c r="C32" s="89" t="s">
        <v>516</v>
      </c>
      <c r="D32" s="88" t="s">
        <v>512</v>
      </c>
      <c r="E32" s="88">
        <v>1</v>
      </c>
      <c r="F32" s="88" t="s">
        <v>13</v>
      </c>
      <c r="G32" s="10"/>
      <c r="H32" s="11">
        <v>30</v>
      </c>
      <c r="I32" s="144"/>
      <c r="J32" s="12" t="str">
        <f t="shared" si="1"/>
        <v>1-Byte</v>
      </c>
      <c r="K32" s="8" t="s">
        <v>541</v>
      </c>
      <c r="M32" s="1">
        <f t="shared" si="0"/>
        <v>1</v>
      </c>
    </row>
    <row r="33" spans="1:13">
      <c r="A33" s="88" t="s">
        <v>511</v>
      </c>
      <c r="B33" s="88" t="s">
        <v>11</v>
      </c>
      <c r="C33" s="89" t="s">
        <v>517</v>
      </c>
      <c r="D33" s="88" t="s">
        <v>513</v>
      </c>
      <c r="E33" s="88">
        <v>1</v>
      </c>
      <c r="F33" s="88" t="s">
        <v>13</v>
      </c>
      <c r="G33" s="10"/>
      <c r="H33" s="11">
        <v>31</v>
      </c>
      <c r="I33" s="144"/>
      <c r="J33" s="12" t="str">
        <f t="shared" si="1"/>
        <v>1-Byte</v>
      </c>
      <c r="K33" s="8" t="s">
        <v>542</v>
      </c>
      <c r="M33" s="1">
        <f t="shared" si="0"/>
        <v>1</v>
      </c>
    </row>
    <row r="34" spans="1:13">
      <c r="A34" s="88" t="s">
        <v>514</v>
      </c>
      <c r="B34" s="88" t="s">
        <v>11</v>
      </c>
      <c r="C34" s="89" t="s">
        <v>518</v>
      </c>
      <c r="D34" s="88" t="s">
        <v>512</v>
      </c>
      <c r="E34" s="88">
        <v>1</v>
      </c>
      <c r="F34" s="88" t="s">
        <v>13</v>
      </c>
      <c r="G34" s="10"/>
      <c r="H34" s="11">
        <v>32</v>
      </c>
      <c r="I34" s="144"/>
      <c r="J34" s="12" t="str">
        <f t="shared" si="1"/>
        <v>1-Byte</v>
      </c>
      <c r="K34" s="8" t="s">
        <v>543</v>
      </c>
      <c r="M34" s="1">
        <f t="shared" si="0"/>
        <v>1</v>
      </c>
    </row>
    <row r="35" spans="1:13">
      <c r="A35" s="88" t="s">
        <v>515</v>
      </c>
      <c r="B35" s="88" t="s">
        <v>11</v>
      </c>
      <c r="C35" s="89" t="s">
        <v>519</v>
      </c>
      <c r="D35" s="88" t="s">
        <v>513</v>
      </c>
      <c r="E35" s="88">
        <v>1</v>
      </c>
      <c r="F35" s="88" t="s">
        <v>13</v>
      </c>
      <c r="G35" s="10"/>
      <c r="H35" s="11">
        <v>33</v>
      </c>
      <c r="I35" s="144"/>
      <c r="J35" s="12" t="str">
        <f t="shared" si="1"/>
        <v>1-Byte</v>
      </c>
      <c r="K35" s="8" t="s">
        <v>544</v>
      </c>
      <c r="M35" s="1">
        <f t="shared" si="0"/>
        <v>1</v>
      </c>
    </row>
    <row r="36" spans="1:13">
      <c r="A36" s="88" t="s">
        <v>509</v>
      </c>
      <c r="B36" s="88" t="s">
        <v>11</v>
      </c>
      <c r="C36" s="89" t="s">
        <v>588</v>
      </c>
      <c r="D36" s="88" t="s">
        <v>489</v>
      </c>
      <c r="E36" s="88">
        <v>1</v>
      </c>
      <c r="F36" s="88" t="s">
        <v>13</v>
      </c>
      <c r="G36" s="10"/>
      <c r="H36" s="11">
        <v>34</v>
      </c>
      <c r="I36" s="144"/>
      <c r="J36" s="12" t="str">
        <f t="shared" si="1"/>
        <v>1-Byte</v>
      </c>
      <c r="K36" s="8" t="s">
        <v>545</v>
      </c>
      <c r="M36" s="1">
        <f t="shared" si="0"/>
        <v>1</v>
      </c>
    </row>
    <row r="37" spans="1:13">
      <c r="A37" s="8" t="s">
        <v>575</v>
      </c>
      <c r="B37" s="8" t="s">
        <v>11</v>
      </c>
      <c r="C37" s="14" t="s">
        <v>580</v>
      </c>
      <c r="D37" s="8" t="s">
        <v>520</v>
      </c>
      <c r="E37" s="8">
        <v>1</v>
      </c>
      <c r="F37" s="8" t="s">
        <v>13</v>
      </c>
      <c r="G37" s="10"/>
      <c r="H37" s="11">
        <v>35</v>
      </c>
      <c r="I37" s="144"/>
      <c r="J37" s="12" t="str">
        <f t="shared" si="1"/>
        <v>1-Byte</v>
      </c>
      <c r="K37" s="8" t="s">
        <v>586</v>
      </c>
      <c r="M37" s="1">
        <f t="shared" si="0"/>
        <v>1</v>
      </c>
    </row>
    <row r="38" spans="1:13">
      <c r="A38" s="8" t="s">
        <v>510</v>
      </c>
      <c r="B38" s="8" t="s">
        <v>11</v>
      </c>
      <c r="C38" s="14" t="s">
        <v>516</v>
      </c>
      <c r="D38" s="8" t="s">
        <v>512</v>
      </c>
      <c r="E38" s="8">
        <v>1</v>
      </c>
      <c r="F38" s="8" t="s">
        <v>13</v>
      </c>
      <c r="G38" s="10"/>
      <c r="H38" s="11">
        <v>36</v>
      </c>
      <c r="I38" s="144"/>
      <c r="J38" s="12" t="str">
        <f t="shared" si="1"/>
        <v>1-Byte</v>
      </c>
      <c r="K38" s="8" t="s">
        <v>546</v>
      </c>
      <c r="M38" s="1">
        <f t="shared" si="0"/>
        <v>1</v>
      </c>
    </row>
    <row r="39" spans="1:13">
      <c r="A39" s="8" t="s">
        <v>511</v>
      </c>
      <c r="B39" s="8" t="s">
        <v>11</v>
      </c>
      <c r="C39" s="14" t="s">
        <v>517</v>
      </c>
      <c r="D39" s="8" t="s">
        <v>513</v>
      </c>
      <c r="E39" s="8">
        <v>1</v>
      </c>
      <c r="F39" s="8" t="s">
        <v>13</v>
      </c>
      <c r="G39" s="10"/>
      <c r="H39" s="11">
        <v>37</v>
      </c>
      <c r="I39" s="144"/>
      <c r="J39" s="12" t="str">
        <f t="shared" si="1"/>
        <v>1-Byte</v>
      </c>
      <c r="K39" s="8" t="s">
        <v>547</v>
      </c>
      <c r="M39" s="1">
        <f t="shared" si="0"/>
        <v>1</v>
      </c>
    </row>
    <row r="40" spans="1:13">
      <c r="A40" s="8" t="s">
        <v>514</v>
      </c>
      <c r="B40" s="8" t="s">
        <v>11</v>
      </c>
      <c r="C40" s="14" t="s">
        <v>518</v>
      </c>
      <c r="D40" s="8" t="s">
        <v>512</v>
      </c>
      <c r="E40" s="8">
        <v>1</v>
      </c>
      <c r="F40" s="8" t="s">
        <v>13</v>
      </c>
      <c r="G40" s="10"/>
      <c r="H40" s="11">
        <v>38</v>
      </c>
      <c r="I40" s="144"/>
      <c r="J40" s="12" t="str">
        <f t="shared" si="1"/>
        <v>1-Byte</v>
      </c>
      <c r="K40" s="8" t="s">
        <v>548</v>
      </c>
      <c r="M40" s="1">
        <f t="shared" si="0"/>
        <v>1</v>
      </c>
    </row>
    <row r="41" spans="1:13">
      <c r="A41" s="8" t="s">
        <v>515</v>
      </c>
      <c r="B41" s="8" t="s">
        <v>11</v>
      </c>
      <c r="C41" s="14" t="s">
        <v>519</v>
      </c>
      <c r="D41" s="8" t="s">
        <v>513</v>
      </c>
      <c r="E41" s="8">
        <v>1</v>
      </c>
      <c r="F41" s="8" t="s">
        <v>13</v>
      </c>
      <c r="G41" s="10"/>
      <c r="H41" s="11">
        <v>39</v>
      </c>
      <c r="I41" s="144"/>
      <c r="J41" s="12" t="str">
        <f t="shared" si="1"/>
        <v>1-Byte</v>
      </c>
      <c r="K41" s="8" t="s">
        <v>549</v>
      </c>
      <c r="M41" s="1">
        <f t="shared" si="0"/>
        <v>1</v>
      </c>
    </row>
    <row r="42" spans="1:13">
      <c r="A42" s="8" t="s">
        <v>509</v>
      </c>
      <c r="B42" s="8" t="s">
        <v>11</v>
      </c>
      <c r="C42" s="14" t="s">
        <v>589</v>
      </c>
      <c r="D42" s="8" t="s">
        <v>489</v>
      </c>
      <c r="E42" s="8">
        <v>1</v>
      </c>
      <c r="F42" s="8" t="s">
        <v>13</v>
      </c>
      <c r="G42" s="10"/>
      <c r="H42" s="11">
        <v>40</v>
      </c>
      <c r="I42" s="144"/>
      <c r="J42" s="12" t="str">
        <f t="shared" si="1"/>
        <v>1-Byte</v>
      </c>
      <c r="K42" s="8" t="s">
        <v>550</v>
      </c>
      <c r="M42" s="1">
        <f t="shared" si="0"/>
        <v>1</v>
      </c>
    </row>
    <row r="43" spans="1:13">
      <c r="E43" s="1">
        <f>SUM(E5:E42)</f>
        <v>44</v>
      </c>
      <c r="L43" s="2" t="s">
        <v>33</v>
      </c>
      <c r="M43" s="1">
        <f>SUM(M3:M42)</f>
        <v>46</v>
      </c>
    </row>
  </sheetData>
  <mergeCells count="3">
    <mergeCell ref="A1:F3"/>
    <mergeCell ref="H1:M1"/>
    <mergeCell ref="I5:I42"/>
  </mergeCells>
  <phoneticPr fontId="3" type="noConversion"/>
  <hyperlinks>
    <hyperlink ref="N1" location="데이터종류및기능!A1" display="home" xr:uid="{AB417BE1-802A-4A09-9586-4F3E745016C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F22-89F3-411E-8952-5D492AC49D1A}">
  <sheetPr>
    <tabColor rgb="FFFFC000"/>
  </sheetPr>
  <dimension ref="A1:N15"/>
  <sheetViews>
    <sheetView tabSelected="1" workbookViewId="0">
      <selection activeCell="C29" sqref="C29"/>
    </sheetView>
  </sheetViews>
  <sheetFormatPr defaultColWidth="38.625" defaultRowHeight="12"/>
  <cols>
    <col min="1" max="1" width="34.625" style="2" customWidth="1"/>
    <col min="2" max="2" width="7.875" style="2" customWidth="1"/>
    <col min="3" max="3" width="47.75" style="2" bestFit="1" customWidth="1"/>
    <col min="4" max="4" width="20.7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2.375" style="1" bestFit="1" customWidth="1"/>
    <col min="9" max="9" width="6.5" style="1" bestFit="1" customWidth="1"/>
    <col min="10" max="10" width="5.875" style="2" bestFit="1" customWidth="1"/>
    <col min="11" max="11" width="21.125" style="2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599</v>
      </c>
      <c r="B1" s="90"/>
      <c r="C1" s="90"/>
      <c r="D1" s="90"/>
      <c r="E1" s="90"/>
      <c r="F1" s="90"/>
      <c r="H1" s="90" t="str">
        <f>_xlfn.CONCAT("화재 설정(0x71) - Uplink, ", E12,"-Byte")</f>
        <v>화재 설정(0x71) - Uplink, 7-Byte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592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_xlfn.CONCAT("0x",DEC2HEX(E12,2))</f>
        <v>0x07</v>
      </c>
      <c r="L4" s="2">
        <f>HEX2DEC(MID(K4,3,2))</f>
        <v>7</v>
      </c>
      <c r="M4" s="1">
        <f t="shared" ref="M4:M8" si="0">VALUE(SUBSTITUTE(J4,"-Byte",""))</f>
        <v>1</v>
      </c>
    </row>
    <row r="5" spans="1:14">
      <c r="A5" s="8" t="s">
        <v>345</v>
      </c>
      <c r="B5" s="8" t="s">
        <v>552</v>
      </c>
      <c r="C5" s="9" t="s">
        <v>346</v>
      </c>
      <c r="D5" s="8" t="s">
        <v>347</v>
      </c>
      <c r="E5" s="8">
        <v>1</v>
      </c>
      <c r="F5" s="8" t="s">
        <v>348</v>
      </c>
      <c r="G5" s="10"/>
      <c r="H5" s="11">
        <v>3</v>
      </c>
      <c r="I5" s="92"/>
      <c r="J5" s="12" t="str">
        <f t="shared" ref="J5:J8" si="1">_xlfn.CONCAT(E5, "-Byte")</f>
        <v>1-Byte</v>
      </c>
      <c r="K5" s="8" t="s">
        <v>345</v>
      </c>
      <c r="M5" s="1">
        <f t="shared" si="0"/>
        <v>1</v>
      </c>
    </row>
    <row r="6" spans="1:14">
      <c r="A6" s="8" t="s">
        <v>551</v>
      </c>
      <c r="B6" s="8" t="s">
        <v>552</v>
      </c>
      <c r="C6" s="9" t="s">
        <v>602</v>
      </c>
      <c r="D6" s="8" t="s">
        <v>566</v>
      </c>
      <c r="E6" s="8">
        <v>1</v>
      </c>
      <c r="F6" s="8" t="s">
        <v>348</v>
      </c>
      <c r="G6" s="10"/>
      <c r="H6" s="11"/>
      <c r="I6" s="93"/>
      <c r="J6" s="12" t="str">
        <f t="shared" si="1"/>
        <v>1-Byte</v>
      </c>
      <c r="K6" s="8" t="s">
        <v>551</v>
      </c>
      <c r="M6" s="1">
        <f t="shared" si="0"/>
        <v>1</v>
      </c>
    </row>
    <row r="7" spans="1:14">
      <c r="A7" s="8" t="s">
        <v>555</v>
      </c>
      <c r="B7" s="8" t="s">
        <v>552</v>
      </c>
      <c r="C7" s="9" t="s">
        <v>559</v>
      </c>
      <c r="D7" s="8" t="s">
        <v>565</v>
      </c>
      <c r="E7" s="8">
        <v>1</v>
      </c>
      <c r="F7" s="8" t="s">
        <v>348</v>
      </c>
      <c r="G7" s="10"/>
      <c r="H7" s="11">
        <v>4</v>
      </c>
      <c r="I7" s="93"/>
      <c r="J7" s="12" t="str">
        <f t="shared" si="1"/>
        <v>1-Byte</v>
      </c>
      <c r="K7" s="8" t="s">
        <v>561</v>
      </c>
      <c r="M7" s="1">
        <f t="shared" si="0"/>
        <v>1</v>
      </c>
    </row>
    <row r="8" spans="1:14">
      <c r="A8" s="8" t="s">
        <v>556</v>
      </c>
      <c r="B8" s="8" t="s">
        <v>552</v>
      </c>
      <c r="C8" s="9" t="s">
        <v>560</v>
      </c>
      <c r="D8" s="8" t="s">
        <v>567</v>
      </c>
      <c r="E8" s="8">
        <v>1</v>
      </c>
      <c r="F8" s="8" t="s">
        <v>348</v>
      </c>
      <c r="G8" s="10"/>
      <c r="H8" s="11"/>
      <c r="I8" s="93"/>
      <c r="J8" s="12" t="str">
        <f t="shared" si="1"/>
        <v>1-Byte</v>
      </c>
      <c r="K8" s="8" t="s">
        <v>562</v>
      </c>
      <c r="M8" s="1">
        <f t="shared" si="0"/>
        <v>1</v>
      </c>
    </row>
    <row r="9" spans="1:14">
      <c r="A9" s="8" t="s">
        <v>554</v>
      </c>
      <c r="B9" s="8" t="s">
        <v>552</v>
      </c>
      <c r="C9" s="9" t="s">
        <v>557</v>
      </c>
      <c r="D9" s="8" t="s">
        <v>565</v>
      </c>
      <c r="E9" s="8">
        <v>1</v>
      </c>
      <c r="F9" s="8" t="s">
        <v>348</v>
      </c>
      <c r="G9" s="10"/>
      <c r="H9" s="11"/>
      <c r="I9" s="93"/>
      <c r="J9" s="12" t="str">
        <f t="shared" ref="J9:J11" si="2">_xlfn.CONCAT(E9, "-Byte")</f>
        <v>1-Byte</v>
      </c>
      <c r="K9" s="8" t="s">
        <v>563</v>
      </c>
      <c r="M9" s="1">
        <v>1</v>
      </c>
    </row>
    <row r="10" spans="1:14">
      <c r="A10" s="8" t="s">
        <v>553</v>
      </c>
      <c r="B10" s="8" t="s">
        <v>552</v>
      </c>
      <c r="C10" s="9" t="s">
        <v>558</v>
      </c>
      <c r="D10" s="8" t="s">
        <v>567</v>
      </c>
      <c r="E10" s="8">
        <v>1</v>
      </c>
      <c r="F10" s="8" t="s">
        <v>348</v>
      </c>
      <c r="G10" s="10"/>
      <c r="H10" s="11"/>
      <c r="I10" s="93"/>
      <c r="J10" s="12" t="str">
        <f t="shared" si="2"/>
        <v>1-Byte</v>
      </c>
      <c r="K10" s="8" t="s">
        <v>564</v>
      </c>
      <c r="M10" s="1">
        <v>1</v>
      </c>
    </row>
    <row r="11" spans="1:14">
      <c r="A11" s="8" t="s">
        <v>593</v>
      </c>
      <c r="B11" s="8" t="s">
        <v>594</v>
      </c>
      <c r="C11" s="9" t="s">
        <v>596</v>
      </c>
      <c r="D11" s="8" t="s">
        <v>595</v>
      </c>
      <c r="E11" s="8">
        <v>1</v>
      </c>
      <c r="F11" s="8" t="s">
        <v>597</v>
      </c>
      <c r="G11" s="10"/>
      <c r="H11" s="11"/>
      <c r="I11" s="94"/>
      <c r="J11" s="12" t="str">
        <f t="shared" si="2"/>
        <v>1-Byte</v>
      </c>
      <c r="K11" s="8" t="s">
        <v>598</v>
      </c>
      <c r="M11" s="1">
        <v>1</v>
      </c>
    </row>
    <row r="12" spans="1:14">
      <c r="E12" s="1">
        <f>SUM(E5:E11)</f>
        <v>7</v>
      </c>
      <c r="L12" s="2" t="s">
        <v>33</v>
      </c>
      <c r="M12" s="1">
        <f>SUM(M3:M11)</f>
        <v>9</v>
      </c>
    </row>
    <row r="15" spans="1:14">
      <c r="A15" s="70" t="s">
        <v>590</v>
      </c>
    </row>
  </sheetData>
  <mergeCells count="3">
    <mergeCell ref="A1:F3"/>
    <mergeCell ref="H1:M1"/>
    <mergeCell ref="I5:I11"/>
  </mergeCells>
  <phoneticPr fontId="3" type="noConversion"/>
  <hyperlinks>
    <hyperlink ref="N1" location="데이터종류및기능!A1" display="home" xr:uid="{EA16B4E6-FDD4-4BD3-B4AF-F68642C6D8F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75CA-383B-49CF-9843-FD1DE13E10BD}">
  <sheetPr>
    <tabColor rgb="FFFFC000"/>
  </sheetPr>
  <dimension ref="A1:N15"/>
  <sheetViews>
    <sheetView workbookViewId="0">
      <selection activeCell="C19" sqref="C19"/>
    </sheetView>
  </sheetViews>
  <sheetFormatPr defaultColWidth="38.625" defaultRowHeight="12"/>
  <cols>
    <col min="1" max="1" width="31.375" style="2" bestFit="1" customWidth="1"/>
    <col min="2" max="2" width="7.875" style="2" bestFit="1" customWidth="1"/>
    <col min="3" max="3" width="45.875" style="2" bestFit="1" customWidth="1"/>
    <col min="4" max="4" width="14.12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3.25" style="1" bestFit="1" customWidth="1"/>
    <col min="9" max="9" width="6.5" style="1" bestFit="1" customWidth="1"/>
    <col min="10" max="10" width="5.875" style="2" bestFit="1" customWidth="1"/>
    <col min="11" max="11" width="23.125" style="2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600</v>
      </c>
      <c r="B1" s="90"/>
      <c r="C1" s="90"/>
      <c r="D1" s="90"/>
      <c r="E1" s="90"/>
      <c r="F1" s="90"/>
      <c r="H1" s="90" t="str">
        <f>_xlfn.CONCAT("화재 설정 응답 (0x72) - Uplink, ", E13,"-Byte")</f>
        <v>화재 설정 응답 (0x72) - Uplink, 11-Byte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601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_xlfn.CONCAT("0x",DEC2HEX(E13,2))</f>
        <v>0x0B</v>
      </c>
      <c r="L4" s="2">
        <f>HEX2DEC(MID(K4,3,2))</f>
        <v>11</v>
      </c>
      <c r="M4" s="1">
        <f t="shared" ref="M4:M9" si="0">VALUE(SUBSTITUTE(J4,"-Byte",""))</f>
        <v>1</v>
      </c>
    </row>
    <row r="5" spans="1:14">
      <c r="A5" s="8" t="s">
        <v>15</v>
      </c>
      <c r="B5" s="8" t="s">
        <v>11</v>
      </c>
      <c r="C5" s="9" t="s">
        <v>16</v>
      </c>
      <c r="D5" s="8" t="s">
        <v>12</v>
      </c>
      <c r="E5" s="8">
        <v>4</v>
      </c>
      <c r="F5" s="8" t="s">
        <v>17</v>
      </c>
      <c r="G5" s="10"/>
      <c r="H5" s="11">
        <v>2</v>
      </c>
      <c r="I5" s="144"/>
      <c r="J5" s="12" t="str">
        <f t="shared" ref="J5:J12" si="1">_xlfn.CONCAT(E5, "-Byte")</f>
        <v>4-Byte</v>
      </c>
      <c r="K5" s="8" t="s">
        <v>18</v>
      </c>
      <c r="M5" s="1">
        <f t="shared" si="0"/>
        <v>4</v>
      </c>
    </row>
    <row r="6" spans="1:14">
      <c r="A6" s="8" t="s">
        <v>345</v>
      </c>
      <c r="B6" s="8" t="s">
        <v>11</v>
      </c>
      <c r="C6" s="9" t="s">
        <v>346</v>
      </c>
      <c r="D6" s="8" t="s">
        <v>347</v>
      </c>
      <c r="E6" s="8">
        <v>1</v>
      </c>
      <c r="F6" s="8" t="s">
        <v>348</v>
      </c>
      <c r="G6" s="10"/>
      <c r="H6" s="11"/>
      <c r="I6" s="144"/>
      <c r="J6" s="12" t="str">
        <f t="shared" si="1"/>
        <v>1-Byte</v>
      </c>
      <c r="K6" s="8" t="s">
        <v>345</v>
      </c>
      <c r="M6" s="1">
        <v>1</v>
      </c>
    </row>
    <row r="7" spans="1:14">
      <c r="A7" s="8" t="s">
        <v>551</v>
      </c>
      <c r="B7" s="8" t="s">
        <v>552</v>
      </c>
      <c r="C7" s="9" t="s">
        <v>602</v>
      </c>
      <c r="D7" s="8" t="s">
        <v>566</v>
      </c>
      <c r="E7" s="8">
        <v>1</v>
      </c>
      <c r="F7" s="8" t="s">
        <v>348</v>
      </c>
      <c r="G7" s="10"/>
      <c r="H7" s="11">
        <v>3</v>
      </c>
      <c r="I7" s="144"/>
      <c r="J7" s="12" t="str">
        <f t="shared" si="1"/>
        <v>1-Byte</v>
      </c>
      <c r="K7" s="8" t="s">
        <v>551</v>
      </c>
      <c r="M7" s="1">
        <f t="shared" si="0"/>
        <v>1</v>
      </c>
    </row>
    <row r="8" spans="1:14">
      <c r="A8" s="8" t="s">
        <v>555</v>
      </c>
      <c r="B8" s="8" t="s">
        <v>552</v>
      </c>
      <c r="C8" s="9" t="s">
        <v>559</v>
      </c>
      <c r="D8" s="8" t="s">
        <v>565</v>
      </c>
      <c r="E8" s="8">
        <v>1</v>
      </c>
      <c r="F8" s="8" t="s">
        <v>348</v>
      </c>
      <c r="G8" s="10"/>
      <c r="H8" s="11">
        <v>4</v>
      </c>
      <c r="I8" s="144"/>
      <c r="J8" s="12" t="str">
        <f t="shared" si="1"/>
        <v>1-Byte</v>
      </c>
      <c r="K8" s="8" t="s">
        <v>561</v>
      </c>
      <c r="M8" s="1">
        <f t="shared" si="0"/>
        <v>1</v>
      </c>
    </row>
    <row r="9" spans="1:14">
      <c r="A9" s="8" t="s">
        <v>556</v>
      </c>
      <c r="B9" s="8" t="s">
        <v>552</v>
      </c>
      <c r="C9" s="9" t="s">
        <v>560</v>
      </c>
      <c r="D9" s="8" t="s">
        <v>567</v>
      </c>
      <c r="E9" s="8">
        <v>1</v>
      </c>
      <c r="F9" s="8" t="s">
        <v>348</v>
      </c>
      <c r="G9" s="10"/>
      <c r="H9" s="11">
        <v>5</v>
      </c>
      <c r="I9" s="144"/>
      <c r="J9" s="12" t="str">
        <f t="shared" si="1"/>
        <v>1-Byte</v>
      </c>
      <c r="K9" s="8" t="s">
        <v>562</v>
      </c>
      <c r="M9" s="1">
        <f t="shared" si="0"/>
        <v>1</v>
      </c>
    </row>
    <row r="10" spans="1:14">
      <c r="A10" s="8" t="s">
        <v>554</v>
      </c>
      <c r="B10" s="8" t="s">
        <v>552</v>
      </c>
      <c r="C10" s="9" t="s">
        <v>557</v>
      </c>
      <c r="D10" s="8" t="s">
        <v>565</v>
      </c>
      <c r="E10" s="8">
        <v>1</v>
      </c>
      <c r="F10" s="8" t="s">
        <v>348</v>
      </c>
      <c r="G10" s="10"/>
      <c r="H10" s="11"/>
      <c r="I10" s="144"/>
      <c r="J10" s="12" t="str">
        <f t="shared" si="1"/>
        <v>1-Byte</v>
      </c>
      <c r="K10" s="8" t="s">
        <v>563</v>
      </c>
      <c r="M10" s="1">
        <v>1</v>
      </c>
    </row>
    <row r="11" spans="1:14">
      <c r="A11" s="8" t="s">
        <v>553</v>
      </c>
      <c r="B11" s="8" t="s">
        <v>552</v>
      </c>
      <c r="C11" s="9" t="s">
        <v>558</v>
      </c>
      <c r="D11" s="8" t="s">
        <v>567</v>
      </c>
      <c r="E11" s="8">
        <v>1</v>
      </c>
      <c r="F11" s="8" t="s">
        <v>348</v>
      </c>
      <c r="G11" s="10"/>
      <c r="H11" s="11"/>
      <c r="I11" s="144"/>
      <c r="J11" s="12" t="str">
        <f t="shared" si="1"/>
        <v>1-Byte</v>
      </c>
      <c r="K11" s="8" t="s">
        <v>564</v>
      </c>
      <c r="M11" s="1">
        <v>1</v>
      </c>
    </row>
    <row r="12" spans="1:14">
      <c r="A12" s="8" t="s">
        <v>593</v>
      </c>
      <c r="B12" s="8" t="s">
        <v>552</v>
      </c>
      <c r="C12" s="9" t="s">
        <v>596</v>
      </c>
      <c r="D12" s="8" t="s">
        <v>595</v>
      </c>
      <c r="E12" s="8">
        <v>1</v>
      </c>
      <c r="F12" s="8" t="s">
        <v>348</v>
      </c>
      <c r="G12" s="10"/>
      <c r="H12" s="11"/>
      <c r="I12" s="144"/>
      <c r="J12" s="12" t="str">
        <f t="shared" si="1"/>
        <v>1-Byte</v>
      </c>
      <c r="K12" s="8" t="s">
        <v>598</v>
      </c>
      <c r="M12" s="1">
        <v>1</v>
      </c>
    </row>
    <row r="13" spans="1:14">
      <c r="E13" s="1">
        <f>SUM(E5:E12)</f>
        <v>11</v>
      </c>
      <c r="L13" s="2" t="s">
        <v>33</v>
      </c>
      <c r="M13" s="1">
        <f>SUM(M3:M12)</f>
        <v>13</v>
      </c>
    </row>
    <row r="15" spans="1:14">
      <c r="A15" s="70" t="s">
        <v>590</v>
      </c>
    </row>
  </sheetData>
  <mergeCells count="3">
    <mergeCell ref="A1:F3"/>
    <mergeCell ref="H1:M1"/>
    <mergeCell ref="I5:I12"/>
  </mergeCells>
  <phoneticPr fontId="3" type="noConversion"/>
  <hyperlinks>
    <hyperlink ref="N1" location="데이터종류및기능!A1" display="home" xr:uid="{51DD7C7D-207A-4600-8B74-BA40A77DE60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67AA-FC34-46EB-B1EA-D83956A7D22E}">
  <dimension ref="A1:N27"/>
  <sheetViews>
    <sheetView workbookViewId="0">
      <selection activeCell="K5" sqref="K5"/>
    </sheetView>
  </sheetViews>
  <sheetFormatPr defaultColWidth="38.625" defaultRowHeight="12"/>
  <cols>
    <col min="1" max="1" width="16.125" style="2" bestFit="1" customWidth="1"/>
    <col min="2" max="2" width="5.75" style="2" bestFit="1" customWidth="1"/>
    <col min="3" max="3" width="48.625" style="2" bestFit="1" customWidth="1"/>
    <col min="4" max="4" width="11.875" style="1" bestFit="1" customWidth="1"/>
    <col min="5" max="5" width="4.5" style="2" bestFit="1" customWidth="1"/>
    <col min="6" max="6" width="5.875" style="2" bestFit="1" customWidth="1"/>
    <col min="7" max="7" width="5.5" style="2" customWidth="1"/>
    <col min="8" max="8" width="3.25" style="1" bestFit="1" customWidth="1"/>
    <col min="9" max="9" width="6.5" style="1" bestFit="1" customWidth="1"/>
    <col min="10" max="10" width="5.875" style="2" bestFit="1" customWidth="1"/>
    <col min="11" max="11" width="9.625" style="2" bestFit="1" customWidth="1"/>
    <col min="12" max="12" width="4.5" style="2" bestFit="1" customWidth="1"/>
    <col min="13" max="13" width="6.375" style="1" bestFit="1" customWidth="1"/>
    <col min="14" max="14" width="5.375" style="2" bestFit="1" customWidth="1"/>
    <col min="15" max="16384" width="38.625" style="2"/>
  </cols>
  <sheetData>
    <row r="1" spans="1:14">
      <c r="A1" s="90" t="s">
        <v>338</v>
      </c>
      <c r="B1" s="90"/>
      <c r="C1" s="90"/>
      <c r="D1" s="90"/>
      <c r="E1" s="90"/>
      <c r="F1" s="90"/>
      <c r="H1" s="90" t="str">
        <f>_xlfn.CONCAT("계측 채널 처짐 데이터 보고 (0x42) - Uplink, ", E27,"-Byte")</f>
        <v>계측 채널 처짐 데이터 보고 (0x42) - Uplink, 28-Byte</v>
      </c>
      <c r="I1" s="90"/>
      <c r="J1" s="90"/>
      <c r="K1" s="90"/>
      <c r="L1" s="90"/>
      <c r="M1" s="90"/>
      <c r="N1" s="3" t="s">
        <v>0</v>
      </c>
    </row>
    <row r="2" spans="1:14">
      <c r="A2" s="90"/>
      <c r="B2" s="90"/>
      <c r="C2" s="90"/>
      <c r="D2" s="90"/>
      <c r="E2" s="90"/>
      <c r="F2" s="90"/>
      <c r="M2" s="1" t="s">
        <v>1</v>
      </c>
    </row>
    <row r="3" spans="1:14">
      <c r="A3" s="91"/>
      <c r="B3" s="91"/>
      <c r="C3" s="91"/>
      <c r="D3" s="91"/>
      <c r="E3" s="91"/>
      <c r="F3" s="91"/>
      <c r="H3" s="1">
        <v>0</v>
      </c>
      <c r="I3" s="4" t="s">
        <v>2</v>
      </c>
      <c r="J3" s="5" t="s">
        <v>3</v>
      </c>
      <c r="K3" s="6" t="s">
        <v>331</v>
      </c>
      <c r="M3" s="1">
        <f>VALUE(SUBSTITUTE(J3,"-Byte",""))</f>
        <v>1</v>
      </c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H4" s="1">
        <v>1</v>
      </c>
      <c r="I4" s="4" t="s">
        <v>10</v>
      </c>
      <c r="J4" s="5" t="s">
        <v>3</v>
      </c>
      <c r="K4" s="7" t="str">
        <f>_xlfn.CONCAT("0x",DEC2HEX(E27,2))</f>
        <v>0x1C</v>
      </c>
      <c r="L4" s="2">
        <f>HEX2DEC(MID(K4,3,2))</f>
        <v>28</v>
      </c>
      <c r="M4" s="1">
        <f t="shared" ref="M4:M26" si="0">VALUE(SUBSTITUTE(J4,"-Byte",""))</f>
        <v>1</v>
      </c>
    </row>
    <row r="5" spans="1:14">
      <c r="A5" s="8" t="s">
        <v>15</v>
      </c>
      <c r="B5" s="8" t="s">
        <v>11</v>
      </c>
      <c r="C5" s="9" t="s">
        <v>16</v>
      </c>
      <c r="D5" s="8" t="s">
        <v>12</v>
      </c>
      <c r="E5" s="8">
        <v>4</v>
      </c>
      <c r="F5" s="8" t="s">
        <v>17</v>
      </c>
      <c r="G5" s="10"/>
      <c r="H5" s="11">
        <v>3</v>
      </c>
      <c r="I5" s="144"/>
      <c r="J5" s="12" t="str">
        <f t="shared" ref="J5:J10" si="1">_xlfn.CONCAT(E5, "-Byte")</f>
        <v>4-Byte</v>
      </c>
      <c r="K5" s="8" t="s">
        <v>18</v>
      </c>
      <c r="M5" s="1">
        <f t="shared" si="0"/>
        <v>4</v>
      </c>
    </row>
    <row r="6" spans="1:14">
      <c r="A6" s="8" t="s">
        <v>19</v>
      </c>
      <c r="B6" s="8" t="s">
        <v>20</v>
      </c>
      <c r="C6" s="9" t="s">
        <v>16</v>
      </c>
      <c r="D6" s="8" t="s">
        <v>12</v>
      </c>
      <c r="E6" s="8">
        <v>4</v>
      </c>
      <c r="F6" s="8" t="s">
        <v>17</v>
      </c>
      <c r="G6" s="10"/>
      <c r="H6" s="11">
        <v>4</v>
      </c>
      <c r="I6" s="144"/>
      <c r="J6" s="12" t="str">
        <f t="shared" si="1"/>
        <v>4-Byte</v>
      </c>
      <c r="K6" s="8" t="s">
        <v>19</v>
      </c>
      <c r="M6" s="1">
        <f t="shared" si="0"/>
        <v>4</v>
      </c>
    </row>
    <row r="7" spans="1:14">
      <c r="A7" s="8" t="s">
        <v>21</v>
      </c>
      <c r="B7" s="8" t="s">
        <v>11</v>
      </c>
      <c r="C7" s="9" t="s">
        <v>332</v>
      </c>
      <c r="D7" s="8" t="s">
        <v>22</v>
      </c>
      <c r="E7" s="8">
        <v>1</v>
      </c>
      <c r="F7" s="8" t="s">
        <v>13</v>
      </c>
      <c r="G7" s="10"/>
      <c r="H7" s="11">
        <v>5</v>
      </c>
      <c r="I7" s="144"/>
      <c r="J7" s="12" t="str">
        <f t="shared" si="1"/>
        <v>1-Byte</v>
      </c>
      <c r="K7" s="8" t="s">
        <v>21</v>
      </c>
      <c r="M7" s="1">
        <f t="shared" si="0"/>
        <v>1</v>
      </c>
    </row>
    <row r="8" spans="1:14" ht="24">
      <c r="A8" s="8" t="s">
        <v>483</v>
      </c>
      <c r="B8" s="8" t="s">
        <v>11</v>
      </c>
      <c r="C8" s="13" t="s">
        <v>484</v>
      </c>
      <c r="D8" s="8" t="s">
        <v>341</v>
      </c>
      <c r="E8" s="8">
        <v>1</v>
      </c>
      <c r="F8" s="8" t="s">
        <v>13</v>
      </c>
      <c r="G8" s="10"/>
      <c r="H8" s="11">
        <v>6</v>
      </c>
      <c r="I8" s="144"/>
      <c r="J8" s="12" t="str">
        <f t="shared" si="1"/>
        <v>1-Byte</v>
      </c>
      <c r="K8" s="8" t="s">
        <v>23</v>
      </c>
      <c r="M8" s="1">
        <f t="shared" si="0"/>
        <v>1</v>
      </c>
    </row>
    <row r="9" spans="1:14">
      <c r="A9" s="8" t="s">
        <v>487</v>
      </c>
      <c r="B9" s="8" t="s">
        <v>11</v>
      </c>
      <c r="C9" s="14" t="s">
        <v>485</v>
      </c>
      <c r="D9" s="8" t="s">
        <v>486</v>
      </c>
      <c r="E9" s="8">
        <v>1</v>
      </c>
      <c r="F9" s="8" t="s">
        <v>13</v>
      </c>
      <c r="G9" s="10"/>
      <c r="H9" s="11">
        <v>7</v>
      </c>
      <c r="I9" s="144"/>
      <c r="J9" s="12" t="str">
        <f t="shared" si="1"/>
        <v>1-Byte</v>
      </c>
      <c r="K9" s="8" t="s">
        <v>26</v>
      </c>
      <c r="M9" s="1">
        <f t="shared" si="0"/>
        <v>1</v>
      </c>
    </row>
    <row r="10" spans="1:14">
      <c r="A10" s="8" t="s">
        <v>488</v>
      </c>
      <c r="B10" s="8" t="s">
        <v>11</v>
      </c>
      <c r="C10" s="14" t="s">
        <v>491</v>
      </c>
      <c r="D10" s="8" t="s">
        <v>489</v>
      </c>
      <c r="E10" s="8">
        <v>1</v>
      </c>
      <c r="F10" s="8" t="s">
        <v>13</v>
      </c>
      <c r="G10" s="10"/>
      <c r="H10" s="11">
        <v>8</v>
      </c>
      <c r="I10" s="144"/>
      <c r="J10" s="12" t="str">
        <f t="shared" si="1"/>
        <v>1-Byte</v>
      </c>
      <c r="K10" s="8" t="s">
        <v>28</v>
      </c>
      <c r="M10" s="1">
        <f t="shared" si="0"/>
        <v>1</v>
      </c>
    </row>
    <row r="11" spans="1:14">
      <c r="A11" s="8" t="s">
        <v>490</v>
      </c>
      <c r="B11" s="8" t="s">
        <v>11</v>
      </c>
      <c r="C11" s="14" t="s">
        <v>492</v>
      </c>
      <c r="D11" s="8" t="s">
        <v>489</v>
      </c>
      <c r="E11" s="8">
        <v>1</v>
      </c>
      <c r="F11" s="8" t="s">
        <v>13</v>
      </c>
      <c r="G11" s="10"/>
      <c r="H11" s="11">
        <v>9</v>
      </c>
      <c r="I11" s="144"/>
      <c r="J11" s="12" t="str">
        <f t="shared" ref="J11:J26" si="2">_xlfn.CONCAT(E11, "-Byte")</f>
        <v>1-Byte</v>
      </c>
      <c r="K11" s="8" t="s">
        <v>28</v>
      </c>
      <c r="M11" s="1">
        <f t="shared" si="0"/>
        <v>1</v>
      </c>
    </row>
    <row r="12" spans="1:14">
      <c r="A12" s="8" t="s">
        <v>493</v>
      </c>
      <c r="B12" s="8" t="s">
        <v>11</v>
      </c>
      <c r="C12" s="14" t="s">
        <v>485</v>
      </c>
      <c r="D12" s="8" t="s">
        <v>486</v>
      </c>
      <c r="E12" s="8">
        <v>1</v>
      </c>
      <c r="F12" s="8" t="s">
        <v>13</v>
      </c>
      <c r="G12" s="10"/>
      <c r="H12" s="11">
        <v>10</v>
      </c>
      <c r="I12" s="144"/>
      <c r="J12" s="12" t="str">
        <f t="shared" si="2"/>
        <v>1-Byte</v>
      </c>
      <c r="K12" s="8" t="s">
        <v>28</v>
      </c>
      <c r="M12" s="1">
        <f t="shared" si="0"/>
        <v>1</v>
      </c>
    </row>
    <row r="13" spans="1:14">
      <c r="A13" s="8" t="s">
        <v>494</v>
      </c>
      <c r="B13" s="8" t="s">
        <v>11</v>
      </c>
      <c r="C13" s="14" t="s">
        <v>491</v>
      </c>
      <c r="D13" s="8" t="s">
        <v>489</v>
      </c>
      <c r="E13" s="8">
        <v>1</v>
      </c>
      <c r="F13" s="8" t="s">
        <v>13</v>
      </c>
      <c r="G13" s="10"/>
      <c r="H13" s="11">
        <v>11</v>
      </c>
      <c r="I13" s="144"/>
      <c r="J13" s="12" t="str">
        <f t="shared" si="2"/>
        <v>1-Byte</v>
      </c>
      <c r="K13" s="8" t="s">
        <v>28</v>
      </c>
      <c r="M13" s="1">
        <f t="shared" si="0"/>
        <v>1</v>
      </c>
    </row>
    <row r="14" spans="1:14">
      <c r="A14" s="8" t="s">
        <v>495</v>
      </c>
      <c r="B14" s="8" t="s">
        <v>11</v>
      </c>
      <c r="C14" s="14" t="s">
        <v>492</v>
      </c>
      <c r="D14" s="8" t="s">
        <v>489</v>
      </c>
      <c r="E14" s="8">
        <v>1</v>
      </c>
      <c r="F14" s="8" t="s">
        <v>13</v>
      </c>
      <c r="G14" s="10"/>
      <c r="H14" s="11">
        <v>12</v>
      </c>
      <c r="I14" s="144"/>
      <c r="J14" s="12" t="str">
        <f t="shared" si="2"/>
        <v>1-Byte</v>
      </c>
      <c r="K14" s="8" t="s">
        <v>28</v>
      </c>
      <c r="M14" s="1">
        <f t="shared" si="0"/>
        <v>1</v>
      </c>
    </row>
    <row r="15" spans="1:14">
      <c r="A15" s="8" t="s">
        <v>496</v>
      </c>
      <c r="B15" s="8" t="s">
        <v>11</v>
      </c>
      <c r="C15" s="14" t="s">
        <v>485</v>
      </c>
      <c r="D15" s="8" t="s">
        <v>486</v>
      </c>
      <c r="E15" s="8">
        <v>1</v>
      </c>
      <c r="F15" s="8" t="s">
        <v>13</v>
      </c>
      <c r="G15" s="10"/>
      <c r="H15" s="11">
        <v>13</v>
      </c>
      <c r="I15" s="144"/>
      <c r="J15" s="12" t="str">
        <f t="shared" si="2"/>
        <v>1-Byte</v>
      </c>
      <c r="K15" s="8" t="s">
        <v>28</v>
      </c>
      <c r="M15" s="1">
        <f t="shared" si="0"/>
        <v>1</v>
      </c>
    </row>
    <row r="16" spans="1:14">
      <c r="A16" s="8" t="s">
        <v>497</v>
      </c>
      <c r="B16" s="8" t="s">
        <v>11</v>
      </c>
      <c r="C16" s="14" t="s">
        <v>491</v>
      </c>
      <c r="D16" s="8" t="s">
        <v>489</v>
      </c>
      <c r="E16" s="8">
        <v>1</v>
      </c>
      <c r="F16" s="8" t="s">
        <v>13</v>
      </c>
      <c r="G16" s="10"/>
      <c r="H16" s="11">
        <v>14</v>
      </c>
      <c r="I16" s="144"/>
      <c r="J16" s="12" t="str">
        <f t="shared" si="2"/>
        <v>1-Byte</v>
      </c>
      <c r="K16" s="8" t="s">
        <v>28</v>
      </c>
      <c r="M16" s="1">
        <f t="shared" si="0"/>
        <v>1</v>
      </c>
    </row>
    <row r="17" spans="1:13">
      <c r="A17" s="8" t="s">
        <v>498</v>
      </c>
      <c r="B17" s="8" t="s">
        <v>11</v>
      </c>
      <c r="C17" s="14" t="s">
        <v>492</v>
      </c>
      <c r="D17" s="8" t="s">
        <v>489</v>
      </c>
      <c r="E17" s="8">
        <v>1</v>
      </c>
      <c r="F17" s="8" t="s">
        <v>13</v>
      </c>
      <c r="G17" s="10"/>
      <c r="H17" s="11">
        <v>15</v>
      </c>
      <c r="I17" s="144"/>
      <c r="J17" s="12" t="str">
        <f t="shared" si="2"/>
        <v>1-Byte</v>
      </c>
      <c r="K17" s="8" t="s">
        <v>28</v>
      </c>
      <c r="M17" s="1">
        <f t="shared" si="0"/>
        <v>1</v>
      </c>
    </row>
    <row r="18" spans="1:13">
      <c r="A18" s="8" t="s">
        <v>499</v>
      </c>
      <c r="B18" s="8" t="s">
        <v>11</v>
      </c>
      <c r="C18" s="14" t="s">
        <v>485</v>
      </c>
      <c r="D18" s="8" t="s">
        <v>486</v>
      </c>
      <c r="E18" s="8">
        <v>1</v>
      </c>
      <c r="F18" s="8" t="s">
        <v>13</v>
      </c>
      <c r="G18" s="10"/>
      <c r="H18" s="11">
        <v>16</v>
      </c>
      <c r="I18" s="144"/>
      <c r="J18" s="12" t="str">
        <f t="shared" si="2"/>
        <v>1-Byte</v>
      </c>
      <c r="K18" s="8" t="s">
        <v>28</v>
      </c>
      <c r="M18" s="1">
        <f t="shared" si="0"/>
        <v>1</v>
      </c>
    </row>
    <row r="19" spans="1:13">
      <c r="A19" s="8" t="s">
        <v>500</v>
      </c>
      <c r="B19" s="8" t="s">
        <v>11</v>
      </c>
      <c r="C19" s="14" t="s">
        <v>491</v>
      </c>
      <c r="D19" s="8" t="s">
        <v>489</v>
      </c>
      <c r="E19" s="8">
        <v>1</v>
      </c>
      <c r="F19" s="8" t="s">
        <v>13</v>
      </c>
      <c r="G19" s="10"/>
      <c r="H19" s="11">
        <v>17</v>
      </c>
      <c r="I19" s="144"/>
      <c r="J19" s="12" t="str">
        <f t="shared" si="2"/>
        <v>1-Byte</v>
      </c>
      <c r="K19" s="8" t="s">
        <v>28</v>
      </c>
      <c r="M19" s="1">
        <f t="shared" si="0"/>
        <v>1</v>
      </c>
    </row>
    <row r="20" spans="1:13">
      <c r="A20" s="8" t="s">
        <v>501</v>
      </c>
      <c r="B20" s="8" t="s">
        <v>11</v>
      </c>
      <c r="C20" s="14" t="s">
        <v>492</v>
      </c>
      <c r="D20" s="8" t="s">
        <v>489</v>
      </c>
      <c r="E20" s="8">
        <v>1</v>
      </c>
      <c r="F20" s="8" t="s">
        <v>13</v>
      </c>
      <c r="G20" s="10"/>
      <c r="H20" s="11">
        <v>18</v>
      </c>
      <c r="I20" s="144"/>
      <c r="J20" s="12" t="str">
        <f t="shared" si="2"/>
        <v>1-Byte</v>
      </c>
      <c r="K20" s="8" t="s">
        <v>28</v>
      </c>
      <c r="M20" s="1">
        <f t="shared" si="0"/>
        <v>1</v>
      </c>
    </row>
    <row r="21" spans="1:13">
      <c r="A21" s="8" t="s">
        <v>502</v>
      </c>
      <c r="B21" s="8" t="s">
        <v>11</v>
      </c>
      <c r="C21" s="14" t="s">
        <v>485</v>
      </c>
      <c r="D21" s="8" t="s">
        <v>486</v>
      </c>
      <c r="E21" s="8">
        <v>1</v>
      </c>
      <c r="F21" s="8" t="s">
        <v>13</v>
      </c>
      <c r="G21" s="10"/>
      <c r="H21" s="11">
        <v>19</v>
      </c>
      <c r="I21" s="144"/>
      <c r="J21" s="12" t="str">
        <f t="shared" si="2"/>
        <v>1-Byte</v>
      </c>
      <c r="K21" s="8" t="s">
        <v>28</v>
      </c>
      <c r="M21" s="1">
        <f t="shared" si="0"/>
        <v>1</v>
      </c>
    </row>
    <row r="22" spans="1:13">
      <c r="A22" s="8" t="s">
        <v>503</v>
      </c>
      <c r="B22" s="8" t="s">
        <v>11</v>
      </c>
      <c r="C22" s="14" t="s">
        <v>491</v>
      </c>
      <c r="D22" s="8" t="s">
        <v>489</v>
      </c>
      <c r="E22" s="8">
        <v>1</v>
      </c>
      <c r="F22" s="8" t="s">
        <v>13</v>
      </c>
      <c r="G22" s="10"/>
      <c r="H22" s="11">
        <v>20</v>
      </c>
      <c r="I22" s="144"/>
      <c r="J22" s="12" t="str">
        <f t="shared" si="2"/>
        <v>1-Byte</v>
      </c>
      <c r="K22" s="8" t="s">
        <v>28</v>
      </c>
      <c r="M22" s="1">
        <f t="shared" si="0"/>
        <v>1</v>
      </c>
    </row>
    <row r="23" spans="1:13">
      <c r="A23" s="8" t="s">
        <v>504</v>
      </c>
      <c r="B23" s="8" t="s">
        <v>11</v>
      </c>
      <c r="C23" s="14" t="s">
        <v>492</v>
      </c>
      <c r="D23" s="8" t="s">
        <v>489</v>
      </c>
      <c r="E23" s="8">
        <v>1</v>
      </c>
      <c r="F23" s="8" t="s">
        <v>13</v>
      </c>
      <c r="G23" s="10"/>
      <c r="H23" s="11">
        <v>21</v>
      </c>
      <c r="I23" s="144"/>
      <c r="J23" s="12" t="str">
        <f t="shared" si="2"/>
        <v>1-Byte</v>
      </c>
      <c r="K23" s="8" t="s">
        <v>28</v>
      </c>
      <c r="M23" s="1">
        <f t="shared" si="0"/>
        <v>1</v>
      </c>
    </row>
    <row r="24" spans="1:13">
      <c r="A24" s="8" t="s">
        <v>505</v>
      </c>
      <c r="B24" s="8" t="s">
        <v>11</v>
      </c>
      <c r="C24" s="14" t="s">
        <v>485</v>
      </c>
      <c r="D24" s="8" t="s">
        <v>486</v>
      </c>
      <c r="E24" s="8">
        <v>1</v>
      </c>
      <c r="F24" s="8" t="s">
        <v>13</v>
      </c>
      <c r="G24" s="10"/>
      <c r="H24" s="11">
        <v>22</v>
      </c>
      <c r="I24" s="144"/>
      <c r="J24" s="12" t="str">
        <f t="shared" si="2"/>
        <v>1-Byte</v>
      </c>
      <c r="K24" s="8" t="s">
        <v>28</v>
      </c>
      <c r="M24" s="1">
        <f t="shared" si="0"/>
        <v>1</v>
      </c>
    </row>
    <row r="25" spans="1:13">
      <c r="A25" s="8" t="s">
        <v>506</v>
      </c>
      <c r="B25" s="8" t="s">
        <v>11</v>
      </c>
      <c r="C25" s="14" t="s">
        <v>491</v>
      </c>
      <c r="D25" s="8" t="s">
        <v>489</v>
      </c>
      <c r="E25" s="8">
        <v>1</v>
      </c>
      <c r="F25" s="8" t="s">
        <v>13</v>
      </c>
      <c r="G25" s="10"/>
      <c r="H25" s="11">
        <v>23</v>
      </c>
      <c r="I25" s="144"/>
      <c r="J25" s="12" t="str">
        <f t="shared" si="2"/>
        <v>1-Byte</v>
      </c>
      <c r="K25" s="8" t="s">
        <v>28</v>
      </c>
      <c r="M25" s="1">
        <f t="shared" si="0"/>
        <v>1</v>
      </c>
    </row>
    <row r="26" spans="1:13">
      <c r="A26" s="8" t="s">
        <v>507</v>
      </c>
      <c r="B26" s="8" t="s">
        <v>11</v>
      </c>
      <c r="C26" s="14" t="s">
        <v>492</v>
      </c>
      <c r="D26" s="8" t="s">
        <v>489</v>
      </c>
      <c r="E26" s="8">
        <v>1</v>
      </c>
      <c r="F26" s="8" t="s">
        <v>13</v>
      </c>
      <c r="G26" s="10"/>
      <c r="H26" s="11">
        <v>24</v>
      </c>
      <c r="I26" s="144"/>
      <c r="J26" s="12" t="str">
        <f t="shared" si="2"/>
        <v>1-Byte</v>
      </c>
      <c r="K26" s="8" t="s">
        <v>28</v>
      </c>
      <c r="M26" s="1">
        <f t="shared" si="0"/>
        <v>1</v>
      </c>
    </row>
    <row r="27" spans="1:13">
      <c r="E27" s="1">
        <f>SUM(E5:E26)</f>
        <v>28</v>
      </c>
      <c r="L27" s="2" t="s">
        <v>33</v>
      </c>
      <c r="M27" s="1">
        <f>SUM(M3:M26)</f>
        <v>30</v>
      </c>
    </row>
  </sheetData>
  <mergeCells count="3">
    <mergeCell ref="A1:F3"/>
    <mergeCell ref="H1:M1"/>
    <mergeCell ref="I5:I26"/>
  </mergeCells>
  <phoneticPr fontId="3" type="noConversion"/>
  <hyperlinks>
    <hyperlink ref="N1" location="데이터종류및기능!A1" display="home" xr:uid="{19048B08-B4B6-42E8-A8E8-D9D921ECAC1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DADC-926B-48E6-8134-78BFCAC63102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1A13-98F2-4DFD-A3E8-D487DECE3C82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충격데이터보고(0x32)</vt:lpstr>
      <vt:lpstr>0x32_파싱</vt:lpstr>
      <vt:lpstr>0x32_파싱.CRC</vt:lpstr>
      <vt:lpstr>채널Raw데이터보고(0x31)</vt:lpstr>
      <vt:lpstr>0x31_파싱</vt:lpstr>
      <vt:lpstr>0x31_파싱.CRC</vt:lpstr>
      <vt:lpstr>채널_경사데이터보고(0x41)</vt:lpstr>
      <vt:lpstr>0x41_파싱</vt:lpstr>
      <vt:lpstr>0x41_파싱.CRC</vt:lpstr>
      <vt:lpstr>채널_처짐데이터보고(0x42)</vt:lpstr>
      <vt:lpstr>0x42_파싱</vt:lpstr>
      <vt:lpstr>0x42_파싱.CRC</vt:lpstr>
      <vt:lpstr>로거설정_기타(0x51)</vt:lpstr>
      <vt:lpstr>0x51_파싱</vt:lpstr>
      <vt:lpstr>0x51_파싱.CRC</vt:lpstr>
      <vt:lpstr>화재보고(0x60)</vt:lpstr>
      <vt:lpstr>화재설정요청(0x71)</vt:lpstr>
      <vt:lpstr>화재설정응답(0x72)</vt:lpstr>
      <vt:lpstr>화재보고(0x61) - 기존(사용X)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다인랩</dc:creator>
  <cp:lastModifiedBy>Jaehyuk Jang</cp:lastModifiedBy>
  <dcterms:created xsi:type="dcterms:W3CDTF">2023-09-14T10:32:23Z</dcterms:created>
  <dcterms:modified xsi:type="dcterms:W3CDTF">2024-01-22T09:16:12Z</dcterms:modified>
</cp:coreProperties>
</file>