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G:\My Drive\KAIST_MFE_drive\sem1.1\BAF504투자분석\excel\"/>
    </mc:Choice>
  </mc:AlternateContent>
  <xr:revisionPtr revIDLastSave="0" documentId="13_ncr:1_{4B7FBB71-1301-47E0-BF4A-25DA462145DC}" xr6:coauthVersionLast="47" xr6:coauthVersionMax="47" xr10:uidLastSave="{00000000-0000-0000-0000-000000000000}"/>
  <bookViews>
    <workbookView xWindow="-108" yWindow="-108" windowWidth="23256" windowHeight="13896" xr2:uid="{00000000-000D-0000-FFFF-FFFF00000000}"/>
  </bookViews>
  <sheets>
    <sheet name="Data" sheetId="1" r:id="rId1"/>
    <sheet name="Optimal Risky Portfolio" sheetId="2" r:id="rId2"/>
    <sheet name="HPQ Residual" sheetId="3" r:id="rId3"/>
    <sheet name="BP Residuals" sheetId="4" r:id="rId4"/>
    <sheet name="TARGET Residuals" sheetId="5" r:id="rId5"/>
    <sheet name="Correlation_Residual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3" i="6" l="1"/>
  <c r="D63" i="6"/>
  <c r="B63" i="6"/>
  <c r="D68" i="6"/>
  <c r="C68" i="6"/>
  <c r="B68" i="6"/>
  <c r="D67" i="6"/>
  <c r="C67" i="6"/>
  <c r="B67" i="6"/>
  <c r="D66" i="6"/>
  <c r="D71" i="6" s="1"/>
  <c r="C66" i="6"/>
  <c r="B66" i="6"/>
  <c r="P64" i="1"/>
  <c r="C71" i="6" l="1"/>
  <c r="B71" i="6"/>
  <c r="D77" i="6" s="1" a="1"/>
  <c r="D77" i="6" s="1"/>
  <c r="C72" i="6"/>
  <c r="D72" i="6"/>
  <c r="B72" i="6"/>
  <c r="C73" i="6"/>
  <c r="D73" i="6"/>
  <c r="B73" i="6"/>
  <c r="H3" i="1"/>
  <c r="I3" i="1"/>
  <c r="J3" i="1"/>
  <c r="K3" i="1"/>
  <c r="H4" i="1"/>
  <c r="I4" i="1"/>
  <c r="J4" i="1"/>
  <c r="K4" i="1"/>
  <c r="H5" i="1"/>
  <c r="I5" i="1"/>
  <c r="J5" i="1"/>
  <c r="K5" i="1"/>
  <c r="H6" i="1"/>
  <c r="I6" i="1"/>
  <c r="J6" i="1"/>
  <c r="K6" i="1"/>
  <c r="H7" i="1"/>
  <c r="I7" i="1"/>
  <c r="J7" i="1"/>
  <c r="K7" i="1"/>
  <c r="H8" i="1"/>
  <c r="I8" i="1"/>
  <c r="J8" i="1"/>
  <c r="K8" i="1"/>
  <c r="H9" i="1"/>
  <c r="I9" i="1"/>
  <c r="J9" i="1"/>
  <c r="K9" i="1"/>
  <c r="H10" i="1"/>
  <c r="I10" i="1"/>
  <c r="J10" i="1"/>
  <c r="K10" i="1"/>
  <c r="H11" i="1"/>
  <c r="I11" i="1"/>
  <c r="J11" i="1"/>
  <c r="K11" i="1"/>
  <c r="H12" i="1"/>
  <c r="I12" i="1"/>
  <c r="J12" i="1"/>
  <c r="K12" i="1"/>
  <c r="H13" i="1"/>
  <c r="I13" i="1"/>
  <c r="J13" i="1"/>
  <c r="K13" i="1"/>
  <c r="H14" i="1"/>
  <c r="I14" i="1"/>
  <c r="J14" i="1"/>
  <c r="K14" i="1"/>
  <c r="H15" i="1"/>
  <c r="I15" i="1"/>
  <c r="J15" i="1"/>
  <c r="K15" i="1"/>
  <c r="H16" i="1"/>
  <c r="I16" i="1"/>
  <c r="J16" i="1"/>
  <c r="K16" i="1"/>
  <c r="H17" i="1"/>
  <c r="I17" i="1"/>
  <c r="J17" i="1"/>
  <c r="K17" i="1"/>
  <c r="H18" i="1"/>
  <c r="I18" i="1"/>
  <c r="J18" i="1"/>
  <c r="K18" i="1"/>
  <c r="H19" i="1"/>
  <c r="I19" i="1"/>
  <c r="J19" i="1"/>
  <c r="K19" i="1"/>
  <c r="H20" i="1"/>
  <c r="I20" i="1"/>
  <c r="J20" i="1"/>
  <c r="K20" i="1"/>
  <c r="H21" i="1"/>
  <c r="I21" i="1"/>
  <c r="J21" i="1"/>
  <c r="K21" i="1"/>
  <c r="H22" i="1"/>
  <c r="I22" i="1"/>
  <c r="J22" i="1"/>
  <c r="K22" i="1"/>
  <c r="H23" i="1"/>
  <c r="I23" i="1"/>
  <c r="J23" i="1"/>
  <c r="K23" i="1"/>
  <c r="H24" i="1"/>
  <c r="I24" i="1"/>
  <c r="J24" i="1"/>
  <c r="K24" i="1"/>
  <c r="H25" i="1"/>
  <c r="I25" i="1"/>
  <c r="J25" i="1"/>
  <c r="K25" i="1"/>
  <c r="H26" i="1"/>
  <c r="I26" i="1"/>
  <c r="J26" i="1"/>
  <c r="K26" i="1"/>
  <c r="H27" i="1"/>
  <c r="I27" i="1"/>
  <c r="J27" i="1"/>
  <c r="K27" i="1"/>
  <c r="H28" i="1"/>
  <c r="I28" i="1"/>
  <c r="J28" i="1"/>
  <c r="K28" i="1"/>
  <c r="H29" i="1"/>
  <c r="I29" i="1"/>
  <c r="J29" i="1"/>
  <c r="K29" i="1"/>
  <c r="H30" i="1"/>
  <c r="I30" i="1"/>
  <c r="J30" i="1"/>
  <c r="K30" i="1"/>
  <c r="H31" i="1"/>
  <c r="I31" i="1"/>
  <c r="J31" i="1"/>
  <c r="K31" i="1"/>
  <c r="H32" i="1"/>
  <c r="I32" i="1"/>
  <c r="J32" i="1"/>
  <c r="K32" i="1"/>
  <c r="H33" i="1"/>
  <c r="I33" i="1"/>
  <c r="J33" i="1"/>
  <c r="K33" i="1"/>
  <c r="H34" i="1"/>
  <c r="I34" i="1"/>
  <c r="J34" i="1"/>
  <c r="K34" i="1"/>
  <c r="H35" i="1"/>
  <c r="I35" i="1"/>
  <c r="J35" i="1"/>
  <c r="K35" i="1"/>
  <c r="H36" i="1"/>
  <c r="I36" i="1"/>
  <c r="J36" i="1"/>
  <c r="K36" i="1"/>
  <c r="H37" i="1"/>
  <c r="I37" i="1"/>
  <c r="J37" i="1"/>
  <c r="K37" i="1"/>
  <c r="H38" i="1"/>
  <c r="I38" i="1"/>
  <c r="J38" i="1"/>
  <c r="K38" i="1"/>
  <c r="H39" i="1"/>
  <c r="I39" i="1"/>
  <c r="J39" i="1"/>
  <c r="K39" i="1"/>
  <c r="H40" i="1"/>
  <c r="I40" i="1"/>
  <c r="J40" i="1"/>
  <c r="K40" i="1"/>
  <c r="H41" i="1"/>
  <c r="I41" i="1"/>
  <c r="J41" i="1"/>
  <c r="K41" i="1"/>
  <c r="H42" i="1"/>
  <c r="I42" i="1"/>
  <c r="J42" i="1"/>
  <c r="K42" i="1"/>
  <c r="H43" i="1"/>
  <c r="I43" i="1"/>
  <c r="J43" i="1"/>
  <c r="K43" i="1"/>
  <c r="H44" i="1"/>
  <c r="I44" i="1"/>
  <c r="J44" i="1"/>
  <c r="K44" i="1"/>
  <c r="H45" i="1"/>
  <c r="I45" i="1"/>
  <c r="J45" i="1"/>
  <c r="K45" i="1"/>
  <c r="H46" i="1"/>
  <c r="I46" i="1"/>
  <c r="J46" i="1"/>
  <c r="K46" i="1"/>
  <c r="H47" i="1"/>
  <c r="I47" i="1"/>
  <c r="J47" i="1"/>
  <c r="K47" i="1"/>
  <c r="H48" i="1"/>
  <c r="I48" i="1"/>
  <c r="J48" i="1"/>
  <c r="K48" i="1"/>
  <c r="H49" i="1"/>
  <c r="I49" i="1"/>
  <c r="J49" i="1"/>
  <c r="K49" i="1"/>
  <c r="H50" i="1"/>
  <c r="I50" i="1"/>
  <c r="J50" i="1"/>
  <c r="K50" i="1"/>
  <c r="H51" i="1"/>
  <c r="I51" i="1"/>
  <c r="J51" i="1"/>
  <c r="K51" i="1"/>
  <c r="H52" i="1"/>
  <c r="I52" i="1"/>
  <c r="J52" i="1"/>
  <c r="K52" i="1"/>
  <c r="H53" i="1"/>
  <c r="I53" i="1"/>
  <c r="J53" i="1"/>
  <c r="K53" i="1"/>
  <c r="H54" i="1"/>
  <c r="I54" i="1"/>
  <c r="J54" i="1"/>
  <c r="K54" i="1"/>
  <c r="H55" i="1"/>
  <c r="I55" i="1"/>
  <c r="J55" i="1"/>
  <c r="K55" i="1"/>
  <c r="H56" i="1"/>
  <c r="I56" i="1"/>
  <c r="J56" i="1"/>
  <c r="K56" i="1"/>
  <c r="H57" i="1"/>
  <c r="I57" i="1"/>
  <c r="J57" i="1"/>
  <c r="K57" i="1"/>
  <c r="H58" i="1"/>
  <c r="I58" i="1"/>
  <c r="J58" i="1"/>
  <c r="K58" i="1"/>
  <c r="H59" i="1"/>
  <c r="I59" i="1"/>
  <c r="J59" i="1"/>
  <c r="K59" i="1"/>
  <c r="H60" i="1"/>
  <c r="I60" i="1"/>
  <c r="J60" i="1"/>
  <c r="K60" i="1"/>
  <c r="H61" i="1"/>
  <c r="I61" i="1"/>
  <c r="J61" i="1"/>
  <c r="K61" i="1"/>
  <c r="K2" i="1"/>
  <c r="J2" i="1"/>
  <c r="I2" i="1"/>
  <c r="H2" i="1"/>
  <c r="H86" i="1" l="1"/>
  <c r="I87" i="1"/>
  <c r="K87" i="1"/>
  <c r="J87" i="1"/>
  <c r="J86" i="1"/>
  <c r="I86" i="1"/>
  <c r="K86" i="1"/>
  <c r="K89" i="1"/>
  <c r="K88" i="1"/>
  <c r="J88" i="1"/>
  <c r="D14" i="2"/>
  <c r="D41" i="2" s="1"/>
  <c r="J71" i="1"/>
  <c r="J73" i="1" s="1"/>
  <c r="G3" i="2" s="1"/>
  <c r="G8" i="2" s="1"/>
  <c r="K71" i="1"/>
  <c r="K73" i="1" s="1"/>
  <c r="D3" i="2" s="1"/>
  <c r="K70" i="1"/>
  <c r="K74" i="1" s="1"/>
  <c r="K72" i="1" l="1"/>
  <c r="D42" i="2"/>
  <c r="D43" i="2" s="1"/>
  <c r="D8" i="2"/>
  <c r="I71" i="1" l="1"/>
  <c r="I73" i="1" s="1"/>
  <c r="F3" i="2" s="1"/>
  <c r="F8" i="2" s="1"/>
  <c r="H71" i="1"/>
  <c r="H73" i="1" s="1"/>
  <c r="E3" i="2" s="1"/>
  <c r="E8" i="2" s="1"/>
  <c r="H65" i="1"/>
  <c r="I64" i="1"/>
  <c r="I70" i="1"/>
  <c r="I72" i="1" s="1"/>
  <c r="H70" i="1"/>
  <c r="H72" i="1" s="1"/>
  <c r="K63" i="1"/>
  <c r="J64" i="1"/>
  <c r="J70" i="1"/>
  <c r="H63" i="1"/>
  <c r="J65" i="1"/>
  <c r="H76" i="1"/>
  <c r="I65" i="1"/>
  <c r="J76" i="1"/>
  <c r="J63" i="1"/>
  <c r="H66" i="1"/>
  <c r="I76" i="1"/>
  <c r="I63" i="1"/>
  <c r="J66" i="1"/>
  <c r="H64" i="1"/>
  <c r="I66" i="1"/>
  <c r="K95" i="1" l="1"/>
  <c r="J95" i="1"/>
  <c r="H95" i="1"/>
  <c r="O63" i="1"/>
  <c r="I96" i="1"/>
  <c r="H96" i="1"/>
  <c r="K96" i="1"/>
  <c r="O61" i="1"/>
  <c r="K94" i="1"/>
  <c r="J94" i="1"/>
  <c r="I94" i="1"/>
  <c r="K97" i="1"/>
  <c r="J97" i="1"/>
  <c r="I97" i="1"/>
  <c r="H97" i="1"/>
  <c r="O62" i="1"/>
  <c r="H67" i="1"/>
  <c r="H94" i="1" s="1"/>
  <c r="D4" i="2"/>
  <c r="J67" i="1"/>
  <c r="J79" i="1"/>
  <c r="P63" i="1" s="1"/>
  <c r="G4" i="2"/>
  <c r="J72" i="1"/>
  <c r="I79" i="1"/>
  <c r="P62" i="1" s="1"/>
  <c r="F4" i="2"/>
  <c r="H79" i="1"/>
  <c r="P61" i="1" s="1"/>
  <c r="E4" i="2"/>
  <c r="I67" i="1"/>
  <c r="I68" i="1" s="1"/>
  <c r="I69" i="1" s="1"/>
  <c r="J68" i="1" l="1"/>
  <c r="J69" i="1" s="1"/>
  <c r="I95" i="1"/>
  <c r="H74" i="1"/>
  <c r="H75" i="1" s="1"/>
  <c r="H68" i="1"/>
  <c r="H69" i="1" s="1"/>
  <c r="J74" i="1"/>
  <c r="J75" i="1" s="1"/>
  <c r="J96" i="1"/>
  <c r="D7" i="2"/>
  <c r="D5" i="2"/>
  <c r="G7" i="2"/>
  <c r="G5" i="2"/>
  <c r="G6" i="2" s="1"/>
  <c r="G19" i="2" s="1"/>
  <c r="G20" i="2" s="1"/>
  <c r="G14" i="2"/>
  <c r="F5" i="2"/>
  <c r="F6" i="2" s="1"/>
  <c r="F19" i="2" s="1"/>
  <c r="F20" i="2" s="1"/>
  <c r="F7" i="2"/>
  <c r="F14" i="2"/>
  <c r="I74" i="1"/>
  <c r="I75" i="1" s="1"/>
  <c r="E5" i="2"/>
  <c r="E6" i="2" s="1"/>
  <c r="E19" i="2" s="1"/>
  <c r="E20" i="2" s="1"/>
  <c r="E14" i="2"/>
  <c r="E7" i="2"/>
  <c r="F21" i="2" l="1"/>
  <c r="F22" i="2" s="1"/>
  <c r="G21" i="2"/>
  <c r="G22" i="2" s="1"/>
  <c r="E21" i="2"/>
  <c r="E22" i="2" s="1"/>
  <c r="D25" i="2" l="1"/>
  <c r="D23" i="2"/>
  <c r="D24" i="2"/>
  <c r="D26" i="2" s="1"/>
  <c r="I21" i="2"/>
  <c r="D27" i="2" l="1"/>
  <c r="D28" i="2" s="1"/>
  <c r="D29" i="2" s="1"/>
  <c r="H34" i="2" s="1"/>
  <c r="F34" i="2" l="1"/>
  <c r="G34" i="2"/>
  <c r="E34" i="2"/>
  <c r="E42" i="2" l="1" a="1"/>
  <c r="E42" i="2" s="1"/>
  <c r="D36" i="2"/>
  <c r="E41" i="2"/>
  <c r="F41" i="2" s="1"/>
  <c r="D35" i="2"/>
  <c r="E43" i="2" l="1"/>
  <c r="E45" i="2"/>
  <c r="F43"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Jaepil Choi</author>
    <author>Jung-soon</author>
  </authors>
  <commentList>
    <comment ref="O60" authorId="0" shapeId="0" xr:uid="{00000000-0006-0000-0000-000001000000}">
      <text>
        <r>
          <rPr>
            <b/>
            <sz val="9"/>
            <color indexed="81"/>
            <rFont val="Tahoma"/>
            <family val="2"/>
          </rPr>
          <t>Data for Security Market Line</t>
        </r>
        <r>
          <rPr>
            <sz val="9"/>
            <color indexed="81"/>
            <rFont val="Tahoma"/>
            <family val="2"/>
          </rPr>
          <t xml:space="preserve">
</t>
        </r>
      </text>
    </comment>
    <comment ref="H63" authorId="1" shapeId="0" xr:uid="{A83D2E58-3A44-492A-BA9C-DDA8564C0DE4}">
      <text>
        <r>
          <rPr>
            <b/>
            <sz val="9"/>
            <color indexed="81"/>
            <rFont val="Tahoma"/>
            <family val="2"/>
          </rPr>
          <t>Jaepil Choi:</t>
        </r>
        <r>
          <rPr>
            <sz val="9"/>
            <color indexed="81"/>
            <rFont val="Tahoma"/>
            <family val="2"/>
          </rPr>
          <t xml:space="preserve">
행렬로 LINEST 해서 한 번에 쭉 구하신 것. 
alternatively, regression 각각 돌려서 가져올 수도 있다… </t>
        </r>
      </text>
    </comment>
    <comment ref="G78" authorId="2" shapeId="0" xr:uid="{00000000-0006-0000-0000-000002000000}">
      <text>
        <r>
          <rPr>
            <b/>
            <sz val="9"/>
            <color indexed="81"/>
            <rFont val="Tahoma"/>
            <family val="2"/>
          </rPr>
          <t xml:space="preserve">This is assumed and is supposed to be given </t>
        </r>
      </text>
    </comment>
    <comment ref="G92" authorId="0" shapeId="0" xr:uid="{00000000-0006-0000-0000-000003000000}">
      <text>
        <r>
          <rPr>
            <b/>
            <sz val="9"/>
            <color indexed="81"/>
            <rFont val="Tahoma"/>
            <family val="2"/>
          </rPr>
          <t>Formula: cov(Ri,Rj)=betai*betaj*var(RM)
--&gt; SIM에서 이론적으로 주어지는 covariance
Empirical: 걍 데이터로 구하는 cov 
Note that correlation between two residuals is zero. 
Comapre empirical COV with theoretical COV. They are slightly distinct. 
차이 발생 이유: 애초에 원래 SIM에선 corr(e_i, e_j) = 0  이라고 가정하는 부분이 있다. 그러나 이것은 사실이 아니다. 가정일 뿐이지. 그래서 이런 차이가 발생한다.</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JSH</author>
    <author>Jshyun</author>
    <author>Jaepil Choi</author>
    <author>Jung-soon</author>
  </authors>
  <commentList>
    <comment ref="C5" authorId="0" shapeId="0" xr:uid="{00000000-0006-0000-0100-000001000000}">
      <text>
        <r>
          <rPr>
            <b/>
            <sz val="9"/>
            <color indexed="81"/>
            <rFont val="Tahoma"/>
            <family val="2"/>
          </rPr>
          <t>Systematic risk of individual stock: beta*SD of S&amp;P500</t>
        </r>
      </text>
    </comment>
    <comment ref="C6" authorId="0" shapeId="0" xr:uid="{00000000-0006-0000-0100-000002000000}">
      <text>
        <r>
          <rPr>
            <b/>
            <sz val="9"/>
            <color indexed="81"/>
            <rFont val="Tahoma"/>
            <family val="2"/>
          </rPr>
          <t>SD of residuals: sqrt(toal variance - var of systematic componets)</t>
        </r>
      </text>
    </comment>
    <comment ref="C7" authorId="0" shapeId="0" xr:uid="{00000000-0006-0000-0100-000003000000}">
      <text>
        <r>
          <rPr>
            <b/>
            <sz val="9"/>
            <color indexed="81"/>
            <rFont val="Tahoma"/>
            <family val="2"/>
          </rPr>
          <t>Correlation formaula:
beta*(SD of market/SD of individual stock)</t>
        </r>
      </text>
    </comment>
    <comment ref="C11" authorId="1" shapeId="0" xr:uid="{00000000-0006-0000-0100-000004000000}">
      <text>
        <r>
          <rPr>
            <b/>
            <sz val="9"/>
            <color indexed="81"/>
            <rFont val="Tahoma"/>
            <family val="2"/>
          </rPr>
          <t>These inputs should be forecasted by macroeconomic analysis and security analysis</t>
        </r>
        <r>
          <rPr>
            <sz val="9"/>
            <color indexed="81"/>
            <rFont val="Tahoma"/>
            <family val="2"/>
          </rPr>
          <t xml:space="preserve">
</t>
        </r>
      </text>
    </comment>
    <comment ref="C13" authorId="2" shapeId="0" xr:uid="{F44F00D9-D1D7-4E9B-924F-46D0E9B217F8}">
      <text>
        <r>
          <rPr>
            <b/>
            <sz val="9"/>
            <color indexed="81"/>
            <rFont val="Tahoma"/>
            <family val="2"/>
          </rPr>
          <t>Jaepil Choi:</t>
        </r>
        <r>
          <rPr>
            <sz val="9"/>
            <color indexed="81"/>
            <rFont val="Tahoma"/>
            <family val="2"/>
          </rPr>
          <t xml:space="preserve">
임의로 넣어준 것. </t>
        </r>
      </text>
    </comment>
    <comment ref="D24" authorId="2" shapeId="0" xr:uid="{A112A971-1A87-4D22-999C-E6D15B3CAAD4}">
      <text>
        <r>
          <rPr>
            <b/>
            <sz val="9"/>
            <color indexed="81"/>
            <rFont val="Tahoma"/>
            <family val="2"/>
          </rPr>
          <t>Jaepil Choi:</t>
        </r>
        <r>
          <rPr>
            <sz val="9"/>
            <color indexed="81"/>
            <rFont val="Tahoma"/>
            <family val="2"/>
          </rPr>
          <t xml:space="preserve">
alpha나 beta나 가중평균 한 것이다. </t>
        </r>
      </text>
    </comment>
    <comment ref="C25" authorId="3" shapeId="0" xr:uid="{00000000-0006-0000-0100-000005000000}">
      <text>
        <r>
          <rPr>
            <b/>
            <sz val="9"/>
            <color indexed="81"/>
            <rFont val="Tahoma"/>
            <family val="2"/>
          </rPr>
          <t xml:space="preserve">Variance of active portfolio should be calculated using correlation matrix, SD of residuals, and weights. Since all correlations between residuals are assumed zero, this is easiest way to do.
See sheet of Correlation_Residuals for rigorous calculation.
Variance of active portfolio is 0.11538, but 0.09918 in SIM  </t>
        </r>
        <r>
          <rPr>
            <sz val="9"/>
            <color indexed="81"/>
            <rFont val="Tahoma"/>
            <family val="2"/>
          </rPr>
          <t xml:space="preserve">
</t>
        </r>
      </text>
    </comment>
    <comment ref="F43" authorId="3" shapeId="0" xr:uid="{00000000-0006-0000-0100-000006000000}">
      <text>
        <r>
          <rPr>
            <b/>
            <sz val="9"/>
            <color indexed="81"/>
            <rFont val="Tahoma"/>
            <family val="2"/>
          </rPr>
          <t>Sharpe ratio of optimal risky portfolio is calculated by sqrt(SRM^2 + InR^2)
최종적인 최적 포트폴리오의 샤프. 
사실상 거의 마켓이네. 
risk premium 거의 10배 차이남 (active * 10 ~= market risk premium) 
그러니 alpha portfolio 섞어봐야 큰 효과 없음</t>
        </r>
      </text>
    </comment>
  </commentList>
</comments>
</file>

<file path=xl/sharedStrings.xml><?xml version="1.0" encoding="utf-8"?>
<sst xmlns="http://schemas.openxmlformats.org/spreadsheetml/2006/main" count="186" uniqueCount="92">
  <si>
    <t>date</t>
  </si>
  <si>
    <t>HPQ</t>
    <phoneticPr fontId="18" type="noConversion"/>
  </si>
  <si>
    <t>BP</t>
    <phoneticPr fontId="18" type="noConversion"/>
  </si>
  <si>
    <t>Target</t>
    <phoneticPr fontId="18" type="noConversion"/>
  </si>
  <si>
    <t>S&amp;P 500</t>
    <phoneticPr fontId="18" type="noConversion"/>
  </si>
  <si>
    <t>HPQ_excess</t>
    <phoneticPr fontId="18" type="noConversion"/>
  </si>
  <si>
    <t>BP_excess</t>
    <phoneticPr fontId="18" type="noConversion"/>
  </si>
  <si>
    <t>TGT_excess</t>
    <phoneticPr fontId="18" type="noConversion"/>
  </si>
  <si>
    <t>SP_excess</t>
    <phoneticPr fontId="18" type="noConversion"/>
  </si>
  <si>
    <t>beta</t>
  </si>
  <si>
    <t>residual SS</t>
  </si>
  <si>
    <t>df</t>
  </si>
  <si>
    <t>R^2</t>
    <phoneticPr fontId="19" type="noConversion"/>
  </si>
  <si>
    <t>CAPM risk premium</t>
    <phoneticPr fontId="18" type="noConversion"/>
  </si>
  <si>
    <t>Market risk premium</t>
    <phoneticPr fontId="18" type="noConversion"/>
  </si>
  <si>
    <t>var (total,monthly)</t>
    <phoneticPr fontId="19" type="noConversion"/>
  </si>
  <si>
    <t>SD(total,monthly)</t>
    <phoneticPr fontId="18" type="noConversion"/>
  </si>
  <si>
    <t>var (total,annual)</t>
    <phoneticPr fontId="19" type="noConversion"/>
  </si>
  <si>
    <t>SD(total,annual)</t>
    <phoneticPr fontId="18" type="noConversion"/>
  </si>
  <si>
    <t>Beta</t>
    <phoneticPr fontId="18" type="noConversion"/>
  </si>
  <si>
    <t>S&amp;P500</t>
    <phoneticPr fontId="18" type="noConversion"/>
  </si>
  <si>
    <t>TARGET</t>
    <phoneticPr fontId="18" type="noConversion"/>
  </si>
  <si>
    <t>SD of excess return</t>
    <phoneticPr fontId="18" type="noConversion"/>
  </si>
  <si>
    <t>SD of Sys. Component</t>
    <phoneticPr fontId="18" type="noConversion"/>
  </si>
  <si>
    <t>SD of residual</t>
    <phoneticPr fontId="18" type="noConversion"/>
  </si>
  <si>
    <t>Correlation with S&amp;P 500</t>
    <phoneticPr fontId="18" type="noConversion"/>
  </si>
  <si>
    <t xml:space="preserve">Variance of excess return </t>
    <phoneticPr fontId="18" type="noConversion"/>
  </si>
  <si>
    <t>Macro forecast and alpha forecast</t>
    <phoneticPr fontId="18" type="noConversion"/>
  </si>
  <si>
    <t>risk premium</t>
    <phoneticPr fontId="18" type="noConversion"/>
  </si>
  <si>
    <t>Optimal Risky Portfolio</t>
    <phoneticPr fontId="18" type="noConversion"/>
  </si>
  <si>
    <t xml:space="preserve">       alpha</t>
    <phoneticPr fontId="18" type="noConversion"/>
  </si>
  <si>
    <t xml:space="preserve">        beta</t>
    <phoneticPr fontId="18" type="noConversion"/>
  </si>
  <si>
    <t>total</t>
    <phoneticPr fontId="18" type="noConversion"/>
  </si>
  <si>
    <t>Active P</t>
    <phoneticPr fontId="18" type="noConversion"/>
  </si>
  <si>
    <t>Final weight for single stocks</t>
    <phoneticPr fontId="18" type="noConversion"/>
  </si>
  <si>
    <t>Information ratio and Sharpe ratio</t>
    <phoneticPr fontId="18" type="noConversion"/>
  </si>
  <si>
    <t>Active</t>
    <phoneticPr fontId="18" type="noConversion"/>
  </si>
  <si>
    <t>Risk premium</t>
    <phoneticPr fontId="18" type="noConversion"/>
  </si>
  <si>
    <t>SD</t>
    <phoneticPr fontId="18" type="noConversion"/>
  </si>
  <si>
    <t>Sharpe ratio</t>
    <phoneticPr fontId="18" type="noConversion"/>
  </si>
  <si>
    <t>Information ratio</t>
    <phoneticPr fontId="18" type="noConversion"/>
  </si>
  <si>
    <t>Optimal</t>
    <phoneticPr fontId="18" type="noConversion"/>
  </si>
  <si>
    <t>&lt;-- weight for S&amp;P 500</t>
    <phoneticPr fontId="18" type="noConversion"/>
  </si>
  <si>
    <t>S&amp;P 500</t>
    <phoneticPr fontId="18" type="noConversion"/>
  </si>
  <si>
    <t>요약 출력</t>
  </si>
  <si>
    <t>회귀분석 통계량</t>
  </si>
  <si>
    <t>다중 상관계수</t>
  </si>
  <si>
    <t>결정계수</t>
  </si>
  <si>
    <t>조정된 결정계수</t>
  </si>
  <si>
    <t>표준 오차</t>
  </si>
  <si>
    <t>관측수</t>
  </si>
  <si>
    <t>분산 분석</t>
  </si>
  <si>
    <t>회귀</t>
  </si>
  <si>
    <t>잔차</t>
  </si>
  <si>
    <t>계</t>
  </si>
  <si>
    <t>Y 절편</t>
  </si>
  <si>
    <t>자유도</t>
  </si>
  <si>
    <t>제곱합</t>
  </si>
  <si>
    <t>제곱 평균</t>
  </si>
  <si>
    <t>F 비</t>
  </si>
  <si>
    <t>유의한 F</t>
  </si>
  <si>
    <t>계수</t>
  </si>
  <si>
    <t>t 통계량</t>
  </si>
  <si>
    <t>P-값</t>
  </si>
  <si>
    <t>하위 95%</t>
  </si>
  <si>
    <t>상위 95%</t>
  </si>
  <si>
    <t>하위 95.0%</t>
  </si>
  <si>
    <t>상위 95.0%</t>
  </si>
  <si>
    <t>X 1</t>
  </si>
  <si>
    <t>잔차 출력</t>
  </si>
  <si>
    <t>Y 예측치</t>
  </si>
  <si>
    <t>S&amp;P 500</t>
    <phoneticPr fontId="18" type="noConversion"/>
  </si>
  <si>
    <t>Empirical covariance matrix</t>
    <phoneticPr fontId="18" type="noConversion"/>
  </si>
  <si>
    <t>Theoretical covariance matrix</t>
    <phoneticPr fontId="18" type="noConversion"/>
  </si>
  <si>
    <t>Risk Premium</t>
    <phoneticPr fontId="18" type="noConversion"/>
  </si>
  <si>
    <t>alpha (monthly)</t>
    <phoneticPr fontId="18" type="noConversion"/>
  </si>
  <si>
    <t>alpha (Annual)</t>
    <phoneticPr fontId="18" type="noConversion"/>
  </si>
  <si>
    <t>Parameters (Estimation, annualized)</t>
    <phoneticPr fontId="18" type="noConversion"/>
  </si>
  <si>
    <t>var (residual, monthly)</t>
    <phoneticPr fontId="19" type="noConversion"/>
  </si>
  <si>
    <t>var (residual, annual)</t>
    <phoneticPr fontId="19" type="noConversion"/>
  </si>
  <si>
    <t>HP_R</t>
    <phoneticPr fontId="18" type="noConversion"/>
  </si>
  <si>
    <t>BP_R</t>
    <phoneticPr fontId="18" type="noConversion"/>
  </si>
  <si>
    <t>TAR_R</t>
    <phoneticPr fontId="18" type="noConversion"/>
  </si>
  <si>
    <t>Correlations between residuals</t>
    <phoneticPr fontId="18" type="noConversion"/>
  </si>
  <si>
    <t>SD (Annualized)</t>
    <phoneticPr fontId="18" type="noConversion"/>
  </si>
  <si>
    <t>Weight</t>
    <phoneticPr fontId="18" type="noConversion"/>
  </si>
  <si>
    <t>Covariance Matrix</t>
    <phoneticPr fontId="18" type="noConversion"/>
  </si>
  <si>
    <t>T-bill (annual,%)</t>
    <phoneticPr fontId="18" type="noConversion"/>
  </si>
  <si>
    <t>systematic var (monthly)</t>
    <phoneticPr fontId="19" type="noConversion"/>
  </si>
  <si>
    <t>sytematic risk (annual)</t>
    <phoneticPr fontId="18" type="noConversion"/>
  </si>
  <si>
    <t>SD (residual, annual)</t>
    <phoneticPr fontId="18" type="noConversion"/>
  </si>
  <si>
    <t>Variance of Residuals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</si>
</sst>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_ "/>
    <numFmt numFmtId="165" formatCode="0_ "/>
    <numFmt numFmtId="166" formatCode="0.0000_);[Red]\(0.0000\)"/>
  </numFmts>
  <fonts count="22">
    <font>
      <sz val="11"/>
      <color theme="1"/>
      <name val="Calibri"/>
      <family val="2"/>
      <charset val="129"/>
      <scheme val="minor"/>
    </font>
    <font>
      <sz val="11"/>
      <color theme="1"/>
      <name val="Calibri"/>
      <family val="2"/>
      <charset val="129"/>
      <scheme val="minor"/>
    </font>
    <font>
      <sz val="18"/>
      <color theme="3"/>
      <name val="Calibri Light"/>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sz val="8"/>
      <name val="Calibri"/>
      <family val="2"/>
      <charset val="129"/>
      <scheme val="minor"/>
    </font>
    <font>
      <sz val="8"/>
      <name val="맑은 고딕"/>
      <family val="3"/>
      <charset val="129"/>
    </font>
    <font>
      <b/>
      <sz val="9"/>
      <color indexed="81"/>
      <name val="Tahoma"/>
      <family val="2"/>
    </font>
    <font>
      <sz val="9"/>
      <color indexed="81"/>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9"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3">
    <xf numFmtId="0" fontId="0" fillId="0" borderId="0" xfId="0">
      <alignment vertical="center"/>
    </xf>
    <xf numFmtId="164" fontId="0" fillId="0" borderId="0" xfId="0" applyNumberFormat="1">
      <alignment vertical="center"/>
    </xf>
    <xf numFmtId="165" fontId="0" fillId="0" borderId="0" xfId="0" applyNumberFormat="1">
      <alignment vertical="center"/>
    </xf>
    <xf numFmtId="0" fontId="0" fillId="0" borderId="0" xfId="0" applyAlignment="1">
      <alignment horizontal="center" vertical="center"/>
    </xf>
    <xf numFmtId="0" fontId="0" fillId="0" borderId="10" xfId="0" applyBorder="1">
      <alignment vertical="center"/>
    </xf>
    <xf numFmtId="0" fontId="0" fillId="0" borderId="11" xfId="0" applyBorder="1" applyAlignment="1">
      <alignment horizontal="center" vertical="center"/>
    </xf>
    <xf numFmtId="0" fontId="0" fillId="0" borderId="11" xfId="0" applyBorder="1" applyAlignment="1">
      <alignment horizontal="centerContinuous" vertical="center"/>
    </xf>
    <xf numFmtId="0" fontId="0" fillId="33" borderId="0" xfId="0" applyFill="1">
      <alignment vertical="center"/>
    </xf>
    <xf numFmtId="166" fontId="0" fillId="0" borderId="0" xfId="0" applyNumberFormat="1">
      <alignment vertical="center"/>
    </xf>
    <xf numFmtId="0" fontId="0" fillId="34" borderId="0" xfId="0" applyFill="1">
      <alignment vertical="center"/>
    </xf>
    <xf numFmtId="164" fontId="0" fillId="34" borderId="0" xfId="0" applyNumberFormat="1" applyFill="1">
      <alignment vertical="center"/>
    </xf>
    <xf numFmtId="0" fontId="0" fillId="33" borderId="0" xfId="0" applyFill="1" applyAlignment="1">
      <alignment horizontal="center" vertical="center"/>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a:t>Security Market 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Data!$P$60</c:f>
              <c:strCache>
                <c:ptCount val="1"/>
                <c:pt idx="0">
                  <c:v>Risk Premium</c:v>
                </c:pt>
              </c:strCache>
            </c:strRef>
          </c:tx>
          <c:spPr>
            <a:ln w="19050" cap="rnd">
              <a:solidFill>
                <a:srgbClr val="FF0000"/>
              </a:solidFill>
              <a:round/>
            </a:ln>
            <a:effectLst/>
          </c:spPr>
          <c:marker>
            <c:symbol val="circle"/>
            <c:size val="5"/>
            <c:spPr>
              <a:solidFill>
                <a:schemeClr val="accent1"/>
              </a:solidFill>
              <a:ln w="9525">
                <a:solidFill>
                  <a:srgbClr val="FF0000"/>
                </a:solidFill>
              </a:ln>
              <a:effectLst/>
            </c:spPr>
          </c:marker>
          <c:xVal>
            <c:numRef>
              <c:f>Data!$O$61:$O$65</c:f>
              <c:numCache>
                <c:formatCode>0.0000_);[Red]\(0.0000\)</c:formatCode>
                <c:ptCount val="5"/>
                <c:pt idx="0">
                  <c:v>1.4489051200825473</c:v>
                </c:pt>
                <c:pt idx="1">
                  <c:v>0.75733295923605848</c:v>
                </c:pt>
                <c:pt idx="2">
                  <c:v>0.54951361006467281</c:v>
                </c:pt>
                <c:pt idx="3" formatCode="General">
                  <c:v>1</c:v>
                </c:pt>
              </c:numCache>
            </c:numRef>
          </c:xVal>
          <c:yVal>
            <c:numRef>
              <c:f>Data!$P$61:$P$65</c:f>
              <c:numCache>
                <c:formatCode>0.0000_);[Red]\(0.0000\)</c:formatCode>
                <c:ptCount val="5"/>
                <c:pt idx="0">
                  <c:v>8.6934307204952835E-2</c:v>
                </c:pt>
                <c:pt idx="1">
                  <c:v>4.5439977554163506E-2</c:v>
                </c:pt>
                <c:pt idx="2">
                  <c:v>3.2970816603880369E-2</c:v>
                </c:pt>
                <c:pt idx="3" formatCode="General">
                  <c:v>0.06</c:v>
                </c:pt>
              </c:numCache>
            </c:numRef>
          </c:yVal>
          <c:smooth val="1"/>
          <c:extLst>
            <c:ext xmlns:c16="http://schemas.microsoft.com/office/drawing/2014/chart" uri="{C3380CC4-5D6E-409C-BE32-E72D297353CC}">
              <c16:uniqueId val="{00000000-959A-4E9F-AFD8-906EB46C37FD}"/>
            </c:ext>
          </c:extLst>
        </c:ser>
        <c:dLbls>
          <c:showLegendKey val="0"/>
          <c:showVal val="0"/>
          <c:showCatName val="0"/>
          <c:showSerName val="0"/>
          <c:showPercent val="0"/>
          <c:showBubbleSize val="0"/>
        </c:dLbls>
        <c:axId val="2125339807"/>
        <c:axId val="2131785087"/>
      </c:scatterChart>
      <c:valAx>
        <c:axId val="2125339807"/>
        <c:scaling>
          <c:orientation val="minMax"/>
        </c:scaling>
        <c:delete val="0"/>
        <c:axPos val="b"/>
        <c:majorGridlines>
          <c:spPr>
            <a:ln w="9525" cap="flat" cmpd="sng" algn="ctr">
              <a:solidFill>
                <a:schemeClr val="tx1">
                  <a:lumMod val="15000"/>
                  <a:lumOff val="85000"/>
                </a:schemeClr>
              </a:solidFill>
              <a:round/>
            </a:ln>
            <a:effectLst/>
          </c:spPr>
        </c:majorGridlines>
        <c:numFmt formatCode="0.0000_);[Red]\(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1785087"/>
        <c:crossesAt val="0"/>
        <c:crossBetween val="midCat"/>
      </c:valAx>
      <c:valAx>
        <c:axId val="2131785087"/>
        <c:scaling>
          <c:orientation val="minMax"/>
        </c:scaling>
        <c:delete val="0"/>
        <c:axPos val="l"/>
        <c:majorGridlines>
          <c:spPr>
            <a:ln w="9525" cap="flat" cmpd="sng" algn="ctr">
              <a:solidFill>
                <a:schemeClr val="tx1">
                  <a:lumMod val="15000"/>
                  <a:lumOff val="85000"/>
                </a:schemeClr>
              </a:solidFill>
              <a:round/>
            </a:ln>
            <a:effectLst/>
          </c:spPr>
        </c:majorGridlines>
        <c:numFmt formatCode="0.0000_);[Red]\(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339807"/>
        <c:crosses val="autoZero"/>
        <c:crossBetween val="midCat"/>
        <c:majorUnit val="2.0000000000000004E-2"/>
        <c:minorUnit val="1.0000000000000002E-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289561</xdr:colOff>
      <xdr:row>48</xdr:row>
      <xdr:rowOff>114300</xdr:rowOff>
    </xdr:from>
    <xdr:to>
      <xdr:col>16</xdr:col>
      <xdr:colOff>495301</xdr:colOff>
      <xdr:row>52</xdr:row>
      <xdr:rowOff>200025</xdr:rowOff>
    </xdr:to>
    <xdr:pic>
      <xdr:nvPicPr>
        <xdr:cNvPr id="2" name="Picture 2" descr="Worksheet">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76511" y="10172700"/>
          <a:ext cx="3348990"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12</xdr:col>
      <xdr:colOff>360045</xdr:colOff>
      <xdr:row>65</xdr:row>
      <xdr:rowOff>66676</xdr:rowOff>
    </xdr:from>
    <xdr:to>
      <xdr:col>19</xdr:col>
      <xdr:colOff>238125</xdr:colOff>
      <xdr:row>80</xdr:row>
      <xdr:rowOff>173356</xdr:rowOff>
    </xdr:to>
    <xdr:graphicFrame macro="">
      <xdr:nvGraphicFramePr>
        <xdr:cNvPr id="4" name="차트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466725</xdr:colOff>
      <xdr:row>72</xdr:row>
      <xdr:rowOff>64770</xdr:rowOff>
    </xdr:from>
    <xdr:to>
      <xdr:col>17</xdr:col>
      <xdr:colOff>459105</xdr:colOff>
      <xdr:row>73</xdr:row>
      <xdr:rowOff>110490</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13496925" y="14942820"/>
          <a:ext cx="678180" cy="255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ko-KR" sz="1100"/>
            <a:t>S&amp;P 500</a:t>
          </a:r>
          <a:endParaRPr lang="ko-KR" altLang="en-US" sz="1100"/>
        </a:p>
      </xdr:txBody>
    </xdr:sp>
    <xdr:clientData/>
  </xdr:twoCellAnchor>
  <xdr:twoCellAnchor>
    <xdr:from>
      <xdr:col>15</xdr:col>
      <xdr:colOff>687070</xdr:colOff>
      <xdr:row>74</xdr:row>
      <xdr:rowOff>92710</xdr:rowOff>
    </xdr:from>
    <xdr:to>
      <xdr:col>16</xdr:col>
      <xdr:colOff>382270</xdr:colOff>
      <xdr:row>75</xdr:row>
      <xdr:rowOff>138430</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12612370" y="16069310"/>
          <a:ext cx="628650" cy="2616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ko-KR" sz="1100"/>
            <a:t>BP</a:t>
          </a:r>
          <a:endParaRPr lang="ko-KR" altLang="en-US" sz="1100"/>
        </a:p>
      </xdr:txBody>
    </xdr:sp>
    <xdr:clientData/>
  </xdr:twoCellAnchor>
  <xdr:twoCellAnchor>
    <xdr:from>
      <xdr:col>14</xdr:col>
      <xdr:colOff>545465</xdr:colOff>
      <xdr:row>76</xdr:row>
      <xdr:rowOff>78105</xdr:rowOff>
    </xdr:from>
    <xdr:to>
      <xdr:col>15</xdr:col>
      <xdr:colOff>408305</xdr:colOff>
      <xdr:row>77</xdr:row>
      <xdr:rowOff>107950</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11632565" y="16486505"/>
          <a:ext cx="701040" cy="2457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ko-KR" sz="1100"/>
            <a:t>Target</a:t>
          </a:r>
          <a:endParaRPr lang="ko-KR" altLang="en-US" sz="1100"/>
        </a:p>
      </xdr:txBody>
    </xdr:sp>
    <xdr:clientData/>
  </xdr:twoCellAnchor>
  <xdr:twoCellAnchor>
    <xdr:from>
      <xdr:col>18</xdr:col>
      <xdr:colOff>267970</xdr:colOff>
      <xdr:row>69</xdr:row>
      <xdr:rowOff>89535</xdr:rowOff>
    </xdr:from>
    <xdr:to>
      <xdr:col>19</xdr:col>
      <xdr:colOff>110490</xdr:colOff>
      <xdr:row>70</xdr:row>
      <xdr:rowOff>135255</xdr:rowOff>
    </xdr:to>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14447520" y="14986635"/>
          <a:ext cx="502920" cy="2616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ko-KR" sz="1100"/>
            <a:t>HPQ</a:t>
          </a:r>
          <a:endParaRPr lang="ko-KR" alt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2</xdr:col>
      <xdr:colOff>573405</xdr:colOff>
      <xdr:row>18</xdr:row>
      <xdr:rowOff>22860</xdr:rowOff>
    </xdr:from>
    <xdr:ext cx="416268" cy="175369"/>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3202305" y="5547360"/>
              <a:ext cx="416268"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altLang="ko-KR" sz="1100" i="1">
                            <a:latin typeface="Cambria Math" panose="02040503050406030204" pitchFamily="18" charset="0"/>
                          </a:rPr>
                        </m:ctrlPr>
                      </m:sSupPr>
                      <m:e>
                        <m:r>
                          <a:rPr lang="ko-KR" altLang="en-US" sz="1100" i="1">
                            <a:latin typeface="Cambria Math" panose="02040503050406030204" pitchFamily="18" charset="0"/>
                          </a:rPr>
                          <m:t>𝜎</m:t>
                        </m:r>
                      </m:e>
                      <m:sup>
                        <m:r>
                          <a:rPr lang="en-US" altLang="ko-KR" sz="1100" b="0" i="1">
                            <a:latin typeface="Cambria Math" panose="02040503050406030204" pitchFamily="18" charset="0"/>
                          </a:rPr>
                          <m:t>2</m:t>
                        </m:r>
                      </m:sup>
                    </m:sSup>
                    <m:d>
                      <m:dPr>
                        <m:ctrlPr>
                          <a:rPr lang="en-US" altLang="ko-KR" sz="1100" i="1">
                            <a:latin typeface="Cambria Math" panose="02040503050406030204" pitchFamily="18" charset="0"/>
                          </a:rPr>
                        </m:ctrlPr>
                      </m:dPr>
                      <m:e>
                        <m:sSub>
                          <m:sSubPr>
                            <m:ctrlPr>
                              <a:rPr lang="en-US" altLang="ko-KR" sz="1100" i="1">
                                <a:latin typeface="Cambria Math" panose="02040503050406030204" pitchFamily="18" charset="0"/>
                              </a:rPr>
                            </m:ctrlPr>
                          </m:sSubPr>
                          <m:e>
                            <m:r>
                              <a:rPr lang="ko-KR" altLang="en-US" sz="1100" i="1">
                                <a:latin typeface="Cambria Math" panose="02040503050406030204" pitchFamily="18" charset="0"/>
                              </a:rPr>
                              <m:t>𝜖</m:t>
                            </m:r>
                          </m:e>
                          <m:sub>
                            <m:r>
                              <a:rPr lang="en-US" altLang="ko-KR" sz="1100" b="0" i="1">
                                <a:latin typeface="Cambria Math" panose="02040503050406030204" pitchFamily="18" charset="0"/>
                              </a:rPr>
                              <m:t>𝑖</m:t>
                            </m:r>
                          </m:sub>
                        </m:sSub>
                      </m:e>
                    </m:d>
                  </m:oMath>
                </m:oMathPara>
              </a14:m>
              <a:endParaRPr lang="ko-KR" altLang="en-US" sz="1100"/>
            </a:p>
          </xdr:txBody>
        </xdr:sp>
      </mc:Choice>
      <mc:Fallback xmlns="">
        <xdr:sp macro="" textlink="">
          <xdr:nvSpPr>
            <xdr:cNvPr id="2" name="TextBox 1">
              <a:extLst>
                <a:ext uri="{FF2B5EF4-FFF2-40B4-BE49-F238E27FC236}">
                  <a16:creationId xmlns:a16="http://schemas.microsoft.com/office/drawing/2014/main" id="{A7B80AA1-E04D-4EC0-9E0A-F55537A8627E}"/>
                </a:ext>
              </a:extLst>
            </xdr:cNvPr>
            <xdr:cNvSpPr txBox="1"/>
          </xdr:nvSpPr>
          <xdr:spPr>
            <a:xfrm>
              <a:off x="3202305" y="5547360"/>
              <a:ext cx="416268"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ko-KR" altLang="en-US" sz="1100" i="0">
                  <a:latin typeface="Cambria Math" panose="02040503050406030204" pitchFamily="18" charset="0"/>
                </a:rPr>
                <a:t>𝜎</a:t>
              </a:r>
              <a:r>
                <a:rPr lang="en-US" altLang="ko-KR" sz="1100" i="0">
                  <a:latin typeface="Cambria Math" panose="02040503050406030204" pitchFamily="18" charset="0"/>
                </a:rPr>
                <a:t>^</a:t>
              </a:r>
              <a:r>
                <a:rPr lang="en-US" altLang="ko-KR" sz="1100" b="0" i="0">
                  <a:latin typeface="Cambria Math" panose="02040503050406030204" pitchFamily="18" charset="0"/>
                </a:rPr>
                <a:t>2 </a:t>
              </a:r>
              <a:r>
                <a:rPr lang="en-US" altLang="ko-KR" sz="1100" i="0">
                  <a:latin typeface="Cambria Math" panose="02040503050406030204" pitchFamily="18" charset="0"/>
                </a:rPr>
                <a:t>(</a:t>
              </a:r>
              <a:r>
                <a:rPr lang="ko-KR" altLang="en-US" sz="1100" i="0">
                  <a:latin typeface="Cambria Math" panose="02040503050406030204" pitchFamily="18" charset="0"/>
                </a:rPr>
                <a:t>𝜖</a:t>
              </a:r>
              <a:r>
                <a:rPr lang="en-US" altLang="ko-KR" sz="1100" i="0">
                  <a:latin typeface="Cambria Math" panose="02040503050406030204" pitchFamily="18" charset="0"/>
                </a:rPr>
                <a:t>_</a:t>
              </a:r>
              <a:r>
                <a:rPr lang="en-US" altLang="ko-KR" sz="1100" b="0" i="0">
                  <a:latin typeface="Cambria Math" panose="02040503050406030204" pitchFamily="18" charset="0"/>
                </a:rPr>
                <a:t>𝑖 )</a:t>
              </a:r>
              <a:endParaRPr lang="ko-KR" altLang="en-US" sz="1100"/>
            </a:p>
          </xdr:txBody>
        </xdr:sp>
      </mc:Fallback>
    </mc:AlternateContent>
    <xdr:clientData/>
  </xdr:oneCellAnchor>
  <xdr:oneCellAnchor>
    <xdr:from>
      <xdr:col>2</xdr:col>
      <xdr:colOff>482918</xdr:colOff>
      <xdr:row>19</xdr:row>
      <xdr:rowOff>17145</xdr:rowOff>
    </xdr:from>
    <xdr:ext cx="615490" cy="175369"/>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3111818" y="5762625"/>
              <a:ext cx="615490"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altLang="ko-KR" sz="1100" i="1">
                            <a:latin typeface="Cambria Math" panose="02040503050406030204" pitchFamily="18" charset="0"/>
                          </a:rPr>
                        </m:ctrlPr>
                      </m:sSubPr>
                      <m:e>
                        <m:r>
                          <a:rPr lang="ko-KR" altLang="en-US" sz="1100" i="1">
                            <a:latin typeface="Cambria Math" panose="02040503050406030204" pitchFamily="18" charset="0"/>
                          </a:rPr>
                          <m:t>𝛼</m:t>
                        </m:r>
                      </m:e>
                      <m:sub>
                        <m:r>
                          <a:rPr lang="en-US" altLang="ko-KR" sz="1100" b="0" i="1">
                            <a:latin typeface="Cambria Math" panose="02040503050406030204" pitchFamily="18" charset="0"/>
                          </a:rPr>
                          <m:t>𝑖</m:t>
                        </m:r>
                      </m:sub>
                    </m:sSub>
                    <m:r>
                      <a:rPr lang="en-US" altLang="ko-KR" sz="1100" b="0" i="1">
                        <a:latin typeface="Cambria Math" panose="02040503050406030204" pitchFamily="18" charset="0"/>
                      </a:rPr>
                      <m:t>/</m:t>
                    </m:r>
                    <m:sSup>
                      <m:sSupPr>
                        <m:ctrlPr>
                          <a:rPr lang="en-US" altLang="ko-KR" sz="1100" i="1">
                            <a:latin typeface="Cambria Math" panose="02040503050406030204" pitchFamily="18" charset="0"/>
                          </a:rPr>
                        </m:ctrlPr>
                      </m:sSupPr>
                      <m:e>
                        <m:r>
                          <a:rPr lang="ko-KR" altLang="en-US" sz="1100" i="1">
                            <a:latin typeface="Cambria Math" panose="02040503050406030204" pitchFamily="18" charset="0"/>
                          </a:rPr>
                          <m:t>𝜎</m:t>
                        </m:r>
                      </m:e>
                      <m:sup>
                        <m:r>
                          <a:rPr lang="en-US" altLang="ko-KR" sz="1100" b="0" i="1">
                            <a:latin typeface="Cambria Math" panose="02040503050406030204" pitchFamily="18" charset="0"/>
                          </a:rPr>
                          <m:t>2</m:t>
                        </m:r>
                      </m:sup>
                    </m:sSup>
                    <m:d>
                      <m:dPr>
                        <m:ctrlPr>
                          <a:rPr lang="en-US" altLang="ko-KR" sz="1100" i="1">
                            <a:latin typeface="Cambria Math" panose="02040503050406030204" pitchFamily="18" charset="0"/>
                          </a:rPr>
                        </m:ctrlPr>
                      </m:dPr>
                      <m:e>
                        <m:sSub>
                          <m:sSubPr>
                            <m:ctrlPr>
                              <a:rPr lang="en-US" altLang="ko-KR" sz="1100" i="1">
                                <a:latin typeface="Cambria Math" panose="02040503050406030204" pitchFamily="18" charset="0"/>
                              </a:rPr>
                            </m:ctrlPr>
                          </m:sSubPr>
                          <m:e>
                            <m:r>
                              <a:rPr lang="ko-KR" altLang="en-US" sz="1100" i="1">
                                <a:latin typeface="Cambria Math" panose="02040503050406030204" pitchFamily="18" charset="0"/>
                              </a:rPr>
                              <m:t>𝜖</m:t>
                            </m:r>
                          </m:e>
                          <m:sub>
                            <m:r>
                              <a:rPr lang="en-US" altLang="ko-KR" sz="1100" b="0" i="1">
                                <a:latin typeface="Cambria Math" panose="02040503050406030204" pitchFamily="18" charset="0"/>
                              </a:rPr>
                              <m:t>𝑖</m:t>
                            </m:r>
                          </m:sub>
                        </m:sSub>
                      </m:e>
                    </m:d>
                  </m:oMath>
                </m:oMathPara>
              </a14:m>
              <a:endParaRPr lang="ko-KR" altLang="en-US" sz="1100"/>
            </a:p>
          </xdr:txBody>
        </xdr:sp>
      </mc:Choice>
      <mc:Fallback xmlns="">
        <xdr:sp macro="" textlink="">
          <xdr:nvSpPr>
            <xdr:cNvPr id="3" name="TextBox 2">
              <a:extLst>
                <a:ext uri="{FF2B5EF4-FFF2-40B4-BE49-F238E27FC236}">
                  <a16:creationId xmlns:a16="http://schemas.microsoft.com/office/drawing/2014/main" id="{A57E1A85-6F35-4289-B38E-4A6897D7B4F4}"/>
                </a:ext>
              </a:extLst>
            </xdr:cNvPr>
            <xdr:cNvSpPr txBox="1"/>
          </xdr:nvSpPr>
          <xdr:spPr>
            <a:xfrm>
              <a:off x="3111818" y="5762625"/>
              <a:ext cx="615490"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ko-KR" altLang="en-US" sz="1100" i="0">
                  <a:latin typeface="Cambria Math" panose="02040503050406030204" pitchFamily="18" charset="0"/>
                </a:rPr>
                <a:t>𝛼</a:t>
              </a:r>
              <a:r>
                <a:rPr lang="en-US" altLang="ko-KR" sz="1100" i="0">
                  <a:latin typeface="Cambria Math" panose="02040503050406030204" pitchFamily="18" charset="0"/>
                </a:rPr>
                <a:t>_</a:t>
              </a:r>
              <a:r>
                <a:rPr lang="en-US" altLang="ko-KR" sz="1100" b="0" i="0">
                  <a:latin typeface="Cambria Math" panose="02040503050406030204" pitchFamily="18" charset="0"/>
                </a:rPr>
                <a:t>𝑖/</a:t>
              </a:r>
              <a:r>
                <a:rPr lang="ko-KR" altLang="en-US" sz="1100" i="0">
                  <a:latin typeface="Cambria Math" panose="02040503050406030204" pitchFamily="18" charset="0"/>
                </a:rPr>
                <a:t>𝜎</a:t>
              </a:r>
              <a:r>
                <a:rPr lang="en-US" altLang="ko-KR" sz="1100" i="0">
                  <a:latin typeface="Cambria Math" panose="02040503050406030204" pitchFamily="18" charset="0"/>
                </a:rPr>
                <a:t>^</a:t>
              </a:r>
              <a:r>
                <a:rPr lang="en-US" altLang="ko-KR" sz="1100" b="0" i="0">
                  <a:latin typeface="Cambria Math" panose="02040503050406030204" pitchFamily="18" charset="0"/>
                </a:rPr>
                <a:t>2 </a:t>
              </a:r>
              <a:r>
                <a:rPr lang="en-US" altLang="ko-KR" sz="1100" i="0">
                  <a:latin typeface="Cambria Math" panose="02040503050406030204" pitchFamily="18" charset="0"/>
                </a:rPr>
                <a:t>(</a:t>
              </a:r>
              <a:r>
                <a:rPr lang="ko-KR" altLang="en-US" sz="1100" i="0">
                  <a:latin typeface="Cambria Math" panose="02040503050406030204" pitchFamily="18" charset="0"/>
                </a:rPr>
                <a:t>𝜖</a:t>
              </a:r>
              <a:r>
                <a:rPr lang="en-US" altLang="ko-KR" sz="1100" i="0">
                  <a:latin typeface="Cambria Math" panose="02040503050406030204" pitchFamily="18" charset="0"/>
                </a:rPr>
                <a:t>_</a:t>
              </a:r>
              <a:r>
                <a:rPr lang="en-US" altLang="ko-KR" sz="1100" b="0" i="0">
                  <a:latin typeface="Cambria Math" panose="02040503050406030204" pitchFamily="18" charset="0"/>
                </a:rPr>
                <a:t>𝑖 )</a:t>
              </a:r>
              <a:endParaRPr lang="ko-KR" altLang="en-US" sz="1100"/>
            </a:p>
          </xdr:txBody>
        </xdr:sp>
      </mc:Fallback>
    </mc:AlternateContent>
    <xdr:clientData/>
  </xdr:oneCellAnchor>
  <xdr:oneCellAnchor>
    <xdr:from>
      <xdr:col>2</xdr:col>
      <xdr:colOff>675323</xdr:colOff>
      <xdr:row>20</xdr:row>
      <xdr:rowOff>15240</xdr:rowOff>
    </xdr:from>
    <xdr:ext cx="176843" cy="17222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3304223" y="5981700"/>
              <a:ext cx="1768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altLang="ko-KR" sz="1100" b="0" i="1">
                            <a:solidFill>
                              <a:schemeClr val="tx1"/>
                            </a:solidFill>
                            <a:effectLst/>
                            <a:latin typeface="Cambria Math" panose="02040503050406030204" pitchFamily="18" charset="0"/>
                            <a:ea typeface="+mn-ea"/>
                            <a:cs typeface="+mn-cs"/>
                          </a:rPr>
                        </m:ctrlPr>
                      </m:sSubPr>
                      <m:e>
                        <m:r>
                          <a:rPr lang="en-US" altLang="ko-KR" sz="1100" b="0" i="1">
                            <a:solidFill>
                              <a:schemeClr val="tx1"/>
                            </a:solidFill>
                            <a:effectLst/>
                            <a:latin typeface="Cambria Math" panose="02040503050406030204" pitchFamily="18" charset="0"/>
                            <a:ea typeface="+mn-ea"/>
                            <a:cs typeface="+mn-cs"/>
                          </a:rPr>
                          <m:t>𝑤</m:t>
                        </m:r>
                      </m:e>
                      <m:sub>
                        <m:r>
                          <a:rPr lang="en-US" altLang="ko-KR" sz="1100" b="0" i="1">
                            <a:solidFill>
                              <a:schemeClr val="tx1"/>
                            </a:solidFill>
                            <a:effectLst/>
                            <a:latin typeface="Cambria Math" panose="02040503050406030204" pitchFamily="18" charset="0"/>
                            <a:ea typeface="+mn-ea"/>
                            <a:cs typeface="+mn-cs"/>
                          </a:rPr>
                          <m:t>𝑖</m:t>
                        </m:r>
                      </m:sub>
                    </m:sSub>
                  </m:oMath>
                </m:oMathPara>
              </a14:m>
              <a:endParaRPr lang="ko-KR" altLang="en-US" sz="1100"/>
            </a:p>
          </xdr:txBody>
        </xdr:sp>
      </mc:Choice>
      <mc:Fallback xmlns="">
        <xdr:sp macro="" textlink="">
          <xdr:nvSpPr>
            <xdr:cNvPr id="4" name="TextBox 3">
              <a:extLst>
                <a:ext uri="{FF2B5EF4-FFF2-40B4-BE49-F238E27FC236}">
                  <a16:creationId xmlns:a16="http://schemas.microsoft.com/office/drawing/2014/main" id="{FB4DB5C3-8A24-4388-AC5E-C5E6C6D709B8}"/>
                </a:ext>
              </a:extLst>
            </xdr:cNvPr>
            <xdr:cNvSpPr txBox="1"/>
          </xdr:nvSpPr>
          <xdr:spPr>
            <a:xfrm>
              <a:off x="3304223" y="5981700"/>
              <a:ext cx="17684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altLang="ko-KR" sz="1100" b="0" i="0">
                  <a:solidFill>
                    <a:schemeClr val="tx1"/>
                  </a:solidFill>
                  <a:effectLst/>
                  <a:latin typeface="Cambria Math" panose="02040503050406030204" pitchFamily="18" charset="0"/>
                  <a:ea typeface="+mn-ea"/>
                  <a:cs typeface="+mn-cs"/>
                </a:rPr>
                <a:t>𝑤_𝑖</a:t>
              </a:r>
              <a:endParaRPr lang="ko-KR" altLang="en-US" sz="1100"/>
            </a:p>
          </xdr:txBody>
        </xdr:sp>
      </mc:Fallback>
    </mc:AlternateContent>
    <xdr:clientData/>
  </xdr:oneCellAnchor>
  <xdr:oneCellAnchor>
    <xdr:from>
      <xdr:col>2</xdr:col>
      <xdr:colOff>655320</xdr:colOff>
      <xdr:row>20</xdr:row>
      <xdr:rowOff>217170</xdr:rowOff>
    </xdr:from>
    <xdr:ext cx="210058" cy="181012"/>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3284220" y="6183630"/>
              <a:ext cx="210058" cy="1810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altLang="ko-KR" sz="1100" i="1">
                            <a:latin typeface="Cambria Math" panose="02040503050406030204" pitchFamily="18" charset="0"/>
                          </a:rPr>
                        </m:ctrlPr>
                      </m:sSubSupPr>
                      <m:e>
                        <m:r>
                          <a:rPr lang="en-US" altLang="ko-KR" sz="1100" b="0" i="1">
                            <a:latin typeface="Cambria Math" panose="02040503050406030204" pitchFamily="18" charset="0"/>
                          </a:rPr>
                          <m:t>𝑤</m:t>
                        </m:r>
                      </m:e>
                      <m:sub>
                        <m:r>
                          <a:rPr lang="en-US" altLang="ko-KR" sz="1100" b="0" i="1">
                            <a:latin typeface="Cambria Math" panose="02040503050406030204" pitchFamily="18" charset="0"/>
                          </a:rPr>
                          <m:t>𝑖</m:t>
                        </m:r>
                      </m:sub>
                      <m:sup>
                        <m:r>
                          <a:rPr lang="en-US" altLang="ko-KR" sz="1100" b="0" i="1">
                            <a:latin typeface="Cambria Math" panose="02040503050406030204" pitchFamily="18" charset="0"/>
                          </a:rPr>
                          <m:t>2</m:t>
                        </m:r>
                      </m:sup>
                    </m:sSubSup>
                  </m:oMath>
                </m:oMathPara>
              </a14:m>
              <a:endParaRPr lang="ko-KR" altLang="en-US" sz="1100"/>
            </a:p>
          </xdr:txBody>
        </xdr:sp>
      </mc:Choice>
      <mc:Fallback xmlns="">
        <xdr:sp macro="" textlink="">
          <xdr:nvSpPr>
            <xdr:cNvPr id="5" name="TextBox 4">
              <a:extLst>
                <a:ext uri="{FF2B5EF4-FFF2-40B4-BE49-F238E27FC236}">
                  <a16:creationId xmlns:a16="http://schemas.microsoft.com/office/drawing/2014/main" id="{9C6563F2-7F5C-4DD6-80C9-FF1615D1D1EC}"/>
                </a:ext>
              </a:extLst>
            </xdr:cNvPr>
            <xdr:cNvSpPr txBox="1"/>
          </xdr:nvSpPr>
          <xdr:spPr>
            <a:xfrm>
              <a:off x="3284220" y="6183630"/>
              <a:ext cx="210058" cy="1810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altLang="ko-KR" sz="1100" b="0" i="0">
                  <a:latin typeface="Cambria Math" panose="02040503050406030204" pitchFamily="18" charset="0"/>
                </a:rPr>
                <a:t>𝑤_𝑖^2</a:t>
              </a:r>
              <a:endParaRPr lang="ko-KR" altLang="en-US" sz="1100"/>
            </a:p>
          </xdr:txBody>
        </xdr:sp>
      </mc:Fallback>
    </mc:AlternateContent>
    <xdr:clientData/>
  </xdr:oneCellAnchor>
  <xdr:oneCellAnchor>
    <xdr:from>
      <xdr:col>2</xdr:col>
      <xdr:colOff>712470</xdr:colOff>
      <xdr:row>22</xdr:row>
      <xdr:rowOff>30480</xdr:rowOff>
    </xdr:from>
    <xdr:ext cx="308546" cy="172227"/>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3341370" y="6438900"/>
              <a:ext cx="30854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altLang="ko-KR" sz="1100" i="1">
                            <a:latin typeface="Cambria Math" panose="02040503050406030204" pitchFamily="18" charset="0"/>
                          </a:rPr>
                        </m:ctrlPr>
                      </m:sSubPr>
                      <m:e>
                        <m:r>
                          <a:rPr lang="en-US" altLang="ko-KR" sz="1100" b="0" i="1">
                            <a:latin typeface="Cambria Math" panose="02040503050406030204" pitchFamily="18" charset="0"/>
                          </a:rPr>
                          <m:t>(</m:t>
                        </m:r>
                        <m:r>
                          <a:rPr lang="ko-KR" altLang="en-US" sz="1100" i="1">
                            <a:latin typeface="Cambria Math" panose="02040503050406030204" pitchFamily="18" charset="0"/>
                          </a:rPr>
                          <m:t>𝛼</m:t>
                        </m:r>
                      </m:e>
                      <m:sub>
                        <m:r>
                          <a:rPr lang="en-US" altLang="ko-KR" sz="1100" b="0" i="1">
                            <a:latin typeface="Cambria Math" panose="02040503050406030204" pitchFamily="18" charset="0"/>
                          </a:rPr>
                          <m:t>𝐴</m:t>
                        </m:r>
                      </m:sub>
                    </m:sSub>
                    <m:r>
                      <a:rPr lang="en-US" altLang="ko-KR" sz="1100" b="0" i="1">
                        <a:latin typeface="Cambria Math" panose="02040503050406030204" pitchFamily="18" charset="0"/>
                      </a:rPr>
                      <m:t>)</m:t>
                    </m:r>
                  </m:oMath>
                </m:oMathPara>
              </a14:m>
              <a:endParaRPr lang="ko-KR" altLang="en-US" sz="1100"/>
            </a:p>
          </xdr:txBody>
        </xdr:sp>
      </mc:Choice>
      <mc:Fallback xmlns="">
        <xdr:sp macro="" textlink="">
          <xdr:nvSpPr>
            <xdr:cNvPr id="6" name="TextBox 5">
              <a:extLst>
                <a:ext uri="{FF2B5EF4-FFF2-40B4-BE49-F238E27FC236}">
                  <a16:creationId xmlns:a16="http://schemas.microsoft.com/office/drawing/2014/main" id="{3D009E47-EBCC-41F7-A411-5589320DB8D9}"/>
                </a:ext>
              </a:extLst>
            </xdr:cNvPr>
            <xdr:cNvSpPr txBox="1"/>
          </xdr:nvSpPr>
          <xdr:spPr>
            <a:xfrm>
              <a:off x="3341370" y="6438900"/>
              <a:ext cx="30854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altLang="ko-KR" sz="1100" i="0">
                  <a:latin typeface="Cambria Math" panose="02040503050406030204" pitchFamily="18" charset="0"/>
                </a:rPr>
                <a:t>〖</a:t>
              </a:r>
              <a:r>
                <a:rPr lang="en-US" altLang="ko-KR" sz="1100" b="0" i="0">
                  <a:latin typeface="Cambria Math" panose="02040503050406030204" pitchFamily="18" charset="0"/>
                </a:rPr>
                <a:t>(</a:t>
              </a:r>
              <a:r>
                <a:rPr lang="ko-KR" altLang="en-US" sz="1100" i="0">
                  <a:latin typeface="Cambria Math" panose="02040503050406030204" pitchFamily="18" charset="0"/>
                </a:rPr>
                <a:t>𝛼</a:t>
              </a:r>
              <a:r>
                <a:rPr lang="en-US" altLang="ko-KR" sz="1100" i="0">
                  <a:latin typeface="Cambria Math" panose="02040503050406030204" pitchFamily="18" charset="0"/>
                </a:rPr>
                <a:t>〗_</a:t>
              </a:r>
              <a:r>
                <a:rPr lang="en-US" altLang="ko-KR" sz="1100" b="0" i="0">
                  <a:latin typeface="Cambria Math" panose="02040503050406030204" pitchFamily="18" charset="0"/>
                </a:rPr>
                <a:t>𝐴)</a:t>
              </a:r>
              <a:endParaRPr lang="ko-KR" altLang="en-US" sz="1100"/>
            </a:p>
          </xdr:txBody>
        </xdr:sp>
      </mc:Fallback>
    </mc:AlternateContent>
    <xdr:clientData/>
  </xdr:oneCellAnchor>
  <xdr:oneCellAnchor>
    <xdr:from>
      <xdr:col>2</xdr:col>
      <xdr:colOff>468630</xdr:colOff>
      <xdr:row>24</xdr:row>
      <xdr:rowOff>32385</xdr:rowOff>
    </xdr:from>
    <xdr:ext cx="438838" cy="175369"/>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00000000-0008-0000-0100-000007000000}"/>
                </a:ext>
              </a:extLst>
            </xdr:cNvPr>
            <xdr:cNvSpPr txBox="1"/>
          </xdr:nvSpPr>
          <xdr:spPr>
            <a:xfrm>
              <a:off x="3097530" y="6882765"/>
              <a:ext cx="438838"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altLang="ko-KR" sz="1100" i="1">
                            <a:latin typeface="Cambria Math" panose="02040503050406030204" pitchFamily="18" charset="0"/>
                          </a:rPr>
                        </m:ctrlPr>
                      </m:sSupPr>
                      <m:e>
                        <m:r>
                          <a:rPr lang="ko-KR" altLang="en-US" sz="1100" i="1">
                            <a:latin typeface="Cambria Math" panose="02040503050406030204" pitchFamily="18" charset="0"/>
                          </a:rPr>
                          <m:t>𝜎</m:t>
                        </m:r>
                      </m:e>
                      <m:sup>
                        <m:r>
                          <a:rPr lang="en-US" altLang="ko-KR" sz="1100" b="0" i="1">
                            <a:latin typeface="Cambria Math" panose="02040503050406030204" pitchFamily="18" charset="0"/>
                          </a:rPr>
                          <m:t>2</m:t>
                        </m:r>
                      </m:sup>
                    </m:sSup>
                    <m:d>
                      <m:dPr>
                        <m:ctrlPr>
                          <a:rPr lang="en-US" altLang="ko-KR" sz="1100" i="1">
                            <a:latin typeface="Cambria Math" panose="02040503050406030204" pitchFamily="18" charset="0"/>
                          </a:rPr>
                        </m:ctrlPr>
                      </m:dPr>
                      <m:e>
                        <m:sSub>
                          <m:sSubPr>
                            <m:ctrlPr>
                              <a:rPr lang="en-US" altLang="ko-KR" sz="1100" i="1">
                                <a:latin typeface="Cambria Math" panose="02040503050406030204" pitchFamily="18" charset="0"/>
                              </a:rPr>
                            </m:ctrlPr>
                          </m:sSubPr>
                          <m:e>
                            <m:r>
                              <a:rPr lang="ko-KR" altLang="en-US" sz="1100" i="1">
                                <a:latin typeface="Cambria Math" panose="02040503050406030204" pitchFamily="18" charset="0"/>
                              </a:rPr>
                              <m:t>𝜖</m:t>
                            </m:r>
                          </m:e>
                          <m:sub>
                            <m:r>
                              <a:rPr lang="en-US" altLang="ko-KR" sz="1100" b="0" i="1">
                                <a:latin typeface="Cambria Math" panose="02040503050406030204" pitchFamily="18" charset="0"/>
                              </a:rPr>
                              <m:t>𝐴</m:t>
                            </m:r>
                          </m:sub>
                        </m:sSub>
                      </m:e>
                    </m:d>
                  </m:oMath>
                </m:oMathPara>
              </a14:m>
              <a:endParaRPr lang="ko-KR" altLang="en-US" sz="1100"/>
            </a:p>
          </xdr:txBody>
        </xdr:sp>
      </mc:Choice>
      <mc:Fallback xmlns="">
        <xdr:sp macro="" textlink="">
          <xdr:nvSpPr>
            <xdr:cNvPr id="7" name="TextBox 6">
              <a:extLst>
                <a:ext uri="{FF2B5EF4-FFF2-40B4-BE49-F238E27FC236}">
                  <a16:creationId xmlns:a16="http://schemas.microsoft.com/office/drawing/2014/main" id="{B0982529-0BA6-495D-AC81-66D3C32C0C3F}"/>
                </a:ext>
              </a:extLst>
            </xdr:cNvPr>
            <xdr:cNvSpPr txBox="1"/>
          </xdr:nvSpPr>
          <xdr:spPr>
            <a:xfrm>
              <a:off x="3097530" y="6882765"/>
              <a:ext cx="438838"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ko-KR" altLang="en-US" sz="1100" i="0">
                  <a:latin typeface="Cambria Math" panose="02040503050406030204" pitchFamily="18" charset="0"/>
                </a:rPr>
                <a:t>𝜎</a:t>
              </a:r>
              <a:r>
                <a:rPr lang="en-US" altLang="ko-KR" sz="1100" i="0">
                  <a:latin typeface="Cambria Math" panose="02040503050406030204" pitchFamily="18" charset="0"/>
                </a:rPr>
                <a:t>^</a:t>
              </a:r>
              <a:r>
                <a:rPr lang="en-US" altLang="ko-KR" sz="1100" b="0" i="0">
                  <a:latin typeface="Cambria Math" panose="02040503050406030204" pitchFamily="18" charset="0"/>
                </a:rPr>
                <a:t>2 </a:t>
              </a:r>
              <a:r>
                <a:rPr lang="en-US" altLang="ko-KR" sz="1100" i="0">
                  <a:latin typeface="Cambria Math" panose="02040503050406030204" pitchFamily="18" charset="0"/>
                </a:rPr>
                <a:t>(</a:t>
              </a:r>
              <a:r>
                <a:rPr lang="ko-KR" altLang="en-US" sz="1100" i="0">
                  <a:latin typeface="Cambria Math" panose="02040503050406030204" pitchFamily="18" charset="0"/>
                </a:rPr>
                <a:t>𝜖</a:t>
              </a:r>
              <a:r>
                <a:rPr lang="en-US" altLang="ko-KR" sz="1100" i="0">
                  <a:latin typeface="Cambria Math" panose="02040503050406030204" pitchFamily="18" charset="0"/>
                </a:rPr>
                <a:t>_</a:t>
              </a:r>
              <a:r>
                <a:rPr lang="en-US" altLang="ko-KR" sz="1100" b="0" i="0">
                  <a:latin typeface="Cambria Math" panose="02040503050406030204" pitchFamily="18" charset="0"/>
                </a:rPr>
                <a:t>𝐴 )</a:t>
              </a:r>
              <a:endParaRPr lang="ko-KR" altLang="en-US" sz="1100"/>
            </a:p>
          </xdr:txBody>
        </xdr:sp>
      </mc:Fallback>
    </mc:AlternateContent>
    <xdr:clientData/>
  </xdr:oneCellAnchor>
  <xdr:oneCellAnchor>
    <xdr:from>
      <xdr:col>2</xdr:col>
      <xdr:colOff>533400</xdr:colOff>
      <xdr:row>27</xdr:row>
      <xdr:rowOff>34291</xdr:rowOff>
    </xdr:from>
    <xdr:ext cx="333153" cy="172227"/>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00000000-0008-0000-0100-000008000000}"/>
                </a:ext>
              </a:extLst>
            </xdr:cNvPr>
            <xdr:cNvSpPr txBox="1"/>
          </xdr:nvSpPr>
          <xdr:spPr>
            <a:xfrm flipH="1">
              <a:off x="3162300" y="7326631"/>
              <a:ext cx="33315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altLang="ko-KR" sz="1100" i="1">
                            <a:latin typeface="Cambria Math" panose="02040503050406030204" pitchFamily="18" charset="0"/>
                          </a:rPr>
                        </m:ctrlPr>
                      </m:sSubSupPr>
                      <m:e>
                        <m:r>
                          <a:rPr lang="en-US" altLang="ko-KR" sz="1100" b="0" i="1">
                            <a:latin typeface="Cambria Math" panose="02040503050406030204" pitchFamily="18" charset="0"/>
                          </a:rPr>
                          <m:t>𝑤</m:t>
                        </m:r>
                      </m:e>
                      <m:sub>
                        <m:r>
                          <a:rPr lang="en-US" altLang="ko-KR" sz="1100" b="0" i="1">
                            <a:latin typeface="Cambria Math" panose="02040503050406030204" pitchFamily="18" charset="0"/>
                          </a:rPr>
                          <m:t>𝐴</m:t>
                        </m:r>
                      </m:sub>
                      <m:sup>
                        <m:r>
                          <a:rPr lang="en-US" altLang="ko-KR" sz="1100" b="0" i="1">
                            <a:latin typeface="Cambria Math" panose="02040503050406030204" pitchFamily="18" charset="0"/>
                          </a:rPr>
                          <m:t>∗</m:t>
                        </m:r>
                      </m:sup>
                    </m:sSubSup>
                  </m:oMath>
                </m:oMathPara>
              </a14:m>
              <a:endParaRPr lang="ko-KR" altLang="en-US" sz="1100"/>
            </a:p>
          </xdr:txBody>
        </xdr:sp>
      </mc:Choice>
      <mc:Fallback xmlns="">
        <xdr:sp macro="" textlink="">
          <xdr:nvSpPr>
            <xdr:cNvPr id="8" name="TextBox 7">
              <a:extLst>
                <a:ext uri="{FF2B5EF4-FFF2-40B4-BE49-F238E27FC236}">
                  <a16:creationId xmlns:a16="http://schemas.microsoft.com/office/drawing/2014/main" id="{48E58665-30CE-4210-BFAF-192F8874DC4E}"/>
                </a:ext>
              </a:extLst>
            </xdr:cNvPr>
            <xdr:cNvSpPr txBox="1"/>
          </xdr:nvSpPr>
          <xdr:spPr>
            <a:xfrm flipH="1">
              <a:off x="3162300" y="7326631"/>
              <a:ext cx="33315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altLang="ko-KR" sz="1100" b="0" i="0">
                  <a:latin typeface="Cambria Math" panose="02040503050406030204" pitchFamily="18" charset="0"/>
                </a:rPr>
                <a:t>𝑤_𝐴^∗</a:t>
              </a:r>
              <a:endParaRPr lang="ko-KR" altLang="en-US" sz="1100"/>
            </a:p>
          </xdr:txBody>
        </xdr:sp>
      </mc:Fallback>
    </mc:AlternateContent>
    <xdr:clientData/>
  </xdr:oneCellAnchor>
  <xdr:oneCellAnchor>
    <xdr:from>
      <xdr:col>2</xdr:col>
      <xdr:colOff>725805</xdr:colOff>
      <xdr:row>23</xdr:row>
      <xdr:rowOff>45720</xdr:rowOff>
    </xdr:from>
    <xdr:ext cx="295658" cy="172227"/>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3354705" y="6675120"/>
              <a:ext cx="29565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altLang="ko-KR" sz="1100" i="1">
                            <a:latin typeface="Cambria Math" panose="02040503050406030204" pitchFamily="18" charset="0"/>
                          </a:rPr>
                        </m:ctrlPr>
                      </m:sSubPr>
                      <m:e>
                        <m:r>
                          <a:rPr lang="en-US" altLang="ko-KR" sz="1100" b="0" i="1">
                            <a:latin typeface="Cambria Math" panose="02040503050406030204" pitchFamily="18" charset="0"/>
                          </a:rPr>
                          <m:t>(</m:t>
                        </m:r>
                        <m:r>
                          <a:rPr lang="ko-KR" altLang="en-US" sz="1100" i="1">
                            <a:latin typeface="Cambria Math" panose="02040503050406030204" pitchFamily="18" charset="0"/>
                          </a:rPr>
                          <m:t>𝛽</m:t>
                        </m:r>
                      </m:e>
                      <m:sub>
                        <m:r>
                          <a:rPr lang="en-US" altLang="ko-KR" sz="1100" b="0" i="1">
                            <a:latin typeface="Cambria Math" panose="02040503050406030204" pitchFamily="18" charset="0"/>
                          </a:rPr>
                          <m:t>𝐴</m:t>
                        </m:r>
                      </m:sub>
                    </m:sSub>
                    <m:r>
                      <a:rPr lang="en-US" altLang="ko-KR" sz="1100" b="0" i="1">
                        <a:latin typeface="Cambria Math" panose="02040503050406030204" pitchFamily="18" charset="0"/>
                      </a:rPr>
                      <m:t>)</m:t>
                    </m:r>
                  </m:oMath>
                </m:oMathPara>
              </a14:m>
              <a:endParaRPr lang="ko-KR" altLang="en-US" sz="1100"/>
            </a:p>
          </xdr:txBody>
        </xdr:sp>
      </mc:Choice>
      <mc:Fallback xmlns="">
        <xdr:sp macro="" textlink="">
          <xdr:nvSpPr>
            <xdr:cNvPr id="9" name="TextBox 8">
              <a:extLst>
                <a:ext uri="{FF2B5EF4-FFF2-40B4-BE49-F238E27FC236}">
                  <a16:creationId xmlns:a16="http://schemas.microsoft.com/office/drawing/2014/main" id="{60A3CA97-4B41-403C-99AA-52E9C2E4CCA7}"/>
                </a:ext>
              </a:extLst>
            </xdr:cNvPr>
            <xdr:cNvSpPr txBox="1"/>
          </xdr:nvSpPr>
          <xdr:spPr>
            <a:xfrm>
              <a:off x="3354705" y="6675120"/>
              <a:ext cx="29565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altLang="ko-KR" sz="1100" i="0">
                  <a:latin typeface="Cambria Math" panose="02040503050406030204" pitchFamily="18" charset="0"/>
                </a:rPr>
                <a:t>〖</a:t>
              </a:r>
              <a:r>
                <a:rPr lang="en-US" altLang="ko-KR" sz="1100" b="0" i="0">
                  <a:latin typeface="Cambria Math" panose="02040503050406030204" pitchFamily="18" charset="0"/>
                </a:rPr>
                <a:t>(</a:t>
              </a:r>
              <a:r>
                <a:rPr lang="ko-KR" altLang="en-US" sz="1100" i="0">
                  <a:latin typeface="Cambria Math" panose="02040503050406030204" pitchFamily="18" charset="0"/>
                </a:rPr>
                <a:t>𝛽</a:t>
              </a:r>
              <a:r>
                <a:rPr lang="en-US" altLang="ko-KR" sz="1100" i="0">
                  <a:latin typeface="Cambria Math" panose="02040503050406030204" pitchFamily="18" charset="0"/>
                </a:rPr>
                <a:t>〗_</a:t>
              </a:r>
              <a:r>
                <a:rPr lang="en-US" altLang="ko-KR" sz="1100" b="0" i="0">
                  <a:latin typeface="Cambria Math" panose="02040503050406030204" pitchFamily="18" charset="0"/>
                </a:rPr>
                <a:t>𝐴)</a:t>
              </a:r>
              <a:endParaRPr lang="ko-KR" altLang="en-US" sz="1100"/>
            </a:p>
          </xdr:txBody>
        </xdr:sp>
      </mc:Fallback>
    </mc:AlternateContent>
    <xdr:clientData/>
  </xdr:oneCellAnchor>
  <xdr:oneCellAnchor>
    <xdr:from>
      <xdr:col>2</xdr:col>
      <xdr:colOff>525780</xdr:colOff>
      <xdr:row>28</xdr:row>
      <xdr:rowOff>38100</xdr:rowOff>
    </xdr:from>
    <xdr:ext cx="333153" cy="172227"/>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00000000-0008-0000-0100-00000A000000}"/>
                </a:ext>
              </a:extLst>
            </xdr:cNvPr>
            <xdr:cNvSpPr txBox="1"/>
          </xdr:nvSpPr>
          <xdr:spPr>
            <a:xfrm flipH="1">
              <a:off x="3154680" y="7551420"/>
              <a:ext cx="33315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altLang="ko-KR" sz="1100" i="1">
                            <a:latin typeface="Cambria Math" panose="02040503050406030204" pitchFamily="18" charset="0"/>
                          </a:rPr>
                        </m:ctrlPr>
                      </m:sSubSupPr>
                      <m:e>
                        <m:r>
                          <a:rPr lang="en-US" altLang="ko-KR" sz="1100" b="0" i="1">
                            <a:latin typeface="Cambria Math" panose="02040503050406030204" pitchFamily="18" charset="0"/>
                          </a:rPr>
                          <m:t>𝑤</m:t>
                        </m:r>
                      </m:e>
                      <m:sub>
                        <m:r>
                          <a:rPr lang="en-US" altLang="ko-KR" sz="1100" b="0" i="1">
                            <a:latin typeface="Cambria Math" panose="02040503050406030204" pitchFamily="18" charset="0"/>
                          </a:rPr>
                          <m:t>𝑀</m:t>
                        </m:r>
                      </m:sub>
                      <m:sup>
                        <m:r>
                          <a:rPr lang="en-US" altLang="ko-KR" sz="1100" b="0" i="1">
                            <a:latin typeface="Cambria Math" panose="02040503050406030204" pitchFamily="18" charset="0"/>
                          </a:rPr>
                          <m:t>∗</m:t>
                        </m:r>
                      </m:sup>
                    </m:sSubSup>
                  </m:oMath>
                </m:oMathPara>
              </a14:m>
              <a:endParaRPr lang="ko-KR" altLang="en-US" sz="1100"/>
            </a:p>
          </xdr:txBody>
        </xdr:sp>
      </mc:Choice>
      <mc:Fallback xmlns="">
        <xdr:sp macro="" textlink="">
          <xdr:nvSpPr>
            <xdr:cNvPr id="10" name="TextBox 9">
              <a:extLst>
                <a:ext uri="{FF2B5EF4-FFF2-40B4-BE49-F238E27FC236}">
                  <a16:creationId xmlns:a16="http://schemas.microsoft.com/office/drawing/2014/main" id="{5681D8A6-BC6B-4FDD-A2DC-0D955814DA62}"/>
                </a:ext>
              </a:extLst>
            </xdr:cNvPr>
            <xdr:cNvSpPr txBox="1"/>
          </xdr:nvSpPr>
          <xdr:spPr>
            <a:xfrm flipH="1">
              <a:off x="3154680" y="7551420"/>
              <a:ext cx="33315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altLang="ko-KR" sz="1100" b="0" i="0">
                  <a:latin typeface="Cambria Math" panose="02040503050406030204" pitchFamily="18" charset="0"/>
                </a:rPr>
                <a:t>𝑤_𝑀^∗</a:t>
              </a:r>
              <a:endParaRPr lang="ko-KR" altLang="en-US" sz="1100"/>
            </a:p>
          </xdr:txBody>
        </xdr:sp>
      </mc:Fallback>
    </mc:AlternateContent>
    <xdr:clientData/>
  </xdr:oneCellAnchor>
  <xdr:oneCellAnchor>
    <xdr:from>
      <xdr:col>2</xdr:col>
      <xdr:colOff>609600</xdr:colOff>
      <xdr:row>26</xdr:row>
      <xdr:rowOff>30480</xdr:rowOff>
    </xdr:from>
    <xdr:ext cx="210058" cy="178960"/>
    <mc:AlternateContent xmlns:mc="http://schemas.openxmlformats.org/markup-compatibility/2006" xmlns:a14="http://schemas.microsoft.com/office/drawing/2010/main">
      <mc:Choice Requires="a14">
        <xdr:sp macro="" textlink="">
          <xdr:nvSpPr>
            <xdr:cNvPr id="11" name="TextBox 10">
              <a:extLst>
                <a:ext uri="{FF2B5EF4-FFF2-40B4-BE49-F238E27FC236}">
                  <a16:creationId xmlns:a16="http://schemas.microsoft.com/office/drawing/2014/main" id="{00000000-0008-0000-0100-00000B000000}"/>
                </a:ext>
              </a:extLst>
            </xdr:cNvPr>
            <xdr:cNvSpPr txBox="1"/>
          </xdr:nvSpPr>
          <xdr:spPr>
            <a:xfrm>
              <a:off x="3238500" y="7101840"/>
              <a:ext cx="210058" cy="178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altLang="ko-KR" sz="1100" i="1">
                            <a:latin typeface="Cambria Math" panose="02040503050406030204" pitchFamily="18" charset="0"/>
                          </a:rPr>
                        </m:ctrlPr>
                      </m:sSubSupPr>
                      <m:e>
                        <m:r>
                          <a:rPr lang="en-US" altLang="ko-KR" sz="1100" b="0" i="1">
                            <a:latin typeface="Cambria Math" panose="02040503050406030204" pitchFamily="18" charset="0"/>
                          </a:rPr>
                          <m:t>𝑤</m:t>
                        </m:r>
                      </m:e>
                      <m:sub>
                        <m:r>
                          <a:rPr lang="en-US" altLang="ko-KR" sz="1100" b="0" i="1">
                            <a:latin typeface="Cambria Math" panose="02040503050406030204" pitchFamily="18" charset="0"/>
                          </a:rPr>
                          <m:t>𝐴</m:t>
                        </m:r>
                      </m:sub>
                      <m:sup>
                        <m:r>
                          <a:rPr lang="en-US" altLang="ko-KR" sz="1100" b="0" i="1">
                            <a:latin typeface="Cambria Math" panose="02040503050406030204" pitchFamily="18" charset="0"/>
                          </a:rPr>
                          <m:t>0</m:t>
                        </m:r>
                      </m:sup>
                    </m:sSubSup>
                  </m:oMath>
                </m:oMathPara>
              </a14:m>
              <a:endParaRPr lang="ko-KR" altLang="en-US" sz="1100"/>
            </a:p>
          </xdr:txBody>
        </xdr:sp>
      </mc:Choice>
      <mc:Fallback xmlns="">
        <xdr:sp macro="" textlink="">
          <xdr:nvSpPr>
            <xdr:cNvPr id="11" name="TextBox 10">
              <a:extLst>
                <a:ext uri="{FF2B5EF4-FFF2-40B4-BE49-F238E27FC236}">
                  <a16:creationId xmlns:a16="http://schemas.microsoft.com/office/drawing/2014/main" id="{EACDDEE0-63E7-42C8-B373-06C4E572BACF}"/>
                </a:ext>
              </a:extLst>
            </xdr:cNvPr>
            <xdr:cNvSpPr txBox="1"/>
          </xdr:nvSpPr>
          <xdr:spPr>
            <a:xfrm>
              <a:off x="3238500" y="7101840"/>
              <a:ext cx="210058" cy="178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altLang="ko-KR" sz="1100" b="0" i="0">
                  <a:latin typeface="Cambria Math" panose="02040503050406030204" pitchFamily="18" charset="0"/>
                </a:rPr>
                <a:t>𝑤_𝐴^0</a:t>
              </a:r>
              <a:endParaRPr lang="ko-KR" altLang="en-US" sz="1100"/>
            </a:p>
          </xdr:txBody>
        </xdr:sp>
      </mc:Fallback>
    </mc:AlternateContent>
    <xdr:clientData/>
  </xdr:oneCellAnchor>
  <xdr:oneCellAnchor>
    <xdr:from>
      <xdr:col>2</xdr:col>
      <xdr:colOff>712470</xdr:colOff>
      <xdr:row>34</xdr:row>
      <xdr:rowOff>30480</xdr:rowOff>
    </xdr:from>
    <xdr:ext cx="301557" cy="172227"/>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3341370" y="10683240"/>
              <a:ext cx="301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ctrlPr>
                          <a:rPr lang="en-US" altLang="ko-KR" sz="1100" b="0" i="1">
                            <a:latin typeface="Cambria Math" panose="02040503050406030204" pitchFamily="18" charset="0"/>
                          </a:rPr>
                        </m:ctrlPr>
                      </m:dPr>
                      <m:e>
                        <m:sSubSup>
                          <m:sSubSupPr>
                            <m:ctrlPr>
                              <a:rPr lang="en-US" altLang="ko-KR" sz="1100" b="0" i="1">
                                <a:solidFill>
                                  <a:schemeClr val="tx1"/>
                                </a:solidFill>
                                <a:effectLst/>
                                <a:latin typeface="Cambria Math" panose="02040503050406030204" pitchFamily="18" charset="0"/>
                                <a:ea typeface="+mn-ea"/>
                                <a:cs typeface="+mn-cs"/>
                              </a:rPr>
                            </m:ctrlPr>
                          </m:sSubSupPr>
                          <m:e>
                            <m:r>
                              <a:rPr lang="ko-KR" altLang="en-US" sz="1100" i="1">
                                <a:solidFill>
                                  <a:schemeClr val="tx1"/>
                                </a:solidFill>
                                <a:effectLst/>
                                <a:latin typeface="Cambria Math" panose="02040503050406030204" pitchFamily="18" charset="0"/>
                                <a:ea typeface="+mn-ea"/>
                                <a:cs typeface="+mn-cs"/>
                              </a:rPr>
                              <m:t>𝛼</m:t>
                            </m:r>
                          </m:e>
                          <m:sub>
                            <m:r>
                              <a:rPr lang="en-US" altLang="ko-KR" sz="1100" b="0" i="1">
                                <a:solidFill>
                                  <a:schemeClr val="tx1"/>
                                </a:solidFill>
                                <a:effectLst/>
                                <a:latin typeface="Cambria Math" panose="02040503050406030204" pitchFamily="18" charset="0"/>
                                <a:ea typeface="+mn-ea"/>
                                <a:cs typeface="+mn-cs"/>
                              </a:rPr>
                              <m:t>𝐴</m:t>
                            </m:r>
                          </m:sub>
                          <m:sup>
                            <m:r>
                              <a:rPr lang="en-US" altLang="ko-KR" sz="1100" b="0" i="1">
                                <a:solidFill>
                                  <a:schemeClr val="tx1"/>
                                </a:solidFill>
                                <a:effectLst/>
                                <a:latin typeface="Cambria Math" panose="02040503050406030204" pitchFamily="18" charset="0"/>
                                <a:ea typeface="+mn-ea"/>
                                <a:cs typeface="+mn-cs"/>
                              </a:rPr>
                              <m:t>∗</m:t>
                            </m:r>
                          </m:sup>
                        </m:sSubSup>
                      </m:e>
                    </m:d>
                  </m:oMath>
                </m:oMathPara>
              </a14:m>
              <a:endParaRPr lang="ko-KR" altLang="en-US" sz="1100"/>
            </a:p>
          </xdr:txBody>
        </xdr:sp>
      </mc:Choice>
      <mc:Fallback xmlns="">
        <xdr:sp macro="" textlink="">
          <xdr:nvSpPr>
            <xdr:cNvPr id="12" name="TextBox 11">
              <a:extLst>
                <a:ext uri="{FF2B5EF4-FFF2-40B4-BE49-F238E27FC236}">
                  <a16:creationId xmlns:a16="http://schemas.microsoft.com/office/drawing/2014/main" id="{C21F96FF-621F-439B-8DE9-8357ADE33DF1}"/>
                </a:ext>
              </a:extLst>
            </xdr:cNvPr>
            <xdr:cNvSpPr txBox="1"/>
          </xdr:nvSpPr>
          <xdr:spPr>
            <a:xfrm>
              <a:off x="3341370" y="10683240"/>
              <a:ext cx="301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altLang="ko-KR" sz="1100" b="0" i="0">
                  <a:latin typeface="Cambria Math" panose="02040503050406030204" pitchFamily="18" charset="0"/>
                </a:rPr>
                <a:t>(</a:t>
              </a:r>
              <a:r>
                <a:rPr lang="ko-KR" altLang="en-US" sz="1100" i="0">
                  <a:solidFill>
                    <a:schemeClr val="tx1"/>
                  </a:solidFill>
                  <a:effectLst/>
                  <a:latin typeface="+mn-lt"/>
                  <a:ea typeface="+mn-ea"/>
                  <a:cs typeface="+mn-cs"/>
                </a:rPr>
                <a:t>𝛼</a:t>
              </a:r>
              <a:r>
                <a:rPr lang="en-US" altLang="ko-KR" sz="1100" b="0" i="0">
                  <a:solidFill>
                    <a:schemeClr val="tx1"/>
                  </a:solidFill>
                  <a:effectLst/>
                  <a:latin typeface="+mn-lt"/>
                  <a:ea typeface="+mn-ea"/>
                  <a:cs typeface="+mn-cs"/>
                </a:rPr>
                <a:t>_𝐴^∗</a:t>
              </a:r>
              <a:r>
                <a:rPr lang="en-US" altLang="ko-KR" sz="1100" b="0" i="0">
                  <a:solidFill>
                    <a:schemeClr val="tx1"/>
                  </a:solidFill>
                  <a:effectLst/>
                  <a:latin typeface="Cambria Math" panose="02040503050406030204" pitchFamily="18" charset="0"/>
                  <a:ea typeface="+mn-ea"/>
                  <a:cs typeface="+mn-cs"/>
                </a:rPr>
                <a:t> )</a:t>
              </a:r>
              <a:endParaRPr lang="ko-KR" altLang="en-US" sz="1100"/>
            </a:p>
          </xdr:txBody>
        </xdr:sp>
      </mc:Fallback>
    </mc:AlternateContent>
    <xdr:clientData/>
  </xdr:oneCellAnchor>
  <xdr:oneCellAnchor>
    <xdr:from>
      <xdr:col>2</xdr:col>
      <xdr:colOff>510540</xdr:colOff>
      <xdr:row>35</xdr:row>
      <xdr:rowOff>15240</xdr:rowOff>
    </xdr:from>
    <xdr:ext cx="365677" cy="172227"/>
    <mc:AlternateContent xmlns:mc="http://schemas.openxmlformats.org/markup-compatibility/2006" xmlns:a14="http://schemas.microsoft.com/office/drawing/2010/main">
      <mc:Choice Requires="a14">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3139440" y="10888980"/>
              <a:ext cx="36567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ko-KR" altLang="ko-KR" sz="1100" i="1">
                        <a:solidFill>
                          <a:schemeClr val="tx1"/>
                        </a:solidFill>
                        <a:effectLst/>
                        <a:latin typeface="Cambria Math" panose="02040503050406030204" pitchFamily="18" charset="0"/>
                        <a:ea typeface="+mn-ea"/>
                        <a:cs typeface="+mn-cs"/>
                      </a:rPr>
                      <m:t>𝜎</m:t>
                    </m:r>
                    <m:d>
                      <m:dPr>
                        <m:ctrlPr>
                          <a:rPr lang="en-US" altLang="ko-KR" sz="1100" i="1">
                            <a:latin typeface="Cambria Math" panose="02040503050406030204" pitchFamily="18" charset="0"/>
                          </a:rPr>
                        </m:ctrlPr>
                      </m:dPr>
                      <m:e>
                        <m:sSubSup>
                          <m:sSubSupPr>
                            <m:ctrlPr>
                              <a:rPr lang="en-US" altLang="ko-KR" sz="1100" b="0" i="1">
                                <a:solidFill>
                                  <a:schemeClr val="tx1"/>
                                </a:solidFill>
                                <a:effectLst/>
                                <a:latin typeface="Cambria Math" panose="02040503050406030204" pitchFamily="18" charset="0"/>
                                <a:ea typeface="+mn-ea"/>
                                <a:cs typeface="+mn-cs"/>
                              </a:rPr>
                            </m:ctrlPr>
                          </m:sSubSupPr>
                          <m:e>
                            <m:r>
                              <a:rPr lang="ko-KR" altLang="en-US" sz="1100" i="1">
                                <a:solidFill>
                                  <a:schemeClr val="tx1"/>
                                </a:solidFill>
                                <a:effectLst/>
                                <a:latin typeface="Cambria Math" panose="02040503050406030204" pitchFamily="18" charset="0"/>
                                <a:ea typeface="+mn-ea"/>
                                <a:cs typeface="+mn-cs"/>
                              </a:rPr>
                              <m:t>𝜖</m:t>
                            </m:r>
                          </m:e>
                          <m:sub>
                            <m:r>
                              <a:rPr lang="en-US" altLang="ko-KR" sz="1100" b="0" i="1">
                                <a:solidFill>
                                  <a:schemeClr val="tx1"/>
                                </a:solidFill>
                                <a:effectLst/>
                                <a:latin typeface="Cambria Math" panose="02040503050406030204" pitchFamily="18" charset="0"/>
                                <a:ea typeface="+mn-ea"/>
                                <a:cs typeface="+mn-cs"/>
                              </a:rPr>
                              <m:t>𝐴</m:t>
                            </m:r>
                          </m:sub>
                          <m:sup>
                            <m:r>
                              <a:rPr lang="en-US" altLang="ko-KR" sz="1100" b="0" i="1">
                                <a:solidFill>
                                  <a:schemeClr val="tx1"/>
                                </a:solidFill>
                                <a:effectLst/>
                                <a:latin typeface="Cambria Math" panose="02040503050406030204" pitchFamily="18" charset="0"/>
                                <a:ea typeface="+mn-ea"/>
                                <a:cs typeface="+mn-cs"/>
                              </a:rPr>
                              <m:t>∗</m:t>
                            </m:r>
                          </m:sup>
                        </m:sSubSup>
                      </m:e>
                    </m:d>
                  </m:oMath>
                </m:oMathPara>
              </a14:m>
              <a:endParaRPr lang="ko-KR" altLang="en-US" sz="1100"/>
            </a:p>
          </xdr:txBody>
        </xdr:sp>
      </mc:Choice>
      <mc:Fallback xmlns="">
        <xdr:sp macro="" textlink="">
          <xdr:nvSpPr>
            <xdr:cNvPr id="13" name="TextBox 12">
              <a:extLst>
                <a:ext uri="{FF2B5EF4-FFF2-40B4-BE49-F238E27FC236}">
                  <a16:creationId xmlns:a16="http://schemas.microsoft.com/office/drawing/2014/main" id="{58D6A762-A08C-40BA-9D46-E3C2488A1840}"/>
                </a:ext>
              </a:extLst>
            </xdr:cNvPr>
            <xdr:cNvSpPr txBox="1"/>
          </xdr:nvSpPr>
          <xdr:spPr>
            <a:xfrm>
              <a:off x="3139440" y="10888980"/>
              <a:ext cx="36567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ko-KR" altLang="ko-KR" sz="1100" i="0">
                  <a:solidFill>
                    <a:schemeClr val="tx1"/>
                  </a:solidFill>
                  <a:effectLst/>
                  <a:latin typeface="+mn-lt"/>
                  <a:ea typeface="+mn-ea"/>
                  <a:cs typeface="+mn-cs"/>
                </a:rPr>
                <a:t>𝜎</a:t>
              </a:r>
              <a:r>
                <a:rPr lang="en-US" altLang="ko-KR" sz="1100" i="0">
                  <a:latin typeface="Cambria Math" panose="02040503050406030204" pitchFamily="18" charset="0"/>
                </a:rPr>
                <a:t>(</a:t>
              </a:r>
              <a:r>
                <a:rPr lang="ko-KR" altLang="en-US" sz="1100" i="0">
                  <a:solidFill>
                    <a:schemeClr val="tx1"/>
                  </a:solidFill>
                  <a:effectLst/>
                  <a:latin typeface="+mn-lt"/>
                  <a:ea typeface="+mn-ea"/>
                  <a:cs typeface="+mn-cs"/>
                </a:rPr>
                <a:t>𝜖</a:t>
              </a:r>
              <a:r>
                <a:rPr lang="en-US" altLang="ko-KR" sz="1100" b="0" i="0">
                  <a:solidFill>
                    <a:schemeClr val="tx1"/>
                  </a:solidFill>
                  <a:effectLst/>
                  <a:latin typeface="+mn-lt"/>
                  <a:ea typeface="+mn-ea"/>
                  <a:cs typeface="+mn-cs"/>
                </a:rPr>
                <a:t>_𝐴^∗</a:t>
              </a:r>
              <a:r>
                <a:rPr lang="en-US" altLang="ko-KR" sz="1100" b="0" i="0">
                  <a:solidFill>
                    <a:schemeClr val="tx1"/>
                  </a:solidFill>
                  <a:effectLst/>
                  <a:latin typeface="Cambria Math" panose="02040503050406030204" pitchFamily="18" charset="0"/>
                  <a:ea typeface="+mn-ea"/>
                  <a:cs typeface="+mn-cs"/>
                </a:rPr>
                <a:t> )</a:t>
              </a:r>
              <a:endParaRPr lang="ko-KR" altLang="en-US" sz="1100"/>
            </a:p>
          </xdr:txBody>
        </xdr:sp>
      </mc:Fallback>
    </mc:AlternateContent>
    <xdr:clientData/>
  </xdr:oneCellAnchor>
  <xdr:oneCellAnchor>
    <xdr:from>
      <xdr:col>2</xdr:col>
      <xdr:colOff>640080</xdr:colOff>
      <xdr:row>25</xdr:row>
      <xdr:rowOff>30480</xdr:rowOff>
    </xdr:from>
    <xdr:ext cx="188065" cy="178447"/>
    <mc:AlternateContent xmlns:mc="http://schemas.openxmlformats.org/markup-compatibility/2006" xmlns:a14="http://schemas.microsoft.com/office/drawing/2010/main">
      <mc:Choice Requires="a14">
        <xdr:sp macro="" textlink="">
          <xdr:nvSpPr>
            <xdr:cNvPr id="15" name="TextBox 14">
              <a:extLst>
                <a:ext uri="{FF2B5EF4-FFF2-40B4-BE49-F238E27FC236}">
                  <a16:creationId xmlns:a16="http://schemas.microsoft.com/office/drawing/2014/main" id="{00000000-0008-0000-0100-00000F000000}"/>
                </a:ext>
              </a:extLst>
            </xdr:cNvPr>
            <xdr:cNvSpPr txBox="1"/>
          </xdr:nvSpPr>
          <xdr:spPr>
            <a:xfrm>
              <a:off x="3261360" y="5554980"/>
              <a:ext cx="188065" cy="1784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altLang="ko-KR" sz="1100" i="1">
                            <a:latin typeface="Cambria Math" panose="02040503050406030204" pitchFamily="18" charset="0"/>
                          </a:rPr>
                        </m:ctrlPr>
                      </m:sSubSupPr>
                      <m:e>
                        <m:r>
                          <a:rPr lang="ko-KR" altLang="en-US" sz="1100" i="1">
                            <a:solidFill>
                              <a:schemeClr val="tx1"/>
                            </a:solidFill>
                            <a:effectLst/>
                            <a:latin typeface="Cambria Math" panose="02040503050406030204" pitchFamily="18" charset="0"/>
                            <a:ea typeface="+mn-ea"/>
                            <a:cs typeface="+mn-cs"/>
                          </a:rPr>
                          <m:t>𝜎</m:t>
                        </m:r>
                      </m:e>
                      <m:sub>
                        <m:r>
                          <a:rPr lang="en-US" altLang="ko-KR" sz="1100" b="0" i="1">
                            <a:latin typeface="Cambria Math" panose="02040503050406030204" pitchFamily="18" charset="0"/>
                          </a:rPr>
                          <m:t>𝐴</m:t>
                        </m:r>
                      </m:sub>
                      <m:sup>
                        <m:r>
                          <a:rPr lang="en-US" altLang="ko-KR" sz="1100" b="0" i="1">
                            <a:latin typeface="Cambria Math" panose="02040503050406030204" pitchFamily="18" charset="0"/>
                          </a:rPr>
                          <m:t>2</m:t>
                        </m:r>
                      </m:sup>
                    </m:sSubSup>
                  </m:oMath>
                </m:oMathPara>
              </a14:m>
              <a:endParaRPr lang="ko-KR" altLang="en-US" sz="1100"/>
            </a:p>
          </xdr:txBody>
        </xdr:sp>
      </mc:Choice>
      <mc:Fallback xmlns="">
        <xdr:sp macro="" textlink="">
          <xdr:nvSpPr>
            <xdr:cNvPr id="15" name="TextBox 14">
              <a:extLst>
                <a:ext uri="{FF2B5EF4-FFF2-40B4-BE49-F238E27FC236}">
                  <a16:creationId xmlns:a16="http://schemas.microsoft.com/office/drawing/2014/main" id="{EACDDEE0-63E7-42C8-B373-06C4E572BACF}"/>
                </a:ext>
              </a:extLst>
            </xdr:cNvPr>
            <xdr:cNvSpPr txBox="1"/>
          </xdr:nvSpPr>
          <xdr:spPr>
            <a:xfrm>
              <a:off x="3261360" y="5554980"/>
              <a:ext cx="188065" cy="1784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ko-KR" altLang="en-US" sz="1100" i="0">
                  <a:solidFill>
                    <a:schemeClr val="tx1"/>
                  </a:solidFill>
                  <a:effectLst/>
                  <a:latin typeface="+mn-lt"/>
                  <a:ea typeface="+mn-ea"/>
                  <a:cs typeface="+mn-cs"/>
                </a:rPr>
                <a:t>𝜎</a:t>
              </a:r>
              <a:r>
                <a:rPr lang="en-US" altLang="ko-KR" sz="1100" i="0">
                  <a:solidFill>
                    <a:schemeClr val="tx1"/>
                  </a:solidFill>
                  <a:effectLst/>
                  <a:latin typeface="Cambria Math" panose="02040503050406030204" pitchFamily="18" charset="0"/>
                  <a:ea typeface="+mn-ea"/>
                  <a:cs typeface="+mn-cs"/>
                </a:rPr>
                <a:t>_</a:t>
              </a:r>
              <a:r>
                <a:rPr lang="en-US" altLang="ko-KR" sz="1100" b="0" i="0">
                  <a:latin typeface="Cambria Math" panose="02040503050406030204" pitchFamily="18" charset="0"/>
                </a:rPr>
                <a:t>𝐴^2</a:t>
              </a:r>
              <a:endParaRPr lang="ko-KR" altLang="en-US" sz="1100"/>
            </a:p>
          </xdr:txBody>
        </xdr:sp>
      </mc:Fallback>
    </mc:AlternateContent>
    <xdr:clientData/>
  </xdr:one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7"/>
  <sheetViews>
    <sheetView tabSelected="1" workbookViewId="0">
      <pane xSplit="1" ySplit="1" topLeftCell="B72" activePane="bottomRight" state="frozen"/>
      <selection pane="topRight" activeCell="B1" sqref="B1"/>
      <selection pane="bottomLeft" activeCell="A2" sqref="A2"/>
      <selection pane="bottomRight" activeCell="N85" sqref="N85"/>
    </sheetView>
  </sheetViews>
  <sheetFormatPr defaultRowHeight="14.4"/>
  <cols>
    <col min="1" max="1" width="9.77734375" customWidth="1"/>
    <col min="2" max="2" width="10.5546875" customWidth="1"/>
    <col min="3" max="3" width="9.77734375" customWidth="1"/>
    <col min="4" max="4" width="10" customWidth="1"/>
    <col min="7" max="7" width="19.109375" customWidth="1"/>
    <col min="8" max="9" width="11.5546875" bestFit="1" customWidth="1"/>
    <col min="10" max="10" width="11" bestFit="1" customWidth="1"/>
    <col min="15" max="15" width="11" customWidth="1"/>
    <col min="16" max="16" width="12.21875" customWidth="1"/>
  </cols>
  <sheetData>
    <row r="1" spans="1:11">
      <c r="A1" t="s">
        <v>0</v>
      </c>
      <c r="B1" t="s">
        <v>1</v>
      </c>
      <c r="C1" t="s">
        <v>2</v>
      </c>
      <c r="D1" t="s">
        <v>3</v>
      </c>
      <c r="E1" t="s">
        <v>4</v>
      </c>
      <c r="F1" t="s">
        <v>87</v>
      </c>
      <c r="H1" t="s">
        <v>5</v>
      </c>
      <c r="I1" t="s">
        <v>6</v>
      </c>
      <c r="J1" t="s">
        <v>7</v>
      </c>
      <c r="K1" t="s">
        <v>8</v>
      </c>
    </row>
    <row r="2" spans="1:11">
      <c r="A2">
        <v>20150130</v>
      </c>
      <c r="B2">
        <v>-9.9676000000000001E-2</v>
      </c>
      <c r="C2">
        <v>1.8624999999999999E-2</v>
      </c>
      <c r="D2">
        <v>-3.0299E-2</v>
      </c>
      <c r="E2">
        <v>-2.9430000000000001E-2</v>
      </c>
      <c r="F2">
        <v>5.0694761287030004E-3</v>
      </c>
      <c r="H2">
        <f>B2-$F2/1200</f>
        <v>-9.9680224563440584E-2</v>
      </c>
      <c r="I2">
        <f>C2-$F2/1200</f>
        <v>1.8620775436559413E-2</v>
      </c>
      <c r="J2">
        <f>D2-$F2/1200</f>
        <v>-3.0303224563440586E-2</v>
      </c>
      <c r="K2">
        <f>E2-$F2/1200</f>
        <v>-2.9434224563440588E-2</v>
      </c>
    </row>
    <row r="3" spans="1:11">
      <c r="A3">
        <v>20150227</v>
      </c>
      <c r="B3">
        <v>-3.5704E-2</v>
      </c>
      <c r="C3">
        <v>8.2668000000000005E-2</v>
      </c>
      <c r="D3">
        <v>5.0807999999999999E-2</v>
      </c>
      <c r="E3">
        <v>5.7008000000000003E-2</v>
      </c>
      <c r="F3">
        <v>1.0139015627076E-2</v>
      </c>
      <c r="H3">
        <f t="shared" ref="H3:H61" si="0">B3-$F3/1200</f>
        <v>-3.5712449179689229E-2</v>
      </c>
      <c r="I3">
        <f t="shared" ref="I3:I61" si="1">C3-$F3/1200</f>
        <v>8.2659550820310776E-2</v>
      </c>
      <c r="J3">
        <f t="shared" ref="J3:J61" si="2">D3-$F3/1200</f>
        <v>5.079955082031077E-2</v>
      </c>
      <c r="K3">
        <f t="shared" ref="K3:K61" si="3">E3-$F3/1200</f>
        <v>5.6999550820310774E-2</v>
      </c>
    </row>
    <row r="4" spans="1:11">
      <c r="A4">
        <v>20150331</v>
      </c>
      <c r="B4">
        <v>-0.101033</v>
      </c>
      <c r="C4">
        <v>-5.6225999999999998E-2</v>
      </c>
      <c r="D4">
        <v>6.8201999999999999E-2</v>
      </c>
      <c r="E4">
        <v>-1.4992999999999999E-2</v>
      </c>
      <c r="F4">
        <v>2.7882934881214998E-2</v>
      </c>
      <c r="H4">
        <f t="shared" si="0"/>
        <v>-0.10105623577906768</v>
      </c>
      <c r="I4">
        <f t="shared" si="1"/>
        <v>-5.624923577906768E-2</v>
      </c>
      <c r="J4">
        <f t="shared" si="2"/>
        <v>6.8178764220932317E-2</v>
      </c>
      <c r="K4">
        <f t="shared" si="3"/>
        <v>-1.5016235779067678E-2</v>
      </c>
    </row>
    <row r="5" spans="1:11">
      <c r="A5">
        <v>20150430</v>
      </c>
      <c r="B5">
        <v>5.8087E-2</v>
      </c>
      <c r="C5">
        <v>0.10355399999999999</v>
      </c>
      <c r="D5">
        <v>-3.9477999999999999E-2</v>
      </c>
      <c r="E5">
        <v>9.1000000000000004E-3</v>
      </c>
      <c r="F5">
        <v>5.0694764807614999E-3</v>
      </c>
      <c r="H5">
        <f t="shared" si="0"/>
        <v>5.8082775436266033E-2</v>
      </c>
      <c r="I5">
        <f t="shared" si="1"/>
        <v>0.10354977543626602</v>
      </c>
      <c r="J5">
        <f t="shared" si="2"/>
        <v>-3.9482224563733966E-2</v>
      </c>
      <c r="K5">
        <f t="shared" si="3"/>
        <v>9.0957754362660324E-3</v>
      </c>
    </row>
    <row r="6" spans="1:11">
      <c r="A6">
        <v>20150529</v>
      </c>
      <c r="B6">
        <v>1.3042E-2</v>
      </c>
      <c r="C6">
        <v>-2.5486999999999999E-2</v>
      </c>
      <c r="D6">
        <v>1.2812E-2</v>
      </c>
      <c r="E6">
        <v>1.2522E-2</v>
      </c>
      <c r="F6">
        <v>5.0694761287030004E-3</v>
      </c>
      <c r="H6">
        <f t="shared" si="0"/>
        <v>1.3037775436559413E-2</v>
      </c>
      <c r="I6">
        <f t="shared" si="1"/>
        <v>-2.5491224563440586E-2</v>
      </c>
      <c r="J6">
        <f t="shared" si="2"/>
        <v>1.2807775436559414E-2</v>
      </c>
      <c r="K6">
        <f t="shared" si="3"/>
        <v>1.2517775436559414E-2</v>
      </c>
    </row>
    <row r="7" spans="1:11">
      <c r="A7">
        <v>20150630</v>
      </c>
      <c r="B7">
        <v>-9.6227999999999994E-2</v>
      </c>
      <c r="C7">
        <v>-3.6179000000000003E-2</v>
      </c>
      <c r="D7">
        <v>2.9123E-2</v>
      </c>
      <c r="E7">
        <v>-1.9342999999999999E-2</v>
      </c>
      <c r="F7">
        <v>2.2813163013966999E-2</v>
      </c>
      <c r="H7">
        <f t="shared" si="0"/>
        <v>-9.6247010969178301E-2</v>
      </c>
      <c r="I7">
        <f t="shared" si="1"/>
        <v>-3.619801096917831E-2</v>
      </c>
      <c r="J7">
        <f t="shared" si="2"/>
        <v>2.9103989030821693E-2</v>
      </c>
      <c r="K7">
        <f t="shared" si="3"/>
        <v>-1.9362010969178306E-2</v>
      </c>
    </row>
    <row r="8" spans="1:11">
      <c r="A8">
        <v>20150731</v>
      </c>
      <c r="B8">
        <v>1.6993999999999999E-2</v>
      </c>
      <c r="C8">
        <v>-7.4825000000000003E-2</v>
      </c>
      <c r="D8">
        <v>2.6949999999999999E-3</v>
      </c>
      <c r="E8">
        <v>2.1297E-2</v>
      </c>
      <c r="F8">
        <v>6.3373006700650006E-2</v>
      </c>
      <c r="H8">
        <f t="shared" si="0"/>
        <v>1.6941189161082792E-2</v>
      </c>
      <c r="I8">
        <f t="shared" si="1"/>
        <v>-7.4877810838917216E-2</v>
      </c>
      <c r="J8">
        <f t="shared" si="2"/>
        <v>2.6421891610827917E-3</v>
      </c>
      <c r="K8">
        <f t="shared" si="3"/>
        <v>2.1244189161082793E-2</v>
      </c>
    </row>
    <row r="9" spans="1:11">
      <c r="A9">
        <v>20150831</v>
      </c>
      <c r="B9">
        <v>-8.0602999999999994E-2</v>
      </c>
      <c r="C9">
        <v>-7.6549000000000006E-2</v>
      </c>
      <c r="D9">
        <v>-4.3739E-2</v>
      </c>
      <c r="E9">
        <v>-6.0086000000000001E-2</v>
      </c>
      <c r="F9">
        <v>2.5347299672537002E-3</v>
      </c>
      <c r="H9">
        <f t="shared" si="0"/>
        <v>-8.0605112274972704E-2</v>
      </c>
      <c r="I9">
        <f t="shared" si="1"/>
        <v>-7.6551112274972716E-2</v>
      </c>
      <c r="J9">
        <f t="shared" si="2"/>
        <v>-4.374111227497271E-2</v>
      </c>
      <c r="K9">
        <f t="shared" si="3"/>
        <v>-6.008811227497271E-2</v>
      </c>
    </row>
    <row r="10" spans="1:11">
      <c r="A10">
        <v>20150930</v>
      </c>
      <c r="B10">
        <v>-8.1041000000000002E-2</v>
      </c>
      <c r="C10">
        <v>-8.8848999999999997E-2</v>
      </c>
      <c r="D10">
        <v>1.2225E-2</v>
      </c>
      <c r="E10">
        <v>-2.4546999999999999E-2</v>
      </c>
      <c r="F10">
        <v>-2.0277259585536E-2</v>
      </c>
      <c r="H10">
        <f t="shared" si="0"/>
        <v>-8.102410228367872E-2</v>
      </c>
      <c r="I10">
        <f t="shared" si="1"/>
        <v>-8.8832102283678716E-2</v>
      </c>
      <c r="J10">
        <f t="shared" si="2"/>
        <v>1.224189771632128E-2</v>
      </c>
      <c r="K10">
        <f t="shared" si="3"/>
        <v>-2.4530102283678721E-2</v>
      </c>
    </row>
    <row r="11" spans="1:11">
      <c r="A11">
        <v>20151030</v>
      </c>
      <c r="B11">
        <v>5.2713999999999997E-2</v>
      </c>
      <c r="C11">
        <v>0.16819400000000001</v>
      </c>
      <c r="D11">
        <v>-1.8814999999999998E-2</v>
      </c>
      <c r="E11">
        <v>8.3448999999999995E-2</v>
      </c>
      <c r="F11">
        <v>7.6048796464178003E-2</v>
      </c>
      <c r="H11">
        <f t="shared" si="0"/>
        <v>5.2650626002946517E-2</v>
      </c>
      <c r="I11">
        <f t="shared" si="1"/>
        <v>0.16813062600294654</v>
      </c>
      <c r="J11">
        <f t="shared" si="2"/>
        <v>-1.8878373997053478E-2</v>
      </c>
      <c r="K11">
        <f t="shared" si="3"/>
        <v>8.3385626002946509E-2</v>
      </c>
    </row>
    <row r="12" spans="1:11">
      <c r="A12">
        <v>20151130</v>
      </c>
      <c r="B12">
        <v>-4.7536000000000002E-2</v>
      </c>
      <c r="C12">
        <v>-1.4005999999999999E-2</v>
      </c>
      <c r="D12">
        <v>-5.3381999999999999E-2</v>
      </c>
      <c r="E12">
        <v>3.3730000000000001E-3</v>
      </c>
      <c r="F12">
        <v>0.16478930362911001</v>
      </c>
      <c r="H12">
        <f t="shared" si="0"/>
        <v>-4.7673324419690924E-2</v>
      </c>
      <c r="I12">
        <f t="shared" si="1"/>
        <v>-1.4143324419690925E-2</v>
      </c>
      <c r="J12">
        <f t="shared" si="2"/>
        <v>-5.3519324419690921E-2</v>
      </c>
      <c r="K12">
        <f t="shared" si="3"/>
        <v>3.235675580309075E-3</v>
      </c>
    </row>
    <row r="13" spans="1:11">
      <c r="A13">
        <v>20151231</v>
      </c>
      <c r="B13">
        <v>-4.5933000000000002E-2</v>
      </c>
      <c r="C13">
        <v>-9.6532000000000007E-2</v>
      </c>
      <c r="D13">
        <v>1.5169999999999999E-3</v>
      </c>
      <c r="E13">
        <v>-1.5247E-2</v>
      </c>
      <c r="F13">
        <v>0.17746981132160999</v>
      </c>
      <c r="H13">
        <f t="shared" si="0"/>
        <v>-4.6080891509434674E-2</v>
      </c>
      <c r="I13">
        <f t="shared" si="1"/>
        <v>-9.6679891509434679E-2</v>
      </c>
      <c r="J13">
        <f t="shared" si="2"/>
        <v>1.3691084905653249E-3</v>
      </c>
      <c r="K13">
        <f t="shared" si="3"/>
        <v>-1.5394891509434676E-2</v>
      </c>
    </row>
    <row r="14" spans="1:11">
      <c r="A14">
        <v>20160129</v>
      </c>
      <c r="B14">
        <v>-0.179899</v>
      </c>
      <c r="C14">
        <v>3.5508999999999999E-2</v>
      </c>
      <c r="D14">
        <v>-2.617E-3</v>
      </c>
      <c r="E14">
        <v>-4.9099999999999998E-2</v>
      </c>
      <c r="F14">
        <v>0.31442741192147999</v>
      </c>
      <c r="H14">
        <f t="shared" si="0"/>
        <v>-0.1801610228432679</v>
      </c>
      <c r="I14">
        <f t="shared" si="1"/>
        <v>3.5246977156732098E-2</v>
      </c>
      <c r="J14">
        <f t="shared" si="2"/>
        <v>-2.8790228432679001E-3</v>
      </c>
      <c r="K14">
        <f t="shared" si="3"/>
        <v>-4.9362022843267898E-2</v>
      </c>
    </row>
    <row r="15" spans="1:11">
      <c r="A15">
        <v>20160229</v>
      </c>
      <c r="B15">
        <v>0.100927</v>
      </c>
      <c r="C15">
        <v>-8.2793000000000005E-2</v>
      </c>
      <c r="D15">
        <v>9.0996999999999995E-2</v>
      </c>
      <c r="E15">
        <v>-1.7420000000000001E-3</v>
      </c>
      <c r="F15">
        <v>0.31949662383735999</v>
      </c>
      <c r="H15">
        <f t="shared" si="0"/>
        <v>0.10066075281346887</v>
      </c>
      <c r="I15">
        <f t="shared" si="1"/>
        <v>-8.305924718653114E-2</v>
      </c>
      <c r="J15">
        <f t="shared" si="2"/>
        <v>9.073075281346886E-2</v>
      </c>
      <c r="K15">
        <f t="shared" si="3"/>
        <v>-2.0082471865311333E-3</v>
      </c>
    </row>
    <row r="16" spans="1:11">
      <c r="A16">
        <v>20160331</v>
      </c>
      <c r="B16">
        <v>0.164079</v>
      </c>
      <c r="C16">
        <v>3.7470000000000003E-2</v>
      </c>
      <c r="D16">
        <v>4.8821000000000003E-2</v>
      </c>
      <c r="E16">
        <v>6.7339999999999997E-2</v>
      </c>
      <c r="F16">
        <v>0.20029305647996001</v>
      </c>
      <c r="H16">
        <f t="shared" si="0"/>
        <v>0.16391208911960004</v>
      </c>
      <c r="I16">
        <f t="shared" si="1"/>
        <v>3.7303089119600036E-2</v>
      </c>
      <c r="J16">
        <f t="shared" si="2"/>
        <v>4.8654089119600036E-2</v>
      </c>
      <c r="K16">
        <f t="shared" si="3"/>
        <v>6.717308911960003E-2</v>
      </c>
    </row>
    <row r="17" spans="1:11">
      <c r="A17">
        <v>20160429</v>
      </c>
      <c r="B17">
        <v>-4.058E-3</v>
      </c>
      <c r="C17">
        <v>0.11265699999999999</v>
      </c>
      <c r="D17">
        <v>-3.3786999999999998E-2</v>
      </c>
      <c r="E17">
        <v>3.7469999999999999E-3</v>
      </c>
      <c r="F17">
        <v>0.21297257686118001</v>
      </c>
      <c r="H17">
        <f t="shared" si="0"/>
        <v>-4.2354771473843171E-3</v>
      </c>
      <c r="I17">
        <f t="shared" si="1"/>
        <v>0.11247952285261567</v>
      </c>
      <c r="J17">
        <f t="shared" si="2"/>
        <v>-3.3964477147384313E-2</v>
      </c>
      <c r="K17">
        <f t="shared" si="3"/>
        <v>3.5695228526156832E-3</v>
      </c>
    </row>
    <row r="18" spans="1:11">
      <c r="A18">
        <v>20160531</v>
      </c>
      <c r="B18">
        <v>9.0465000000000004E-2</v>
      </c>
      <c r="C18">
        <v>-4.7051999999999997E-2</v>
      </c>
      <c r="D18">
        <v>-0.127799</v>
      </c>
      <c r="E18">
        <v>1.8487E-2</v>
      </c>
      <c r="F18">
        <v>0.33472603058457001</v>
      </c>
      <c r="H18">
        <f t="shared" si="0"/>
        <v>9.0186061641179524E-2</v>
      </c>
      <c r="I18">
        <f t="shared" si="1"/>
        <v>-4.7330938358820469E-2</v>
      </c>
      <c r="J18">
        <f t="shared" si="2"/>
        <v>-0.12807793835882048</v>
      </c>
      <c r="K18">
        <f t="shared" si="3"/>
        <v>1.8208061641179524E-2</v>
      </c>
    </row>
    <row r="19" spans="1:11">
      <c r="A19">
        <v>20160630</v>
      </c>
      <c r="B19">
        <v>-5.2764999999999999E-2</v>
      </c>
      <c r="C19">
        <v>0.13089200000000001</v>
      </c>
      <c r="D19">
        <v>1.5121000000000001E-2</v>
      </c>
      <c r="E19">
        <v>2.6749999999999999E-3</v>
      </c>
      <c r="F19">
        <v>0.26369777462478</v>
      </c>
      <c r="H19">
        <f t="shared" si="0"/>
        <v>-5.2984748145520649E-2</v>
      </c>
      <c r="I19">
        <f t="shared" si="1"/>
        <v>0.13067225185447937</v>
      </c>
      <c r="J19">
        <f t="shared" si="2"/>
        <v>1.4901251854479351E-2</v>
      </c>
      <c r="K19">
        <f t="shared" si="3"/>
        <v>2.45525185447935E-3</v>
      </c>
    </row>
    <row r="20" spans="1:11">
      <c r="A20">
        <v>20160729</v>
      </c>
      <c r="B20">
        <v>0.11633499999999999</v>
      </c>
      <c r="C20">
        <v>-3.1259000000000002E-2</v>
      </c>
      <c r="D20">
        <v>7.8917000000000001E-2</v>
      </c>
      <c r="E20">
        <v>3.6570999999999999E-2</v>
      </c>
      <c r="F20">
        <v>0.25355146531132</v>
      </c>
      <c r="H20">
        <f t="shared" si="0"/>
        <v>0.11612370711224056</v>
      </c>
      <c r="I20">
        <f t="shared" si="1"/>
        <v>-3.1470292887759432E-2</v>
      </c>
      <c r="J20">
        <f t="shared" si="2"/>
        <v>7.8705707112240564E-2</v>
      </c>
      <c r="K20">
        <f t="shared" si="3"/>
        <v>3.6359707112240569E-2</v>
      </c>
    </row>
    <row r="21" spans="1:11">
      <c r="A21">
        <v>20160831</v>
      </c>
      <c r="B21">
        <v>2.5696E-2</v>
      </c>
      <c r="C21">
        <v>1.7440000000000001E-3</v>
      </c>
      <c r="D21">
        <v>-6.0268000000000002E-2</v>
      </c>
      <c r="E21">
        <v>1.2470000000000001E-3</v>
      </c>
      <c r="F21">
        <v>0.33218764181068999</v>
      </c>
      <c r="H21">
        <f t="shared" si="0"/>
        <v>2.5419176965157757E-2</v>
      </c>
      <c r="I21">
        <f t="shared" si="1"/>
        <v>1.4671769651577586E-3</v>
      </c>
      <c r="J21">
        <f t="shared" si="2"/>
        <v>-6.0544823034842245E-2</v>
      </c>
      <c r="K21">
        <f t="shared" si="3"/>
        <v>9.701769651577584E-4</v>
      </c>
    </row>
    <row r="22" spans="1:11">
      <c r="A22">
        <v>20160930</v>
      </c>
      <c r="B22">
        <v>8.9353000000000002E-2</v>
      </c>
      <c r="C22">
        <v>3.8392999999999997E-2</v>
      </c>
      <c r="D22">
        <v>-2.1513000000000001E-2</v>
      </c>
      <c r="E22">
        <v>4.46E-4</v>
      </c>
      <c r="F22">
        <v>0.27891533257968998</v>
      </c>
      <c r="H22">
        <f t="shared" si="0"/>
        <v>8.9120570556183595E-2</v>
      </c>
      <c r="I22">
        <f t="shared" si="1"/>
        <v>3.816057055618359E-2</v>
      </c>
      <c r="J22">
        <f t="shared" si="2"/>
        <v>-2.1745429443816411E-2</v>
      </c>
      <c r="K22">
        <f t="shared" si="3"/>
        <v>2.1357055618359167E-4</v>
      </c>
    </row>
    <row r="23" spans="1:11">
      <c r="A23">
        <v>20161031</v>
      </c>
      <c r="B23">
        <v>-6.6966999999999999E-2</v>
      </c>
      <c r="C23">
        <v>1.1091999999999999E-2</v>
      </c>
      <c r="D23">
        <v>7.2800000000000002E-4</v>
      </c>
      <c r="E23">
        <v>-1.7957999999999998E-2</v>
      </c>
      <c r="F23">
        <v>0.30427698040484003</v>
      </c>
      <c r="H23">
        <f t="shared" si="0"/>
        <v>-6.7220564150337364E-2</v>
      </c>
      <c r="I23">
        <f t="shared" si="1"/>
        <v>1.0838435849662632E-2</v>
      </c>
      <c r="J23">
        <f t="shared" si="2"/>
        <v>4.7443584966263332E-4</v>
      </c>
      <c r="K23">
        <f t="shared" si="3"/>
        <v>-1.8211564150337364E-2</v>
      </c>
    </row>
    <row r="24" spans="1:11">
      <c r="A24">
        <v>20161130</v>
      </c>
      <c r="B24">
        <v>6.2801999999999997E-2</v>
      </c>
      <c r="C24">
        <v>1.688E-3</v>
      </c>
      <c r="D24">
        <v>0.132548</v>
      </c>
      <c r="E24">
        <v>3.5790000000000002E-2</v>
      </c>
      <c r="F24">
        <v>0.48442757269462999</v>
      </c>
      <c r="H24">
        <f t="shared" si="0"/>
        <v>6.2398310356087804E-2</v>
      </c>
      <c r="I24">
        <f t="shared" si="1"/>
        <v>1.2843103560878084E-3</v>
      </c>
      <c r="J24">
        <f t="shared" si="2"/>
        <v>0.13214431035608781</v>
      </c>
      <c r="K24">
        <f t="shared" si="3"/>
        <v>3.5386310356087809E-2</v>
      </c>
    </row>
    <row r="25" spans="1:11">
      <c r="A25">
        <v>20161230</v>
      </c>
      <c r="B25">
        <v>-2.7747000000000001E-2</v>
      </c>
      <c r="C25">
        <v>6.7695000000000005E-2</v>
      </c>
      <c r="D25">
        <v>-6.4863000000000004E-2</v>
      </c>
      <c r="E25">
        <v>1.9199999999999998E-2</v>
      </c>
      <c r="F25">
        <v>0.49711009769315001</v>
      </c>
      <c r="H25">
        <f t="shared" si="0"/>
        <v>-2.8161258414744293E-2</v>
      </c>
      <c r="I25">
        <f t="shared" si="1"/>
        <v>6.728074158525571E-2</v>
      </c>
      <c r="J25">
        <f t="shared" si="2"/>
        <v>-6.5277258414744299E-2</v>
      </c>
      <c r="K25">
        <f t="shared" si="3"/>
        <v>1.8785741585255707E-2</v>
      </c>
    </row>
    <row r="26" spans="1:11">
      <c r="A26">
        <v>20170131</v>
      </c>
      <c r="B26">
        <v>1.4151E-2</v>
      </c>
      <c r="C26">
        <v>-3.7453E-2</v>
      </c>
      <c r="D26">
        <v>-0.107296</v>
      </c>
      <c r="E26">
        <v>1.9383999999999998E-2</v>
      </c>
      <c r="F26">
        <v>0.51742426146060005</v>
      </c>
      <c r="H26">
        <f t="shared" si="0"/>
        <v>1.37198131154495E-2</v>
      </c>
      <c r="I26">
        <f t="shared" si="1"/>
        <v>-3.7884186884550503E-2</v>
      </c>
      <c r="J26">
        <f t="shared" si="2"/>
        <v>-0.1077271868845505</v>
      </c>
      <c r="K26">
        <f t="shared" si="3"/>
        <v>1.89528131154495E-2</v>
      </c>
    </row>
    <row r="27" spans="1:11">
      <c r="A27">
        <v>20170228</v>
      </c>
      <c r="B27">
        <v>0.15415300000000001</v>
      </c>
      <c r="C27">
        <v>-4.0578000000000003E-2</v>
      </c>
      <c r="D27">
        <v>-7.9249E-2</v>
      </c>
      <c r="E27">
        <v>3.9459000000000001E-2</v>
      </c>
      <c r="F27">
        <v>0.61388262653110004</v>
      </c>
      <c r="H27">
        <f t="shared" si="0"/>
        <v>0.15364143114455742</v>
      </c>
      <c r="I27">
        <f t="shared" si="1"/>
        <v>-4.1089568855442585E-2</v>
      </c>
      <c r="J27">
        <f t="shared" si="2"/>
        <v>-7.9760568855442582E-2</v>
      </c>
      <c r="K27">
        <f t="shared" si="3"/>
        <v>3.8947431144557419E-2</v>
      </c>
    </row>
    <row r="28" spans="1:11">
      <c r="A28">
        <v>20170331</v>
      </c>
      <c r="B28">
        <v>3.6999999999999998E-2</v>
      </c>
      <c r="C28">
        <v>1.7689E-2</v>
      </c>
      <c r="D28">
        <v>-6.0914999999999997E-2</v>
      </c>
      <c r="E28">
        <v>1.6639999999999999E-3</v>
      </c>
      <c r="F28">
        <v>0.75351206995341002</v>
      </c>
      <c r="H28">
        <f t="shared" si="0"/>
        <v>3.6372073275038823E-2</v>
      </c>
      <c r="I28">
        <f t="shared" si="1"/>
        <v>1.7061073275038825E-2</v>
      </c>
      <c r="J28">
        <f t="shared" si="2"/>
        <v>-6.1542926724961172E-2</v>
      </c>
      <c r="K28">
        <f t="shared" si="3"/>
        <v>1.0360732750388248E-3</v>
      </c>
    </row>
    <row r="29" spans="1:11">
      <c r="A29">
        <v>20170428</v>
      </c>
      <c r="B29">
        <v>5.2573000000000002E-2</v>
      </c>
      <c r="C29">
        <v>-5.7939999999999997E-3</v>
      </c>
      <c r="D29">
        <v>1.1958999999999999E-2</v>
      </c>
      <c r="E29">
        <v>1.0591E-2</v>
      </c>
      <c r="F29">
        <v>0.79414508222262004</v>
      </c>
      <c r="H29">
        <f t="shared" si="0"/>
        <v>5.1911212431481155E-2</v>
      </c>
      <c r="I29">
        <f t="shared" si="1"/>
        <v>-6.4557875685188493E-3</v>
      </c>
      <c r="J29">
        <f t="shared" si="2"/>
        <v>1.1297212431481149E-2</v>
      </c>
      <c r="K29">
        <f t="shared" si="3"/>
        <v>9.9292124314811492E-3</v>
      </c>
    </row>
    <row r="30" spans="1:11">
      <c r="A30">
        <v>20170531</v>
      </c>
      <c r="B30">
        <v>-3.1879999999999999E-3</v>
      </c>
      <c r="C30">
        <v>7.0804000000000006E-2</v>
      </c>
      <c r="D30">
        <v>-1.7899999999999999E-3</v>
      </c>
      <c r="E30">
        <v>1.4552000000000001E-2</v>
      </c>
      <c r="F30">
        <v>0.97198829737220005</v>
      </c>
      <c r="H30">
        <f t="shared" si="0"/>
        <v>-3.9979902478101664E-3</v>
      </c>
      <c r="I30">
        <f t="shared" si="1"/>
        <v>6.9994009752189834E-2</v>
      </c>
      <c r="J30">
        <f t="shared" si="2"/>
        <v>-2.5999902478101664E-3</v>
      </c>
      <c r="K30">
        <f t="shared" si="3"/>
        <v>1.3742009752189834E-2</v>
      </c>
    </row>
    <row r="31" spans="1:11">
      <c r="A31">
        <v>20170630</v>
      </c>
      <c r="B31">
        <v>-6.1157000000000003E-2</v>
      </c>
      <c r="C31">
        <v>-4.1494000000000003E-2</v>
      </c>
      <c r="D31">
        <v>-5.1859000000000002E-2</v>
      </c>
      <c r="E31">
        <v>5.7980000000000002E-3</v>
      </c>
      <c r="F31">
        <v>1.0151583662368999</v>
      </c>
      <c r="H31">
        <f t="shared" si="0"/>
        <v>-6.2002965305197416E-2</v>
      </c>
      <c r="I31">
        <f t="shared" si="1"/>
        <v>-4.2339965305197416E-2</v>
      </c>
      <c r="J31">
        <f t="shared" si="2"/>
        <v>-5.2704965305197415E-2</v>
      </c>
      <c r="K31">
        <f t="shared" si="3"/>
        <v>4.9520346948025836E-3</v>
      </c>
    </row>
    <row r="32" spans="1:11">
      <c r="A32">
        <v>20170731</v>
      </c>
      <c r="B32">
        <v>9.2676999999999995E-2</v>
      </c>
      <c r="C32">
        <v>1.4141000000000001E-2</v>
      </c>
      <c r="D32">
        <v>8.3764000000000005E-2</v>
      </c>
      <c r="E32">
        <v>2.0695999999999999E-2</v>
      </c>
      <c r="F32">
        <v>1.0761011176188</v>
      </c>
      <c r="H32">
        <f t="shared" si="0"/>
        <v>9.1780249068650996E-2</v>
      </c>
      <c r="I32">
        <f t="shared" si="1"/>
        <v>1.3244249068651001E-2</v>
      </c>
      <c r="J32">
        <f t="shared" si="2"/>
        <v>8.2867249068651005E-2</v>
      </c>
      <c r="K32">
        <f t="shared" si="3"/>
        <v>1.9799249068650999E-2</v>
      </c>
    </row>
    <row r="33" spans="1:11">
      <c r="A33">
        <v>20170831</v>
      </c>
      <c r="B33">
        <v>-1.047E-3</v>
      </c>
      <c r="C33">
        <v>5.4070000000000003E-3</v>
      </c>
      <c r="D33">
        <v>-2.6821999999999999E-2</v>
      </c>
      <c r="E33">
        <v>2.238E-3</v>
      </c>
      <c r="F33">
        <v>0.99230283629478</v>
      </c>
      <c r="H33">
        <f t="shared" si="0"/>
        <v>-1.8739190302456501E-3</v>
      </c>
      <c r="I33">
        <f t="shared" si="1"/>
        <v>4.58008096975435E-3</v>
      </c>
      <c r="J33">
        <f t="shared" si="2"/>
        <v>-2.7648919030245647E-2</v>
      </c>
      <c r="K33">
        <f t="shared" si="3"/>
        <v>1.4110809697543501E-3</v>
      </c>
    </row>
    <row r="34" spans="1:11">
      <c r="A34">
        <v>20170929</v>
      </c>
      <c r="B34">
        <v>5.3075999999999998E-2</v>
      </c>
      <c r="C34">
        <v>0.10653600000000001</v>
      </c>
      <c r="D34">
        <v>8.2156999999999994E-2</v>
      </c>
      <c r="E34">
        <v>2.0049999999999998E-2</v>
      </c>
      <c r="F34">
        <v>1.0507349753702999</v>
      </c>
      <c r="H34">
        <f t="shared" si="0"/>
        <v>5.2200387520524749E-2</v>
      </c>
      <c r="I34">
        <f t="shared" si="1"/>
        <v>0.10566038752052476</v>
      </c>
      <c r="J34">
        <f t="shared" si="2"/>
        <v>8.1281387520524745E-2</v>
      </c>
      <c r="K34">
        <f t="shared" si="3"/>
        <v>1.9174387520524749E-2</v>
      </c>
    </row>
    <row r="35" spans="1:11">
      <c r="A35">
        <v>20171031</v>
      </c>
      <c r="B35">
        <v>7.9658999999999994E-2</v>
      </c>
      <c r="C35">
        <v>5.8288E-2</v>
      </c>
      <c r="D35">
        <v>5.0799999999999999E-4</v>
      </c>
      <c r="E35">
        <v>2.4157999999999999E-2</v>
      </c>
      <c r="F35">
        <v>1.1448278075316001</v>
      </c>
      <c r="H35">
        <f t="shared" si="0"/>
        <v>7.8704976827056988E-2</v>
      </c>
      <c r="I35">
        <f t="shared" si="1"/>
        <v>5.7333976827057001E-2</v>
      </c>
      <c r="J35">
        <f t="shared" si="2"/>
        <v>-4.4602317294300013E-4</v>
      </c>
      <c r="K35">
        <f t="shared" si="3"/>
        <v>2.3203976827057E-2</v>
      </c>
    </row>
    <row r="36" spans="1:11">
      <c r="A36">
        <v>20171130</v>
      </c>
      <c r="B36">
        <v>-4.64E-3</v>
      </c>
      <c r="C36">
        <v>0</v>
      </c>
      <c r="D36">
        <v>2.5068E-2</v>
      </c>
      <c r="E36">
        <v>3.1389E-2</v>
      </c>
      <c r="F36">
        <v>1.2591966958252001</v>
      </c>
      <c r="H36">
        <f t="shared" si="0"/>
        <v>-5.6893305798543332E-3</v>
      </c>
      <c r="I36">
        <f t="shared" si="1"/>
        <v>-1.0493305798543334E-3</v>
      </c>
      <c r="J36">
        <f t="shared" si="2"/>
        <v>2.4018669420145668E-2</v>
      </c>
      <c r="K36">
        <f t="shared" si="3"/>
        <v>3.0339669420145668E-2</v>
      </c>
    </row>
    <row r="37" spans="1:11">
      <c r="A37">
        <v>20171229</v>
      </c>
      <c r="B37">
        <v>-1.4019E-2</v>
      </c>
      <c r="C37">
        <v>4.8913999999999999E-2</v>
      </c>
      <c r="D37">
        <v>8.9315000000000005E-2</v>
      </c>
      <c r="E37">
        <v>1.1148999999999999E-2</v>
      </c>
      <c r="F37">
        <v>1.3812383269045001</v>
      </c>
      <c r="H37">
        <f t="shared" si="0"/>
        <v>-1.5170031939087083E-2</v>
      </c>
      <c r="I37">
        <f t="shared" si="1"/>
        <v>4.7762968060912916E-2</v>
      </c>
      <c r="J37">
        <f t="shared" si="2"/>
        <v>8.8163968060912923E-2</v>
      </c>
      <c r="K37">
        <f t="shared" si="3"/>
        <v>9.9979680609129165E-3</v>
      </c>
    </row>
    <row r="38" spans="1:11">
      <c r="A38">
        <v>20180131</v>
      </c>
      <c r="B38">
        <v>0.109948</v>
      </c>
      <c r="C38">
        <v>1.8082000000000001E-2</v>
      </c>
      <c r="D38">
        <v>0.15279699999999999</v>
      </c>
      <c r="E38">
        <v>5.806E-2</v>
      </c>
      <c r="F38">
        <v>1.4576048726001001</v>
      </c>
      <c r="H38">
        <f t="shared" si="0"/>
        <v>0.10873332927283326</v>
      </c>
      <c r="I38">
        <f t="shared" si="1"/>
        <v>1.6867329272833249E-2</v>
      </c>
      <c r="J38">
        <f t="shared" si="2"/>
        <v>0.15158232927283324</v>
      </c>
      <c r="K38">
        <f t="shared" si="3"/>
        <v>5.6845329272833249E-2</v>
      </c>
    </row>
    <row r="39" spans="1:11">
      <c r="A39">
        <v>20180228</v>
      </c>
      <c r="B39">
        <v>3.0019999999999999E-3</v>
      </c>
      <c r="C39">
        <v>-7.7822000000000002E-2</v>
      </c>
      <c r="D39">
        <v>1.0768E-2</v>
      </c>
      <c r="E39">
        <v>-3.7661E-2</v>
      </c>
      <c r="F39">
        <v>1.5431970821423999</v>
      </c>
      <c r="H39">
        <f t="shared" si="0"/>
        <v>1.7160024315479999E-3</v>
      </c>
      <c r="I39">
        <f t="shared" si="1"/>
        <v>-7.9107997568452007E-2</v>
      </c>
      <c r="J39">
        <f t="shared" si="2"/>
        <v>9.4820024315480003E-3</v>
      </c>
      <c r="K39">
        <f t="shared" si="3"/>
        <v>-3.8946997568451998E-2</v>
      </c>
    </row>
    <row r="40" spans="1:11">
      <c r="A40">
        <v>20180329</v>
      </c>
      <c r="B40">
        <v>-5.6891999999999998E-2</v>
      </c>
      <c r="C40">
        <v>4.3232E-2</v>
      </c>
      <c r="D40">
        <v>-7.9299999999999995E-2</v>
      </c>
      <c r="E40">
        <v>-2.5458999999999999E-2</v>
      </c>
      <c r="F40">
        <v>1.7018693177180999</v>
      </c>
      <c r="H40">
        <f t="shared" si="0"/>
        <v>-5.8310224431431745E-2</v>
      </c>
      <c r="I40">
        <f t="shared" si="1"/>
        <v>4.1813775568568252E-2</v>
      </c>
      <c r="J40">
        <f t="shared" si="2"/>
        <v>-8.0718224431431743E-2</v>
      </c>
      <c r="K40">
        <f t="shared" si="3"/>
        <v>-2.687722443143175E-2</v>
      </c>
    </row>
    <row r="41" spans="1:11">
      <c r="A41">
        <v>20180430</v>
      </c>
      <c r="B41">
        <v>-1.9616999999999999E-2</v>
      </c>
      <c r="C41">
        <v>9.9901000000000004E-2</v>
      </c>
      <c r="D41">
        <v>4.5657000000000003E-2</v>
      </c>
      <c r="E41">
        <v>3.7699999999999999E-3</v>
      </c>
      <c r="F41">
        <v>1.8191156025585</v>
      </c>
      <c r="H41">
        <f t="shared" si="0"/>
        <v>-2.1132929668798747E-2</v>
      </c>
      <c r="I41">
        <f t="shared" si="1"/>
        <v>9.8385070331201252E-2</v>
      </c>
      <c r="J41">
        <f t="shared" si="2"/>
        <v>4.4141070331201251E-2</v>
      </c>
      <c r="K41">
        <f t="shared" si="3"/>
        <v>2.25407033120125E-3</v>
      </c>
    </row>
    <row r="42" spans="1:11">
      <c r="A42">
        <v>20180531</v>
      </c>
      <c r="B42">
        <v>2.5128000000000001E-2</v>
      </c>
      <c r="C42">
        <v>4.1041000000000001E-2</v>
      </c>
      <c r="D42">
        <v>1.2534E-2</v>
      </c>
      <c r="E42">
        <v>2.3800000000000002E-2</v>
      </c>
      <c r="F42">
        <v>1.8953739824642</v>
      </c>
      <c r="H42">
        <f t="shared" si="0"/>
        <v>2.3548521681279834E-2</v>
      </c>
      <c r="I42">
        <f t="shared" si="1"/>
        <v>3.9461521681279838E-2</v>
      </c>
      <c r="J42">
        <f t="shared" si="2"/>
        <v>1.0954521681279833E-2</v>
      </c>
      <c r="K42">
        <f t="shared" si="3"/>
        <v>2.2220521681279835E-2</v>
      </c>
    </row>
    <row r="43" spans="1:11">
      <c r="A43">
        <v>20180629</v>
      </c>
      <c r="B43">
        <v>3.6282000000000002E-2</v>
      </c>
      <c r="C43">
        <v>-3.4919999999999999E-3</v>
      </c>
      <c r="D43">
        <v>4.4312999999999998E-2</v>
      </c>
      <c r="E43">
        <v>6.8399999999999997E-3</v>
      </c>
      <c r="F43">
        <v>1.9106045572150001</v>
      </c>
      <c r="H43">
        <f t="shared" si="0"/>
        <v>3.4689829535654165E-2</v>
      </c>
      <c r="I43">
        <f t="shared" si="1"/>
        <v>-5.0841704643458333E-3</v>
      </c>
      <c r="J43">
        <f t="shared" si="2"/>
        <v>4.2720829535654162E-2</v>
      </c>
      <c r="K43">
        <f t="shared" si="3"/>
        <v>5.2478295356541659E-3</v>
      </c>
    </row>
    <row r="44" spans="1:11">
      <c r="A44">
        <v>20180731</v>
      </c>
      <c r="B44">
        <v>1.7187999999999998E-2</v>
      </c>
      <c r="C44">
        <v>-1.2484E-2</v>
      </c>
      <c r="D44">
        <v>5.9905E-2</v>
      </c>
      <c r="E44">
        <v>3.7144000000000003E-2</v>
      </c>
      <c r="F44">
        <v>2.0228429044959002</v>
      </c>
      <c r="H44">
        <f t="shared" si="0"/>
        <v>1.5502297579586748E-2</v>
      </c>
      <c r="I44">
        <f t="shared" si="1"/>
        <v>-1.416970242041325E-2</v>
      </c>
      <c r="J44">
        <f t="shared" si="2"/>
        <v>5.821929757958675E-2</v>
      </c>
      <c r="K44">
        <f t="shared" si="3"/>
        <v>3.5458297579586753E-2</v>
      </c>
    </row>
    <row r="45" spans="1:11">
      <c r="A45">
        <v>20180831</v>
      </c>
      <c r="B45">
        <v>6.8024000000000001E-2</v>
      </c>
      <c r="C45">
        <v>-3.5374000000000003E-2</v>
      </c>
      <c r="D45">
        <v>9.2464000000000005E-2</v>
      </c>
      <c r="E45">
        <v>3.2938000000000002E-2</v>
      </c>
      <c r="F45">
        <v>2.0940078214014002</v>
      </c>
      <c r="H45">
        <f t="shared" si="0"/>
        <v>6.6278993482165496E-2</v>
      </c>
      <c r="I45">
        <f t="shared" si="1"/>
        <v>-3.7119006517834501E-2</v>
      </c>
      <c r="J45">
        <f t="shared" si="2"/>
        <v>9.07189934821655E-2</v>
      </c>
      <c r="K45">
        <f t="shared" si="3"/>
        <v>3.1192993482165501E-2</v>
      </c>
    </row>
    <row r="46" spans="1:11">
      <c r="A46">
        <v>20180928</v>
      </c>
      <c r="B46">
        <v>5.1087E-2</v>
      </c>
      <c r="C46">
        <v>7.5092999999999993E-2</v>
      </c>
      <c r="D46">
        <v>8.1139999999999997E-3</v>
      </c>
      <c r="E46">
        <v>5.1380000000000002E-3</v>
      </c>
      <c r="F46">
        <v>2.1959343733857</v>
      </c>
      <c r="H46">
        <f t="shared" si="0"/>
        <v>4.9257054688845253E-2</v>
      </c>
      <c r="I46">
        <f t="shared" si="1"/>
        <v>7.3263054688845239E-2</v>
      </c>
      <c r="J46">
        <f t="shared" si="2"/>
        <v>6.2840546888452498E-3</v>
      </c>
      <c r="K46">
        <f t="shared" si="3"/>
        <v>3.3080546888452503E-3</v>
      </c>
    </row>
    <row r="47" spans="1:11">
      <c r="A47">
        <v>20181031</v>
      </c>
      <c r="B47">
        <v>-6.3252000000000003E-2</v>
      </c>
      <c r="C47">
        <v>-5.9219000000000001E-2</v>
      </c>
      <c r="D47">
        <v>-5.1922000000000003E-2</v>
      </c>
      <c r="E47">
        <v>-6.8408999999999998E-2</v>
      </c>
      <c r="F47">
        <v>2.3209771834283002</v>
      </c>
      <c r="H47">
        <f t="shared" si="0"/>
        <v>-6.5186147652856921E-2</v>
      </c>
      <c r="I47">
        <f t="shared" si="1"/>
        <v>-6.1153147652856919E-2</v>
      </c>
      <c r="J47">
        <f t="shared" si="2"/>
        <v>-5.3856147652856921E-2</v>
      </c>
      <c r="K47">
        <f t="shared" si="3"/>
        <v>-7.0343147652856916E-2</v>
      </c>
    </row>
    <row r="48" spans="1:11">
      <c r="A48">
        <v>20181130</v>
      </c>
      <c r="B48">
        <v>-4.7224000000000002E-2</v>
      </c>
      <c r="C48">
        <v>-5.5567999999999999E-2</v>
      </c>
      <c r="D48">
        <v>-0.143848</v>
      </c>
      <c r="E48">
        <v>1.9751999999999999E-2</v>
      </c>
      <c r="F48">
        <v>2.3488722489008</v>
      </c>
      <c r="H48">
        <f t="shared" si="0"/>
        <v>-4.918139354075067E-2</v>
      </c>
      <c r="I48">
        <f t="shared" si="1"/>
        <v>-5.7525393540750668E-2</v>
      </c>
      <c r="J48">
        <f t="shared" si="2"/>
        <v>-0.14580539354075067</v>
      </c>
      <c r="K48">
        <f t="shared" si="3"/>
        <v>1.7794606459249331E-2</v>
      </c>
    </row>
    <row r="49" spans="1:16">
      <c r="A49">
        <v>20181231</v>
      </c>
      <c r="B49">
        <v>-0.10347000000000001</v>
      </c>
      <c r="C49">
        <v>-6.0222999999999999E-2</v>
      </c>
      <c r="D49">
        <v>-6.8629999999999997E-2</v>
      </c>
      <c r="E49">
        <v>-9.0646000000000004E-2</v>
      </c>
      <c r="F49">
        <v>2.3537430400248001</v>
      </c>
      <c r="H49">
        <f t="shared" si="0"/>
        <v>-0.10543145253335401</v>
      </c>
      <c r="I49">
        <f t="shared" si="1"/>
        <v>-6.2184452533354001E-2</v>
      </c>
      <c r="J49">
        <f t="shared" si="2"/>
        <v>-7.0591452533353999E-2</v>
      </c>
      <c r="K49">
        <f t="shared" si="3"/>
        <v>-9.2607452533354007E-2</v>
      </c>
    </row>
    <row r="50" spans="1:16">
      <c r="A50">
        <v>20190131</v>
      </c>
      <c r="B50">
        <v>7.6734999999999998E-2</v>
      </c>
      <c r="C50">
        <v>8.4388000000000005E-2</v>
      </c>
      <c r="D50">
        <v>0.10455399999999999</v>
      </c>
      <c r="E50">
        <v>8.1408999999999995E-2</v>
      </c>
      <c r="F50">
        <v>2.3820942735638</v>
      </c>
      <c r="H50">
        <f t="shared" si="0"/>
        <v>7.4749921438696826E-2</v>
      </c>
      <c r="I50">
        <f t="shared" si="1"/>
        <v>8.2402921438696833E-2</v>
      </c>
      <c r="J50">
        <f t="shared" si="2"/>
        <v>0.10256892143869682</v>
      </c>
      <c r="K50">
        <f t="shared" si="3"/>
        <v>7.9423921438696823E-2</v>
      </c>
    </row>
    <row r="51" spans="1:16">
      <c r="A51">
        <v>20190228</v>
      </c>
      <c r="B51">
        <v>-0.104403</v>
      </c>
      <c r="C51">
        <v>5.2164000000000002E-2</v>
      </c>
      <c r="D51">
        <v>3.836E-3</v>
      </c>
      <c r="E51">
        <v>3.1708E-2</v>
      </c>
      <c r="F51">
        <v>2.4279936691251001</v>
      </c>
      <c r="H51">
        <f t="shared" si="0"/>
        <v>-0.10642632805760424</v>
      </c>
      <c r="I51">
        <f t="shared" si="1"/>
        <v>5.0140671942395749E-2</v>
      </c>
      <c r="J51">
        <f t="shared" si="2"/>
        <v>1.8126719423957501E-3</v>
      </c>
      <c r="K51">
        <f t="shared" si="3"/>
        <v>2.9684671942395751E-2</v>
      </c>
    </row>
    <row r="52" spans="1:16">
      <c r="A52">
        <v>20190329</v>
      </c>
      <c r="B52">
        <v>-7.0860000000000003E-3</v>
      </c>
      <c r="C52">
        <v>2.5087999999999999E-2</v>
      </c>
      <c r="D52">
        <v>0.10490099999999999</v>
      </c>
      <c r="E52">
        <v>1.9531E-2</v>
      </c>
      <c r="F52">
        <v>2.3794667460969001</v>
      </c>
      <c r="H52">
        <f t="shared" si="0"/>
        <v>-9.0688889550807512E-3</v>
      </c>
      <c r="I52">
        <f t="shared" si="1"/>
        <v>2.310511104491925E-2</v>
      </c>
      <c r="J52">
        <f t="shared" si="2"/>
        <v>0.10291811104491924</v>
      </c>
      <c r="K52">
        <f t="shared" si="3"/>
        <v>1.7548111044919251E-2</v>
      </c>
    </row>
    <row r="53" spans="1:16">
      <c r="A53">
        <v>20190430</v>
      </c>
      <c r="B53">
        <v>2.6762999999999999E-2</v>
      </c>
      <c r="C53">
        <v>2.2900000000000001E-4</v>
      </c>
      <c r="D53">
        <v>-3.5385E-2</v>
      </c>
      <c r="E53">
        <v>4.0628999999999998E-2</v>
      </c>
      <c r="F53">
        <v>2.4154034647703999</v>
      </c>
      <c r="H53">
        <f t="shared" si="0"/>
        <v>2.4750163779358E-2</v>
      </c>
      <c r="I53">
        <f t="shared" si="1"/>
        <v>-1.7838362206419999E-3</v>
      </c>
      <c r="J53">
        <f t="shared" si="2"/>
        <v>-3.7397836220642001E-2</v>
      </c>
      <c r="K53">
        <f t="shared" si="3"/>
        <v>3.8616163779357997E-2</v>
      </c>
    </row>
    <row r="54" spans="1:16">
      <c r="A54">
        <v>20190531</v>
      </c>
      <c r="B54">
        <v>-6.3658999999999993E-2</v>
      </c>
      <c r="C54">
        <v>-5.4767999999999997E-2</v>
      </c>
      <c r="D54">
        <v>4.7404000000000002E-2</v>
      </c>
      <c r="E54">
        <v>-6.3186999999999993E-2</v>
      </c>
      <c r="F54">
        <v>2.3386745960367001</v>
      </c>
      <c r="H54">
        <f t="shared" si="0"/>
        <v>-6.5607895496697238E-2</v>
      </c>
      <c r="I54">
        <f t="shared" si="1"/>
        <v>-5.6716895496697249E-2</v>
      </c>
      <c r="J54">
        <f t="shared" si="2"/>
        <v>4.545510450330275E-2</v>
      </c>
      <c r="K54">
        <f t="shared" si="3"/>
        <v>-6.5135895496697238E-2</v>
      </c>
    </row>
    <row r="55" spans="1:16">
      <c r="A55">
        <v>20190628</v>
      </c>
      <c r="B55">
        <v>0.121531</v>
      </c>
      <c r="C55">
        <v>2.4067000000000002E-2</v>
      </c>
      <c r="D55">
        <v>7.6568999999999998E-2</v>
      </c>
      <c r="E55">
        <v>6.9560999999999998E-2</v>
      </c>
      <c r="F55">
        <v>2.0812688033937001</v>
      </c>
      <c r="H55">
        <f t="shared" si="0"/>
        <v>0.11979660933050525</v>
      </c>
      <c r="I55">
        <f t="shared" si="1"/>
        <v>2.2332609330505251E-2</v>
      </c>
      <c r="J55">
        <f t="shared" si="2"/>
        <v>7.4834609330505245E-2</v>
      </c>
      <c r="K55">
        <f t="shared" si="3"/>
        <v>6.7826609330505244E-2</v>
      </c>
    </row>
    <row r="56" spans="1:16">
      <c r="A56">
        <v>20190731</v>
      </c>
      <c r="B56">
        <v>1.2024999999999999E-2</v>
      </c>
      <c r="C56">
        <v>-4.7002000000000002E-2</v>
      </c>
      <c r="D56">
        <v>-2.4250000000000001E-3</v>
      </c>
      <c r="E56">
        <v>1.4603E-2</v>
      </c>
      <c r="F56">
        <v>2.0227867568148001</v>
      </c>
      <c r="H56">
        <f t="shared" si="0"/>
        <v>1.0339344369320999E-2</v>
      </c>
      <c r="I56">
        <f t="shared" si="1"/>
        <v>-4.8687655630679005E-2</v>
      </c>
      <c r="J56">
        <f t="shared" si="2"/>
        <v>-4.1106556306789999E-3</v>
      </c>
      <c r="K56">
        <f t="shared" si="3"/>
        <v>1.2917344369321E-2</v>
      </c>
    </row>
    <row r="57" spans="1:16">
      <c r="A57">
        <v>20190830</v>
      </c>
      <c r="B57">
        <v>-0.13070300000000001</v>
      </c>
      <c r="C57">
        <v>-5.4731000000000002E-2</v>
      </c>
      <c r="D57">
        <v>0.246528</v>
      </c>
      <c r="E57">
        <v>-1.6084999999999999E-2</v>
      </c>
      <c r="F57">
        <v>1.9717831082756001</v>
      </c>
      <c r="H57">
        <f t="shared" si="0"/>
        <v>-0.13234615259022969</v>
      </c>
      <c r="I57">
        <f t="shared" si="1"/>
        <v>-5.6374152590229668E-2</v>
      </c>
      <c r="J57">
        <f t="shared" si="2"/>
        <v>0.24488484740977032</v>
      </c>
      <c r="K57">
        <f t="shared" si="3"/>
        <v>-1.7728152590229664E-2</v>
      </c>
    </row>
    <row r="58" spans="1:16">
      <c r="A58">
        <v>20190930</v>
      </c>
      <c r="B58">
        <v>4.3203999999999999E-2</v>
      </c>
      <c r="C58">
        <v>2.8146000000000001E-2</v>
      </c>
      <c r="D58">
        <v>-1.214E-3</v>
      </c>
      <c r="E58">
        <v>1.8790999999999999E-2</v>
      </c>
      <c r="F58">
        <v>1.8086150467018001</v>
      </c>
      <c r="H58">
        <f t="shared" si="0"/>
        <v>4.1696820794415168E-2</v>
      </c>
      <c r="I58">
        <f t="shared" si="1"/>
        <v>2.6638820794415166E-2</v>
      </c>
      <c r="J58">
        <f t="shared" si="2"/>
        <v>-2.7211792055848337E-3</v>
      </c>
      <c r="K58">
        <f t="shared" si="3"/>
        <v>1.7283820794415164E-2</v>
      </c>
    </row>
    <row r="59" spans="1:16">
      <c r="A59">
        <v>20191031</v>
      </c>
      <c r="B59">
        <v>-8.1923999999999997E-2</v>
      </c>
      <c r="C59">
        <v>-2.1059999999999998E-3</v>
      </c>
      <c r="D59">
        <v>0</v>
      </c>
      <c r="E59">
        <v>2.1621000000000001E-2</v>
      </c>
      <c r="F59">
        <v>1.5389903971298</v>
      </c>
      <c r="H59">
        <f t="shared" si="0"/>
        <v>-8.320649199760817E-2</v>
      </c>
      <c r="I59">
        <f t="shared" si="1"/>
        <v>-3.3884919976081666E-3</v>
      </c>
      <c r="J59">
        <f t="shared" si="2"/>
        <v>-1.2824919976081666E-3</v>
      </c>
      <c r="K59">
        <f t="shared" si="3"/>
        <v>2.0338508002391835E-2</v>
      </c>
    </row>
    <row r="60" spans="1:16">
      <c r="A60">
        <v>20191129</v>
      </c>
      <c r="B60">
        <v>0.15601599999999999</v>
      </c>
      <c r="C60">
        <v>3.297E-3</v>
      </c>
      <c r="D60">
        <v>0.17547499999999999</v>
      </c>
      <c r="E60">
        <v>3.6206000000000002E-2</v>
      </c>
      <c r="F60">
        <v>1.5720359271057001</v>
      </c>
      <c r="H60">
        <f t="shared" si="0"/>
        <v>0.15470597006074524</v>
      </c>
      <c r="I60">
        <f t="shared" si="1"/>
        <v>1.9869700607452502E-3</v>
      </c>
      <c r="J60">
        <f t="shared" si="2"/>
        <v>0.17416497006074524</v>
      </c>
      <c r="K60">
        <f t="shared" si="3"/>
        <v>3.4895970060745254E-2</v>
      </c>
      <c r="O60" s="1" t="s">
        <v>19</v>
      </c>
      <c r="P60" t="s">
        <v>74</v>
      </c>
    </row>
    <row r="61" spans="1:16">
      <c r="A61">
        <v>20191231</v>
      </c>
      <c r="B61">
        <v>3.2181000000000001E-2</v>
      </c>
      <c r="C61">
        <v>8.5520000000000006E-3</v>
      </c>
      <c r="D61">
        <v>2.5597999999999999E-2</v>
      </c>
      <c r="E61">
        <v>2.9787999999999999E-2</v>
      </c>
      <c r="F61">
        <v>1.5416000637567</v>
      </c>
      <c r="H61">
        <f t="shared" si="0"/>
        <v>3.0896333280202751E-2</v>
      </c>
      <c r="I61">
        <f t="shared" si="1"/>
        <v>7.2673332802027507E-3</v>
      </c>
      <c r="J61">
        <f t="shared" si="2"/>
        <v>2.4313333280202749E-2</v>
      </c>
      <c r="K61">
        <f t="shared" si="3"/>
        <v>2.8503333280202749E-2</v>
      </c>
      <c r="O61" s="8">
        <f>H63</f>
        <v>1.4489051200825473</v>
      </c>
      <c r="P61" s="8">
        <f>H79</f>
        <v>8.6934307204952835E-2</v>
      </c>
    </row>
    <row r="62" spans="1:16">
      <c r="O62" s="8">
        <f>I63</f>
        <v>0.75733295923605848</v>
      </c>
      <c r="P62" s="8">
        <f>I79</f>
        <v>4.5439977554163506E-2</v>
      </c>
    </row>
    <row r="63" spans="1:16">
      <c r="G63" s="9" t="s">
        <v>9</v>
      </c>
      <c r="H63" s="10">
        <f>INDEX(LINEST(H$2:H$61,$K$2:$K$61,,TRUE),1,1)</f>
        <v>1.4489051200825473</v>
      </c>
      <c r="I63" s="10">
        <f t="shared" ref="I63:K63" si="4">INDEX(LINEST(I$2:I$61,$K$2:$K$61,,TRUE),1,1)</f>
        <v>0.75733295923605848</v>
      </c>
      <c r="J63" s="10">
        <f t="shared" si="4"/>
        <v>0.54951361006467281</v>
      </c>
      <c r="K63" s="1">
        <f t="shared" si="4"/>
        <v>1</v>
      </c>
      <c r="O63" s="8">
        <f>J63</f>
        <v>0.54951361006467281</v>
      </c>
      <c r="P63" s="8">
        <f>J79</f>
        <v>3.2970816603880369E-2</v>
      </c>
    </row>
    <row r="64" spans="1:16">
      <c r="G64" t="s">
        <v>75</v>
      </c>
      <c r="H64" s="1">
        <f>INDEX(LINEST(H$2:H$61,$K$2:$K$61,,TRUE),1,2)</f>
        <v>-7.6765254074253313E-3</v>
      </c>
      <c r="I64" s="1">
        <f t="shared" ref="I64:J64" si="5">INDEX(LINEST(I$2:I$61,$K$2:$K$61,,TRUE),1,2)</f>
        <v>-7.1652965617428552E-4</v>
      </c>
      <c r="J64" s="1">
        <f t="shared" si="5"/>
        <v>8.2133716426273321E-3</v>
      </c>
      <c r="K64" s="1"/>
      <c r="O64">
        <v>1</v>
      </c>
      <c r="P64">
        <f>H78</f>
        <v>0.06</v>
      </c>
    </row>
    <row r="65" spans="7:11">
      <c r="G65" t="s">
        <v>10</v>
      </c>
      <c r="H65" s="1">
        <f>INDEX(LINEST(H$2:H$61,$K$2:$K$61,,TRUE),5,2)</f>
        <v>0.19634931429728886</v>
      </c>
      <c r="I65" s="1">
        <f t="shared" ref="I65:J65" si="6">INDEX(LINEST(I$2:I$61,$K$2:$K$61,,TRUE),5,2)</f>
        <v>0.17069100991311936</v>
      </c>
      <c r="J65" s="1">
        <f t="shared" si="6"/>
        <v>0.28753213140194661</v>
      </c>
      <c r="K65" s="1"/>
    </row>
    <row r="66" spans="7:11">
      <c r="G66" t="s">
        <v>11</v>
      </c>
      <c r="H66" s="2">
        <f>INDEX(LINEST(H$2:H$61,$K$2:$K$61,,TRUE),4,2)</f>
        <v>58</v>
      </c>
      <c r="I66" s="2">
        <f t="shared" ref="I66:J66" si="7">INDEX(LINEST(I$2:I$61,$K$2:$K$61,,TRUE),4,2)</f>
        <v>58</v>
      </c>
      <c r="J66" s="2">
        <f t="shared" si="7"/>
        <v>58</v>
      </c>
      <c r="K66" s="2"/>
    </row>
    <row r="67" spans="7:11">
      <c r="G67" t="s">
        <v>78</v>
      </c>
      <c r="H67" s="1">
        <f>H65/H66</f>
        <v>3.3853330051256698E-3</v>
      </c>
      <c r="I67" s="1">
        <f t="shared" ref="I67:J67" si="8">I65/I66</f>
        <v>2.9429484467779201E-3</v>
      </c>
      <c r="J67" s="1">
        <f t="shared" si="8"/>
        <v>4.9574505414128724E-3</v>
      </c>
      <c r="K67" s="1"/>
    </row>
    <row r="68" spans="7:11">
      <c r="G68" t="s">
        <v>79</v>
      </c>
      <c r="H68" s="1">
        <f>H67*12</f>
        <v>4.0623996061508037E-2</v>
      </c>
      <c r="I68" s="1">
        <f t="shared" ref="I68:J68" si="9">I67*12</f>
        <v>3.5315381361335038E-2</v>
      </c>
      <c r="J68" s="1">
        <f t="shared" si="9"/>
        <v>5.9489406496954472E-2</v>
      </c>
      <c r="K68" s="1"/>
    </row>
    <row r="69" spans="7:11">
      <c r="G69" s="9" t="s">
        <v>90</v>
      </c>
      <c r="H69" s="10">
        <f>SQRT(H68)</f>
        <v>0.20155395322718936</v>
      </c>
      <c r="I69" s="10">
        <f t="shared" ref="I69:J69" si="10">SQRT(I68)</f>
        <v>0.1879238711854751</v>
      </c>
      <c r="J69" s="10">
        <f t="shared" si="10"/>
        <v>0.24390450282222031</v>
      </c>
      <c r="K69" s="1"/>
    </row>
    <row r="70" spans="7:11">
      <c r="G70" t="s">
        <v>15</v>
      </c>
      <c r="H70" s="1">
        <f>_xlfn.VAR.S(H2:H61)</f>
        <v>5.8262666732215012E-3</v>
      </c>
      <c r="I70" s="1">
        <f t="shared" ref="I70:K70" si="11">_xlfn.VAR.S(I2:I61)</f>
        <v>3.5756274856397047E-3</v>
      </c>
      <c r="J70" s="1">
        <f t="shared" si="11"/>
        <v>5.232780979157154E-3</v>
      </c>
      <c r="K70" s="1">
        <f t="shared" si="11"/>
        <v>1.190054397302842E-3</v>
      </c>
    </row>
    <row r="71" spans="7:11">
      <c r="G71" t="s">
        <v>16</v>
      </c>
      <c r="H71" s="1">
        <f>_xlfn.STDEV.S(H2:H61)</f>
        <v>7.632998541347627E-2</v>
      </c>
      <c r="I71" s="1">
        <f t="shared" ref="I71:K71" si="12">_xlfn.STDEV.S(I2:I61)</f>
        <v>5.9796550783801104E-2</v>
      </c>
      <c r="J71" s="1">
        <f t="shared" si="12"/>
        <v>7.2337963609415731E-2</v>
      </c>
      <c r="K71" s="1">
        <f t="shared" si="12"/>
        <v>3.4497165061825617E-2</v>
      </c>
    </row>
    <row r="72" spans="7:11">
      <c r="G72" t="s">
        <v>17</v>
      </c>
      <c r="H72" s="1">
        <f>12*H70</f>
        <v>6.9915200078658007E-2</v>
      </c>
      <c r="I72" s="1">
        <f t="shared" ref="I72:K72" si="13">12*I70</f>
        <v>4.2907529827676455E-2</v>
      </c>
      <c r="J72" s="1">
        <f t="shared" si="13"/>
        <v>6.2793371749885848E-2</v>
      </c>
      <c r="K72" s="1">
        <f t="shared" si="13"/>
        <v>1.4280652767634103E-2</v>
      </c>
    </row>
    <row r="73" spans="7:11">
      <c r="G73" t="s">
        <v>18</v>
      </c>
      <c r="H73" s="1">
        <f>SQRT(12)*H71</f>
        <v>0.26441482575426439</v>
      </c>
      <c r="I73" s="1">
        <f t="shared" ref="I73:K73" si="14">SQRT(12)*I71</f>
        <v>0.20714132814983216</v>
      </c>
      <c r="J73" s="1">
        <f t="shared" si="14"/>
        <v>0.25058605657515315</v>
      </c>
      <c r="K73" s="1">
        <f t="shared" si="14"/>
        <v>0.11950168520834382</v>
      </c>
    </row>
    <row r="74" spans="7:11">
      <c r="G74" t="s">
        <v>88</v>
      </c>
      <c r="H74" s="1">
        <f>H70-H67</f>
        <v>2.4409336680958314E-3</v>
      </c>
      <c r="I74" s="1">
        <f>I70-I67</f>
        <v>6.3267903886178459E-4</v>
      </c>
      <c r="J74" s="1">
        <f t="shared" ref="J74:K74" si="15">J70-J67</f>
        <v>2.7533043774428164E-4</v>
      </c>
      <c r="K74" s="1">
        <f t="shared" si="15"/>
        <v>1.190054397302842E-3</v>
      </c>
    </row>
    <row r="75" spans="7:11">
      <c r="G75" s="9" t="s">
        <v>89</v>
      </c>
      <c r="H75" s="10">
        <f>SQRT(H74*12)</f>
        <v>0.17114673241739084</v>
      </c>
      <c r="I75" s="10">
        <f t="shared" ref="I75:J75" si="16">SQRT(I74*12)</f>
        <v>8.7132935600388303E-2</v>
      </c>
      <c r="J75" s="10">
        <f t="shared" si="16"/>
        <v>5.7480129200719265E-2</v>
      </c>
      <c r="K75" s="1"/>
    </row>
    <row r="76" spans="7:11">
      <c r="G76" t="s">
        <v>12</v>
      </c>
      <c r="H76" s="1">
        <f>INDEX(LINEST(H$2:H$61,$K$2:$K$61,,TRUE),3,1)</f>
        <v>0.42880155230262579</v>
      </c>
      <c r="I76" s="1">
        <f t="shared" ref="I76:J76" si="17">INDEX(LINEST(I$2:I$61,$K$2:$K$61,,TRUE),3,1)</f>
        <v>0.19089223465023486</v>
      </c>
      <c r="J76" s="1">
        <f t="shared" si="17"/>
        <v>6.8673813145115753E-2</v>
      </c>
      <c r="K76" s="1"/>
    </row>
    <row r="78" spans="7:11">
      <c r="G78" t="s">
        <v>14</v>
      </c>
      <c r="H78">
        <v>0.06</v>
      </c>
    </row>
    <row r="79" spans="7:11">
      <c r="G79" s="9" t="s">
        <v>13</v>
      </c>
      <c r="H79" s="10">
        <f>H63*$H$78</f>
        <v>8.6934307204952835E-2</v>
      </c>
      <c r="I79" s="10">
        <f t="shared" ref="I79:J79" si="18">I63*$H$78</f>
        <v>4.5439977554163506E-2</v>
      </c>
      <c r="J79" s="10">
        <f t="shared" si="18"/>
        <v>3.2970816603880369E-2</v>
      </c>
    </row>
    <row r="84" spans="7:11">
      <c r="G84" s="11" t="s">
        <v>72</v>
      </c>
      <c r="H84" s="11"/>
    </row>
    <row r="85" spans="7:11">
      <c r="H85" t="s">
        <v>5</v>
      </c>
      <c r="I85" t="s">
        <v>6</v>
      </c>
      <c r="J85" t="s">
        <v>7</v>
      </c>
      <c r="K85" t="s">
        <v>43</v>
      </c>
    </row>
    <row r="86" spans="7:11">
      <c r="G86" t="s">
        <v>5</v>
      </c>
      <c r="H86" s="1">
        <f>_xlfn.COVARIANCE.S(H2:H61,H2:H61)</f>
        <v>5.8262666732215003E-3</v>
      </c>
      <c r="I86" s="1">
        <f>_xlfn.COVARIANCE.S(H2:H61,I2:I61)</f>
        <v>7.7230824050701532E-4</v>
      </c>
      <c r="J86" s="1">
        <f>_xlfn.COVARIANCE.S(H2:H61,J2:J61)</f>
        <v>1.066269013158394E-3</v>
      </c>
      <c r="K86" s="1">
        <f>_xlfn.COVARIANCE.S(H2:H61,K2:K61)</f>
        <v>1.7242759094288379E-3</v>
      </c>
    </row>
    <row r="87" spans="7:11">
      <c r="G87" t="s">
        <v>6</v>
      </c>
      <c r="H87" s="1">
        <v>7.7230824050701532E-4</v>
      </c>
      <c r="I87" s="1">
        <f>_xlfn.COVARIANCE.S(I2:I61,I2:I61)</f>
        <v>3.5756274856397056E-3</v>
      </c>
      <c r="J87" s="1">
        <f>_xlfn.COVARIANCE.S(I2:I61,J2:J61)</f>
        <v>2.3865289539051933E-4</v>
      </c>
      <c r="K87" s="1">
        <f>_xlfn.COVARIANCE.S(I2:I61,K2:K61)</f>
        <v>9.0126741836124569E-4</v>
      </c>
    </row>
    <row r="88" spans="7:11">
      <c r="G88" t="s">
        <v>7</v>
      </c>
      <c r="H88" s="1">
        <v>1.066269013158394E-3</v>
      </c>
      <c r="I88" s="1">
        <v>2.4742711691949155E-4</v>
      </c>
      <c r="J88" s="1">
        <f>_xlfn.COVARIANCE.S(J2:J61,J2:J61)</f>
        <v>5.2327809791571506E-3</v>
      </c>
      <c r="K88" s="1">
        <f>_xlfn.COVARIANCE.S(J2:J61,K2:K61)</f>
        <v>6.5395108803522315E-4</v>
      </c>
    </row>
    <row r="89" spans="7:11">
      <c r="G89" t="s">
        <v>43</v>
      </c>
      <c r="H89" s="1">
        <v>1.7242759094288379E-3</v>
      </c>
      <c r="I89" s="1">
        <v>9.0126741836124569E-4</v>
      </c>
      <c r="J89" s="1">
        <v>6.5395108803522315E-4</v>
      </c>
      <c r="K89" s="1">
        <f>_xlfn.COVARIANCE.S(K2:K61,K2:K61)</f>
        <v>1.1900543973028424E-3</v>
      </c>
    </row>
    <row r="92" spans="7:11">
      <c r="G92" s="11" t="s">
        <v>73</v>
      </c>
      <c r="H92" s="11"/>
    </row>
    <row r="93" spans="7:11">
      <c r="H93" t="s">
        <v>5</v>
      </c>
      <c r="I93" t="s">
        <v>6</v>
      </c>
      <c r="J93" t="s">
        <v>7</v>
      </c>
      <c r="K93" t="s">
        <v>4</v>
      </c>
    </row>
    <row r="94" spans="7:11">
      <c r="G94" t="s">
        <v>5</v>
      </c>
      <c r="H94" s="8">
        <f>H63*H63*$K$70+H67</f>
        <v>5.8836451987321035E-3</v>
      </c>
      <c r="I94" s="8">
        <f>H63*I63*$K$70</f>
        <v>1.3058509770271876E-3</v>
      </c>
      <c r="J94" s="8">
        <f>H63*J63*$K$70</f>
        <v>9.4751307973778742E-4</v>
      </c>
      <c r="K94" s="8">
        <f>H63*K63*$K$70</f>
        <v>1.7242759094288377E-3</v>
      </c>
    </row>
    <row r="95" spans="7:11">
      <c r="G95" t="s">
        <v>6</v>
      </c>
      <c r="H95" s="8">
        <f>I63*H63*$K$70</f>
        <v>1.3058509770271876E-3</v>
      </c>
      <c r="I95" s="8">
        <f>I63*I63*$K$70+I67</f>
        <v>3.6255079677884848E-3</v>
      </c>
      <c r="J95" s="8">
        <f>I63*J63*$K$70</f>
        <v>4.9525871269735572E-4</v>
      </c>
      <c r="K95" s="8">
        <f>I63*K63*$K$70</f>
        <v>9.0126741836124536E-4</v>
      </c>
    </row>
    <row r="96" spans="7:11">
      <c r="G96" t="s">
        <v>7</v>
      </c>
      <c r="H96" s="8">
        <f>J63*H63*$K$70</f>
        <v>9.4751307973778742E-4</v>
      </c>
      <c r="I96" s="8">
        <f>J63*I63*$K$70</f>
        <v>4.9525871269735572E-4</v>
      </c>
      <c r="J96" s="8">
        <f>J63*J63*$K$70+J67</f>
        <v>5.3168055646048281E-3</v>
      </c>
      <c r="K96" s="8">
        <f>J63*K63*$K$70</f>
        <v>6.5395108803522315E-4</v>
      </c>
    </row>
    <row r="97" spans="7:11">
      <c r="G97" t="s">
        <v>4</v>
      </c>
      <c r="H97" s="8">
        <f>K63*H63*$K$70</f>
        <v>1.7242759094288377E-3</v>
      </c>
      <c r="I97" s="8">
        <f>K63*I63*$K$70</f>
        <v>9.0126741836124536E-4</v>
      </c>
      <c r="J97" s="8">
        <f>K63*J63*$K$70</f>
        <v>6.5395108803522315E-4</v>
      </c>
      <c r="K97" s="8">
        <f>K63*K63*$K$70</f>
        <v>1.190054397302842E-3</v>
      </c>
    </row>
  </sheetData>
  <mergeCells count="2">
    <mergeCell ref="G84:H84"/>
    <mergeCell ref="G92:H92"/>
  </mergeCells>
  <phoneticPr fontId="18"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I45"/>
  <sheetViews>
    <sheetView topLeftCell="A20" workbookViewId="0">
      <selection activeCell="C47" sqref="C47"/>
    </sheetView>
  </sheetViews>
  <sheetFormatPr defaultRowHeight="14.4"/>
  <cols>
    <col min="1" max="1" width="16.21875" customWidth="1"/>
    <col min="2" max="2" width="18.21875" customWidth="1"/>
    <col min="3" max="3" width="23.44140625" bestFit="1" customWidth="1"/>
    <col min="4" max="4" width="11.21875" customWidth="1"/>
    <col min="5" max="5" width="11.5546875" customWidth="1"/>
    <col min="6" max="6" width="10.5546875" customWidth="1"/>
  </cols>
  <sheetData>
    <row r="1" spans="3:7">
      <c r="C1" s="11" t="s">
        <v>77</v>
      </c>
      <c r="D1" s="11"/>
    </row>
    <row r="2" spans="3:7">
      <c r="D2" s="3" t="s">
        <v>20</v>
      </c>
      <c r="E2" s="3" t="s">
        <v>1</v>
      </c>
      <c r="F2" s="3" t="s">
        <v>2</v>
      </c>
      <c r="G2" s="3" t="s">
        <v>21</v>
      </c>
    </row>
    <row r="3" spans="3:7">
      <c r="C3" t="s">
        <v>22</v>
      </c>
      <c r="D3">
        <f>Data!K73</f>
        <v>0.11950168520834382</v>
      </c>
      <c r="E3">
        <f>Data!H73</f>
        <v>0.26441482575426439</v>
      </c>
      <c r="F3">
        <f>Data!I73</f>
        <v>0.20714132814983216</v>
      </c>
      <c r="G3">
        <f>Data!J73</f>
        <v>0.25058605657515315</v>
      </c>
    </row>
    <row r="4" spans="3:7">
      <c r="C4" t="s">
        <v>19</v>
      </c>
      <c r="D4">
        <f>Data!K63</f>
        <v>1</v>
      </c>
      <c r="E4">
        <f>Data!H63</f>
        <v>1.4489051200825473</v>
      </c>
      <c r="F4">
        <f>Data!I63</f>
        <v>0.75733295923605848</v>
      </c>
      <c r="G4">
        <f>Data!J63</f>
        <v>0.54951361006467281</v>
      </c>
    </row>
    <row r="5" spans="3:7">
      <c r="C5" t="s">
        <v>23</v>
      </c>
      <c r="D5">
        <f>D4*$D$3</f>
        <v>0.11950168520834382</v>
      </c>
      <c r="E5">
        <f t="shared" ref="E5:G5" si="0">E4*$D$3</f>
        <v>0.17314660355686218</v>
      </c>
      <c r="F5">
        <f t="shared" si="0"/>
        <v>9.0502564892530946E-2</v>
      </c>
      <c r="G5">
        <f t="shared" si="0"/>
        <v>6.5667802447649123E-2</v>
      </c>
    </row>
    <row r="6" spans="3:7">
      <c r="C6" t="s">
        <v>24</v>
      </c>
      <c r="D6">
        <v>0</v>
      </c>
      <c r="E6">
        <f t="shared" ref="E6:G6" si="1">SQRT(E3^2-E5^2)</f>
        <v>0.19983856923872531</v>
      </c>
      <c r="F6">
        <f t="shared" si="1"/>
        <v>0.18632449000480231</v>
      </c>
      <c r="G6">
        <f t="shared" si="1"/>
        <v>0.24182868206972963</v>
      </c>
    </row>
    <row r="7" spans="3:7">
      <c r="C7" t="s">
        <v>25</v>
      </c>
      <c r="D7">
        <f>D4*$D$3/D3</f>
        <v>1</v>
      </c>
      <c r="E7">
        <f t="shared" ref="E7:G7" si="2">E4*$D$3/E3</f>
        <v>0.65482940702340597</v>
      </c>
      <c r="F7">
        <f t="shared" si="2"/>
        <v>0.43691215896360119</v>
      </c>
      <c r="G7">
        <f t="shared" si="2"/>
        <v>0.26205688913882053</v>
      </c>
    </row>
    <row r="8" spans="3:7">
      <c r="C8" t="s">
        <v>26</v>
      </c>
      <c r="D8">
        <f>D3^2</f>
        <v>1.4280652767634102E-2</v>
      </c>
      <c r="E8">
        <f t="shared" ref="E8:G8" si="3">E3^2</f>
        <v>6.9915200078658007E-2</v>
      </c>
      <c r="F8">
        <f t="shared" si="3"/>
        <v>4.2907529827676448E-2</v>
      </c>
      <c r="G8">
        <f t="shared" si="3"/>
        <v>6.2793371749885848E-2</v>
      </c>
    </row>
    <row r="11" spans="3:7">
      <c r="C11" s="11" t="s">
        <v>27</v>
      </c>
      <c r="D11" s="11"/>
    </row>
    <row r="12" spans="3:7">
      <c r="D12" s="3" t="s">
        <v>20</v>
      </c>
      <c r="E12" s="3" t="s">
        <v>1</v>
      </c>
      <c r="F12" s="3" t="s">
        <v>2</v>
      </c>
      <c r="G12" s="3" t="s">
        <v>21</v>
      </c>
    </row>
    <row r="13" spans="3:7">
      <c r="C13" t="s">
        <v>76</v>
      </c>
      <c r="D13">
        <v>0</v>
      </c>
      <c r="E13">
        <v>0.02</v>
      </c>
      <c r="F13">
        <v>-0.01</v>
      </c>
      <c r="G13">
        <v>0.01</v>
      </c>
    </row>
    <row r="14" spans="3:7">
      <c r="C14" t="s">
        <v>28</v>
      </c>
      <c r="D14">
        <f>Data!H78</f>
        <v>0.06</v>
      </c>
      <c r="E14">
        <f>E4*$D$14</f>
        <v>8.6934307204952835E-2</v>
      </c>
      <c r="F14">
        <f>F4*$D$14</f>
        <v>4.5439977554163506E-2</v>
      </c>
      <c r="G14">
        <f>G4*$D$14</f>
        <v>3.2970816603880369E-2</v>
      </c>
    </row>
    <row r="17" spans="3:9">
      <c r="C17" s="11" t="s">
        <v>29</v>
      </c>
      <c r="D17" s="11"/>
    </row>
    <row r="18" spans="3:9">
      <c r="D18" s="3" t="s">
        <v>33</v>
      </c>
      <c r="E18" s="3" t="s">
        <v>1</v>
      </c>
      <c r="F18" s="3" t="s">
        <v>2</v>
      </c>
      <c r="G18" s="3" t="s">
        <v>21</v>
      </c>
    </row>
    <row r="19" spans="3:9">
      <c r="E19">
        <f>E6^2</f>
        <v>3.9935453755380809E-2</v>
      </c>
      <c r="F19">
        <f t="shared" ref="F19:G19" si="4">F6^2</f>
        <v>3.4716815575549675E-2</v>
      </c>
      <c r="G19">
        <f t="shared" si="4"/>
        <v>5.8481111471582373E-2</v>
      </c>
    </row>
    <row r="20" spans="3:9">
      <c r="E20">
        <f>E13/E19</f>
        <v>0.50080813210505337</v>
      </c>
      <c r="F20">
        <f t="shared" ref="F20:G20" si="5">F13/F19</f>
        <v>-0.28804485187411</v>
      </c>
      <c r="G20">
        <f t="shared" si="5"/>
        <v>0.17099538207065854</v>
      </c>
      <c r="I20" t="s">
        <v>32</v>
      </c>
    </row>
    <row r="21" spans="3:9">
      <c r="E21">
        <f>E20/SUM($E$20:$G$20)</f>
        <v>1.3050080201485079</v>
      </c>
      <c r="F21">
        <f t="shared" ref="F21:G21" si="6">F20/SUM($E$20:$G$20)</f>
        <v>-0.75058853433184802</v>
      </c>
      <c r="G21">
        <f t="shared" si="6"/>
        <v>0.44558051418334005</v>
      </c>
      <c r="I21">
        <f>SUM(E21:G21)</f>
        <v>1</v>
      </c>
    </row>
    <row r="22" spans="3:9">
      <c r="E22">
        <f>E21^2</f>
        <v>1.7030459326519285</v>
      </c>
      <c r="F22">
        <f t="shared" ref="F22:G22" si="7">F21^2</f>
        <v>0.56338314787043176</v>
      </c>
      <c r="G22">
        <f t="shared" si="7"/>
        <v>0.19854199461988969</v>
      </c>
    </row>
    <row r="23" spans="3:9">
      <c r="C23" t="s">
        <v>30</v>
      </c>
      <c r="D23">
        <f>SUMPRODUCT(E21:G21,E13:G13)</f>
        <v>3.8061850888122035E-2</v>
      </c>
    </row>
    <row r="24" spans="3:9">
      <c r="C24" t="s">
        <v>31</v>
      </c>
      <c r="D24">
        <f>SUMPRODUCT(E21:G21,E4:G4)</f>
        <v>1.5672399231911271</v>
      </c>
    </row>
    <row r="25" spans="3:9">
      <c r="D25">
        <f>SUMPRODUCT(E22:G22,E19:G19)</f>
        <v>9.9181737448856944E-2</v>
      </c>
    </row>
    <row r="26" spans="3:9">
      <c r="D26">
        <f>((D24^2)*D8+D25)</f>
        <v>0.13425846195280236</v>
      </c>
    </row>
    <row r="27" spans="3:9">
      <c r="D27">
        <f>(D23/D26)/(D14/D8)</f>
        <v>6.7475334306776269E-2</v>
      </c>
    </row>
    <row r="28" spans="3:9">
      <c r="D28">
        <f>D27/(1+(1-D24)*D27)</f>
        <v>7.0160714861919146E-2</v>
      </c>
    </row>
    <row r="29" spans="3:9">
      <c r="D29">
        <f>1-D28</f>
        <v>0.9298392851380809</v>
      </c>
      <c r="E29" s="12" t="s">
        <v>42</v>
      </c>
      <c r="F29" s="12"/>
    </row>
    <row r="32" spans="3:9" ht="21" customHeight="1">
      <c r="C32" s="11" t="s">
        <v>34</v>
      </c>
      <c r="D32" s="11"/>
    </row>
    <row r="33" spans="3:8">
      <c r="D33" s="3" t="s">
        <v>33</v>
      </c>
      <c r="E33" s="3" t="s">
        <v>1</v>
      </c>
      <c r="F33" s="3" t="s">
        <v>2</v>
      </c>
      <c r="G33" s="3" t="s">
        <v>21</v>
      </c>
      <c r="H33" s="3" t="s">
        <v>71</v>
      </c>
    </row>
    <row r="34" spans="3:8">
      <c r="E34">
        <f>$D$28*E21</f>
        <v>9.1560295594157098E-2</v>
      </c>
      <c r="F34">
        <f t="shared" ref="F34:G34" si="8">$D$28*F21</f>
        <v>-5.2661828135882598E-2</v>
      </c>
      <c r="G34">
        <f t="shared" si="8"/>
        <v>3.1262247403644638E-2</v>
      </c>
      <c r="H34">
        <f>D29</f>
        <v>0.9298392851380809</v>
      </c>
    </row>
    <row r="35" spans="3:8">
      <c r="C35" t="s">
        <v>30</v>
      </c>
      <c r="D35">
        <f>SUMPRODUCT(E34:G34,E13:G13)</f>
        <v>2.6704466672784147E-3</v>
      </c>
    </row>
    <row r="36" spans="3:8">
      <c r="D36">
        <f>SQRT(SUMPRODUCT(E34:G34,E19:G19))</f>
        <v>6.046901645081932E-2</v>
      </c>
    </row>
    <row r="39" spans="3:8">
      <c r="C39" s="11" t="s">
        <v>35</v>
      </c>
      <c r="D39" s="11"/>
    </row>
    <row r="40" spans="3:8">
      <c r="D40" s="3" t="s">
        <v>4</v>
      </c>
      <c r="E40" s="3" t="s">
        <v>36</v>
      </c>
      <c r="F40" s="3" t="s">
        <v>41</v>
      </c>
    </row>
    <row r="41" spans="3:8">
      <c r="C41" t="s">
        <v>37</v>
      </c>
      <c r="D41">
        <f>D14</f>
        <v>0.06</v>
      </c>
      <c r="E41">
        <f>SUMPRODUCT(E34:G34,E14:G14)</f>
        <v>6.5975204022737247E-3</v>
      </c>
      <c r="F41">
        <f>D41*D29+E41</f>
        <v>6.2387877510558576E-2</v>
      </c>
    </row>
    <row r="42" spans="3:8">
      <c r="C42" t="s">
        <v>38</v>
      </c>
      <c r="D42">
        <f>D3</f>
        <v>0.11950168520834382</v>
      </c>
      <c r="E42">
        <f t="array" ref="E42">SQRT(12*MMULT(E34:G34,MMULT(Data!H86:J88,TRANSPOSE(E34:G34))))</f>
        <v>2.7216851156298114E-2</v>
      </c>
    </row>
    <row r="43" spans="3:8">
      <c r="C43" t="s">
        <v>39</v>
      </c>
      <c r="D43">
        <f>D41/D42</f>
        <v>0.50208496972568795</v>
      </c>
      <c r="E43">
        <f>E41/E42</f>
        <v>0.2424057200587301</v>
      </c>
      <c r="F43" s="7">
        <f>SQRT(D43^2+E45^2)</f>
        <v>0.50402343146247985</v>
      </c>
    </row>
    <row r="45" spans="3:8">
      <c r="C45" t="s">
        <v>40</v>
      </c>
      <c r="E45">
        <f>D35/D36</f>
        <v>4.4162230907961654E-2</v>
      </c>
    </row>
  </sheetData>
  <mergeCells count="6">
    <mergeCell ref="C1:D1"/>
    <mergeCell ref="C39:D39"/>
    <mergeCell ref="E29:F29"/>
    <mergeCell ref="C11:D11"/>
    <mergeCell ref="C17:D17"/>
    <mergeCell ref="C32:D32"/>
  </mergeCells>
  <phoneticPr fontId="18"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4"/>
  <sheetViews>
    <sheetView topLeftCell="A15" workbookViewId="0">
      <selection activeCell="F40" sqref="F40"/>
    </sheetView>
  </sheetViews>
  <sheetFormatPr defaultRowHeight="14.4"/>
  <sheetData>
    <row r="1" spans="1:9">
      <c r="A1" t="s">
        <v>44</v>
      </c>
    </row>
    <row r="2" spans="1:9" ht="15" thickBot="1"/>
    <row r="3" spans="1:9">
      <c r="A3" s="6" t="s">
        <v>45</v>
      </c>
      <c r="B3" s="6"/>
    </row>
    <row r="4" spans="1:9">
      <c r="A4" t="s">
        <v>46</v>
      </c>
      <c r="B4">
        <v>0.65477203571507858</v>
      </c>
    </row>
    <row r="5" spans="1:9">
      <c r="A5" t="s">
        <v>47</v>
      </c>
      <c r="B5">
        <v>0.4287264187544681</v>
      </c>
    </row>
    <row r="6" spans="1:9">
      <c r="A6" t="s">
        <v>48</v>
      </c>
      <c r="B6">
        <v>0.41887687425023479</v>
      </c>
    </row>
    <row r="7" spans="1:9">
      <c r="A7" t="s">
        <v>49</v>
      </c>
      <c r="B7">
        <v>5.8189200334741405E-2</v>
      </c>
    </row>
    <row r="8" spans="1:9" ht="15" thickBot="1">
      <c r="A8" s="4" t="s">
        <v>50</v>
      </c>
      <c r="B8" s="4">
        <v>60</v>
      </c>
    </row>
    <row r="10" spans="1:9" ht="15" thickBot="1">
      <c r="A10" t="s">
        <v>51</v>
      </c>
    </row>
    <row r="11" spans="1:9">
      <c r="A11" s="5"/>
      <c r="B11" s="5" t="s">
        <v>56</v>
      </c>
      <c r="C11" s="5" t="s">
        <v>57</v>
      </c>
      <c r="D11" s="5" t="s">
        <v>58</v>
      </c>
      <c r="E11" s="5" t="s">
        <v>59</v>
      </c>
      <c r="F11" s="5" t="s">
        <v>60</v>
      </c>
    </row>
    <row r="12" spans="1:9">
      <c r="A12" t="s">
        <v>52</v>
      </c>
      <c r="B12">
        <v>1</v>
      </c>
      <c r="C12">
        <v>0.14738350389612664</v>
      </c>
      <c r="D12">
        <v>0.14738350389612664</v>
      </c>
      <c r="E12">
        <v>43.527537600363409</v>
      </c>
      <c r="F12">
        <v>1.3853768670881386E-8</v>
      </c>
    </row>
    <row r="13" spans="1:9">
      <c r="A13" t="s">
        <v>53</v>
      </c>
      <c r="B13">
        <v>58</v>
      </c>
      <c r="C13">
        <v>0.19638701606460679</v>
      </c>
      <c r="D13">
        <v>3.3859830355966688E-3</v>
      </c>
    </row>
    <row r="14" spans="1:9" ht="15" thickBot="1">
      <c r="A14" s="4" t="s">
        <v>54</v>
      </c>
      <c r="B14" s="4">
        <v>59</v>
      </c>
      <c r="C14" s="4">
        <v>0.34377051996073343</v>
      </c>
      <c r="D14" s="4"/>
      <c r="E14" s="4"/>
      <c r="F14" s="4"/>
    </row>
    <row r="15" spans="1:9" ht="15" thickBot="1"/>
    <row r="16" spans="1:9">
      <c r="A16" s="5"/>
      <c r="B16" s="5" t="s">
        <v>61</v>
      </c>
      <c r="C16" s="5" t="s">
        <v>49</v>
      </c>
      <c r="D16" s="5" t="s">
        <v>62</v>
      </c>
      <c r="E16" s="5" t="s">
        <v>63</v>
      </c>
      <c r="F16" s="5" t="s">
        <v>64</v>
      </c>
      <c r="G16" s="5" t="s">
        <v>65</v>
      </c>
      <c r="H16" s="5" t="s">
        <v>66</v>
      </c>
      <c r="I16" s="5" t="s">
        <v>67</v>
      </c>
    </row>
    <row r="17" spans="1:9">
      <c r="A17" t="s">
        <v>55</v>
      </c>
      <c r="B17">
        <v>-8.0658135540099714E-3</v>
      </c>
      <c r="C17">
        <v>7.816618514599933E-3</v>
      </c>
      <c r="D17">
        <v>-1.031880158785361</v>
      </c>
      <c r="E17">
        <v>0.30641199537283803</v>
      </c>
      <c r="F17">
        <v>-2.3712475501578015E-2</v>
      </c>
      <c r="G17">
        <v>7.5808483935580727E-3</v>
      </c>
      <c r="H17">
        <v>-2.3712475501578015E-2</v>
      </c>
      <c r="I17">
        <v>7.5808483935580727E-3</v>
      </c>
    </row>
    <row r="18" spans="1:9" ht="15" thickBot="1">
      <c r="A18" s="4" t="s">
        <v>68</v>
      </c>
      <c r="B18" s="4">
        <v>1.4480757320913216</v>
      </c>
      <c r="C18" s="4">
        <v>0.21948721387988926</v>
      </c>
      <c r="D18" s="4">
        <v>6.5975402689459486</v>
      </c>
      <c r="E18" s="4">
        <v>1.3853768670881489E-8</v>
      </c>
      <c r="F18" s="4">
        <v>1.0087243385216225</v>
      </c>
      <c r="G18" s="4">
        <v>1.8874271256610207</v>
      </c>
      <c r="H18" s="4">
        <v>1.0087243385216225</v>
      </c>
      <c r="I18" s="4">
        <v>1.8874271256610207</v>
      </c>
    </row>
    <row r="22" spans="1:9">
      <c r="A22" t="s">
        <v>69</v>
      </c>
    </row>
    <row r="23" spans="1:9" ht="15" thickBot="1"/>
    <row r="24" spans="1:9">
      <c r="A24" s="5" t="s">
        <v>50</v>
      </c>
      <c r="B24" s="5" t="s">
        <v>70</v>
      </c>
      <c r="C24" s="5" t="s">
        <v>53</v>
      </c>
    </row>
    <row r="25" spans="1:9">
      <c r="A25">
        <v>1</v>
      </c>
      <c r="B25">
        <v>-5.0688799837254564E-2</v>
      </c>
      <c r="C25">
        <v>-4.899142472618602E-2</v>
      </c>
    </row>
    <row r="26" spans="1:9">
      <c r="A26">
        <v>2</v>
      </c>
      <c r="B26">
        <v>7.4479970293255107E-2</v>
      </c>
      <c r="C26">
        <v>-0.11018819485669569</v>
      </c>
    </row>
    <row r="27" spans="1:9">
      <c r="A27">
        <v>3</v>
      </c>
      <c r="B27">
        <v>-2.9782930493052147E-2</v>
      </c>
      <c r="C27">
        <v>-7.1254294070388441E-2</v>
      </c>
    </row>
    <row r="28" spans="1:9">
      <c r="A28">
        <v>4</v>
      </c>
      <c r="B28">
        <v>5.1055581202240612E-3</v>
      </c>
      <c r="C28">
        <v>5.2977217316335354E-2</v>
      </c>
    </row>
    <row r="29" spans="1:9">
      <c r="A29">
        <v>5</v>
      </c>
      <c r="B29">
        <v>1.0060873275440564E-2</v>
      </c>
      <c r="C29">
        <v>2.9769021611188492E-3</v>
      </c>
    </row>
    <row r="30" spans="1:9">
      <c r="A30">
        <v>6</v>
      </c>
      <c r="B30">
        <v>-3.6082059927649401E-2</v>
      </c>
      <c r="C30">
        <v>-6.0150164635791176E-2</v>
      </c>
    </row>
    <row r="31" spans="1:9">
      <c r="A31">
        <v>7</v>
      </c>
      <c r="B31">
        <v>2.276773782454191E-2</v>
      </c>
      <c r="C31">
        <v>-5.7779623879824979E-3</v>
      </c>
    </row>
    <row r="32" spans="1:9">
      <c r="A32">
        <v>8</v>
      </c>
      <c r="B32">
        <v>-9.5081009480246101E-2</v>
      </c>
      <c r="C32">
        <v>1.4473784916805524E-2</v>
      </c>
    </row>
    <row r="33" spans="1:3">
      <c r="A33">
        <v>9</v>
      </c>
      <c r="B33">
        <v>-4.361784603745264E-2</v>
      </c>
      <c r="C33">
        <v>-3.7427378525987945E-2</v>
      </c>
    </row>
    <row r="34" spans="1:3">
      <c r="A34">
        <v>10</v>
      </c>
      <c r="B34">
        <v>0.11276854072548173</v>
      </c>
      <c r="C34">
        <v>-6.0058765288922317E-2</v>
      </c>
    </row>
    <row r="35" spans="1:3">
      <c r="A35">
        <v>11</v>
      </c>
      <c r="B35">
        <v>-3.1875715974629361E-3</v>
      </c>
      <c r="C35">
        <v>-4.4352652965977651E-2</v>
      </c>
    </row>
    <row r="36" spans="1:3">
      <c r="A36">
        <v>12</v>
      </c>
      <c r="B36">
        <v>-3.0150741729003346E-2</v>
      </c>
      <c r="C36">
        <v>-1.5786482834437239E-2</v>
      </c>
    </row>
    <row r="37" spans="1:3">
      <c r="A37">
        <v>13</v>
      </c>
      <c r="B37">
        <v>-7.9172449487490845E-2</v>
      </c>
      <c r="C37">
        <v>-0.10073077507594975</v>
      </c>
    </row>
    <row r="38" spans="1:3">
      <c r="A38">
        <v>14</v>
      </c>
      <c r="B38">
        <v>-1.0594478967110046E-2</v>
      </c>
      <c r="C38">
        <v>0.11151725440366947</v>
      </c>
    </row>
    <row r="39" spans="1:3">
      <c r="A39">
        <v>15</v>
      </c>
      <c r="B39">
        <v>8.9441488757222631E-2</v>
      </c>
      <c r="C39">
        <v>7.4633286679336774E-2</v>
      </c>
    </row>
    <row r="40" spans="1:3">
      <c r="A40">
        <v>16</v>
      </c>
      <c r="B40">
        <v>-2.6459912736607827E-3</v>
      </c>
      <c r="C40">
        <v>-1.4162332897798028E-3</v>
      </c>
    </row>
    <row r="41" spans="1:3">
      <c r="A41">
        <v>17</v>
      </c>
      <c r="B41">
        <v>1.8698645017365297E-2</v>
      </c>
      <c r="C41">
        <v>7.1762130419194131E-2</v>
      </c>
    </row>
    <row r="42" spans="1:3">
      <c r="A42">
        <v>18</v>
      </c>
      <c r="B42">
        <v>-4.1983284584626787E-3</v>
      </c>
      <c r="C42">
        <v>-4.8570896104977904E-2</v>
      </c>
    </row>
    <row r="43" spans="1:3">
      <c r="A43">
        <v>19</v>
      </c>
      <c r="B43">
        <v>4.488564655650476E-2</v>
      </c>
      <c r="C43">
        <v>7.1445128880054651E-2</v>
      </c>
    </row>
    <row r="44" spans="1:3">
      <c r="A44">
        <v>20</v>
      </c>
      <c r="B44">
        <v>-6.266180603889086E-3</v>
      </c>
      <c r="C44">
        <v>3.1957956040448501E-2</v>
      </c>
    </row>
    <row r="45" spans="1:3">
      <c r="A45">
        <v>21</v>
      </c>
      <c r="B45">
        <v>-7.4260892652942348E-3</v>
      </c>
      <c r="C45">
        <v>9.6774864701853647E-2</v>
      </c>
    </row>
    <row r="46" spans="1:3">
      <c r="A46">
        <v>22</v>
      </c>
      <c r="B46">
        <v>-3.4076475038702911E-2</v>
      </c>
      <c r="C46">
        <v>-3.2894749524737671E-2</v>
      </c>
    </row>
    <row r="47" spans="1:3">
      <c r="A47">
        <v>23</v>
      </c>
      <c r="B47">
        <v>4.3754699409741443E-2</v>
      </c>
      <c r="C47">
        <v>1.9043076026817971E-2</v>
      </c>
    </row>
    <row r="48" spans="1:3">
      <c r="A48">
        <v>24</v>
      </c>
      <c r="B48">
        <v>1.9731123014346406E-2</v>
      </c>
      <c r="C48">
        <v>-4.7482347577786993E-2</v>
      </c>
    </row>
    <row r="49" spans="1:3">
      <c r="A49">
        <v>25</v>
      </c>
      <c r="B49">
        <v>1.9997568949051209E-2</v>
      </c>
      <c r="C49">
        <v>-5.8507935124917955E-3</v>
      </c>
    </row>
    <row r="50" spans="1:3">
      <c r="A50">
        <v>26</v>
      </c>
      <c r="B50">
        <v>4.9067689270784504E-2</v>
      </c>
      <c r="C50">
        <v>0.10508108616577491</v>
      </c>
    </row>
    <row r="51" spans="1:3">
      <c r="A51">
        <v>27</v>
      </c>
      <c r="B51">
        <v>-5.6623330236070055E-3</v>
      </c>
      <c r="C51">
        <v>4.2658108460166419E-2</v>
      </c>
    </row>
    <row r="52" spans="1:3">
      <c r="A52">
        <v>28</v>
      </c>
      <c r="B52">
        <v>7.2646390367722222E-3</v>
      </c>
      <c r="C52">
        <v>4.5304136399787198E-2</v>
      </c>
    </row>
    <row r="53" spans="1:3">
      <c r="A53">
        <v>29</v>
      </c>
      <c r="B53">
        <v>1.3000467011585949E-2</v>
      </c>
      <c r="C53">
        <v>-1.6192691575026535E-2</v>
      </c>
    </row>
    <row r="54" spans="1:3">
      <c r="A54">
        <v>30</v>
      </c>
      <c r="B54">
        <v>3.240120528585199E-4</v>
      </c>
      <c r="C54">
        <v>-6.1485236616299108E-2</v>
      </c>
    </row>
    <row r="55" spans="1:3">
      <c r="A55">
        <v>31</v>
      </c>
      <c r="B55">
        <v>2.1897444309555026E-2</v>
      </c>
      <c r="C55">
        <v>7.077533112700439E-2</v>
      </c>
    </row>
    <row r="56" spans="1:3">
      <c r="A56">
        <v>32</v>
      </c>
      <c r="B56">
        <v>-4.8311375533865867E-3</v>
      </c>
      <c r="C56">
        <v>3.7799129899460009E-3</v>
      </c>
    </row>
    <row r="57" spans="1:3">
      <c r="A57">
        <v>33</v>
      </c>
      <c r="B57">
        <v>2.0961987386624029E-2</v>
      </c>
      <c r="C57">
        <v>3.2109788049935389E-2</v>
      </c>
    </row>
    <row r="58" spans="1:3">
      <c r="A58">
        <v>34</v>
      </c>
      <c r="B58">
        <v>2.691068249405518E-2</v>
      </c>
      <c r="C58">
        <v>5.2744092942504234E-2</v>
      </c>
    </row>
    <row r="59" spans="1:3">
      <c r="A59">
        <v>35</v>
      </c>
      <c r="B59">
        <v>3.7381718112807535E-2</v>
      </c>
      <c r="C59">
        <v>-4.2025942676248124E-2</v>
      </c>
    </row>
    <row r="60" spans="1:3">
      <c r="A60">
        <v>36</v>
      </c>
      <c r="B60">
        <v>8.0726652952791793E-3</v>
      </c>
      <c r="C60">
        <v>-2.2095889858719766E-2</v>
      </c>
    </row>
    <row r="61" spans="1:3">
      <c r="A61">
        <v>37</v>
      </c>
      <c r="B61">
        <v>7.6003345963415181E-2</v>
      </c>
      <c r="C61">
        <v>3.394042947314424E-2</v>
      </c>
    </row>
    <row r="62" spans="1:3">
      <c r="A62">
        <v>38</v>
      </c>
      <c r="B62">
        <v>-6.260791118809822E-2</v>
      </c>
      <c r="C62">
        <v>6.5605686624657628E-2</v>
      </c>
    </row>
    <row r="63" spans="1:3">
      <c r="A63">
        <v>39</v>
      </c>
      <c r="B63">
        <v>-4.4938491105119924E-2</v>
      </c>
      <c r="C63">
        <v>-1.1957733458320657E-2</v>
      </c>
    </row>
    <row r="64" spans="1:3">
      <c r="A64">
        <v>40</v>
      </c>
      <c r="B64">
        <v>-2.6126855318226823E-3</v>
      </c>
      <c r="C64">
        <v>-1.7008539031617902E-2</v>
      </c>
    </row>
    <row r="65" spans="1:3">
      <c r="A65">
        <v>41</v>
      </c>
      <c r="B65">
        <v>2.6392271381966492E-2</v>
      </c>
      <c r="C65">
        <v>-1.268495945407077E-3</v>
      </c>
    </row>
    <row r="66" spans="1:3">
      <c r="A66">
        <v>42</v>
      </c>
      <c r="B66">
        <v>1.8329069656976751E-3</v>
      </c>
      <c r="C66">
        <v>3.4444868470861742E-2</v>
      </c>
    </row>
    <row r="67" spans="1:3">
      <c r="A67">
        <v>43</v>
      </c>
      <c r="B67">
        <v>4.5715393950993097E-2</v>
      </c>
      <c r="C67">
        <v>-2.8531618514433685E-2</v>
      </c>
    </row>
    <row r="68" spans="1:3">
      <c r="A68">
        <v>44</v>
      </c>
      <c r="B68">
        <v>3.9624787421816993E-2</v>
      </c>
      <c r="C68">
        <v>2.8394988014742426E-2</v>
      </c>
    </row>
    <row r="69" spans="1:3">
      <c r="A69">
        <v>45</v>
      </c>
      <c r="B69">
        <v>-6.3171793032175318E-4</v>
      </c>
      <c r="C69">
        <v>5.1714493366881172E-2</v>
      </c>
    </row>
    <row r="70" spans="1:3">
      <c r="A70">
        <v>46</v>
      </c>
      <c r="B70">
        <v>-0.10713334379844217</v>
      </c>
      <c r="C70">
        <v>4.387711923500158E-2</v>
      </c>
    </row>
    <row r="71" spans="1:3">
      <c r="A71">
        <v>47</v>
      </c>
      <c r="B71">
        <v>2.0530460818460817E-2</v>
      </c>
      <c r="C71">
        <v>-6.7758685381901398E-2</v>
      </c>
    </row>
    <row r="72" spans="1:3">
      <c r="A72">
        <v>48</v>
      </c>
      <c r="B72">
        <v>-0.13933420385295692</v>
      </c>
      <c r="C72">
        <v>3.5859979289516328E-2</v>
      </c>
    </row>
    <row r="73" spans="1:3">
      <c r="A73">
        <v>49</v>
      </c>
      <c r="B73">
        <v>0.10981446623201543</v>
      </c>
      <c r="C73">
        <v>-3.3083690795456019E-2</v>
      </c>
    </row>
    <row r="74" spans="1:3">
      <c r="A74">
        <v>50</v>
      </c>
      <c r="B74">
        <v>3.7843654271344659E-2</v>
      </c>
      <c r="C74">
        <v>-0.14225087883478524</v>
      </c>
    </row>
    <row r="75" spans="1:3">
      <c r="A75">
        <v>51</v>
      </c>
      <c r="B75">
        <v>2.0210436081668635E-2</v>
      </c>
      <c r="C75">
        <v>-2.730066064510922E-2</v>
      </c>
    </row>
    <row r="76" spans="1:3">
      <c r="A76">
        <v>52</v>
      </c>
      <c r="B76">
        <v>5.076193787733134E-2</v>
      </c>
      <c r="C76">
        <v>-2.4003162440771927E-2</v>
      </c>
    </row>
    <row r="77" spans="1:3">
      <c r="A77">
        <v>53</v>
      </c>
      <c r="B77">
        <v>-9.957149232546128E-2</v>
      </c>
      <c r="C77">
        <v>3.5908267762020704E-2</v>
      </c>
    </row>
    <row r="78" spans="1:3">
      <c r="A78">
        <v>54</v>
      </c>
      <c r="B78">
        <v>9.2657664958197467E-2</v>
      </c>
      <c r="C78">
        <v>2.8869110478361951E-2</v>
      </c>
    </row>
    <row r="79" spans="1:3">
      <c r="A79">
        <v>55</v>
      </c>
      <c r="B79">
        <v>1.3074318873922602E-2</v>
      </c>
      <c r="C79">
        <v>-1.0535434373631896E-3</v>
      </c>
    </row>
    <row r="80" spans="1:3">
      <c r="A80">
        <v>56</v>
      </c>
      <c r="B80">
        <v>-3.1364229192495874E-2</v>
      </c>
      <c r="C80">
        <v>-9.9342995370944737E-2</v>
      </c>
    </row>
    <row r="81" spans="1:3">
      <c r="A81">
        <v>57</v>
      </c>
      <c r="B81">
        <v>1.9138860039921057E-2</v>
      </c>
      <c r="C81">
        <v>2.406091539663836E-2</v>
      </c>
    </row>
    <row r="82" spans="1:3">
      <c r="A82">
        <v>58</v>
      </c>
      <c r="B82">
        <v>2.32369143617395E-2</v>
      </c>
      <c r="C82">
        <v>-0.10516513892518008</v>
      </c>
    </row>
    <row r="83" spans="1:3">
      <c r="A83">
        <v>59</v>
      </c>
      <c r="B83">
        <v>4.4357098914291432E-2</v>
      </c>
      <c r="C83">
        <v>0.11165467652226796</v>
      </c>
    </row>
    <row r="84" spans="1:3" ht="15" thickBot="1">
      <c r="A84" s="4">
        <v>60</v>
      </c>
      <c r="B84" s="4">
        <v>3.5063348865729316E-2</v>
      </c>
      <c r="C84" s="4">
        <v>-2.8865734291698975E-3</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84"/>
  <sheetViews>
    <sheetView topLeftCell="A2" workbookViewId="0">
      <selection activeCell="C25" sqref="C25:C84"/>
    </sheetView>
  </sheetViews>
  <sheetFormatPr defaultRowHeight="14.4"/>
  <sheetData>
    <row r="1" spans="1:9">
      <c r="A1" t="s">
        <v>44</v>
      </c>
    </row>
    <row r="2" spans="1:9" ht="15" thickBot="1"/>
    <row r="3" spans="1:9">
      <c r="A3" s="6" t="s">
        <v>45</v>
      </c>
      <c r="B3" s="6"/>
    </row>
    <row r="4" spans="1:9">
      <c r="A4" t="s">
        <v>46</v>
      </c>
      <c r="B4">
        <v>0.43657970203721208</v>
      </c>
    </row>
    <row r="5" spans="1:9">
      <c r="A5" t="s">
        <v>47</v>
      </c>
      <c r="B5">
        <v>0.19060183623090088</v>
      </c>
    </row>
    <row r="6" spans="1:9">
      <c r="A6" t="s">
        <v>48</v>
      </c>
      <c r="B6">
        <v>0.17664669547626125</v>
      </c>
    </row>
    <row r="7" spans="1:9">
      <c r="A7" t="s">
        <v>49</v>
      </c>
      <c r="B7">
        <v>5.4241737580703199E-2</v>
      </c>
    </row>
    <row r="8" spans="1:9" ht="15" thickBot="1">
      <c r="A8" s="4" t="s">
        <v>50</v>
      </c>
      <c r="B8" s="4">
        <v>60</v>
      </c>
    </row>
    <row r="10" spans="1:9" ht="15" thickBot="1">
      <c r="A10" t="s">
        <v>51</v>
      </c>
    </row>
    <row r="11" spans="1:9">
      <c r="A11" s="5"/>
      <c r="B11" s="5" t="s">
        <v>56</v>
      </c>
      <c r="C11" s="5" t="s">
        <v>57</v>
      </c>
      <c r="D11" s="5" t="s">
        <v>58</v>
      </c>
      <c r="E11" s="5" t="s">
        <v>59</v>
      </c>
      <c r="F11" s="5" t="s">
        <v>60</v>
      </c>
    </row>
    <row r="12" spans="1:9">
      <c r="A12" t="s">
        <v>52</v>
      </c>
      <c r="B12">
        <v>1</v>
      </c>
      <c r="C12">
        <v>4.0184636630365617E-2</v>
      </c>
      <c r="D12">
        <v>4.0184636630365617E-2</v>
      </c>
      <c r="E12">
        <v>13.658180851205806</v>
      </c>
      <c r="F12">
        <v>4.8785613040795836E-4</v>
      </c>
    </row>
    <row r="13" spans="1:9">
      <c r="A13" t="s">
        <v>53</v>
      </c>
      <c r="B13">
        <v>58</v>
      </c>
      <c r="C13">
        <v>0.17064563355488443</v>
      </c>
      <c r="D13">
        <v>2.9421660957738697E-3</v>
      </c>
    </row>
    <row r="14" spans="1:9" ht="15" thickBot="1">
      <c r="A14" s="4" t="s">
        <v>54</v>
      </c>
      <c r="B14" s="4">
        <v>59</v>
      </c>
      <c r="C14" s="4">
        <v>0.21083027018525005</v>
      </c>
      <c r="D14" s="4"/>
      <c r="E14" s="4"/>
      <c r="F14" s="4"/>
    </row>
    <row r="15" spans="1:9" ht="15" thickBot="1"/>
    <row r="16" spans="1:9">
      <c r="A16" s="5"/>
      <c r="B16" s="5" t="s">
        <v>61</v>
      </c>
      <c r="C16" s="5" t="s">
        <v>49</v>
      </c>
      <c r="D16" s="5" t="s">
        <v>62</v>
      </c>
      <c r="E16" s="5" t="s">
        <v>63</v>
      </c>
      <c r="F16" s="5" t="s">
        <v>64</v>
      </c>
      <c r="G16" s="5" t="s">
        <v>65</v>
      </c>
      <c r="H16" s="5" t="s">
        <v>66</v>
      </c>
      <c r="I16" s="5" t="s">
        <v>67</v>
      </c>
    </row>
    <row r="17" spans="1:9">
      <c r="A17" t="s">
        <v>55</v>
      </c>
      <c r="B17">
        <v>-4.8984454522095142E-4</v>
      </c>
      <c r="C17">
        <v>7.2863515531808656E-3</v>
      </c>
      <c r="D17">
        <v>-6.7227684753573158E-2</v>
      </c>
      <c r="E17">
        <v>0.94663166143281974</v>
      </c>
      <c r="F17">
        <v>-1.507506184485188E-2</v>
      </c>
      <c r="G17">
        <v>1.4095372754409977E-2</v>
      </c>
      <c r="H17">
        <v>-1.507506184485188E-2</v>
      </c>
      <c r="I17">
        <v>1.4095372754409977E-2</v>
      </c>
    </row>
    <row r="18" spans="1:9" ht="15" thickBot="1">
      <c r="A18" s="4" t="s">
        <v>68</v>
      </c>
      <c r="B18" s="4">
        <v>0.75613067935779599</v>
      </c>
      <c r="C18" s="4">
        <v>0.20459755056102091</v>
      </c>
      <c r="D18" s="4">
        <v>3.695697613605013</v>
      </c>
      <c r="E18" s="4">
        <v>4.8785613040796204E-4</v>
      </c>
      <c r="F18" s="4">
        <v>0.34658418518651163</v>
      </c>
      <c r="G18" s="4">
        <v>1.1656771735290803</v>
      </c>
      <c r="H18" s="4">
        <v>0.34658418518651163</v>
      </c>
      <c r="I18" s="4">
        <v>1.1656771735290803</v>
      </c>
    </row>
    <row r="22" spans="1:9">
      <c r="A22" t="s">
        <v>69</v>
      </c>
    </row>
    <row r="23" spans="1:9" ht="15" thickBot="1"/>
    <row r="24" spans="1:9">
      <c r="A24" s="5" t="s">
        <v>50</v>
      </c>
      <c r="B24" s="5" t="s">
        <v>70</v>
      </c>
      <c r="C24" s="5" t="s">
        <v>53</v>
      </c>
    </row>
    <row r="25" spans="1:9">
      <c r="A25">
        <v>1</v>
      </c>
      <c r="B25">
        <v>-2.274596476074521E-2</v>
      </c>
      <c r="C25">
        <v>4.1366740197304623E-2</v>
      </c>
    </row>
    <row r="26" spans="1:9">
      <c r="A26">
        <v>2</v>
      </c>
      <c r="B26">
        <v>4.2612458901583966E-2</v>
      </c>
      <c r="C26">
        <v>4.0051316534975456E-2</v>
      </c>
    </row>
    <row r="27" spans="1:9">
      <c r="A27">
        <v>3</v>
      </c>
      <c r="B27">
        <v>-1.1829706142856706E-2</v>
      </c>
      <c r="C27">
        <v>-4.4400518420583873E-2</v>
      </c>
    </row>
    <row r="28" spans="1:9">
      <c r="A28">
        <v>4</v>
      </c>
      <c r="B28">
        <v>6.3877503149106715E-3</v>
      </c>
      <c r="C28">
        <v>9.7162025121648732E-2</v>
      </c>
    </row>
    <row r="29" spans="1:9">
      <c r="A29">
        <v>5</v>
      </c>
      <c r="B29">
        <v>8.975229499673049E-3</v>
      </c>
      <c r="C29">
        <v>-3.4466454063113633E-2</v>
      </c>
    </row>
    <row r="30" spans="1:9">
      <c r="A30">
        <v>6</v>
      </c>
      <c r="B30">
        <v>-1.5118874598063119E-2</v>
      </c>
      <c r="C30">
        <v>-2.1064349965377469E-2</v>
      </c>
    </row>
    <row r="31" spans="1:9">
      <c r="A31">
        <v>7</v>
      </c>
      <c r="B31">
        <v>1.5610276211037707E-2</v>
      </c>
      <c r="C31">
        <v>-9.0439500774478293E-2</v>
      </c>
    </row>
    <row r="32" spans="1:9">
      <c r="A32">
        <v>8</v>
      </c>
      <c r="B32">
        <v>-4.5925906867137795E-2</v>
      </c>
      <c r="C32">
        <v>-3.0627317696302794E-2</v>
      </c>
    </row>
    <row r="33" spans="1:3">
      <c r="A33">
        <v>9</v>
      </c>
      <c r="B33">
        <v>-1.905377865344109E-2</v>
      </c>
      <c r="C33">
        <v>-6.9799445909999494E-2</v>
      </c>
    </row>
    <row r="34" spans="1:3">
      <c r="A34">
        <v>10</v>
      </c>
      <c r="B34">
        <v>6.2605310194483441E-2</v>
      </c>
      <c r="C34">
        <v>0.10558446524207597</v>
      </c>
    </row>
    <row r="35" spans="1:3">
      <c r="A35">
        <v>11</v>
      </c>
      <c r="B35">
        <v>2.0573899142285741E-3</v>
      </c>
      <c r="C35">
        <v>-1.6067614477669159E-2</v>
      </c>
    </row>
    <row r="36" spans="1:3">
      <c r="A36">
        <v>12</v>
      </c>
      <c r="B36">
        <v>-1.2021763335413587E-2</v>
      </c>
      <c r="C36">
        <v>-8.4514461228026999E-2</v>
      </c>
    </row>
    <row r="37" spans="1:3">
      <c r="A37">
        <v>13</v>
      </c>
      <c r="B37">
        <v>-3.7619055223713047E-2</v>
      </c>
      <c r="C37">
        <v>7.3123830660272462E-2</v>
      </c>
    </row>
    <row r="38" spans="1:3">
      <c r="A38">
        <v>14</v>
      </c>
      <c r="B38">
        <v>-1.8102185106865522E-3</v>
      </c>
      <c r="C38">
        <v>-8.0987006052754038E-2</v>
      </c>
    </row>
    <row r="39" spans="1:3">
      <c r="A39">
        <v>15</v>
      </c>
      <c r="B39">
        <v>5.0424801080708709E-2</v>
      </c>
      <c r="C39">
        <v>-1.2959025644149288E-2</v>
      </c>
    </row>
    <row r="40" spans="1:3">
      <c r="A40">
        <v>16</v>
      </c>
      <c r="B40">
        <v>2.3401827883083896E-3</v>
      </c>
      <c r="C40">
        <v>0.11031259264825102</v>
      </c>
    </row>
    <row r="41" spans="1:3">
      <c r="A41">
        <v>17</v>
      </c>
      <c r="B41">
        <v>1.3485549002042302E-2</v>
      </c>
      <c r="C41">
        <v>-6.0541773565482883E-2</v>
      </c>
    </row>
    <row r="42" spans="1:3">
      <c r="A42">
        <v>18</v>
      </c>
      <c r="B42">
        <v>1.5296107000368321E-3</v>
      </c>
      <c r="C42">
        <v>0.12935816473652259</v>
      </c>
    </row>
    <row r="43" spans="1:3">
      <c r="A43">
        <v>19</v>
      </c>
      <c r="B43">
        <v>2.7159416207548685E-2</v>
      </c>
      <c r="C43">
        <v>-5.842264077098927E-2</v>
      </c>
    </row>
    <row r="44" spans="1:3">
      <c r="A44">
        <v>20</v>
      </c>
      <c r="B44">
        <v>4.498560899139E-4</v>
      </c>
      <c r="C44">
        <v>1.2899193466455144E-3</v>
      </c>
    </row>
    <row r="45" spans="1:3">
      <c r="A45">
        <v>21</v>
      </c>
      <c r="B45">
        <v>-1.5580458425169471E-4</v>
      </c>
      <c r="C45">
        <v>3.8544580020811112E-2</v>
      </c>
    </row>
    <row r="46" spans="1:3">
      <c r="A46">
        <v>22</v>
      </c>
      <c r="B46">
        <v>-1.4071633607152571E-2</v>
      </c>
      <c r="C46">
        <v>2.5159409043711986E-2</v>
      </c>
    </row>
    <row r="47" spans="1:3">
      <c r="A47">
        <v>23</v>
      </c>
      <c r="B47">
        <v>2.6568878146970249E-2</v>
      </c>
      <c r="C47">
        <v>-2.4885102710410834E-2</v>
      </c>
    </row>
    <row r="48" spans="1:3">
      <c r="A48">
        <v>24</v>
      </c>
      <c r="B48">
        <v>1.4024670176424409E-2</v>
      </c>
      <c r="C48">
        <v>5.3666105260135016E-2</v>
      </c>
    </row>
    <row r="49" spans="1:3">
      <c r="A49">
        <v>25</v>
      </c>
      <c r="B49">
        <v>1.4163798221426244E-2</v>
      </c>
      <c r="C49">
        <v>-5.1621022784866827E-2</v>
      </c>
    </row>
    <row r="50" spans="1:3">
      <c r="A50">
        <v>26</v>
      </c>
      <c r="B50">
        <v>2.9343121609534003E-2</v>
      </c>
      <c r="C50">
        <v>-6.9925346172974592E-2</v>
      </c>
    </row>
    <row r="51" spans="1:3">
      <c r="A51">
        <v>27</v>
      </c>
      <c r="B51">
        <v>7.6516258320610082E-4</v>
      </c>
      <c r="C51">
        <v>1.6919612853353312E-2</v>
      </c>
    </row>
    <row r="52" spans="1:3">
      <c r="A52">
        <v>28</v>
      </c>
      <c r="B52">
        <v>7.5151411578331453E-3</v>
      </c>
      <c r="C52">
        <v>-1.3313365721273731E-2</v>
      </c>
    </row>
    <row r="53" spans="1:3">
      <c r="A53">
        <v>29</v>
      </c>
      <c r="B53">
        <v>1.0510174778769376E-2</v>
      </c>
      <c r="C53">
        <v>6.0289600657790043E-2</v>
      </c>
    </row>
    <row r="54" spans="1:3">
      <c r="A54">
        <v>30</v>
      </c>
      <c r="B54">
        <v>3.89100681167123E-3</v>
      </c>
      <c r="C54">
        <v>-4.5389231375111819E-2</v>
      </c>
    </row>
    <row r="55" spans="1:3">
      <c r="A55">
        <v>31</v>
      </c>
      <c r="B55">
        <v>1.5155841672743673E-2</v>
      </c>
      <c r="C55">
        <v>-1.0190662361842587E-3</v>
      </c>
    </row>
    <row r="56" spans="1:3">
      <c r="A56">
        <v>32</v>
      </c>
      <c r="B56">
        <v>1.1991815931574755E-3</v>
      </c>
      <c r="C56">
        <v>4.2035938434019388E-3</v>
      </c>
    </row>
    <row r="57" spans="1:3">
      <c r="A57">
        <v>33</v>
      </c>
      <c r="B57">
        <v>1.4667381253878536E-2</v>
      </c>
      <c r="C57">
        <v>9.1864394182680886E-2</v>
      </c>
    </row>
    <row r="58" spans="1:3">
      <c r="A58">
        <v>34</v>
      </c>
      <c r="B58">
        <v>1.7773566084680361E-2</v>
      </c>
      <c r="C58">
        <v>4.0510209351879059E-2</v>
      </c>
    </row>
    <row r="59" spans="1:3">
      <c r="A59">
        <v>35</v>
      </c>
      <c r="B59">
        <v>2.324114702711659E-2</v>
      </c>
      <c r="C59">
        <v>-2.3245371590557177E-2</v>
      </c>
    </row>
    <row r="60" spans="1:3">
      <c r="A60">
        <v>36</v>
      </c>
      <c r="B60">
        <v>7.9370620769147939E-3</v>
      </c>
      <c r="C60">
        <v>4.0972713359644621E-2</v>
      </c>
    </row>
    <row r="61" spans="1:3">
      <c r="A61">
        <v>37</v>
      </c>
      <c r="B61">
        <v>4.3407908376268373E-2</v>
      </c>
      <c r="C61">
        <v>-2.5330132939708958E-2</v>
      </c>
    </row>
    <row r="62" spans="1:3">
      <c r="A62">
        <v>38</v>
      </c>
      <c r="B62">
        <v>-2.8969676382539226E-2</v>
      </c>
      <c r="C62">
        <v>-4.8856548180901363E-2</v>
      </c>
    </row>
    <row r="63" spans="1:3">
      <c r="A63">
        <v>39</v>
      </c>
      <c r="B63">
        <v>-1.97433698330154E-2</v>
      </c>
      <c r="C63">
        <v>6.2971145269574813E-2</v>
      </c>
    </row>
    <row r="64" spans="1:3">
      <c r="A64">
        <v>40</v>
      </c>
      <c r="B64">
        <v>2.3575737939336189E-3</v>
      </c>
      <c r="C64">
        <v>9.7539201642625806E-2</v>
      </c>
    </row>
    <row r="65" spans="1:3">
      <c r="A65">
        <v>41</v>
      </c>
      <c r="B65">
        <v>1.7502871301470272E-2</v>
      </c>
      <c r="C65">
        <v>2.3533904135089146E-2</v>
      </c>
    </row>
    <row r="66" spans="1:3">
      <c r="A66">
        <v>42</v>
      </c>
      <c r="B66">
        <v>4.6788949795620533E-3</v>
      </c>
      <c r="C66">
        <v>-8.1751195430026392E-3</v>
      </c>
    </row>
    <row r="67" spans="1:3">
      <c r="A67">
        <v>43</v>
      </c>
      <c r="B67">
        <v>2.7592679086820709E-2</v>
      </c>
      <c r="C67">
        <v>-4.0080903650261297E-2</v>
      </c>
    </row>
    <row r="68" spans="1:3">
      <c r="A68">
        <v>44</v>
      </c>
      <c r="B68">
        <v>2.4412393449441815E-2</v>
      </c>
      <c r="C68">
        <v>-5.97906180128824E-2</v>
      </c>
    </row>
    <row r="69" spans="1:3">
      <c r="A69">
        <v>45</v>
      </c>
      <c r="B69">
        <v>3.3919605632950845E-3</v>
      </c>
      <c r="C69">
        <v>7.169681487326432E-2</v>
      </c>
    </row>
    <row r="70" spans="1:3">
      <c r="A70">
        <v>46</v>
      </c>
      <c r="B70">
        <v>-5.2219182511432732E-2</v>
      </c>
      <c r="C70">
        <v>-7.0040420520078514E-3</v>
      </c>
    </row>
    <row r="71" spans="1:3">
      <c r="A71">
        <v>47</v>
      </c>
      <c r="B71">
        <v>1.4442054311429912E-2</v>
      </c>
      <c r="C71">
        <v>-7.0014278874870495E-2</v>
      </c>
    </row>
    <row r="72" spans="1:3">
      <c r="A72">
        <v>48</v>
      </c>
      <c r="B72">
        <v>-6.9033260428312052E-2</v>
      </c>
      <c r="C72">
        <v>8.8060358648714698E-3</v>
      </c>
    </row>
    <row r="73" spans="1:3">
      <c r="A73">
        <v>49</v>
      </c>
      <c r="B73">
        <v>6.1062803608593536E-2</v>
      </c>
      <c r="C73">
        <v>2.3320971827965886E-2</v>
      </c>
    </row>
    <row r="74" spans="1:3">
      <c r="A74">
        <v>50</v>
      </c>
      <c r="B74">
        <v>2.3482352713831724E-2</v>
      </c>
      <c r="C74">
        <v>2.8677422722727695E-2</v>
      </c>
    </row>
    <row r="75" spans="1:3">
      <c r="A75">
        <v>51</v>
      </c>
      <c r="B75">
        <v>1.4274949431291841E-2</v>
      </c>
      <c r="C75">
        <v>1.0808826005267572E-2</v>
      </c>
    </row>
    <row r="76" spans="1:3">
      <c r="A76">
        <v>52</v>
      </c>
      <c r="B76">
        <v>3.0227794504382621E-2</v>
      </c>
      <c r="C76">
        <v>-3.0003019067823208E-2</v>
      </c>
    </row>
    <row r="77" spans="1:3">
      <c r="A77">
        <v>53</v>
      </c>
      <c r="B77">
        <v>-4.8270668103826325E-2</v>
      </c>
      <c r="C77">
        <v>-6.501556459614255E-3</v>
      </c>
    </row>
    <row r="78" spans="1:3">
      <c r="A78">
        <v>54</v>
      </c>
      <c r="B78">
        <v>5.2104167319562369E-2</v>
      </c>
      <c r="C78">
        <v>-2.8041391883002954E-2</v>
      </c>
    </row>
    <row r="79" spans="1:3">
      <c r="A79">
        <v>55</v>
      </c>
      <c r="B79">
        <v>1.0548737443416622E-2</v>
      </c>
      <c r="C79">
        <v>-5.755496200685721E-2</v>
      </c>
    </row>
    <row r="80" spans="1:3">
      <c r="A80">
        <v>56</v>
      </c>
      <c r="B80">
        <v>-1.265540084471542E-2</v>
      </c>
      <c r="C80">
        <v>-4.2079823718725165E-2</v>
      </c>
    </row>
    <row r="81" spans="1:3">
      <c r="A81">
        <v>57</v>
      </c>
      <c r="B81">
        <v>1.3715412728567071E-2</v>
      </c>
      <c r="C81">
        <v>1.4426362707992343E-2</v>
      </c>
    </row>
    <row r="82" spans="1:3">
      <c r="A82">
        <v>58</v>
      </c>
      <c r="B82">
        <v>1.5855262551149635E-2</v>
      </c>
      <c r="C82">
        <v>-1.7965487114590221E-2</v>
      </c>
    </row>
    <row r="83" spans="1:3">
      <c r="A83">
        <v>59</v>
      </c>
      <c r="B83">
        <v>2.6883428509583092E-2</v>
      </c>
      <c r="C83">
        <v>-2.3590653073023677E-2</v>
      </c>
    </row>
    <row r="84" spans="1:3" ht="15" thickBot="1">
      <c r="A84" s="4">
        <v>60</v>
      </c>
      <c r="B84" s="4">
        <v>2.2030581809464753E-2</v>
      </c>
      <c r="C84" s="4">
        <v>-1.3482806372905339E-2</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84"/>
  <sheetViews>
    <sheetView topLeftCell="A62" workbookViewId="0">
      <selection activeCell="C25" sqref="C25:C84"/>
    </sheetView>
  </sheetViews>
  <sheetFormatPr defaultRowHeight="14.4"/>
  <sheetData>
    <row r="1" spans="1:9">
      <c r="A1" t="s">
        <v>44</v>
      </c>
    </row>
    <row r="2" spans="1:9" ht="15" thickBot="1"/>
    <row r="3" spans="1:9">
      <c r="A3" s="6" t="s">
        <v>45</v>
      </c>
      <c r="B3" s="6"/>
    </row>
    <row r="4" spans="1:9">
      <c r="A4" t="s">
        <v>46</v>
      </c>
      <c r="B4">
        <v>0.2656274717606168</v>
      </c>
    </row>
    <row r="5" spans="1:9">
      <c r="A5" t="s">
        <v>47</v>
      </c>
      <c r="B5">
        <v>7.055795375393728E-2</v>
      </c>
    </row>
    <row r="6" spans="1:9">
      <c r="A6" t="s">
        <v>48</v>
      </c>
      <c r="B6">
        <v>5.4533090887625854E-2</v>
      </c>
    </row>
    <row r="7" spans="1:9">
      <c r="A7" t="s">
        <v>49</v>
      </c>
      <c r="B7">
        <v>7.047073172489747E-2</v>
      </c>
    </row>
    <row r="8" spans="1:9" ht="15" thickBot="1">
      <c r="A8" s="4" t="s">
        <v>50</v>
      </c>
      <c r="B8" s="4">
        <v>60</v>
      </c>
    </row>
    <row r="10" spans="1:9" ht="15" thickBot="1">
      <c r="A10" t="s">
        <v>51</v>
      </c>
    </row>
    <row r="11" spans="1:9">
      <c r="A11" s="5"/>
      <c r="B11" s="5" t="s">
        <v>56</v>
      </c>
      <c r="C11" s="5" t="s">
        <v>57</v>
      </c>
      <c r="D11" s="5" t="s">
        <v>58</v>
      </c>
      <c r="E11" s="5" t="s">
        <v>59</v>
      </c>
      <c r="F11" s="5" t="s">
        <v>60</v>
      </c>
    </row>
    <row r="12" spans="1:9">
      <c r="A12" t="s">
        <v>52</v>
      </c>
      <c r="B12">
        <v>1</v>
      </c>
      <c r="C12">
        <v>2.1865993647320114E-2</v>
      </c>
      <c r="D12">
        <v>2.1865993647320114E-2</v>
      </c>
      <c r="E12">
        <v>4.4030301128048395</v>
      </c>
      <c r="F12">
        <v>4.0240760321617157E-2</v>
      </c>
    </row>
    <row r="13" spans="1:9">
      <c r="A13" t="s">
        <v>53</v>
      </c>
      <c r="B13">
        <v>58</v>
      </c>
      <c r="C13">
        <v>0.28803519373086328</v>
      </c>
      <c r="D13">
        <v>4.9661240298424702E-3</v>
      </c>
    </row>
    <row r="14" spans="1:9" ht="15" thickBot="1">
      <c r="A14" s="4" t="s">
        <v>54</v>
      </c>
      <c r="B14" s="4">
        <v>59</v>
      </c>
      <c r="C14" s="4">
        <v>0.3099011873781834</v>
      </c>
      <c r="D14" s="4"/>
      <c r="E14" s="4"/>
      <c r="F14" s="4"/>
    </row>
    <row r="15" spans="1:9" ht="15" thickBot="1"/>
    <row r="16" spans="1:9">
      <c r="A16" s="5"/>
      <c r="B16" s="5" t="s">
        <v>61</v>
      </c>
      <c r="C16" s="5" t="s">
        <v>49</v>
      </c>
      <c r="D16" s="5" t="s">
        <v>62</v>
      </c>
      <c r="E16" s="5" t="s">
        <v>63</v>
      </c>
      <c r="F16" s="5" t="s">
        <v>64</v>
      </c>
      <c r="G16" s="5" t="s">
        <v>65</v>
      </c>
      <c r="H16" s="5" t="s">
        <v>66</v>
      </c>
      <c r="I16" s="5" t="s">
        <v>67</v>
      </c>
    </row>
    <row r="17" spans="1:9">
      <c r="A17" t="s">
        <v>55</v>
      </c>
      <c r="B17">
        <v>8.5310097931860489E-3</v>
      </c>
      <c r="C17">
        <v>9.4664099724594778E-3</v>
      </c>
      <c r="D17">
        <v>0.90118744254740935</v>
      </c>
      <c r="E17">
        <v>0.37121567112158727</v>
      </c>
      <c r="F17">
        <v>-1.0418068560772901E-2</v>
      </c>
      <c r="G17">
        <v>2.7480088147144997E-2</v>
      </c>
      <c r="H17">
        <v>-1.0418068560772901E-2</v>
      </c>
      <c r="I17">
        <v>2.7480088147144997E-2</v>
      </c>
    </row>
    <row r="18" spans="1:9" ht="15" thickBot="1">
      <c r="A18" s="4" t="s">
        <v>68</v>
      </c>
      <c r="B18" s="4">
        <v>0.55776524009253159</v>
      </c>
      <c r="C18" s="4">
        <v>0.26581263322740944</v>
      </c>
      <c r="D18" s="4">
        <v>2.0983398468324466</v>
      </c>
      <c r="E18" s="4">
        <v>4.0240760321617643E-2</v>
      </c>
      <c r="F18" s="4">
        <v>2.5683444654541421E-2</v>
      </c>
      <c r="G18" s="4">
        <v>1.0898470355305219</v>
      </c>
      <c r="H18" s="4">
        <v>2.5683444654541421E-2</v>
      </c>
      <c r="I18" s="4">
        <v>1.0898470355305219</v>
      </c>
    </row>
    <row r="22" spans="1:9">
      <c r="A22" t="s">
        <v>69</v>
      </c>
    </row>
    <row r="23" spans="1:9" ht="15" thickBot="1"/>
    <row r="24" spans="1:9">
      <c r="A24" s="5" t="s">
        <v>50</v>
      </c>
      <c r="B24" s="5" t="s">
        <v>70</v>
      </c>
      <c r="C24" s="5" t="s">
        <v>53</v>
      </c>
    </row>
    <row r="25" spans="1:9">
      <c r="A25">
        <v>1</v>
      </c>
      <c r="B25">
        <v>-7.8863775373788827E-3</v>
      </c>
      <c r="C25">
        <v>-2.2416847026061705E-2</v>
      </c>
    </row>
    <row r="26" spans="1:9">
      <c r="A26">
        <v>2</v>
      </c>
      <c r="B26">
        <v>4.0325734285739372E-2</v>
      </c>
      <c r="C26">
        <v>1.0478041150820044E-2</v>
      </c>
    </row>
    <row r="27" spans="1:9">
      <c r="A27">
        <v>3</v>
      </c>
      <c r="B27">
        <v>1.6607923383699791E-4</v>
      </c>
      <c r="C27">
        <v>6.8031696202722425E-2</v>
      </c>
    </row>
    <row r="28" spans="1:9">
      <c r="A28">
        <v>4</v>
      </c>
      <c r="B28">
        <v>1.3604317163386361E-2</v>
      </c>
      <c r="C28">
        <v>-5.3086541726826947E-2</v>
      </c>
    </row>
    <row r="29" spans="1:9">
      <c r="A29">
        <v>5</v>
      </c>
      <c r="B29">
        <v>1.5512989814983006E-2</v>
      </c>
      <c r="C29">
        <v>-2.705214378423592E-3</v>
      </c>
    </row>
    <row r="30" spans="1:9">
      <c r="A30">
        <v>6</v>
      </c>
      <c r="B30">
        <v>-2.2601995605655133E-3</v>
      </c>
      <c r="C30">
        <v>3.1378974997124928E-2</v>
      </c>
    </row>
    <row r="31" spans="1:9">
      <c r="A31">
        <v>7</v>
      </c>
      <c r="B31">
        <v>2.040737979679497E-2</v>
      </c>
      <c r="C31">
        <v>-1.7716604360235557E-2</v>
      </c>
    </row>
    <row r="32" spans="1:9">
      <c r="A32">
        <v>8</v>
      </c>
      <c r="B32">
        <v>-2.4985228737655525E-2</v>
      </c>
      <c r="C32">
        <v>-1.8757995825785058E-2</v>
      </c>
    </row>
    <row r="33" spans="1:3">
      <c r="A33">
        <v>9</v>
      </c>
      <c r="B33">
        <v>-5.1628098700070481E-3</v>
      </c>
      <c r="C33">
        <v>1.738358530656646E-2</v>
      </c>
    </row>
    <row r="34" spans="1:3">
      <c r="A34">
        <v>10</v>
      </c>
      <c r="B34">
        <v>5.5073604999025992E-2</v>
      </c>
      <c r="C34">
        <v>-7.389282956246658E-2</v>
      </c>
    </row>
    <row r="35" spans="1:3">
      <c r="A35">
        <v>11</v>
      </c>
      <c r="B35">
        <v>1.0409995633376433E-2</v>
      </c>
      <c r="C35">
        <v>-6.3796220196817022E-2</v>
      </c>
    </row>
    <row r="36" spans="1:3">
      <c r="A36">
        <v>12</v>
      </c>
      <c r="B36">
        <v>2.4406862853494637E-5</v>
      </c>
      <c r="C36">
        <v>1.4883685737059195E-3</v>
      </c>
    </row>
    <row r="37" spans="1:3">
      <c r="A37">
        <v>13</v>
      </c>
      <c r="B37">
        <v>-1.8857619809998977E-2</v>
      </c>
      <c r="C37">
        <v>1.6236395246558392E-2</v>
      </c>
    </row>
    <row r="38" spans="1:3">
      <c r="A38">
        <v>14</v>
      </c>
      <c r="B38">
        <v>7.5570264303031348E-3</v>
      </c>
      <c r="C38">
        <v>8.3435749006256277E-2</v>
      </c>
    </row>
    <row r="39" spans="1:3">
      <c r="A39">
        <v>15</v>
      </c>
      <c r="B39">
        <v>4.6088564746375404E-2</v>
      </c>
      <c r="C39">
        <v>2.7282106901840159E-3</v>
      </c>
    </row>
    <row r="40" spans="1:3">
      <c r="A40">
        <v>16</v>
      </c>
      <c r="B40">
        <v>1.061859983317104E-2</v>
      </c>
      <c r="C40">
        <v>-4.4409824396611619E-2</v>
      </c>
    </row>
    <row r="41" spans="1:3">
      <c r="A41">
        <v>17</v>
      </c>
      <c r="B41">
        <v>1.8840059472134955E-2</v>
      </c>
      <c r="C41">
        <v>-0.14664328403557556</v>
      </c>
    </row>
    <row r="42" spans="1:3">
      <c r="A42">
        <v>18</v>
      </c>
      <c r="B42">
        <v>1.0020675495791847E-2</v>
      </c>
      <c r="C42">
        <v>5.0960999407675678E-3</v>
      </c>
    </row>
    <row r="43" spans="1:3">
      <c r="A43">
        <v>19</v>
      </c>
      <c r="B43">
        <v>2.8926686073968297E-2</v>
      </c>
      <c r="C43">
        <v>4.9986089362591121E-2</v>
      </c>
    </row>
    <row r="44" spans="1:3">
      <c r="A44">
        <v>20</v>
      </c>
      <c r="B44">
        <v>9.2241867329397112E-3</v>
      </c>
      <c r="C44">
        <v>-6.9496411296380289E-2</v>
      </c>
    </row>
    <row r="45" spans="1:3">
      <c r="A45">
        <v>21</v>
      </c>
      <c r="B45">
        <v>8.777416775625593E-3</v>
      </c>
      <c r="C45">
        <v>-3.0294641339066182E-2</v>
      </c>
    </row>
    <row r="46" spans="1:3">
      <c r="A46">
        <v>22</v>
      </c>
      <c r="B46">
        <v>-1.487694703037357E-3</v>
      </c>
      <c r="C46">
        <v>2.2114701395967713E-3</v>
      </c>
    </row>
    <row r="47" spans="1:3">
      <c r="A47">
        <v>23</v>
      </c>
      <c r="B47">
        <v>2.849107142145603E-2</v>
      </c>
      <c r="C47">
        <v>0.10405270401510337</v>
      </c>
    </row>
    <row r="48" spans="1:3">
      <c r="A48">
        <v>24</v>
      </c>
      <c r="B48">
        <v>1.923774608832093E-2</v>
      </c>
      <c r="C48">
        <v>-8.4104970651761521E-2</v>
      </c>
    </row>
    <row r="49" spans="1:3">
      <c r="A49">
        <v>25</v>
      </c>
      <c r="B49">
        <v>1.9340374892497958E-2</v>
      </c>
      <c r="C49">
        <v>-0.12664059945593853</v>
      </c>
    </row>
    <row r="50" spans="1:3">
      <c r="A50">
        <v>26</v>
      </c>
      <c r="B50">
        <v>3.0537512087355528E-2</v>
      </c>
      <c r="C50">
        <v>-0.10979073665079611</v>
      </c>
    </row>
    <row r="51" spans="1:3">
      <c r="A51">
        <v>27</v>
      </c>
      <c r="B51">
        <v>9.4567748380582975E-3</v>
      </c>
      <c r="C51">
        <v>-7.0375999401498884E-2</v>
      </c>
    </row>
    <row r="52" spans="1:3">
      <c r="A52">
        <v>28</v>
      </c>
      <c r="B52">
        <v>1.4435945136364326E-2</v>
      </c>
      <c r="C52">
        <v>-2.4811696998049138E-3</v>
      </c>
    </row>
    <row r="53" spans="1:3">
      <c r="A53">
        <v>29</v>
      </c>
      <c r="B53">
        <v>1.6645253252370845E-2</v>
      </c>
      <c r="C53">
        <v>-1.8439477815811432E-2</v>
      </c>
    </row>
    <row r="54" spans="1:3">
      <c r="A54">
        <v>30</v>
      </c>
      <c r="B54">
        <v>1.1762576340600822E-2</v>
      </c>
      <c r="C54">
        <v>-6.3625800904041407E-2</v>
      </c>
    </row>
    <row r="55" spans="1:3">
      <c r="A55">
        <v>31</v>
      </c>
      <c r="B55">
        <v>2.0072162887499356E-2</v>
      </c>
      <c r="C55">
        <v>6.3687612549060066E-2</v>
      </c>
    </row>
    <row r="56" spans="1:3">
      <c r="A56">
        <v>32</v>
      </c>
      <c r="B56">
        <v>9.7769320858714093E-3</v>
      </c>
      <c r="C56">
        <v>-3.6603156649311991E-2</v>
      </c>
    </row>
    <row r="57" spans="1:3">
      <c r="A57">
        <v>33</v>
      </c>
      <c r="B57">
        <v>1.9711846542399582E-2</v>
      </c>
      <c r="C57">
        <v>6.2440928894159829E-2</v>
      </c>
    </row>
    <row r="58" spans="1:3">
      <c r="A58">
        <v>34</v>
      </c>
      <c r="B58">
        <v>2.20031461486997E-2</v>
      </c>
      <c r="C58">
        <v>-2.1499370712140285E-2</v>
      </c>
    </row>
    <row r="59" spans="1:3">
      <c r="A59">
        <v>35</v>
      </c>
      <c r="B59">
        <v>2.6036346599808802E-2</v>
      </c>
      <c r="C59">
        <v>-9.7257116324938817E-4</v>
      </c>
    </row>
    <row r="60" spans="1:3">
      <c r="A60">
        <v>36</v>
      </c>
      <c r="B60">
        <v>1.4747178140335958E-2</v>
      </c>
      <c r="C60">
        <v>7.4563597296223472E-2</v>
      </c>
    </row>
    <row r="61" spans="1:3">
      <c r="A61">
        <v>37</v>
      </c>
      <c r="B61">
        <v>4.0912503318316709E-2</v>
      </c>
      <c r="C61">
        <v>0.11188027211824268</v>
      </c>
    </row>
    <row r="62" spans="1:3">
      <c r="A62">
        <v>38</v>
      </c>
      <c r="B62">
        <v>-1.2477343228580505E-2</v>
      </c>
      <c r="C62">
        <v>2.324111866513992E-2</v>
      </c>
    </row>
    <row r="63" spans="1:3">
      <c r="A63">
        <v>39</v>
      </c>
      <c r="B63">
        <v>-5.6714917689714376E-3</v>
      </c>
      <c r="C63">
        <v>-7.3632732794469136E-2</v>
      </c>
    </row>
    <row r="64" spans="1:3">
      <c r="A64">
        <v>40</v>
      </c>
      <c r="B64">
        <v>1.0631428433693168E-2</v>
      </c>
      <c r="C64">
        <v>3.502134700286625E-2</v>
      </c>
    </row>
    <row r="65" spans="1:3">
      <c r="A65">
        <v>41</v>
      </c>
      <c r="B65">
        <v>2.1803466192746576E-2</v>
      </c>
      <c r="C65">
        <v>-9.2736907561871626E-3</v>
      </c>
    </row>
    <row r="66" spans="1:3">
      <c r="A66">
        <v>42</v>
      </c>
      <c r="B66">
        <v>1.234376772077724E-2</v>
      </c>
      <c r="C66">
        <v>3.1965007715782173E-2</v>
      </c>
    </row>
    <row r="67" spans="1:3">
      <c r="A67">
        <v>43</v>
      </c>
      <c r="B67">
        <v>2.9246285556541324E-2</v>
      </c>
      <c r="C67">
        <v>3.0654489880018093E-2</v>
      </c>
    </row>
    <row r="68" spans="1:3">
      <c r="A68">
        <v>44</v>
      </c>
      <c r="B68">
        <v>2.6900324956712129E-2</v>
      </c>
      <c r="C68">
        <v>6.5559450479847292E-2</v>
      </c>
    </row>
    <row r="69" spans="1:3">
      <c r="A69">
        <v>45</v>
      </c>
      <c r="B69">
        <v>1.1394451282139752E-2</v>
      </c>
      <c r="C69">
        <v>-3.2846758455803392E-3</v>
      </c>
    </row>
    <row r="70" spans="1:3">
      <c r="A70">
        <v>46</v>
      </c>
      <c r="B70">
        <v>-2.9627508830945663E-2</v>
      </c>
      <c r="C70">
        <v>-2.2298715732494923E-2</v>
      </c>
    </row>
    <row r="71" spans="1:3">
      <c r="A71">
        <v>47</v>
      </c>
      <c r="B71">
        <v>1.9545632500852006E-2</v>
      </c>
      <c r="C71">
        <v>-0.16339785706429261</v>
      </c>
    </row>
    <row r="72" spans="1:3">
      <c r="A72">
        <v>48</v>
      </c>
      <c r="B72">
        <v>-4.2030534474883294E-2</v>
      </c>
      <c r="C72">
        <v>-2.6603690088557286E-2</v>
      </c>
    </row>
    <row r="73" spans="1:3">
      <c r="A73">
        <v>49</v>
      </c>
      <c r="B73">
        <v>5.3935763909237232E-2</v>
      </c>
      <c r="C73">
        <v>5.0614011527322179E-2</v>
      </c>
    </row>
    <row r="74" spans="1:3">
      <c r="A74">
        <v>50</v>
      </c>
      <c r="B74">
        <v>2.6214273711398318E-2</v>
      </c>
      <c r="C74">
        <v>-2.2382498274838906E-2</v>
      </c>
    </row>
    <row r="75" spans="1:3">
      <c r="A75">
        <v>51</v>
      </c>
      <c r="B75">
        <v>1.9422366382791559E-2</v>
      </c>
      <c r="C75">
        <v>8.5474409053767852E-2</v>
      </c>
    </row>
    <row r="76" spans="1:3">
      <c r="A76">
        <v>52</v>
      </c>
      <c r="B76">
        <v>3.1190097418263792E-2</v>
      </c>
      <c r="C76">
        <v>-6.6579321981704381E-2</v>
      </c>
    </row>
    <row r="77" spans="1:3">
      <c r="A77">
        <v>53</v>
      </c>
      <c r="B77">
        <v>-2.6714858747182463E-2</v>
      </c>
      <c r="C77">
        <v>7.4114634183741882E-2</v>
      </c>
    </row>
    <row r="78" spans="1:3">
      <c r="A78">
        <v>54</v>
      </c>
      <c r="B78">
        <v>4.7327361344620913E-2</v>
      </c>
      <c r="C78">
        <v>2.9237414091938502E-2</v>
      </c>
    </row>
    <row r="79" spans="1:3">
      <c r="A79">
        <v>55</v>
      </c>
      <c r="B79">
        <v>1.6673699279615564E-2</v>
      </c>
      <c r="C79">
        <v>-1.910292384305615E-2</v>
      </c>
    </row>
    <row r="80" spans="1:3">
      <c r="A80">
        <v>56</v>
      </c>
      <c r="B80">
        <v>-4.4300040834404503E-4</v>
      </c>
      <c r="C80">
        <v>0.24696677584490345</v>
      </c>
    </row>
    <row r="81" spans="1:3">
      <c r="A81">
        <v>57</v>
      </c>
      <c r="B81">
        <v>1.9009620105123085E-2</v>
      </c>
      <c r="C81">
        <v>-2.0227844668563671E-2</v>
      </c>
    </row>
    <row r="82" spans="1:3">
      <c r="A82">
        <v>58</v>
      </c>
      <c r="B82">
        <v>2.0588095734584949E-2</v>
      </c>
      <c r="C82">
        <v>-2.0592320298025536E-2</v>
      </c>
    </row>
    <row r="83" spans="1:3">
      <c r="A83">
        <v>59</v>
      </c>
      <c r="B83">
        <v>2.8723101761334524E-2</v>
      </c>
      <c r="C83">
        <v>0.14674767367522487</v>
      </c>
    </row>
    <row r="84" spans="1:3" ht="15" thickBot="1">
      <c r="A84" s="4">
        <v>60</v>
      </c>
      <c r="B84" s="4">
        <v>2.5143364450420654E-2</v>
      </c>
      <c r="C84" s="4">
        <v>4.5041098613875924E-4</v>
      </c>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7"/>
  <sheetViews>
    <sheetView topLeftCell="A64" workbookViewId="0">
      <selection activeCell="J69" sqref="J69"/>
    </sheetView>
  </sheetViews>
  <sheetFormatPr defaultRowHeight="14.4"/>
  <cols>
    <col min="1" max="1" width="16" bestFit="1" customWidth="1"/>
  </cols>
  <sheetData>
    <row r="1" spans="2:4">
      <c r="B1" t="s">
        <v>80</v>
      </c>
      <c r="C1" t="s">
        <v>81</v>
      </c>
      <c r="D1" t="s">
        <v>82</v>
      </c>
    </row>
    <row r="2" spans="2:4">
      <c r="B2">
        <v>-4.899142472618602E-2</v>
      </c>
      <c r="C2">
        <v>4.1366740197304623E-2</v>
      </c>
      <c r="D2">
        <v>-2.2416847026061705E-2</v>
      </c>
    </row>
    <row r="3" spans="2:4">
      <c r="B3">
        <v>-0.11018819485669569</v>
      </c>
      <c r="C3">
        <v>4.0051316534975456E-2</v>
      </c>
      <c r="D3">
        <v>1.0478041150820044E-2</v>
      </c>
    </row>
    <row r="4" spans="2:4">
      <c r="B4">
        <v>-7.1254294070388441E-2</v>
      </c>
      <c r="C4">
        <v>-4.4400518420583873E-2</v>
      </c>
      <c r="D4">
        <v>6.8031696202722425E-2</v>
      </c>
    </row>
    <row r="5" spans="2:4">
      <c r="B5">
        <v>5.2977217316335354E-2</v>
      </c>
      <c r="C5">
        <v>9.7162025121648732E-2</v>
      </c>
      <c r="D5">
        <v>-5.3086541726826947E-2</v>
      </c>
    </row>
    <row r="6" spans="2:4">
      <c r="B6">
        <v>2.9769021611188492E-3</v>
      </c>
      <c r="C6">
        <v>-3.4466454063113633E-2</v>
      </c>
      <c r="D6">
        <v>-2.705214378423592E-3</v>
      </c>
    </row>
    <row r="7" spans="2:4">
      <c r="B7">
        <v>-6.0150164635791176E-2</v>
      </c>
      <c r="C7">
        <v>-2.1064349965377469E-2</v>
      </c>
      <c r="D7">
        <v>3.1378974997124928E-2</v>
      </c>
    </row>
    <row r="8" spans="2:4">
      <c r="B8">
        <v>-5.7779623879824979E-3</v>
      </c>
      <c r="C8">
        <v>-9.0439500774478293E-2</v>
      </c>
      <c r="D8">
        <v>-1.7716604360235557E-2</v>
      </c>
    </row>
    <row r="9" spans="2:4">
      <c r="B9">
        <v>1.4473784916805524E-2</v>
      </c>
      <c r="C9">
        <v>-3.0627317696302794E-2</v>
      </c>
      <c r="D9">
        <v>-1.8757995825785058E-2</v>
      </c>
    </row>
    <row r="10" spans="2:4">
      <c r="B10">
        <v>-3.7427378525987945E-2</v>
      </c>
      <c r="C10">
        <v>-6.9799445909999494E-2</v>
      </c>
      <c r="D10">
        <v>1.738358530656646E-2</v>
      </c>
    </row>
    <row r="11" spans="2:4">
      <c r="B11">
        <v>-6.0058765288922317E-2</v>
      </c>
      <c r="C11">
        <v>0.10558446524207597</v>
      </c>
      <c r="D11">
        <v>-7.389282956246658E-2</v>
      </c>
    </row>
    <row r="12" spans="2:4">
      <c r="B12">
        <v>-4.4352652965977651E-2</v>
      </c>
      <c r="C12">
        <v>-1.6067614477669159E-2</v>
      </c>
      <c r="D12">
        <v>-6.3796220196817022E-2</v>
      </c>
    </row>
    <row r="13" spans="2:4">
      <c r="B13">
        <v>-1.5786482834437239E-2</v>
      </c>
      <c r="C13">
        <v>-8.4514461228026999E-2</v>
      </c>
      <c r="D13">
        <v>1.4883685737059195E-3</v>
      </c>
    </row>
    <row r="14" spans="2:4">
      <c r="B14">
        <v>-0.10073077507594975</v>
      </c>
      <c r="C14">
        <v>7.3123830660272462E-2</v>
      </c>
      <c r="D14">
        <v>1.6236395246558392E-2</v>
      </c>
    </row>
    <row r="15" spans="2:4">
      <c r="B15">
        <v>0.11151725440366947</v>
      </c>
      <c r="C15">
        <v>-8.0987006052754038E-2</v>
      </c>
      <c r="D15">
        <v>8.3435749006256277E-2</v>
      </c>
    </row>
    <row r="16" spans="2:4">
      <c r="B16">
        <v>7.4633286679336774E-2</v>
      </c>
      <c r="C16">
        <v>-1.2959025644149288E-2</v>
      </c>
      <c r="D16">
        <v>2.7282106901840159E-3</v>
      </c>
    </row>
    <row r="17" spans="2:4">
      <c r="B17">
        <v>-1.4162332897798028E-3</v>
      </c>
      <c r="C17">
        <v>0.11031259264825102</v>
      </c>
      <c r="D17">
        <v>-4.4409824396611619E-2</v>
      </c>
    </row>
    <row r="18" spans="2:4">
      <c r="B18">
        <v>7.1762130419194131E-2</v>
      </c>
      <c r="C18">
        <v>-6.0541773565482883E-2</v>
      </c>
      <c r="D18">
        <v>-0.14664328403557556</v>
      </c>
    </row>
    <row r="19" spans="2:4">
      <c r="B19">
        <v>-4.8570896104977904E-2</v>
      </c>
      <c r="C19">
        <v>0.12935816473652259</v>
      </c>
      <c r="D19">
        <v>5.0960999407675678E-3</v>
      </c>
    </row>
    <row r="20" spans="2:4">
      <c r="B20">
        <v>7.1445128880054651E-2</v>
      </c>
      <c r="C20">
        <v>-5.842264077098927E-2</v>
      </c>
      <c r="D20">
        <v>4.9986089362591121E-2</v>
      </c>
    </row>
    <row r="21" spans="2:4">
      <c r="B21">
        <v>3.1957956040448501E-2</v>
      </c>
      <c r="C21">
        <v>1.2899193466455144E-3</v>
      </c>
      <c r="D21">
        <v>-6.9496411296380289E-2</v>
      </c>
    </row>
    <row r="22" spans="2:4">
      <c r="B22">
        <v>9.6774864701853647E-2</v>
      </c>
      <c r="C22">
        <v>3.8544580020811112E-2</v>
      </c>
      <c r="D22">
        <v>-3.0294641339066182E-2</v>
      </c>
    </row>
    <row r="23" spans="2:4">
      <c r="B23">
        <v>-3.2894749524737671E-2</v>
      </c>
      <c r="C23">
        <v>2.5159409043711986E-2</v>
      </c>
      <c r="D23">
        <v>2.2114701395967713E-3</v>
      </c>
    </row>
    <row r="24" spans="2:4">
      <c r="B24">
        <v>1.9043076026817971E-2</v>
      </c>
      <c r="C24">
        <v>-2.4885102710410834E-2</v>
      </c>
      <c r="D24">
        <v>0.10405270401510337</v>
      </c>
    </row>
    <row r="25" spans="2:4">
      <c r="B25">
        <v>-4.7482347577786993E-2</v>
      </c>
      <c r="C25">
        <v>5.3666105260135016E-2</v>
      </c>
      <c r="D25">
        <v>-8.4104970651761521E-2</v>
      </c>
    </row>
    <row r="26" spans="2:4">
      <c r="B26">
        <v>-5.8507935124917955E-3</v>
      </c>
      <c r="C26">
        <v>-5.1621022784866827E-2</v>
      </c>
      <c r="D26">
        <v>-0.12664059945593853</v>
      </c>
    </row>
    <row r="27" spans="2:4">
      <c r="B27">
        <v>0.10508108616577491</v>
      </c>
      <c r="C27">
        <v>-6.9925346172974592E-2</v>
      </c>
      <c r="D27">
        <v>-0.10979073665079611</v>
      </c>
    </row>
    <row r="28" spans="2:4">
      <c r="B28">
        <v>4.2658108460166419E-2</v>
      </c>
      <c r="C28">
        <v>1.6919612853353312E-2</v>
      </c>
      <c r="D28">
        <v>-7.0375999401498884E-2</v>
      </c>
    </row>
    <row r="29" spans="2:4">
      <c r="B29">
        <v>4.5304136399787198E-2</v>
      </c>
      <c r="C29">
        <v>-1.3313365721273731E-2</v>
      </c>
      <c r="D29">
        <v>-2.4811696998049138E-3</v>
      </c>
    </row>
    <row r="30" spans="2:4">
      <c r="B30">
        <v>-1.6192691575026535E-2</v>
      </c>
      <c r="C30">
        <v>6.0289600657790043E-2</v>
      </c>
      <c r="D30">
        <v>-1.8439477815811432E-2</v>
      </c>
    </row>
    <row r="31" spans="2:4">
      <c r="B31">
        <v>-6.1485236616299108E-2</v>
      </c>
      <c r="C31">
        <v>-4.5389231375111819E-2</v>
      </c>
      <c r="D31">
        <v>-6.3625800904041407E-2</v>
      </c>
    </row>
    <row r="32" spans="2:4">
      <c r="B32">
        <v>7.077533112700439E-2</v>
      </c>
      <c r="C32">
        <v>-1.0190662361842587E-3</v>
      </c>
      <c r="D32">
        <v>6.3687612549060066E-2</v>
      </c>
    </row>
    <row r="33" spans="2:4">
      <c r="B33">
        <v>3.7799129899460009E-3</v>
      </c>
      <c r="C33">
        <v>4.2035938434019388E-3</v>
      </c>
      <c r="D33">
        <v>-3.6603156649311991E-2</v>
      </c>
    </row>
    <row r="34" spans="2:4">
      <c r="B34">
        <v>3.2109788049935389E-2</v>
      </c>
      <c r="C34">
        <v>9.1864394182680886E-2</v>
      </c>
      <c r="D34">
        <v>6.2440928894159829E-2</v>
      </c>
    </row>
    <row r="35" spans="2:4">
      <c r="B35">
        <v>5.2744092942504234E-2</v>
      </c>
      <c r="C35">
        <v>4.0510209351879059E-2</v>
      </c>
      <c r="D35">
        <v>-2.1499370712140285E-2</v>
      </c>
    </row>
    <row r="36" spans="2:4">
      <c r="B36">
        <v>-4.2025942676248124E-2</v>
      </c>
      <c r="C36">
        <v>-2.3245371590557177E-2</v>
      </c>
      <c r="D36">
        <v>-9.7257116324938817E-4</v>
      </c>
    </row>
    <row r="37" spans="2:4">
      <c r="B37">
        <v>-2.2095889858719766E-2</v>
      </c>
      <c r="C37">
        <v>4.0972713359644621E-2</v>
      </c>
      <c r="D37">
        <v>7.4563597296223472E-2</v>
      </c>
    </row>
    <row r="38" spans="2:4">
      <c r="B38">
        <v>3.394042947314424E-2</v>
      </c>
      <c r="C38">
        <v>-2.5330132939708958E-2</v>
      </c>
      <c r="D38">
        <v>0.11188027211824268</v>
      </c>
    </row>
    <row r="39" spans="2:4">
      <c r="B39">
        <v>6.5605686624657628E-2</v>
      </c>
      <c r="C39">
        <v>-4.8856548180901363E-2</v>
      </c>
      <c r="D39">
        <v>2.324111866513992E-2</v>
      </c>
    </row>
    <row r="40" spans="2:4">
      <c r="B40">
        <v>-1.1957733458320657E-2</v>
      </c>
      <c r="C40">
        <v>6.2971145269574813E-2</v>
      </c>
      <c r="D40">
        <v>-7.3632732794469136E-2</v>
      </c>
    </row>
    <row r="41" spans="2:4">
      <c r="B41">
        <v>-1.7008539031617902E-2</v>
      </c>
      <c r="C41">
        <v>9.7539201642625806E-2</v>
      </c>
      <c r="D41">
        <v>3.502134700286625E-2</v>
      </c>
    </row>
    <row r="42" spans="2:4">
      <c r="B42">
        <v>-1.268495945407077E-3</v>
      </c>
      <c r="C42">
        <v>2.3533904135089146E-2</v>
      </c>
      <c r="D42">
        <v>-9.2736907561871626E-3</v>
      </c>
    </row>
    <row r="43" spans="2:4">
      <c r="B43">
        <v>3.4444868470861742E-2</v>
      </c>
      <c r="C43">
        <v>-8.1751195430026392E-3</v>
      </c>
      <c r="D43">
        <v>3.1965007715782173E-2</v>
      </c>
    </row>
    <row r="44" spans="2:4">
      <c r="B44">
        <v>-2.8531618514433685E-2</v>
      </c>
      <c r="C44">
        <v>-4.0080903650261297E-2</v>
      </c>
      <c r="D44">
        <v>3.0654489880018093E-2</v>
      </c>
    </row>
    <row r="45" spans="2:4">
      <c r="B45">
        <v>2.8394988014742426E-2</v>
      </c>
      <c r="C45">
        <v>-5.97906180128824E-2</v>
      </c>
      <c r="D45">
        <v>6.5559450479847292E-2</v>
      </c>
    </row>
    <row r="46" spans="2:4">
      <c r="B46">
        <v>5.1714493366881172E-2</v>
      </c>
      <c r="C46">
        <v>7.169681487326432E-2</v>
      </c>
      <c r="D46">
        <v>-3.2846758455803392E-3</v>
      </c>
    </row>
    <row r="47" spans="2:4">
      <c r="B47">
        <v>4.387711923500158E-2</v>
      </c>
      <c r="C47">
        <v>-7.0040420520078514E-3</v>
      </c>
      <c r="D47">
        <v>-2.2298715732494923E-2</v>
      </c>
    </row>
    <row r="48" spans="2:4">
      <c r="B48">
        <v>-6.7758685381901398E-2</v>
      </c>
      <c r="C48">
        <v>-7.0014278874870495E-2</v>
      </c>
      <c r="D48">
        <v>-0.16339785706429261</v>
      </c>
    </row>
    <row r="49" spans="1:4">
      <c r="B49">
        <v>3.5859979289516328E-2</v>
      </c>
      <c r="C49">
        <v>8.8060358648714698E-3</v>
      </c>
      <c r="D49">
        <v>-2.6603690088557286E-2</v>
      </c>
    </row>
    <row r="50" spans="1:4">
      <c r="B50">
        <v>-3.3083690795456019E-2</v>
      </c>
      <c r="C50">
        <v>2.3320971827965886E-2</v>
      </c>
      <c r="D50">
        <v>5.0614011527322179E-2</v>
      </c>
    </row>
    <row r="51" spans="1:4">
      <c r="B51">
        <v>-0.14225087883478524</v>
      </c>
      <c r="C51">
        <v>2.8677422722727695E-2</v>
      </c>
      <c r="D51">
        <v>-2.2382498274838906E-2</v>
      </c>
    </row>
    <row r="52" spans="1:4">
      <c r="B52">
        <v>-2.730066064510922E-2</v>
      </c>
      <c r="C52">
        <v>1.0808826005267572E-2</v>
      </c>
      <c r="D52">
        <v>8.5474409053767852E-2</v>
      </c>
    </row>
    <row r="53" spans="1:4">
      <c r="B53">
        <v>-2.4003162440771927E-2</v>
      </c>
      <c r="C53">
        <v>-3.0003019067823208E-2</v>
      </c>
      <c r="D53">
        <v>-6.6579321981704381E-2</v>
      </c>
    </row>
    <row r="54" spans="1:4">
      <c r="B54">
        <v>3.5908267762020704E-2</v>
      </c>
      <c r="C54">
        <v>-6.501556459614255E-3</v>
      </c>
      <c r="D54">
        <v>7.4114634183741882E-2</v>
      </c>
    </row>
    <row r="55" spans="1:4">
      <c r="B55">
        <v>2.8869110478361951E-2</v>
      </c>
      <c r="C55">
        <v>-2.8041391883002954E-2</v>
      </c>
      <c r="D55">
        <v>2.9237414091938502E-2</v>
      </c>
    </row>
    <row r="56" spans="1:4">
      <c r="B56">
        <v>-1.0535434373631896E-3</v>
      </c>
      <c r="C56">
        <v>-5.755496200685721E-2</v>
      </c>
      <c r="D56">
        <v>-1.910292384305615E-2</v>
      </c>
    </row>
    <row r="57" spans="1:4">
      <c r="B57">
        <v>-9.9342995370944737E-2</v>
      </c>
      <c r="C57">
        <v>-4.2079823718725165E-2</v>
      </c>
      <c r="D57">
        <v>0.24696677584490345</v>
      </c>
    </row>
    <row r="58" spans="1:4">
      <c r="B58">
        <v>2.406091539663836E-2</v>
      </c>
      <c r="C58">
        <v>1.4426362707992343E-2</v>
      </c>
      <c r="D58">
        <v>-2.0227844668563671E-2</v>
      </c>
    </row>
    <row r="59" spans="1:4">
      <c r="B59">
        <v>-0.10516513892518008</v>
      </c>
      <c r="C59">
        <v>-1.7965487114590221E-2</v>
      </c>
      <c r="D59">
        <v>-2.0592320298025536E-2</v>
      </c>
    </row>
    <row r="60" spans="1:4">
      <c r="B60">
        <v>0.11165467652226796</v>
      </c>
      <c r="C60">
        <v>-2.3590653073023677E-2</v>
      </c>
      <c r="D60">
        <v>0.14674767367522487</v>
      </c>
    </row>
    <row r="61" spans="1:4" ht="15" thickBot="1">
      <c r="B61" s="4">
        <v>-2.8865734291698975E-3</v>
      </c>
      <c r="C61" s="4">
        <v>-1.3482806372905339E-2</v>
      </c>
      <c r="D61" s="4">
        <v>4.5041098613875924E-4</v>
      </c>
    </row>
    <row r="63" spans="1:4">
      <c r="A63" s="7" t="s">
        <v>84</v>
      </c>
      <c r="B63">
        <f>SQRT(12)*_xlfn.STDEV.S(B2:B61)</f>
        <v>0.19985775419394025</v>
      </c>
      <c r="C63">
        <f t="shared" ref="C63:D63" si="0">SQRT(12)*_xlfn.STDEV.S(C2:C61)</f>
        <v>0.18629972218374136</v>
      </c>
      <c r="D63">
        <f t="shared" si="0"/>
        <v>0.24204013971528759</v>
      </c>
    </row>
    <row r="65" spans="1:4">
      <c r="A65" s="11" t="s">
        <v>83</v>
      </c>
      <c r="B65" s="11"/>
      <c r="C65" s="11"/>
      <c r="D65" s="11"/>
    </row>
    <row r="66" spans="1:4">
      <c r="B66">
        <f>CORREL(B2:B61,B2:B61)</f>
        <v>1</v>
      </c>
      <c r="C66">
        <f>CORREL(B2:B61,C2:C61)</f>
        <v>-0.17178333271965593</v>
      </c>
      <c r="D66">
        <f>CORREL(B2:B61,D2:D61)</f>
        <v>2.8318179213122314E-2</v>
      </c>
    </row>
    <row r="67" spans="1:4">
      <c r="B67">
        <f>CORREL(C2:C61,B2:B61)</f>
        <v>-0.17178333271965593</v>
      </c>
      <c r="C67">
        <f>CORREL(C2:C61,C2:C61)</f>
        <v>0.99999999999999989</v>
      </c>
      <c r="D67">
        <f>CORREL(C2:C61,D2:D61)</f>
        <v>-6.7858027625751341E-2</v>
      </c>
    </row>
    <row r="68" spans="1:4">
      <c r="B68">
        <f>CORREL(D2:D61,B2:B61)</f>
        <v>2.8318179213122314E-2</v>
      </c>
      <c r="C68">
        <f>CORREL(D2:D61,C2:C61)</f>
        <v>-6.7858027625751341E-2</v>
      </c>
      <c r="D68">
        <f>CORREL(D2:D61,D2:D61)</f>
        <v>1</v>
      </c>
    </row>
    <row r="70" spans="1:4">
      <c r="A70" s="11" t="s">
        <v>86</v>
      </c>
      <c r="B70" s="11"/>
      <c r="C70" s="11"/>
      <c r="D70" s="11"/>
    </row>
    <row r="71" spans="1:4">
      <c r="B71">
        <f>B66*B63*B63</f>
        <v>3.9943121911445445E-2</v>
      </c>
      <c r="C71">
        <f>C66*B63*C63</f>
        <v>-6.3960851131395569E-3</v>
      </c>
      <c r="D71">
        <f>D66*B63*D63</f>
        <v>1.3698522385376011E-3</v>
      </c>
    </row>
    <row r="72" spans="1:4">
      <c r="B72">
        <f>B67*C63*B63</f>
        <v>-6.3960851131395569E-3</v>
      </c>
      <c r="C72">
        <f>C67*C63*C63</f>
        <v>3.4707586485739204E-2</v>
      </c>
      <c r="D72">
        <f>D67*C63*D63</f>
        <v>-3.0598549136355239E-3</v>
      </c>
    </row>
    <row r="73" spans="1:4">
      <c r="B73">
        <f>B68*D63*B63</f>
        <v>1.3698522385376011E-3</v>
      </c>
      <c r="C73">
        <f>C68*D63*C63</f>
        <v>-3.0598549136355239E-3</v>
      </c>
      <c r="D73">
        <f>D68*D63*D63</f>
        <v>5.8583429233395941E-2</v>
      </c>
    </row>
    <row r="75" spans="1:4">
      <c r="A75" s="7" t="s">
        <v>85</v>
      </c>
      <c r="B75">
        <v>1.3050080201485079</v>
      </c>
      <c r="C75">
        <v>-0.75058853433184802</v>
      </c>
      <c r="D75">
        <v>0.44558051418334005</v>
      </c>
    </row>
    <row r="77" spans="1:4">
      <c r="A77" s="7" t="s">
        <v>91</v>
      </c>
      <c r="D77">
        <f t="array" ref="D77">MMULT(B75:D75,MMULT(B71:D73,TRANSPOSE(B75:D75)))</f>
        <v>0.11537997262093838</v>
      </c>
    </row>
  </sheetData>
  <mergeCells count="2">
    <mergeCell ref="A70:D70"/>
    <mergeCell ref="A65:D65"/>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Optimal Risky Portfolio</vt:lpstr>
      <vt:lpstr>HPQ Residual</vt:lpstr>
      <vt:lpstr>BP Residuals</vt:lpstr>
      <vt:lpstr>TARGET Residuals</vt:lpstr>
      <vt:lpstr>Correlation_Residuals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JSH</dc:creator>
  <cp:lastModifiedBy>Jaepil Choi</cp:lastModifiedBy>
  <cp:lastPrinted>2021-03-16T06:06:44Z</cp:lastPrinted>
  <dcterms:created xsi:type="dcterms:W3CDTF">2020-07-07T13:24:45Z</dcterms:created>
  <dcterms:modified xsi:type="dcterms:W3CDTF">2024-05-13T04:34:19Z</dcterms:modified>
</cp:coreProperties>
</file>