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번" sheetId="1" r:id="rId4"/>
    <sheet state="visible" name="2번" sheetId="2" r:id="rId5"/>
    <sheet state="visible" name="3번" sheetId="3" r:id="rId6"/>
    <sheet state="visible" name="4번" sheetId="4" r:id="rId7"/>
    <sheet state="visible" name="5번" sheetId="5" r:id="rId8"/>
  </sheets>
  <definedNames>
    <definedName hidden="1" localSheetId="3" name="_xlnm._FilterDatabase">'4번'!$A$10:$B$10</definedName>
  </definedNames>
  <calcPr/>
</workbook>
</file>

<file path=xl/sharedStrings.xml><?xml version="1.0" encoding="utf-8"?>
<sst xmlns="http://schemas.openxmlformats.org/spreadsheetml/2006/main" count="61" uniqueCount="60">
  <si>
    <t>discount factor</t>
  </si>
  <si>
    <t>값</t>
  </si>
  <si>
    <t>계산 과정</t>
  </si>
  <si>
    <t>d(0.5)</t>
  </si>
  <si>
    <t>96.8=100*d(1)</t>
  </si>
  <si>
    <t>d(1)</t>
  </si>
  <si>
    <t>99.56=2.875*d(0.5)+102.875*d(1)</t>
  </si>
  <si>
    <t>d(1.5)</t>
  </si>
  <si>
    <t>100.86=3.75*d(0.5)+3.75*d(1)+103.75*d(1.5)</t>
  </si>
  <si>
    <t>d(2)</t>
  </si>
  <si>
    <t>101.22=3.75*d(0.5)+3.75*d(1)+3.75*d(1.5)+103.75*d(2)</t>
  </si>
  <si>
    <t>문제</t>
  </si>
  <si>
    <t>답</t>
  </si>
  <si>
    <t>비고</t>
  </si>
  <si>
    <t>a</t>
  </si>
  <si>
    <t>b</t>
  </si>
  <si>
    <t>c</t>
  </si>
  <si>
    <t>반기당 지급하는 현금 흐름</t>
  </si>
  <si>
    <t>* fixed pay 채권에다가 spread들의 현재가치와 같다고 놓을 수 있다. 따라서, 100+sum of PV(spreads_t)으로 계산하면 된다. 문제에서, spread도 연 단위로 표현되어 있으므로 2로 나누어주어 반기 단위로 표현해주어야 한다.</t>
  </si>
  <si>
    <t>spread들의 현재가치 합</t>
  </si>
  <si>
    <t>YTM 계산</t>
  </si>
  <si>
    <t>풀이)
만기수익률을 구하는 방법은 모든 각 현금흐름에 적용되는 할인율이 같은 것을 의미한다. 따라서, spot으로 현재 가치를 구한 다음, 동일하게 적용되는 금리를 역으로 환산하면 된다.
 spot 으로 구한 현재 가치는 97.3492이다. 97.3492를 만들어주는 동일 할인율을 연속복리법으로 역산하면 그 과정은 아래와 같다. X를 찾기 위해 목표값 찾기를 이용하였다. 목표값 찾기를 이용하니 만기수익률은 %로 소수점 둘째자리까지 반올림하여 계산하니 6.71%가 도출되었다.</t>
  </si>
  <si>
    <t>계산 검증</t>
  </si>
  <si>
    <t>97.3492=1*exp(-0.25*x)+1*exp(-0.5*x)+1*exp(-0.75*x)+101*exp(-1*x)</t>
  </si>
  <si>
    <t>&lt;목표값 찾기&gt;</t>
  </si>
  <si>
    <t>t=0.25의 CF 할인</t>
  </si>
  <si>
    <t>97.3492=exp(-(0.25+0.5+0.75)*x)+101*exp(-1*x)</t>
  </si>
  <si>
    <t>만기수익률(X)</t>
  </si>
  <si>
    <t>t=0.5의 CF 할인</t>
  </si>
  <si>
    <t>97.3492=exp(-1.5*x)+101*exp(-x)</t>
  </si>
  <si>
    <t>만기수익률을 구할 수식</t>
  </si>
  <si>
    <t>t=0.75의 CF 할인</t>
  </si>
  <si>
    <t>채권의 현재가치</t>
  </si>
  <si>
    <t>t=1의 CF 할인</t>
  </si>
  <si>
    <t>difference</t>
  </si>
  <si>
    <t>계</t>
  </si>
  <si>
    <t>듀레이션 계산</t>
  </si>
  <si>
    <t>YTM</t>
  </si>
  <si>
    <t>가격</t>
  </si>
  <si>
    <t>듀레이션</t>
  </si>
  <si>
    <t>rate(%)</t>
  </si>
  <si>
    <t>billions</t>
  </si>
  <si>
    <t>누적 거래량</t>
  </si>
  <si>
    <t>누적 비중</t>
  </si>
  <si>
    <t>rate*volume</t>
  </si>
  <si>
    <t>volume weighted mean</t>
  </si>
  <si>
    <t>volume weighted median</t>
  </si>
  <si>
    <t>-</t>
  </si>
  <si>
    <t>notional</t>
  </si>
  <si>
    <t>balance</t>
  </si>
  <si>
    <t>시작일</t>
  </si>
  <si>
    <t>끝일</t>
  </si>
  <si>
    <t>mon(1), …, sun(7)</t>
  </si>
  <si>
    <t>holiday</t>
  </si>
  <si>
    <t>sofr</t>
  </si>
  <si>
    <t xml:space="preserve">calender day 수 </t>
  </si>
  <si>
    <t>이자율</t>
  </si>
  <si>
    <t>이자</t>
  </si>
  <si>
    <t>누적 이자</t>
  </si>
  <si>
    <t>columbus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</si>
</sst>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_ "/>
    <numFmt numFmtId="165" formatCode="0.0000_ "/>
    <numFmt numFmtId="166" formatCode="0.00000_);[Red]\(0.00000\)"/>
    <numFmt numFmtId="167" formatCode="_-* #,##0_-;\-* #,##0_-;_-* &quot;-&quot;_-;_-@"/>
    <numFmt numFmtId="168" formatCode="_-* #,##0.00_-;\-* #,##0.00_-;_-* &quot;-&quot;??_-;_-@"/>
  </numFmts>
  <fonts count="4">
    <font>
      <sz val="11.0"/>
      <color/>
      <name val="Arial"/>
      <scheme val="minor"/>
    </font>
    <font>
      <sz val="11.0"/>
      <color/>
      <name val="Malgun Gothic"/>
    </font>
    <font/>
    <font>
      <sz val="11.0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double">
        <color rgb="FF000000"/>
      </top>
      <bottom style="medium">
        <color rgb="FF000000"/>
      </bottom>
    </border>
    <border>
      <right style="thin">
        <color rgb="FF000000"/>
      </right>
      <top style="double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0" fillId="0" fontId="1" numFmtId="164" xfId="0" applyAlignment="1" applyFont="1" applyNumberFormat="1">
      <alignment horizontal="left" vertical="center"/>
    </xf>
    <xf borderId="14" fillId="0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2" fontId="1" numFmtId="165" xfId="0" applyAlignment="1" applyBorder="1" applyFill="1" applyFont="1" applyNumberFormat="1">
      <alignment vertical="center"/>
    </xf>
    <xf borderId="18" fillId="0" fontId="1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center" vertical="center"/>
    </xf>
    <xf borderId="20" fillId="0" fontId="2" numFmtId="0" xfId="0" applyAlignment="1" applyBorder="1" applyFont="1">
      <alignment vertical="center"/>
    </xf>
    <xf borderId="4" fillId="0" fontId="1" numFmtId="166" xfId="0" applyAlignment="1" applyBorder="1" applyFont="1" applyNumberFormat="1">
      <alignment horizontal="center" vertical="center"/>
    </xf>
    <xf borderId="21" fillId="0" fontId="1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7" fillId="0" fontId="1" numFmtId="166" xfId="0" applyAlignment="1" applyBorder="1" applyFont="1" applyNumberFormat="1">
      <alignment horizontal="center" vertical="center"/>
    </xf>
    <xf borderId="23" fillId="0" fontId="2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5" fillId="0" fontId="1" numFmtId="165" xfId="0" applyAlignment="1" applyBorder="1" applyFont="1" applyNumberFormat="1">
      <alignment horizontal="left" vertical="center"/>
    </xf>
    <xf borderId="28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4" fillId="0" fontId="2" numFmtId="0" xfId="0" applyAlignment="1" applyBorder="1" applyFont="1">
      <alignment vertical="center"/>
    </xf>
    <xf borderId="23" fillId="0" fontId="1" numFmtId="0" xfId="0" applyAlignment="1" applyBorder="1" applyFon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168" xfId="0" applyAlignment="1" applyFont="1" applyNumberFormat="1">
      <alignment vertical="center"/>
    </xf>
    <xf borderId="0" fillId="0" fontId="3" numFmtId="0" xfId="0" applyAlignment="1" applyFont="1">
      <alignment horizontal="center" vertical="center"/>
    </xf>
    <xf borderId="35" fillId="2" fontId="1" numFmtId="168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누적 비중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'4번'!$A$11:$A$30</c:f>
            </c:numRef>
          </c:xVal>
          <c:yVal>
            <c:numRef>
              <c:f>'4번'!$D$11:$D$30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20652"/>
        <c:axId val="1390637411"/>
      </c:scatterChart>
      <c:valAx>
        <c:axId val="1309720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0637411"/>
      </c:valAx>
      <c:valAx>
        <c:axId val="1390637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972065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953000" cy="1590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115050" cy="2514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4648200" cy="23907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381625" cy="14668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4714875" cy="24003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10</xdr:row>
      <xdr:rowOff>0</xdr:rowOff>
    </xdr:from>
    <xdr:ext cx="525780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96225" cy="155257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943850" cy="16954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7</xdr:row>
      <xdr:rowOff>161925</xdr:rowOff>
    </xdr:from>
    <xdr:ext cx="2305050" cy="38100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.71"/>
    <col customWidth="1" min="3" max="3" width="49.71"/>
    <col customWidth="1" min="4" max="11" width="8.7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>
      <c r="A10" s="1" t="s">
        <v>0</v>
      </c>
      <c r="B10" s="2" t="s">
        <v>1</v>
      </c>
      <c r="C10" s="3" t="s">
        <v>2</v>
      </c>
    </row>
    <row r="11" ht="16.5" customHeight="1">
      <c r="A11" s="4" t="s">
        <v>3</v>
      </c>
      <c r="B11" s="5" t="str">
        <f>96.8/100</f>
        <v>0.968</v>
      </c>
      <c r="C11" s="6" t="s">
        <v>4</v>
      </c>
    </row>
    <row r="12" ht="16.5" customHeight="1">
      <c r="A12" s="4" t="s">
        <v>5</v>
      </c>
      <c r="B12" s="5" t="str">
        <f>(99.56-2.875*B11)/102.875</f>
        <v>0.9407241798</v>
      </c>
      <c r="C12" s="6" t="s">
        <v>6</v>
      </c>
    </row>
    <row r="13" ht="16.5" customHeight="1">
      <c r="A13" s="4" t="s">
        <v>7</v>
      </c>
      <c r="B13" s="5" t="str">
        <f>(100.86-(3.75*B11+3.75*B12))/103.75</f>
        <v>0.9031545477</v>
      </c>
      <c r="C13" s="6" t="s">
        <v>8</v>
      </c>
    </row>
    <row r="14" ht="16.5" customHeight="1">
      <c r="A14" s="7" t="s">
        <v>9</v>
      </c>
      <c r="B14" s="8" t="str">
        <f>(101.22-(3.75*B11+3.75*B12+3.75*B13))/103.75</f>
        <v>0.873980287</v>
      </c>
      <c r="C14" s="9" t="s">
        <v>10</v>
      </c>
    </row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5.43"/>
    <col customWidth="1" min="4" max="4" width="8.71"/>
    <col customWidth="1" min="5" max="5" width="50.29"/>
    <col customWidth="1" min="6" max="14" width="8.7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>
      <c r="A14" s="5" t="s">
        <v>11</v>
      </c>
      <c r="B14" s="5" t="s">
        <v>12</v>
      </c>
      <c r="C14" s="5"/>
      <c r="D14" s="5"/>
      <c r="E14" s="5" t="s">
        <v>13</v>
      </c>
    </row>
    <row r="15" ht="16.5" customHeight="1">
      <c r="A15" s="5" t="s">
        <v>14</v>
      </c>
      <c r="B15" s="5" t="str">
        <f>100*EXP(-3*0.0683)</f>
        <v>81.47287852</v>
      </c>
      <c r="C15" s="5"/>
      <c r="D15" s="5"/>
      <c r="E15" s="5"/>
    </row>
    <row r="16" ht="16.5" customHeight="1">
      <c r="A16" s="5" t="s">
        <v>15</v>
      </c>
      <c r="B16" s="5" t="str">
        <f>1*EXP(-0.25*0.0633)+1*EXP(-0.5*0.0649)+1*EXP(-0.75*0.0662)+101*EXP(-1*0.0671)</f>
        <v>97.34920316</v>
      </c>
      <c r="C16" s="5"/>
      <c r="D16" s="5"/>
      <c r="E16" s="5"/>
    </row>
    <row r="17" ht="35.25" customHeight="1">
      <c r="A17" s="10" t="s">
        <v>16</v>
      </c>
      <c r="B17" s="10" t="str">
        <f>100+D18</f>
        <v>100.9334177</v>
      </c>
      <c r="C17" s="11" t="s">
        <v>17</v>
      </c>
      <c r="D17" s="5" t="str">
        <f>0.0035/2*100</f>
        <v>0.175</v>
      </c>
      <c r="E17" s="12" t="s">
        <v>18</v>
      </c>
    </row>
    <row r="18" ht="35.25" customHeight="1">
      <c r="A18" s="13"/>
      <c r="B18" s="13"/>
      <c r="C18" s="11" t="s">
        <v>19</v>
      </c>
      <c r="D18" s="5" t="str">
        <f>0.175*(EXP(-0.5*0.0649)+EXP(-1*0.0671)+EXP(-1.5*0.0684)+EXP(-2*0.0688)+EXP(-2.5*0.0688)+EXP(-3*0.0683))</f>
        <v>0.933417729</v>
      </c>
      <c r="E18" s="13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3">
    <mergeCell ref="B17:B18"/>
    <mergeCell ref="A17:A18"/>
    <mergeCell ref="E17:E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4.43"/>
    <col customWidth="1" min="2" max="2" width="22.71"/>
    <col customWidth="1" min="3" max="3" width="8.71"/>
    <col customWidth="1" min="4" max="4" width="16.43"/>
    <col customWidth="1" min="5" max="5" width="13.43"/>
    <col customWidth="1" min="6" max="11" width="8.7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>
      <c r="A12" t="s">
        <v>20</v>
      </c>
    </row>
    <row r="13" ht="16.5" customHeight="1">
      <c r="A13" s="14" t="s">
        <v>21</v>
      </c>
    </row>
    <row r="14" ht="16.5" customHeight="1">
      <c r="A14" s="14"/>
      <c r="D14" s="15" t="s">
        <v>22</v>
      </c>
      <c r="E14" s="16"/>
    </row>
    <row r="15" ht="16.5" customHeight="1">
      <c r="A15" s="17" t="s">
        <v>23</v>
      </c>
      <c r="B15" s="18" t="s">
        <v>24</v>
      </c>
      <c r="C15" s="19"/>
      <c r="D15" s="4" t="s">
        <v>25</v>
      </c>
      <c r="E15" s="20" t="str">
        <f>EXP(-0.25*C16)</f>
        <v>0.9833730583</v>
      </c>
    </row>
    <row r="16" ht="16.5" customHeight="1">
      <c r="A16" t="s">
        <v>26</v>
      </c>
      <c r="B16" s="21" t="s">
        <v>27</v>
      </c>
      <c r="C16" s="22">
        <v>0.06706688356747591</v>
      </c>
      <c r="D16" s="4" t="s">
        <v>28</v>
      </c>
      <c r="E16" s="20" t="str">
        <f>EXP(-0.5*C16)</f>
        <v>0.9670225717</v>
      </c>
    </row>
    <row r="17" ht="16.5" customHeight="1">
      <c r="A17" t="s">
        <v>29</v>
      </c>
      <c r="B17" s="4" t="s">
        <v>30</v>
      </c>
      <c r="C17" s="23" t="str">
        <f>EXP(-0.25*C16)+EXP(-0.5*C16)+EXP(-0.75*C16)+101*EXP(-C16)</f>
        <v>97.34973765</v>
      </c>
      <c r="D17" s="4" t="s">
        <v>31</v>
      </c>
      <c r="E17" s="20" t="str">
        <f>EXP(-0.75*C16)</f>
        <v>0.9509439438</v>
      </c>
    </row>
    <row r="18" ht="16.5" customHeight="1">
      <c r="B18" s="4" t="s">
        <v>32</v>
      </c>
      <c r="C18" s="23">
        <v>97.3492</v>
      </c>
      <c r="D18" s="4" t="s">
        <v>33</v>
      </c>
      <c r="E18" s="20" t="str">
        <f>101*EXP(-C16)</f>
        <v>94.44839808</v>
      </c>
    </row>
    <row r="19" ht="16.5" customHeight="1">
      <c r="B19" s="7" t="s">
        <v>34</v>
      </c>
      <c r="C19" s="24" t="str">
        <f>C17-C18</f>
        <v>0.0005376517304</v>
      </c>
      <c r="D19" s="7" t="s">
        <v>35</v>
      </c>
      <c r="E19" s="25" t="str">
        <f>SUM(E15:E18)</f>
        <v>97.34973765</v>
      </c>
    </row>
    <row r="20" ht="16.5" customHeight="1"/>
    <row r="21" ht="16.5" customHeight="1">
      <c r="B21" s="15" t="s">
        <v>36</v>
      </c>
      <c r="C21" s="26"/>
      <c r="D21" s="16"/>
    </row>
    <row r="22" ht="16.5" customHeight="1">
      <c r="B22" s="4" t="s">
        <v>37</v>
      </c>
      <c r="C22" s="5" t="s">
        <v>38</v>
      </c>
      <c r="D22" s="20" t="s">
        <v>39</v>
      </c>
    </row>
    <row r="23" ht="16.5" customHeight="1">
      <c r="B23" s="27" t="str">
        <f>B24-0.0005</f>
        <v>0.06657 </v>
      </c>
      <c r="C23" s="5" t="str">
        <f t="shared" ref="C23:C25" si="1">EXP(-0.25*B23)+EXP(-0.5*B23)+EXP(-0.75*B23)+101*EXP(-1*B23)</f>
        <v>97.39769504</v>
      </c>
      <c r="D23" s="28" t="str">
        <f>-1/C24*(C25-C23)/(B25-B23)</f>
        <v>0.9850151306</v>
      </c>
    </row>
    <row r="24" ht="16.5" customHeight="1">
      <c r="B24" s="27" t="str">
        <f>C16</f>
        <v>0.06707 </v>
      </c>
      <c r="C24" s="5" t="str">
        <f t="shared" si="1"/>
        <v>97.34973765</v>
      </c>
      <c r="D24" s="29"/>
    </row>
    <row r="25" ht="16.5" customHeight="1">
      <c r="B25" s="30" t="str">
        <f>B24+0.0005</f>
        <v>0.06757 </v>
      </c>
      <c r="C25" s="8" t="str">
        <f t="shared" si="1"/>
        <v>97.30180408</v>
      </c>
      <c r="D25" s="31"/>
    </row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4">
    <mergeCell ref="D14:E14"/>
    <mergeCell ref="B15:C15"/>
    <mergeCell ref="D23:D25"/>
    <mergeCell ref="B21:D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2.71"/>
    <col customWidth="1" min="5" max="5" width="11.86"/>
    <col customWidth="1" min="6" max="7" width="8.71"/>
    <col customWidth="1" min="8" max="8" width="23.29"/>
    <col customWidth="1" min="9" max="9" width="12.57"/>
    <col customWidth="1" min="10" max="14" width="8.71"/>
  </cols>
  <sheetData>
    <row r="1" ht="16.5" customHeight="1">
      <c r="A1" s="32"/>
      <c r="B1" s="32"/>
    </row>
    <row r="2" ht="16.5" customHeight="1">
      <c r="A2" s="32"/>
      <c r="B2" s="32"/>
    </row>
    <row r="3" ht="16.5" customHeight="1">
      <c r="A3" s="32"/>
      <c r="B3" s="32"/>
    </row>
    <row r="4" ht="16.5" customHeight="1">
      <c r="A4" s="32"/>
      <c r="B4" s="32"/>
    </row>
    <row r="5" ht="16.5" customHeight="1">
      <c r="A5" s="32"/>
      <c r="B5" s="32"/>
    </row>
    <row r="6" ht="16.5" customHeight="1">
      <c r="A6" s="32"/>
      <c r="B6" s="32"/>
    </row>
    <row r="7" ht="16.5" customHeight="1">
      <c r="A7" s="32"/>
      <c r="B7" s="32"/>
    </row>
    <row r="8" ht="16.5" customHeight="1">
      <c r="A8" s="32"/>
      <c r="B8" s="32"/>
    </row>
    <row r="9" ht="16.5" customHeight="1">
      <c r="A9" s="32"/>
      <c r="B9" s="32"/>
    </row>
    <row r="10" ht="16.5" customHeight="1">
      <c r="A10" s="33" t="s">
        <v>40</v>
      </c>
      <c r="B10" s="34" t="s">
        <v>41</v>
      </c>
      <c r="C10" s="34" t="s">
        <v>42</v>
      </c>
      <c r="D10" s="34" t="s">
        <v>43</v>
      </c>
      <c r="E10" s="35" t="s">
        <v>44</v>
      </c>
    </row>
    <row r="11" ht="16.5" customHeight="1">
      <c r="A11" s="21">
        <v>4.3</v>
      </c>
      <c r="B11" s="36">
        <v>10.3</v>
      </c>
      <c r="C11" s="36" t="str">
        <f>B11</f>
        <v>10.3</v>
      </c>
      <c r="D11" s="36" t="str">
        <f t="shared" ref="D11:D30" si="1">C11/$C$30*100</f>
        <v>0.4012465914</v>
      </c>
      <c r="E11" s="37" t="str">
        <f t="shared" ref="E11:E30" si="2">A11*B11</f>
        <v>44.29</v>
      </c>
    </row>
    <row r="12" ht="16.5" customHeight="1">
      <c r="A12" s="4">
        <v>4.31</v>
      </c>
      <c r="B12" s="5">
        <v>28.2</v>
      </c>
      <c r="C12" s="5" t="str">
        <f t="shared" ref="C12:C30" si="3">SUM($B$11:B12)</f>
        <v>38.5</v>
      </c>
      <c r="D12" s="5" t="str">
        <f t="shared" si="1"/>
        <v>1.49980522</v>
      </c>
      <c r="E12" s="20" t="str">
        <f t="shared" si="2"/>
        <v>121.542</v>
      </c>
    </row>
    <row r="13" ht="16.5" customHeight="1">
      <c r="A13" s="4">
        <v>4.32</v>
      </c>
      <c r="B13" s="5">
        <v>95.0</v>
      </c>
      <c r="C13" s="5" t="str">
        <f t="shared" si="3"/>
        <v>133.5</v>
      </c>
      <c r="D13" s="5" t="str">
        <f t="shared" si="1"/>
        <v>5.200623296</v>
      </c>
      <c r="E13" s="20" t="str">
        <f t="shared" si="2"/>
        <v>410.4</v>
      </c>
    </row>
    <row r="14" ht="16.5" customHeight="1">
      <c r="A14" s="4">
        <v>4.33</v>
      </c>
      <c r="B14" s="5">
        <v>172.0</v>
      </c>
      <c r="C14" s="5" t="str">
        <f t="shared" si="3"/>
        <v>305.5</v>
      </c>
      <c r="D14" s="5" t="str">
        <f t="shared" si="1"/>
        <v>11.90105181</v>
      </c>
      <c r="E14" s="20" t="str">
        <f t="shared" si="2"/>
        <v>744.76</v>
      </c>
    </row>
    <row r="15" ht="16.5" customHeight="1">
      <c r="A15" s="4">
        <v>4.34</v>
      </c>
      <c r="B15" s="5">
        <v>202.8</v>
      </c>
      <c r="C15" s="5" t="str">
        <f t="shared" si="3"/>
        <v>508.3</v>
      </c>
      <c r="D15" s="5" t="str">
        <f t="shared" si="1"/>
        <v>19.8013245</v>
      </c>
      <c r="E15" s="20" t="str">
        <f t="shared" si="2"/>
        <v>880.152</v>
      </c>
    </row>
    <row r="16" ht="16.5" customHeight="1">
      <c r="A16" s="4">
        <v>4.35</v>
      </c>
      <c r="B16" s="5">
        <v>259.3</v>
      </c>
      <c r="C16" s="5" t="str">
        <f t="shared" si="3"/>
        <v>767.6</v>
      </c>
      <c r="D16" s="5" t="str">
        <f t="shared" si="1"/>
        <v>29.90261005</v>
      </c>
      <c r="E16" s="20" t="str">
        <f t="shared" si="2"/>
        <v>1127.955</v>
      </c>
    </row>
    <row r="17" ht="16.5" customHeight="1">
      <c r="A17" s="4">
        <v>4.36</v>
      </c>
      <c r="B17" s="5">
        <v>318.3</v>
      </c>
      <c r="C17" s="5" t="str">
        <f t="shared" si="3"/>
        <v>1085.9</v>
      </c>
      <c r="D17" s="5" t="str">
        <f t="shared" si="1"/>
        <v>42.3022984</v>
      </c>
      <c r="E17" s="20" t="str">
        <f t="shared" si="2"/>
        <v>1387.788</v>
      </c>
    </row>
    <row r="18" ht="16.5" customHeight="1">
      <c r="A18" s="38">
        <v>4.37</v>
      </c>
      <c r="B18" s="39">
        <v>197.7</v>
      </c>
      <c r="C18" s="39" t="str">
        <f t="shared" si="3"/>
        <v>1283.6</v>
      </c>
      <c r="D18" s="39" t="str">
        <f t="shared" si="1"/>
        <v>50.0038956</v>
      </c>
      <c r="E18" s="20" t="str">
        <f t="shared" si="2"/>
        <v>863.949</v>
      </c>
    </row>
    <row r="19" ht="16.5" customHeight="1">
      <c r="A19" s="4">
        <v>4.38</v>
      </c>
      <c r="B19" s="5">
        <v>346.5</v>
      </c>
      <c r="C19" s="5" t="str">
        <f t="shared" si="3"/>
        <v>1630.1</v>
      </c>
      <c r="D19" s="5" t="str">
        <f t="shared" si="1"/>
        <v>63.50214258</v>
      </c>
      <c r="E19" s="20" t="str">
        <f t="shared" si="2"/>
        <v>1517.67</v>
      </c>
    </row>
    <row r="20" ht="16.5" customHeight="1">
      <c r="A20" s="4">
        <v>4.39000000000001</v>
      </c>
      <c r="B20" s="5">
        <v>205.4</v>
      </c>
      <c r="C20" s="5" t="str">
        <f t="shared" si="3"/>
        <v>1835.5</v>
      </c>
      <c r="D20" s="5" t="str">
        <f t="shared" si="1"/>
        <v>71.50370082</v>
      </c>
      <c r="E20" s="20" t="str">
        <f t="shared" si="2"/>
        <v>901.706</v>
      </c>
    </row>
    <row r="21" ht="16.5" customHeight="1">
      <c r="A21" s="4">
        <v>4.40000000000001</v>
      </c>
      <c r="B21" s="5">
        <v>112.9</v>
      </c>
      <c r="C21" s="5" t="str">
        <f t="shared" si="3"/>
        <v>1948.4</v>
      </c>
      <c r="D21" s="5" t="str">
        <f t="shared" si="1"/>
        <v>75.90183093</v>
      </c>
      <c r="E21" s="20" t="str">
        <f t="shared" si="2"/>
        <v>496.76</v>
      </c>
    </row>
    <row r="22" ht="16.5" customHeight="1">
      <c r="A22" s="4">
        <v>4.41000000000001</v>
      </c>
      <c r="B22" s="5">
        <v>123.2</v>
      </c>
      <c r="C22" s="5" t="str">
        <f t="shared" si="3"/>
        <v>2071.6</v>
      </c>
      <c r="D22" s="5" t="str">
        <f t="shared" si="1"/>
        <v>80.70120764</v>
      </c>
      <c r="E22" s="20" t="str">
        <f t="shared" si="2"/>
        <v>543.312</v>
      </c>
    </row>
    <row r="23" ht="16.5" customHeight="1">
      <c r="A23" s="4">
        <v>4.42000000000001</v>
      </c>
      <c r="B23" s="5">
        <v>102.7</v>
      </c>
      <c r="C23" s="5" t="str">
        <f t="shared" si="3"/>
        <v>2174.3</v>
      </c>
      <c r="D23" s="5" t="str">
        <f t="shared" si="1"/>
        <v>84.70198675</v>
      </c>
      <c r="E23" s="20" t="str">
        <f t="shared" si="2"/>
        <v>453.934</v>
      </c>
    </row>
    <row r="24" ht="16.5" customHeight="1">
      <c r="A24" s="4">
        <v>4.43000000000001</v>
      </c>
      <c r="B24" s="5">
        <v>92.4</v>
      </c>
      <c r="C24" s="5" t="str">
        <f t="shared" si="3"/>
        <v>2266.7</v>
      </c>
      <c r="D24" s="5" t="str">
        <f t="shared" si="1"/>
        <v>88.30151928</v>
      </c>
      <c r="E24" s="20" t="str">
        <f t="shared" si="2"/>
        <v>409.332</v>
      </c>
    </row>
    <row r="25" ht="16.5" customHeight="1">
      <c r="A25" s="4">
        <v>4.44000000000001</v>
      </c>
      <c r="B25" s="5">
        <v>92.4</v>
      </c>
      <c r="C25" s="5" t="str">
        <f t="shared" si="3"/>
        <v>2359.1</v>
      </c>
      <c r="D25" s="5" t="str">
        <f t="shared" si="1"/>
        <v>91.90105181</v>
      </c>
      <c r="E25" s="20" t="str">
        <f t="shared" si="2"/>
        <v>410.256</v>
      </c>
    </row>
    <row r="26" ht="16.5" customHeight="1">
      <c r="A26" s="4">
        <v>4.45000000000001</v>
      </c>
      <c r="B26" s="5">
        <v>82.1</v>
      </c>
      <c r="C26" s="5" t="str">
        <f t="shared" si="3"/>
        <v>2441.2</v>
      </c>
      <c r="D26" s="5" t="str">
        <f t="shared" si="1"/>
        <v>95.09933775</v>
      </c>
      <c r="E26" s="20" t="str">
        <f t="shared" si="2"/>
        <v>365.345</v>
      </c>
    </row>
    <row r="27" ht="16.5" customHeight="1">
      <c r="A27" s="4">
        <v>4.46000000000001</v>
      </c>
      <c r="B27" s="5">
        <v>61.6</v>
      </c>
      <c r="C27" s="5" t="str">
        <f t="shared" si="3"/>
        <v>2502.8</v>
      </c>
      <c r="D27" s="5" t="str">
        <f t="shared" si="1"/>
        <v>97.4990261</v>
      </c>
      <c r="E27" s="20" t="str">
        <f t="shared" si="2"/>
        <v>274.736</v>
      </c>
      <c r="H27" s="11" t="s">
        <v>45</v>
      </c>
      <c r="I27" s="40" t="str">
        <f>E31/B31</f>
        <v>4.3791 </v>
      </c>
    </row>
    <row r="28" ht="16.5" customHeight="1">
      <c r="A28" s="4">
        <v>4.47000000000001</v>
      </c>
      <c r="B28" s="5">
        <v>48.8</v>
      </c>
      <c r="C28" s="5" t="str">
        <f t="shared" si="3"/>
        <v>2551.6</v>
      </c>
      <c r="D28" s="5" t="str">
        <f t="shared" si="1"/>
        <v>99.40007791</v>
      </c>
      <c r="E28" s="20" t="str">
        <f t="shared" si="2"/>
        <v>218.136</v>
      </c>
      <c r="H28" s="11" t="s">
        <v>46</v>
      </c>
      <c r="I28" s="11" t="str">
        <f>A18</f>
        <v>4.37</v>
      </c>
    </row>
    <row r="29" ht="16.5" customHeight="1">
      <c r="A29" s="4">
        <v>4.48000000000001</v>
      </c>
      <c r="B29" s="5">
        <v>10.3</v>
      </c>
      <c r="C29" s="5" t="str">
        <f t="shared" si="3"/>
        <v>2561.9</v>
      </c>
      <c r="D29" s="5" t="str">
        <f t="shared" si="1"/>
        <v>99.8013245</v>
      </c>
      <c r="E29" s="20" t="str">
        <f t="shared" si="2"/>
        <v>46.144</v>
      </c>
    </row>
    <row r="30" ht="16.5" customHeight="1">
      <c r="A30" s="41">
        <v>4.49</v>
      </c>
      <c r="B30" s="42">
        <v>5.1</v>
      </c>
      <c r="C30" s="42" t="str">
        <f t="shared" si="3"/>
        <v>2567</v>
      </c>
      <c r="D30" s="42" t="str">
        <f t="shared" si="1"/>
        <v>100</v>
      </c>
      <c r="E30" s="43" t="str">
        <f t="shared" si="2"/>
        <v>22.899</v>
      </c>
    </row>
    <row r="31" ht="16.5" customHeight="1">
      <c r="A31" s="44" t="s">
        <v>35</v>
      </c>
      <c r="B31" s="45" t="str">
        <f>SUM(B11:B30)</f>
        <v>2567</v>
      </c>
      <c r="C31" s="46" t="s">
        <v>47</v>
      </c>
      <c r="D31" s="47"/>
      <c r="E31" s="48" t="str">
        <f>SUM(E11:E30)</f>
        <v>11241.066</v>
      </c>
    </row>
    <row r="32" ht="16.5" customHeight="1">
      <c r="A32" s="32"/>
      <c r="B32" s="32"/>
    </row>
    <row r="33" ht="16.5" customHeight="1">
      <c r="A33" s="32"/>
      <c r="B33" s="32"/>
    </row>
    <row r="34" ht="16.5" customHeight="1">
      <c r="A34" s="32"/>
      <c r="B34" s="32"/>
    </row>
    <row r="35" ht="16.5" customHeight="1">
      <c r="A35" s="32"/>
      <c r="B35" s="32"/>
    </row>
    <row r="36" ht="16.5" customHeight="1">
      <c r="A36" s="32"/>
      <c r="B36" s="32"/>
    </row>
    <row r="37" ht="16.5" customHeight="1">
      <c r="A37" s="32"/>
      <c r="B37" s="32"/>
    </row>
    <row r="38" ht="16.5" customHeight="1">
      <c r="A38" s="32"/>
      <c r="B38" s="32"/>
    </row>
    <row r="39" ht="16.5" customHeight="1">
      <c r="A39" s="32"/>
      <c r="B39" s="32"/>
    </row>
    <row r="40" ht="16.5" customHeight="1">
      <c r="A40" s="32"/>
      <c r="B40" s="32"/>
    </row>
    <row r="41" ht="16.5" customHeight="1">
      <c r="A41" s="32"/>
      <c r="B41" s="32"/>
    </row>
    <row r="42" ht="16.5" customHeight="1">
      <c r="A42" s="32"/>
      <c r="B42" s="32"/>
    </row>
    <row r="43" ht="16.5" customHeight="1">
      <c r="A43" s="32"/>
      <c r="B43" s="32"/>
    </row>
    <row r="44" ht="16.5" customHeight="1">
      <c r="A44" s="32"/>
      <c r="B44" s="32"/>
    </row>
    <row r="45" ht="16.5" customHeight="1">
      <c r="A45" s="32"/>
      <c r="B45" s="32"/>
    </row>
    <row r="46" ht="16.5" customHeight="1">
      <c r="A46" s="32"/>
      <c r="B46" s="32"/>
    </row>
    <row r="47" ht="16.5" customHeight="1">
      <c r="A47" s="32"/>
      <c r="B47" s="32"/>
    </row>
    <row r="48" ht="16.5" customHeight="1">
      <c r="A48" s="32"/>
      <c r="B48" s="32"/>
    </row>
    <row r="49" ht="16.5" customHeight="1">
      <c r="A49" s="32"/>
      <c r="B49" s="32"/>
    </row>
    <row r="50" ht="16.5" customHeight="1">
      <c r="A50" s="32"/>
      <c r="B50" s="32"/>
    </row>
    <row r="51" ht="16.5" customHeight="1">
      <c r="A51" s="32"/>
      <c r="B51" s="32"/>
    </row>
    <row r="52" ht="16.5" customHeight="1">
      <c r="A52" s="32"/>
      <c r="B52" s="32"/>
    </row>
    <row r="53" ht="16.5" customHeight="1">
      <c r="A53" s="32"/>
      <c r="B53" s="32"/>
    </row>
    <row r="54" ht="16.5" customHeight="1">
      <c r="A54" s="32"/>
      <c r="B54" s="32"/>
    </row>
    <row r="55" ht="16.5" customHeight="1">
      <c r="A55" s="32"/>
      <c r="B55" s="32"/>
    </row>
    <row r="56" ht="16.5" customHeight="1">
      <c r="A56" s="32"/>
      <c r="B56" s="32"/>
    </row>
    <row r="57" ht="16.5" customHeight="1">
      <c r="A57" s="32"/>
      <c r="B57" s="32"/>
    </row>
    <row r="58" ht="16.5" customHeight="1">
      <c r="A58" s="32"/>
      <c r="B58" s="32"/>
    </row>
    <row r="59" ht="16.5" customHeight="1">
      <c r="A59" s="32"/>
      <c r="B59" s="32"/>
    </row>
    <row r="60" ht="16.5" customHeight="1">
      <c r="A60" s="32"/>
      <c r="B60" s="32"/>
    </row>
    <row r="61" ht="16.5" customHeight="1">
      <c r="A61" s="32"/>
      <c r="B61" s="32"/>
    </row>
    <row r="62" ht="16.5" customHeight="1">
      <c r="A62" s="32"/>
      <c r="B62" s="32"/>
    </row>
    <row r="63" ht="16.5" customHeight="1">
      <c r="A63" s="32"/>
      <c r="B63" s="32"/>
    </row>
    <row r="64" ht="16.5" customHeight="1">
      <c r="A64" s="32"/>
      <c r="B64" s="32"/>
    </row>
    <row r="65" ht="16.5" customHeight="1">
      <c r="A65" s="32"/>
      <c r="B65" s="32"/>
    </row>
    <row r="66" ht="16.5" customHeight="1">
      <c r="A66" s="32"/>
      <c r="B66" s="32"/>
    </row>
    <row r="67" ht="16.5" customHeight="1">
      <c r="A67" s="32"/>
      <c r="B67" s="32"/>
    </row>
    <row r="68" ht="16.5" customHeight="1">
      <c r="A68" s="32"/>
      <c r="B68" s="32"/>
    </row>
    <row r="69" ht="16.5" customHeight="1">
      <c r="A69" s="32"/>
      <c r="B69" s="32"/>
    </row>
    <row r="70" ht="16.5" customHeight="1">
      <c r="A70" s="32"/>
      <c r="B70" s="32"/>
    </row>
    <row r="71" ht="16.5" customHeight="1">
      <c r="A71" s="32"/>
      <c r="B71" s="32"/>
    </row>
    <row r="72" ht="16.5" customHeight="1">
      <c r="A72" s="32"/>
      <c r="B72" s="32"/>
    </row>
    <row r="73" ht="16.5" customHeight="1">
      <c r="A73" s="32"/>
      <c r="B73" s="32"/>
    </row>
    <row r="74" ht="16.5" customHeight="1">
      <c r="A74" s="32"/>
      <c r="B74" s="32"/>
    </row>
    <row r="75" ht="16.5" customHeight="1">
      <c r="A75" s="32"/>
      <c r="B75" s="32"/>
    </row>
    <row r="76" ht="16.5" customHeight="1">
      <c r="A76" s="32"/>
      <c r="B76" s="32"/>
    </row>
    <row r="77" ht="16.5" customHeight="1">
      <c r="A77" s="32"/>
      <c r="B77" s="32"/>
    </row>
    <row r="78" ht="16.5" customHeight="1">
      <c r="A78" s="32"/>
      <c r="B78" s="32"/>
    </row>
    <row r="79" ht="16.5" customHeight="1">
      <c r="A79" s="32"/>
      <c r="B79" s="32"/>
    </row>
    <row r="80" ht="16.5" customHeight="1">
      <c r="A80" s="32"/>
      <c r="B80" s="32"/>
    </row>
    <row r="81" ht="16.5" customHeight="1">
      <c r="A81" s="32"/>
      <c r="B81" s="32"/>
    </row>
    <row r="82" ht="16.5" customHeight="1">
      <c r="A82" s="32"/>
      <c r="B82" s="32"/>
    </row>
    <row r="83" ht="16.5" customHeight="1">
      <c r="A83" s="32"/>
      <c r="B83" s="32"/>
    </row>
    <row r="84" ht="16.5" customHeight="1">
      <c r="A84" s="32"/>
      <c r="B84" s="32"/>
    </row>
    <row r="85" ht="16.5" customHeight="1">
      <c r="A85" s="32"/>
      <c r="B85" s="32"/>
    </row>
    <row r="86" ht="16.5" customHeight="1">
      <c r="A86" s="32"/>
      <c r="B86" s="32"/>
    </row>
    <row r="87" ht="16.5" customHeight="1">
      <c r="A87" s="32"/>
      <c r="B87" s="32"/>
    </row>
    <row r="88" ht="16.5" customHeight="1">
      <c r="A88" s="32"/>
      <c r="B88" s="32"/>
    </row>
    <row r="89" ht="16.5" customHeight="1">
      <c r="A89" s="32"/>
      <c r="B89" s="32"/>
    </row>
    <row r="90" ht="16.5" customHeight="1">
      <c r="A90" s="32"/>
      <c r="B90" s="32"/>
    </row>
    <row r="91" ht="16.5" customHeight="1">
      <c r="A91" s="32"/>
      <c r="B91" s="32"/>
    </row>
    <row r="92" ht="16.5" customHeight="1">
      <c r="A92" s="32"/>
      <c r="B92" s="32"/>
    </row>
    <row r="93" ht="16.5" customHeight="1">
      <c r="A93" s="32"/>
      <c r="B93" s="32"/>
    </row>
    <row r="94" ht="16.5" customHeight="1">
      <c r="A94" s="32"/>
      <c r="B94" s="32"/>
    </row>
    <row r="95" ht="16.5" customHeight="1">
      <c r="A95" s="32"/>
      <c r="B95" s="32"/>
    </row>
    <row r="96" ht="16.5" customHeight="1">
      <c r="A96" s="32"/>
      <c r="B96" s="32"/>
    </row>
    <row r="97" ht="16.5" customHeight="1">
      <c r="A97" s="32"/>
      <c r="B97" s="32"/>
    </row>
    <row r="98" ht="16.5" customHeight="1">
      <c r="A98" s="32"/>
      <c r="B98" s="32"/>
    </row>
    <row r="99" ht="16.5" customHeight="1">
      <c r="A99" s="32"/>
      <c r="B99" s="32"/>
    </row>
    <row r="100" ht="16.5" customHeight="1">
      <c r="A100" s="32"/>
      <c r="B100" s="32"/>
    </row>
  </sheetData>
  <autoFilter ref="$A$10:$B$10">
    <sortState ref="A10:B10">
      <sortCondition ref="A10"/>
    </sortState>
  </autoFilter>
  <mergeCells count="1">
    <mergeCell ref="C31:D3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57"/>
    <col customWidth="1" min="3" max="4" width="11.57"/>
    <col customWidth="1" min="5" max="5" width="16.86"/>
    <col customWidth="1" min="6" max="6" width="13.71"/>
    <col customWidth="1" min="7" max="7" width="5.86"/>
    <col customWidth="1" min="8" max="8" width="16.14"/>
    <col customWidth="1" min="9" max="9" width="13.43"/>
    <col customWidth="1" min="10" max="10" width="10.29"/>
    <col customWidth="1" min="11" max="11" width="11.43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>
      <c r="A12" s="32" t="s">
        <v>48</v>
      </c>
      <c r="B12" s="32" t="s">
        <v>49</v>
      </c>
      <c r="C12" s="32" t="s">
        <v>50</v>
      </c>
      <c r="D12" s="32" t="s">
        <v>51</v>
      </c>
      <c r="E12" s="32" t="s">
        <v>52</v>
      </c>
      <c r="F12" s="32" t="s">
        <v>53</v>
      </c>
      <c r="G12" s="32" t="s">
        <v>54</v>
      </c>
      <c r="H12" s="32" t="s">
        <v>55</v>
      </c>
      <c r="I12" t="s">
        <v>56</v>
      </c>
      <c r="J12" s="32" t="s">
        <v>57</v>
      </c>
      <c r="K12" s="32" t="s">
        <v>58</v>
      </c>
    </row>
    <row r="13" ht="16.5" customHeight="1">
      <c r="A13" s="49">
        <v>1.0E7</v>
      </c>
      <c r="B13" s="49" t="str">
        <f>A13</f>
        <v>  10,000,000 </v>
      </c>
      <c r="C13" s="50">
        <v>43738.0</v>
      </c>
      <c r="D13" s="50">
        <v>43739.0</v>
      </c>
      <c r="E13" s="32" t="str">
        <f t="shared" ref="E13:E43" si="1">WEEKDAY(C13,2)</f>
        <v>1</v>
      </c>
      <c r="F13" s="32"/>
      <c r="G13" s="32">
        <v>2.35</v>
      </c>
      <c r="H13" s="51">
        <v>1.0</v>
      </c>
      <c r="I13" t="str">
        <f t="shared" ref="I13:I43" si="2">G13/100*H13/360</f>
        <v>0.00006527777778</v>
      </c>
      <c r="J13" s="52" t="str">
        <f t="shared" ref="J13:J43" si="3">B13*I13</f>
        <v>  652.78 </v>
      </c>
      <c r="K13" s="52" t="str">
        <f>SUM($J$13)</f>
        <v>  652.78 </v>
      </c>
    </row>
    <row r="14" ht="16.5" customHeight="1">
      <c r="A14" s="49">
        <v>1.0E7</v>
      </c>
      <c r="B14" s="49" t="str">
        <f t="shared" ref="B14:B43" si="4">A14+K13</f>
        <v>  10,000,653 </v>
      </c>
      <c r="C14" s="50" t="str">
        <f t="shared" ref="C14:C43" si="5">D13</f>
        <v>10/1/2019</v>
      </c>
      <c r="D14" s="50" t="str">
        <f t="shared" ref="D14:D43" si="6">C14+1</f>
        <v>10/2/2019</v>
      </c>
      <c r="E14" s="32" t="str">
        <f t="shared" si="1"/>
        <v>2</v>
      </c>
      <c r="F14" s="32"/>
      <c r="G14" s="32">
        <v>1.88</v>
      </c>
      <c r="H14">
        <v>1.0</v>
      </c>
      <c r="I14" t="str">
        <f t="shared" si="2"/>
        <v>0.00005222222222</v>
      </c>
      <c r="J14" s="52" t="str">
        <f t="shared" si="3"/>
        <v>  522.26 </v>
      </c>
      <c r="K14" s="52" t="str">
        <f t="shared" ref="K14:K43" si="7">SUM($J$13:J14)</f>
        <v>  1,175.03 </v>
      </c>
    </row>
    <row r="15" ht="16.5" customHeight="1">
      <c r="A15" s="49">
        <v>1.0E7</v>
      </c>
      <c r="B15" s="49" t="str">
        <f t="shared" si="4"/>
        <v>  10,001,175 </v>
      </c>
      <c r="C15" s="50" t="str">
        <f t="shared" si="5"/>
        <v>10/2/2019</v>
      </c>
      <c r="D15" s="50" t="str">
        <f t="shared" si="6"/>
        <v>10/3/2019</v>
      </c>
      <c r="E15" s="32" t="str">
        <f t="shared" si="1"/>
        <v>3</v>
      </c>
      <c r="F15" s="32"/>
      <c r="G15" s="32">
        <v>1.85</v>
      </c>
      <c r="H15">
        <v>1.0</v>
      </c>
      <c r="I15" t="str">
        <f t="shared" si="2"/>
        <v>0.00005138888889</v>
      </c>
      <c r="J15" s="52" t="str">
        <f t="shared" si="3"/>
        <v>  513.95 </v>
      </c>
      <c r="K15" s="52" t="str">
        <f t="shared" si="7"/>
        <v>  1,688.98 </v>
      </c>
    </row>
    <row r="16" ht="16.5" customHeight="1">
      <c r="A16" s="49">
        <v>1.0E7</v>
      </c>
      <c r="B16" s="49" t="str">
        <f t="shared" si="4"/>
        <v>  10,001,689 </v>
      </c>
      <c r="C16" s="50" t="str">
        <f t="shared" si="5"/>
        <v>10/3/2019</v>
      </c>
      <c r="D16" s="50" t="str">
        <f t="shared" si="6"/>
        <v>10/4/2019</v>
      </c>
      <c r="E16" s="32" t="str">
        <f t="shared" si="1"/>
        <v>4</v>
      </c>
      <c r="F16" s="32"/>
      <c r="G16" s="32">
        <v>1.84</v>
      </c>
      <c r="H16">
        <v>1.0</v>
      </c>
      <c r="I16" t="str">
        <f t="shared" si="2"/>
        <v>0.00005111111111</v>
      </c>
      <c r="J16" s="52" t="str">
        <f t="shared" si="3"/>
        <v>  511.20 </v>
      </c>
      <c r="K16" s="52" t="str">
        <f t="shared" si="7"/>
        <v>  2,200.18 </v>
      </c>
    </row>
    <row r="17" ht="16.5" customHeight="1">
      <c r="A17" s="49">
        <v>1.0E7</v>
      </c>
      <c r="B17" s="49" t="str">
        <f t="shared" si="4"/>
        <v>  10,002,200 </v>
      </c>
      <c r="C17" s="50" t="str">
        <f t="shared" si="5"/>
        <v>10/4/2019</v>
      </c>
      <c r="D17" s="50" t="str">
        <f t="shared" si="6"/>
        <v>10/5/2019</v>
      </c>
      <c r="E17" s="32" t="str">
        <f t="shared" si="1"/>
        <v>5</v>
      </c>
      <c r="F17" s="32"/>
      <c r="G17" s="32">
        <v>1.82</v>
      </c>
      <c r="H17">
        <v>3.0</v>
      </c>
      <c r="I17" t="str">
        <f t="shared" si="2"/>
        <v>0.0001516666667</v>
      </c>
      <c r="J17" s="52" t="str">
        <f t="shared" si="3"/>
        <v>  1,517.00 </v>
      </c>
      <c r="K17" s="52" t="str">
        <f t="shared" si="7"/>
        <v>  3,717.18 </v>
      </c>
    </row>
    <row r="18" ht="16.5" customHeight="1">
      <c r="A18" s="49">
        <v>1.0E7</v>
      </c>
      <c r="B18" s="49" t="str">
        <f t="shared" si="4"/>
        <v>  10,003,717 </v>
      </c>
      <c r="C18" s="50" t="str">
        <f t="shared" si="5"/>
        <v>10/5/2019</v>
      </c>
      <c r="D18" s="50" t="str">
        <f t="shared" si="6"/>
        <v>10/6/2019</v>
      </c>
      <c r="E18" s="32" t="str">
        <f t="shared" si="1"/>
        <v>6</v>
      </c>
      <c r="F18" s="32"/>
      <c r="G18" s="32"/>
      <c r="H18">
        <v>0.0</v>
      </c>
      <c r="I18" t="str">
        <f t="shared" si="2"/>
        <v>0</v>
      </c>
      <c r="J18" s="52" t="str">
        <f t="shared" si="3"/>
        <v>  -   </v>
      </c>
      <c r="K18" s="52" t="str">
        <f t="shared" si="7"/>
        <v>  3,717.18 </v>
      </c>
    </row>
    <row r="19" ht="16.5" customHeight="1">
      <c r="A19" s="49">
        <v>1.0E7</v>
      </c>
      <c r="B19" s="49" t="str">
        <f t="shared" si="4"/>
        <v>  10,003,717 </v>
      </c>
      <c r="C19" s="50" t="str">
        <f t="shared" si="5"/>
        <v>10/6/2019</v>
      </c>
      <c r="D19" s="50" t="str">
        <f t="shared" si="6"/>
        <v>10/7/2019</v>
      </c>
      <c r="E19" s="32" t="str">
        <f t="shared" si="1"/>
        <v>7</v>
      </c>
      <c r="F19" s="32"/>
      <c r="G19" s="32"/>
      <c r="H19">
        <v>0.0</v>
      </c>
      <c r="I19" t="str">
        <f t="shared" si="2"/>
        <v>0</v>
      </c>
      <c r="J19" s="52" t="str">
        <f t="shared" si="3"/>
        <v>  -   </v>
      </c>
      <c r="K19" s="52" t="str">
        <f t="shared" si="7"/>
        <v>  3,717.18 </v>
      </c>
    </row>
    <row r="20" ht="16.5" customHeight="1">
      <c r="A20" s="49">
        <v>1.0E7</v>
      </c>
      <c r="B20" s="49" t="str">
        <f t="shared" si="4"/>
        <v>  10,003,717 </v>
      </c>
      <c r="C20" s="50" t="str">
        <f t="shared" si="5"/>
        <v>10/7/2019</v>
      </c>
      <c r="D20" s="50" t="str">
        <f t="shared" si="6"/>
        <v>10/8/2019</v>
      </c>
      <c r="E20" s="32" t="str">
        <f t="shared" si="1"/>
        <v>1</v>
      </c>
      <c r="F20" s="32"/>
      <c r="G20" s="32">
        <v>1.83</v>
      </c>
      <c r="H20">
        <v>1.0</v>
      </c>
      <c r="I20" t="str">
        <f t="shared" si="2"/>
        <v>0.00005083333333</v>
      </c>
      <c r="J20" s="52" t="str">
        <f t="shared" si="3"/>
        <v>  508.52 </v>
      </c>
      <c r="K20" s="52" t="str">
        <f t="shared" si="7"/>
        <v>  4,225.70 </v>
      </c>
    </row>
    <row r="21" ht="16.5" customHeight="1">
      <c r="A21" s="49">
        <v>1.0E7</v>
      </c>
      <c r="B21" s="49" t="str">
        <f t="shared" si="4"/>
        <v>  10,004,226 </v>
      </c>
      <c r="C21" s="50" t="str">
        <f t="shared" si="5"/>
        <v>10/8/2019</v>
      </c>
      <c r="D21" s="50" t="str">
        <f t="shared" si="6"/>
        <v>10/9/2019</v>
      </c>
      <c r="E21" s="32" t="str">
        <f t="shared" si="1"/>
        <v>2</v>
      </c>
      <c r="F21" s="32"/>
      <c r="G21" s="32">
        <v>1.85</v>
      </c>
      <c r="H21">
        <v>1.0</v>
      </c>
      <c r="I21" t="str">
        <f t="shared" si="2"/>
        <v>0.00005138888889</v>
      </c>
      <c r="J21" s="52" t="str">
        <f t="shared" si="3"/>
        <v>  514.11 </v>
      </c>
      <c r="K21" s="52" t="str">
        <f t="shared" si="7"/>
        <v>  4,739.81 </v>
      </c>
    </row>
    <row r="22" ht="16.5" customHeight="1">
      <c r="A22" s="49">
        <v>1.0E7</v>
      </c>
      <c r="B22" s="49" t="str">
        <f t="shared" si="4"/>
        <v>  10,004,740 </v>
      </c>
      <c r="C22" s="50" t="str">
        <f t="shared" si="5"/>
        <v>10/9/2019</v>
      </c>
      <c r="D22" s="50" t="str">
        <f t="shared" si="6"/>
        <v>10/10/2019</v>
      </c>
      <c r="E22" s="32" t="str">
        <f t="shared" si="1"/>
        <v>3</v>
      </c>
      <c r="F22" s="32"/>
      <c r="G22" s="32">
        <v>1.85</v>
      </c>
      <c r="H22">
        <v>1.0</v>
      </c>
      <c r="I22" t="str">
        <f t="shared" si="2"/>
        <v>0.00005138888889</v>
      </c>
      <c r="J22" s="52" t="str">
        <f t="shared" si="3"/>
        <v>  514.13 </v>
      </c>
      <c r="K22" s="52" t="str">
        <f t="shared" si="7"/>
        <v>  5,253.94 </v>
      </c>
    </row>
    <row r="23" ht="16.5" customHeight="1">
      <c r="A23" s="49">
        <v>1.0E7</v>
      </c>
      <c r="B23" s="49" t="str">
        <f t="shared" si="4"/>
        <v>  10,005,254 </v>
      </c>
      <c r="C23" s="50" t="str">
        <f t="shared" si="5"/>
        <v>10/10/2019</v>
      </c>
      <c r="D23" s="50" t="str">
        <f t="shared" si="6"/>
        <v>10/11/2019</v>
      </c>
      <c r="E23" s="32" t="str">
        <f t="shared" si="1"/>
        <v>4</v>
      </c>
      <c r="F23" s="32"/>
      <c r="G23" s="32">
        <v>1.85</v>
      </c>
      <c r="H23">
        <v>1.0</v>
      </c>
      <c r="I23" t="str">
        <f t="shared" si="2"/>
        <v>0.00005138888889</v>
      </c>
      <c r="J23" s="52" t="str">
        <f t="shared" si="3"/>
        <v>  514.16 </v>
      </c>
      <c r="K23" s="52" t="str">
        <f t="shared" si="7"/>
        <v>  5,768.10 </v>
      </c>
    </row>
    <row r="24" ht="16.5" customHeight="1">
      <c r="A24" s="49">
        <v>1.0E7</v>
      </c>
      <c r="B24" s="49" t="str">
        <f t="shared" si="4"/>
        <v>  10,005,768 </v>
      </c>
      <c r="C24" s="50" t="str">
        <f t="shared" si="5"/>
        <v>10/11/2019</v>
      </c>
      <c r="D24" s="50" t="str">
        <f t="shared" si="6"/>
        <v>10/12/2019</v>
      </c>
      <c r="E24" s="32" t="str">
        <f t="shared" si="1"/>
        <v>5</v>
      </c>
      <c r="F24" s="32"/>
      <c r="G24" s="32">
        <v>1.85</v>
      </c>
      <c r="H24">
        <v>4.0</v>
      </c>
      <c r="I24" t="str">
        <f t="shared" si="2"/>
        <v>0.0002055555556</v>
      </c>
      <c r="J24" s="52" t="str">
        <f t="shared" si="3"/>
        <v>  2,056.74 </v>
      </c>
      <c r="K24" s="52" t="str">
        <f t="shared" si="7"/>
        <v>  7,824.84 </v>
      </c>
    </row>
    <row r="25" ht="16.5" customHeight="1">
      <c r="A25" s="49">
        <v>1.0E7</v>
      </c>
      <c r="B25" s="49" t="str">
        <f t="shared" si="4"/>
        <v>  10,007,825 </v>
      </c>
      <c r="C25" s="50" t="str">
        <f t="shared" si="5"/>
        <v>10/12/2019</v>
      </c>
      <c r="D25" s="50" t="str">
        <f t="shared" si="6"/>
        <v>10/13/2019</v>
      </c>
      <c r="E25" s="32" t="str">
        <f t="shared" si="1"/>
        <v>6</v>
      </c>
      <c r="F25" s="32"/>
      <c r="G25" s="32"/>
      <c r="H25">
        <v>0.0</v>
      </c>
      <c r="I25" t="str">
        <f t="shared" si="2"/>
        <v>0</v>
      </c>
      <c r="J25" s="52" t="str">
        <f t="shared" si="3"/>
        <v>  -   </v>
      </c>
      <c r="K25" s="52" t="str">
        <f t="shared" si="7"/>
        <v>  7,824.84 </v>
      </c>
    </row>
    <row r="26" ht="16.5" customHeight="1">
      <c r="A26" s="49">
        <v>1.0E7</v>
      </c>
      <c r="B26" s="49" t="str">
        <f t="shared" si="4"/>
        <v>  10,007,825 </v>
      </c>
      <c r="C26" s="50" t="str">
        <f t="shared" si="5"/>
        <v>10/13/2019</v>
      </c>
      <c r="D26" s="50" t="str">
        <f t="shared" si="6"/>
        <v>10/14/2019</v>
      </c>
      <c r="E26" s="32" t="str">
        <f t="shared" si="1"/>
        <v>7</v>
      </c>
      <c r="F26" s="32"/>
      <c r="G26" s="32"/>
      <c r="H26">
        <v>0.0</v>
      </c>
      <c r="I26" t="str">
        <f t="shared" si="2"/>
        <v>0</v>
      </c>
      <c r="J26" s="52" t="str">
        <f t="shared" si="3"/>
        <v>  -   </v>
      </c>
      <c r="K26" s="52" t="str">
        <f t="shared" si="7"/>
        <v>  7,824.84 </v>
      </c>
    </row>
    <row r="27" ht="16.5" customHeight="1">
      <c r="A27" s="49">
        <v>1.0E7</v>
      </c>
      <c r="B27" s="49" t="str">
        <f t="shared" si="4"/>
        <v>  10,007,825 </v>
      </c>
      <c r="C27" s="50" t="str">
        <f t="shared" si="5"/>
        <v>10/14/2019</v>
      </c>
      <c r="D27" s="50" t="str">
        <f t="shared" si="6"/>
        <v>10/15/2019</v>
      </c>
      <c r="E27" s="32" t="str">
        <f t="shared" si="1"/>
        <v>1</v>
      </c>
      <c r="F27" s="32" t="s">
        <v>59</v>
      </c>
      <c r="G27" s="53"/>
      <c r="H27">
        <v>0.0</v>
      </c>
      <c r="I27" t="str">
        <f t="shared" si="2"/>
        <v>0</v>
      </c>
      <c r="J27" s="52" t="str">
        <f t="shared" si="3"/>
        <v>  -   </v>
      </c>
      <c r="K27" s="52" t="str">
        <f t="shared" si="7"/>
        <v>  7,824.84 </v>
      </c>
    </row>
    <row r="28" ht="16.5" customHeight="1">
      <c r="A28" s="49">
        <v>1.0E7</v>
      </c>
      <c r="B28" s="49" t="str">
        <f t="shared" si="4"/>
        <v>  10,007,825 </v>
      </c>
      <c r="C28" s="50" t="str">
        <f t="shared" si="5"/>
        <v>10/15/2019</v>
      </c>
      <c r="D28" s="50" t="str">
        <f t="shared" si="6"/>
        <v>10/16/2019</v>
      </c>
      <c r="E28" s="32" t="str">
        <f t="shared" si="1"/>
        <v>2</v>
      </c>
      <c r="F28" s="32"/>
      <c r="G28" s="32">
        <v>2.0</v>
      </c>
      <c r="H28">
        <v>1.0</v>
      </c>
      <c r="I28" t="str">
        <f t="shared" si="2"/>
        <v>0.00005555555556</v>
      </c>
      <c r="J28" s="52" t="str">
        <f t="shared" si="3"/>
        <v>  555.99 </v>
      </c>
      <c r="K28" s="52" t="str">
        <f t="shared" si="7"/>
        <v>  8,380.83 </v>
      </c>
    </row>
    <row r="29" ht="16.5" customHeight="1">
      <c r="A29" s="49">
        <v>1.0E7</v>
      </c>
      <c r="B29" s="49" t="str">
        <f t="shared" si="4"/>
        <v>  10,008,381 </v>
      </c>
      <c r="C29" s="50" t="str">
        <f t="shared" si="5"/>
        <v>10/16/2019</v>
      </c>
      <c r="D29" s="50" t="str">
        <f t="shared" si="6"/>
        <v>10/17/2019</v>
      </c>
      <c r="E29" s="32" t="str">
        <f t="shared" si="1"/>
        <v>3</v>
      </c>
      <c r="F29" s="32"/>
      <c r="G29" s="32">
        <v>2.05</v>
      </c>
      <c r="H29">
        <v>1.0</v>
      </c>
      <c r="I29" t="str">
        <f t="shared" si="2"/>
        <v>0.00005694444444</v>
      </c>
      <c r="J29" s="52" t="str">
        <f t="shared" si="3"/>
        <v>  569.92 </v>
      </c>
      <c r="K29" s="52" t="str">
        <f t="shared" si="7"/>
        <v>  8,950.75 </v>
      </c>
    </row>
    <row r="30" ht="16.5" customHeight="1">
      <c r="A30" s="49">
        <v>1.0E7</v>
      </c>
      <c r="B30" s="49" t="str">
        <f t="shared" si="4"/>
        <v>  10,008,951 </v>
      </c>
      <c r="C30" s="50" t="str">
        <f t="shared" si="5"/>
        <v>10/17/2019</v>
      </c>
      <c r="D30" s="50" t="str">
        <f t="shared" si="6"/>
        <v>10/18/2019</v>
      </c>
      <c r="E30" s="32" t="str">
        <f t="shared" si="1"/>
        <v>4</v>
      </c>
      <c r="F30" s="32"/>
      <c r="G30" s="32">
        <v>1.95</v>
      </c>
      <c r="H30">
        <v>1.0</v>
      </c>
      <c r="I30" t="str">
        <f t="shared" si="2"/>
        <v>0.00005416666667</v>
      </c>
      <c r="J30" s="52" t="str">
        <f t="shared" si="3"/>
        <v>  542.15 </v>
      </c>
      <c r="K30" s="52" t="str">
        <f t="shared" si="7"/>
        <v>  9,492.91 </v>
      </c>
    </row>
    <row r="31" ht="16.5" customHeight="1">
      <c r="A31" s="49">
        <v>1.0E7</v>
      </c>
      <c r="B31" s="49" t="str">
        <f t="shared" si="4"/>
        <v>  10,009,493 </v>
      </c>
      <c r="C31" s="50" t="str">
        <f t="shared" si="5"/>
        <v>10/18/2019</v>
      </c>
      <c r="D31" s="50" t="str">
        <f t="shared" si="6"/>
        <v>10/19/2019</v>
      </c>
      <c r="E31" s="32" t="str">
        <f t="shared" si="1"/>
        <v>5</v>
      </c>
      <c r="F31" s="32"/>
      <c r="G31" s="32">
        <v>1.88</v>
      </c>
      <c r="H31">
        <v>3.0</v>
      </c>
      <c r="I31" t="str">
        <f t="shared" si="2"/>
        <v>0.0001566666667</v>
      </c>
      <c r="J31" s="52" t="str">
        <f t="shared" si="3"/>
        <v>  1,568.15 </v>
      </c>
      <c r="K31" s="52" t="str">
        <f t="shared" si="7"/>
        <v>  11,061.06 </v>
      </c>
    </row>
    <row r="32" ht="16.5" customHeight="1">
      <c r="A32" s="49">
        <v>1.0E7</v>
      </c>
      <c r="B32" s="49" t="str">
        <f t="shared" si="4"/>
        <v>  10,011,061 </v>
      </c>
      <c r="C32" s="50" t="str">
        <f t="shared" si="5"/>
        <v>10/19/2019</v>
      </c>
      <c r="D32" s="50" t="str">
        <f t="shared" si="6"/>
        <v>10/20/2019</v>
      </c>
      <c r="E32" s="32" t="str">
        <f t="shared" si="1"/>
        <v>6</v>
      </c>
      <c r="F32" s="32"/>
      <c r="G32" s="32"/>
      <c r="H32">
        <v>0.0</v>
      </c>
      <c r="I32" t="str">
        <f t="shared" si="2"/>
        <v>0</v>
      </c>
      <c r="J32" s="52" t="str">
        <f t="shared" si="3"/>
        <v>  -   </v>
      </c>
      <c r="K32" s="52" t="str">
        <f t="shared" si="7"/>
        <v>  11,061.06 </v>
      </c>
    </row>
    <row r="33" ht="16.5" customHeight="1">
      <c r="A33" s="49">
        <v>1.0E7</v>
      </c>
      <c r="B33" s="49" t="str">
        <f t="shared" si="4"/>
        <v>  10,011,061 </v>
      </c>
      <c r="C33" s="50" t="str">
        <f t="shared" si="5"/>
        <v>10/20/2019</v>
      </c>
      <c r="D33" s="50" t="str">
        <f t="shared" si="6"/>
        <v>10/21/2019</v>
      </c>
      <c r="E33" s="32" t="str">
        <f t="shared" si="1"/>
        <v>7</v>
      </c>
      <c r="F33" s="32"/>
      <c r="G33" s="32"/>
      <c r="H33">
        <v>0.0</v>
      </c>
      <c r="I33" t="str">
        <f t="shared" si="2"/>
        <v>0</v>
      </c>
      <c r="J33" s="52" t="str">
        <f t="shared" si="3"/>
        <v>  -   </v>
      </c>
      <c r="K33" s="52" t="str">
        <f t="shared" si="7"/>
        <v>  11,061.06 </v>
      </c>
    </row>
    <row r="34" ht="16.5" customHeight="1">
      <c r="A34" s="49">
        <v>1.0E7</v>
      </c>
      <c r="B34" s="49" t="str">
        <f t="shared" si="4"/>
        <v>  10,011,061 </v>
      </c>
      <c r="C34" s="50" t="str">
        <f t="shared" si="5"/>
        <v>10/21/2019</v>
      </c>
      <c r="D34" s="50" t="str">
        <f t="shared" si="6"/>
        <v>10/22/2019</v>
      </c>
      <c r="E34" s="32" t="str">
        <f t="shared" si="1"/>
        <v>1</v>
      </c>
      <c r="F34" s="32"/>
      <c r="G34" s="32">
        <v>1.86</v>
      </c>
      <c r="H34">
        <v>1.0</v>
      </c>
      <c r="I34" t="str">
        <f t="shared" si="2"/>
        <v>0.00005166666667</v>
      </c>
      <c r="J34" s="52" t="str">
        <f t="shared" si="3"/>
        <v>  517.24 </v>
      </c>
      <c r="K34" s="52" t="str">
        <f t="shared" si="7"/>
        <v>  11,578.30 </v>
      </c>
    </row>
    <row r="35" ht="16.5" customHeight="1">
      <c r="A35" s="49">
        <v>1.0E7</v>
      </c>
      <c r="B35" s="49" t="str">
        <f t="shared" si="4"/>
        <v>  10,011,578 </v>
      </c>
      <c r="C35" s="50" t="str">
        <f t="shared" si="5"/>
        <v>10/22/2019</v>
      </c>
      <c r="D35" s="50" t="str">
        <f t="shared" si="6"/>
        <v>10/23/2019</v>
      </c>
      <c r="E35" s="32" t="str">
        <f t="shared" si="1"/>
        <v>2</v>
      </c>
      <c r="F35" s="32"/>
      <c r="G35" s="32">
        <v>1.87</v>
      </c>
      <c r="H35">
        <v>1.0</v>
      </c>
      <c r="I35" t="str">
        <f t="shared" si="2"/>
        <v>0.00005194444444</v>
      </c>
      <c r="J35" s="52" t="str">
        <f t="shared" si="3"/>
        <v>  520.05 </v>
      </c>
      <c r="K35" s="52" t="str">
        <f t="shared" si="7"/>
        <v>  12,098.34 </v>
      </c>
    </row>
    <row r="36" ht="16.5" customHeight="1">
      <c r="A36" s="49">
        <v>1.0E7</v>
      </c>
      <c r="B36" s="49" t="str">
        <f t="shared" si="4"/>
        <v>  10,012,098 </v>
      </c>
      <c r="C36" s="50" t="str">
        <f t="shared" si="5"/>
        <v>10/23/2019</v>
      </c>
      <c r="D36" s="50" t="str">
        <f t="shared" si="6"/>
        <v>10/24/2019</v>
      </c>
      <c r="E36" s="32" t="str">
        <f t="shared" si="1"/>
        <v>3</v>
      </c>
      <c r="F36" s="32"/>
      <c r="G36" s="32">
        <v>1.87</v>
      </c>
      <c r="H36">
        <v>1.0</v>
      </c>
      <c r="I36" t="str">
        <f t="shared" si="2"/>
        <v>0.00005194444444</v>
      </c>
      <c r="J36" s="52" t="str">
        <f t="shared" si="3"/>
        <v>  520.07 </v>
      </c>
      <c r="K36" s="52" t="str">
        <f t="shared" si="7"/>
        <v>  12,618.42 </v>
      </c>
    </row>
    <row r="37" ht="16.5" customHeight="1">
      <c r="A37" s="49">
        <v>1.0E7</v>
      </c>
      <c r="B37" s="49" t="str">
        <f t="shared" si="4"/>
        <v>  10,012,618 </v>
      </c>
      <c r="C37" s="50" t="str">
        <f t="shared" si="5"/>
        <v>10/24/2019</v>
      </c>
      <c r="D37" s="50" t="str">
        <f t="shared" si="6"/>
        <v>10/25/2019</v>
      </c>
      <c r="E37" s="32" t="str">
        <f t="shared" si="1"/>
        <v>4</v>
      </c>
      <c r="F37" s="32"/>
      <c r="G37" s="32">
        <v>1.86</v>
      </c>
      <c r="H37">
        <v>1.0</v>
      </c>
      <c r="I37" t="str">
        <f t="shared" si="2"/>
        <v>0.00005166666667</v>
      </c>
      <c r="J37" s="52" t="str">
        <f t="shared" si="3"/>
        <v>  517.32 </v>
      </c>
      <c r="K37" s="52" t="str">
        <f t="shared" si="7"/>
        <v>  13,135.73 </v>
      </c>
    </row>
    <row r="38" ht="16.5" customHeight="1">
      <c r="A38" s="49">
        <v>1.0E7</v>
      </c>
      <c r="B38" s="49" t="str">
        <f t="shared" si="4"/>
        <v>  10,013,136 </v>
      </c>
      <c r="C38" s="50" t="str">
        <f t="shared" si="5"/>
        <v>10/25/2019</v>
      </c>
      <c r="D38" s="50" t="str">
        <f t="shared" si="6"/>
        <v>10/26/2019</v>
      </c>
      <c r="E38" s="32" t="str">
        <f t="shared" si="1"/>
        <v>5</v>
      </c>
      <c r="F38" s="32"/>
      <c r="G38" s="32">
        <v>1.84</v>
      </c>
      <c r="H38">
        <v>3.0</v>
      </c>
      <c r="I38" t="str">
        <f t="shared" si="2"/>
        <v>0.0001533333333</v>
      </c>
      <c r="J38" s="52" t="str">
        <f t="shared" si="3"/>
        <v>  1,535.35 </v>
      </c>
      <c r="K38" s="52" t="str">
        <f t="shared" si="7"/>
        <v>  14,671.08 </v>
      </c>
    </row>
    <row r="39" ht="16.5" customHeight="1">
      <c r="A39" s="49">
        <v>1.0E7</v>
      </c>
      <c r="B39" s="49" t="str">
        <f t="shared" si="4"/>
        <v>  10,014,671 </v>
      </c>
      <c r="C39" s="50" t="str">
        <f t="shared" si="5"/>
        <v>10/26/2019</v>
      </c>
      <c r="D39" s="50" t="str">
        <f t="shared" si="6"/>
        <v>10/27/2019</v>
      </c>
      <c r="E39" s="32" t="str">
        <f t="shared" si="1"/>
        <v>6</v>
      </c>
      <c r="F39" s="32"/>
      <c r="G39" s="32"/>
      <c r="H39">
        <v>0.0</v>
      </c>
      <c r="I39" t="str">
        <f t="shared" si="2"/>
        <v>0</v>
      </c>
      <c r="J39" s="52" t="str">
        <f t="shared" si="3"/>
        <v>  -   </v>
      </c>
      <c r="K39" s="52" t="str">
        <f t="shared" si="7"/>
        <v>  14,671.08 </v>
      </c>
    </row>
    <row r="40" ht="16.5" customHeight="1">
      <c r="A40" s="49">
        <v>1.0E7</v>
      </c>
      <c r="B40" s="49" t="str">
        <f t="shared" si="4"/>
        <v>  10,014,671 </v>
      </c>
      <c r="C40" s="50" t="str">
        <f t="shared" si="5"/>
        <v>10/27/2019</v>
      </c>
      <c r="D40" s="50" t="str">
        <f t="shared" si="6"/>
        <v>10/28/2019</v>
      </c>
      <c r="E40" s="32" t="str">
        <f t="shared" si="1"/>
        <v>7</v>
      </c>
      <c r="F40" s="32"/>
      <c r="G40" s="32"/>
      <c r="H40">
        <v>0.0</v>
      </c>
      <c r="I40" t="str">
        <f t="shared" si="2"/>
        <v>0</v>
      </c>
      <c r="J40" s="52" t="str">
        <f t="shared" si="3"/>
        <v>  -   </v>
      </c>
      <c r="K40" s="52" t="str">
        <f t="shared" si="7"/>
        <v>  14,671.08 </v>
      </c>
    </row>
    <row r="41" ht="16.5" customHeight="1">
      <c r="A41" s="49">
        <v>1.0E7</v>
      </c>
      <c r="B41" s="49" t="str">
        <f t="shared" si="4"/>
        <v>  10,014,671 </v>
      </c>
      <c r="C41" s="50" t="str">
        <f t="shared" si="5"/>
        <v>10/28/2019</v>
      </c>
      <c r="D41" s="50" t="str">
        <f t="shared" si="6"/>
        <v>10/29/2019</v>
      </c>
      <c r="E41" s="32" t="str">
        <f t="shared" si="1"/>
        <v>1</v>
      </c>
      <c r="F41" s="32"/>
      <c r="G41" s="32">
        <v>1.82</v>
      </c>
      <c r="H41">
        <v>1.0</v>
      </c>
      <c r="I41" t="str">
        <f t="shared" si="2"/>
        <v>0.00005055555556</v>
      </c>
      <c r="J41" s="52" t="str">
        <f t="shared" si="3"/>
        <v>  506.30 </v>
      </c>
      <c r="K41" s="52" t="str">
        <f t="shared" si="7"/>
        <v>  15,177.38 </v>
      </c>
    </row>
    <row r="42" ht="16.5" customHeight="1">
      <c r="A42" s="49">
        <v>1.0E7</v>
      </c>
      <c r="B42" s="49" t="str">
        <f t="shared" si="4"/>
        <v>  10,015,177 </v>
      </c>
      <c r="C42" s="50" t="str">
        <f t="shared" si="5"/>
        <v>10/29/2019</v>
      </c>
      <c r="D42" s="50" t="str">
        <f t="shared" si="6"/>
        <v>10/30/2019</v>
      </c>
      <c r="E42" s="32" t="str">
        <f t="shared" si="1"/>
        <v>2</v>
      </c>
      <c r="F42" s="32"/>
      <c r="G42" s="32">
        <v>1.81</v>
      </c>
      <c r="H42">
        <v>1.0</v>
      </c>
      <c r="I42" t="str">
        <f t="shared" si="2"/>
        <v>0.00005027777778</v>
      </c>
      <c r="J42" s="52" t="str">
        <f t="shared" si="3"/>
        <v>  503.54 </v>
      </c>
      <c r="K42" s="52" t="str">
        <f t="shared" si="7"/>
        <v>  15,680.92 </v>
      </c>
    </row>
    <row r="43" ht="16.5" customHeight="1">
      <c r="A43" s="49">
        <v>1.0E7</v>
      </c>
      <c r="B43" s="49" t="str">
        <f t="shared" si="4"/>
        <v>  10,015,681 </v>
      </c>
      <c r="C43" s="50" t="str">
        <f t="shared" si="5"/>
        <v>10/30/2019</v>
      </c>
      <c r="D43" s="50" t="str">
        <f t="shared" si="6"/>
        <v>10/31/2019</v>
      </c>
      <c r="E43" s="32" t="str">
        <f t="shared" si="1"/>
        <v>3</v>
      </c>
      <c r="F43" s="32"/>
      <c r="G43" s="32">
        <v>1.82</v>
      </c>
      <c r="H43">
        <v>1.0</v>
      </c>
      <c r="I43" t="str">
        <f t="shared" si="2"/>
        <v>0.00005055555556</v>
      </c>
      <c r="J43" s="52" t="str">
        <f t="shared" si="3"/>
        <v>  506.35 </v>
      </c>
      <c r="K43" s="54" t="str">
        <f t="shared" si="7"/>
        <v>  16,187.27 </v>
      </c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워크시트</vt:lpstr>
      </vt:variant>
      <vt:variant>
        <vt:i4>5</vt:i4>
      </vt:variant>
    </vt:vector>
  </HeadingPairs>
  <TitlesOfParts>
    <vt:vector baseType="lpstr" size="5">
      <vt:lpstr>1번</vt:lpstr>
      <vt:lpstr>2번</vt:lpstr>
      <vt:lpstr>3번</vt:lpstr>
      <vt:lpstr>4번</vt:lpstr>
      <vt:lpstr>5번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2025-05-08T06:23:43Z</dcterms:created>
  <dc:creator>김윤수</dc:creator>
  <cp:lastModifiedBy>김윤수</cp:lastModifiedBy>
  <dcterms:modified xsi:type="dcterms:W3CDTF">2025-05-09T03:53:17Z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0x0101003A65402FBCCE5142B745C07E133EAC3E</vt:lpwstr>
  </property>
</Properties>
</file>