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hlje\VSCodeProjects\KAIST_MFE\BAF510채권\hw2\"/>
    </mc:Choice>
  </mc:AlternateContent>
  <xr:revisionPtr revIDLastSave="0" documentId="13_ncr:1_{71E21C90-4873-47C5-B3EA-66B4868587D3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Sheet1 (2)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2" l="1"/>
  <c r="G2" i="2"/>
  <c r="F4" i="2"/>
  <c r="G4" i="2" s="1"/>
  <c r="N11" i="2"/>
  <c r="C10" i="2"/>
  <c r="C9" i="2"/>
  <c r="C8" i="2"/>
  <c r="C6" i="2"/>
  <c r="C4" i="2"/>
  <c r="H2" i="2" l="1"/>
  <c r="J3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" i="2"/>
  <c r="K3" i="2" l="1"/>
  <c r="F3" i="2" l="1"/>
  <c r="I34" i="2"/>
  <c r="J34" i="2"/>
  <c r="G34" i="2"/>
  <c r="J39" i="2"/>
  <c r="J40" i="2" s="1"/>
  <c r="I39" i="2"/>
  <c r="G39" i="2"/>
  <c r="F41" i="2" s="1"/>
  <c r="G41" i="2" s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" i="2"/>
  <c r="F2" i="2" s="1"/>
  <c r="H3" i="2" l="1"/>
  <c r="J4" i="2" s="1"/>
  <c r="G40" i="2"/>
  <c r="K40" i="2" s="1"/>
  <c r="I40" i="2"/>
  <c r="I41" i="2"/>
  <c r="J41" i="2"/>
  <c r="K41" i="2"/>
  <c r="K4" i="2" l="1"/>
  <c r="F5" i="2"/>
  <c r="G5" i="2" s="1"/>
  <c r="F6" i="2" l="1"/>
  <c r="G6" i="2" s="1"/>
  <c r="H4" i="2"/>
  <c r="J5" i="2" s="1"/>
  <c r="K5" i="2" l="1"/>
  <c r="H5" i="2" s="1"/>
  <c r="J6" i="2" s="1"/>
  <c r="K6" i="2" s="1"/>
  <c r="F7" i="2"/>
  <c r="G7" i="2" s="1"/>
  <c r="H6" i="2" l="1"/>
  <c r="J7" i="2" s="1"/>
  <c r="K7" i="2" s="1"/>
  <c r="F8" i="2"/>
  <c r="G8" i="2" s="1"/>
  <c r="H7" i="2" l="1"/>
  <c r="J8" i="2" s="1"/>
  <c r="F9" i="2"/>
  <c r="G9" i="2" s="1"/>
  <c r="F10" i="2" l="1"/>
  <c r="K8" i="2"/>
  <c r="H8" i="2" s="1"/>
  <c r="J9" i="2" s="1"/>
  <c r="G10" i="2" l="1"/>
  <c r="F11" i="2" s="1"/>
  <c r="G11" i="2" s="1"/>
  <c r="F12" i="2" s="1"/>
  <c r="G12" i="2" s="1"/>
  <c r="K9" i="2"/>
  <c r="H9" i="2" s="1"/>
  <c r="J10" i="2" s="1"/>
  <c r="F13" i="2" l="1"/>
  <c r="G13" i="2" s="1"/>
  <c r="K10" i="2"/>
  <c r="H10" i="2" s="1"/>
  <c r="J11" i="2" s="1"/>
  <c r="K11" i="2" s="1"/>
  <c r="H11" i="2" s="1"/>
  <c r="J12" i="2" s="1"/>
  <c r="K12" i="2" s="1"/>
  <c r="H12" i="2" l="1"/>
  <c r="J13" i="2" s="1"/>
  <c r="K13" i="2" s="1"/>
  <c r="F14" i="2"/>
  <c r="G14" i="2" s="1"/>
  <c r="F15" i="2" l="1"/>
  <c r="G15" i="2" s="1"/>
  <c r="H13" i="2"/>
  <c r="J14" i="2" s="1"/>
  <c r="K14" i="2" s="1"/>
  <c r="F16" i="2" l="1"/>
  <c r="G16" i="2" s="1"/>
  <c r="H14" i="2"/>
  <c r="J15" i="2" s="1"/>
  <c r="K15" i="2" s="1"/>
  <c r="F17" i="2" l="1"/>
  <c r="G17" i="2" s="1"/>
  <c r="H15" i="2"/>
  <c r="J16" i="2" s="1"/>
  <c r="K16" i="2" s="1"/>
  <c r="F18" i="2" l="1"/>
  <c r="G18" i="2" s="1"/>
  <c r="H16" i="2"/>
  <c r="J17" i="2" s="1"/>
  <c r="K17" i="2" s="1"/>
  <c r="F19" i="2" l="1"/>
  <c r="G19" i="2" s="1"/>
  <c r="H17" i="2"/>
  <c r="J18" i="2" s="1"/>
  <c r="K18" i="2" s="1"/>
  <c r="F20" i="2" l="1"/>
  <c r="G20" i="2" s="1"/>
  <c r="H18" i="2"/>
  <c r="J19" i="2" s="1"/>
  <c r="K19" i="2" s="1"/>
  <c r="F21" i="2" l="1"/>
  <c r="G21" i="2" s="1"/>
  <c r="H19" i="2"/>
  <c r="J20" i="2" s="1"/>
  <c r="K20" i="2" s="1"/>
  <c r="H20" i="2" l="1"/>
  <c r="J21" i="2" s="1"/>
  <c r="K21" i="2" s="1"/>
</calcChain>
</file>

<file path=xl/sharedStrings.xml><?xml version="1.0" encoding="utf-8"?>
<sst xmlns="http://schemas.openxmlformats.org/spreadsheetml/2006/main" count="15" uniqueCount="13">
  <si>
    <t>year</t>
    <phoneticPr fontId="1" type="noConversion"/>
  </si>
  <si>
    <t>period</t>
    <phoneticPr fontId="1" type="noConversion"/>
  </si>
  <si>
    <t>par yield</t>
    <phoneticPr fontId="1" type="noConversion"/>
  </si>
  <si>
    <t>zero/spot</t>
  </si>
  <si>
    <t>discount factor</t>
  </si>
  <si>
    <t>par yield 2</t>
  </si>
  <si>
    <t>zero</t>
  </si>
  <si>
    <t>sum</t>
  </si>
  <si>
    <t>forward</t>
  </si>
  <si>
    <t>inverted power</t>
  </si>
  <si>
    <t>forward_rng</t>
  </si>
  <si>
    <t>1+forward/2</t>
  </si>
  <si>
    <t>product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</si>
</sst>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%"/>
  </numFmts>
  <fonts count="2"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2" fontId="0" fillId="0" borderId="0" xfId="0" applyNumberFormat="1">
      <alignment vertical="center"/>
    </xf>
    <xf numFmtId="10" fontId="0" fillId="0" borderId="0" xfId="0" applyNumberFormat="1">
      <alignment vertical="center"/>
    </xf>
    <xf numFmtId="0" fontId="0" fillId="2" borderId="0" xfId="0" applyFill="1">
      <alignment vertical="center"/>
    </xf>
    <xf numFmtId="164" fontId="0" fillId="2" borderId="0" xfId="0" applyNumberFormat="1" applyFill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4A148-0405-491E-A6F8-7A15A4094940}">
  <sheetPr codeName="Sheet1"/>
  <dimension ref="A1:N41"/>
  <sheetViews>
    <sheetView tabSelected="1" zoomScale="115" zoomScaleNormal="115" workbookViewId="0">
      <selection activeCell="F12" sqref="F12"/>
    </sheetView>
  </sheetViews>
  <sheetFormatPr defaultRowHeight="14.4"/>
  <cols>
    <col min="4" max="4" width="14.88671875" bestFit="1" customWidth="1"/>
    <col min="5" max="5" width="8.88671875" customWidth="1"/>
    <col min="6" max="6" width="13.109375" customWidth="1"/>
    <col min="7" max="7" width="12.109375" bestFit="1" customWidth="1"/>
    <col min="8" max="8" width="10.88671875" bestFit="1" customWidth="1"/>
    <col min="10" max="10" width="12.5546875" bestFit="1" customWidth="1"/>
  </cols>
  <sheetData>
    <row r="1" spans="1:14">
      <c r="A1" t="s">
        <v>0</v>
      </c>
      <c r="B1" t="s">
        <v>1</v>
      </c>
      <c r="C1" t="s">
        <v>2</v>
      </c>
      <c r="D1" s="3" t="s">
        <v>5</v>
      </c>
      <c r="F1" s="3" t="s">
        <v>3</v>
      </c>
      <c r="G1" t="s">
        <v>9</v>
      </c>
      <c r="H1" s="3" t="s">
        <v>8</v>
      </c>
      <c r="I1" t="s">
        <v>10</v>
      </c>
      <c r="J1" t="s">
        <v>11</v>
      </c>
      <c r="K1" t="s">
        <v>12</v>
      </c>
    </row>
    <row r="2" spans="1:14">
      <c r="A2">
        <v>0.5</v>
      </c>
      <c r="B2">
        <v>1</v>
      </c>
      <c r="C2">
        <v>5.36</v>
      </c>
      <c r="D2" s="4">
        <f>C2/100</f>
        <v>5.3600000000000002E-2</v>
      </c>
      <c r="E2" t="s">
        <v>6</v>
      </c>
      <c r="F2" s="4">
        <f>D2</f>
        <v>5.3600000000000002E-2</v>
      </c>
      <c r="G2">
        <f>1/(1+F2/2)^B2</f>
        <v>0.97389949357226335</v>
      </c>
      <c r="H2" s="4">
        <f>2*( (1+F3/2)^B3 / (1+F$2/2) / K2 -1)</f>
        <v>4.6605965134398186E-2</v>
      </c>
      <c r="I2" t="str">
        <f t="shared" ref="I2:I21" si="0">_xlfn.CONCAT("[", A2, ",", A3, "]")</f>
        <v>[0.5,1]</v>
      </c>
      <c r="K2">
        <v>1</v>
      </c>
    </row>
    <row r="3" spans="1:14">
      <c r="A3">
        <v>1</v>
      </c>
      <c r="B3">
        <v>2</v>
      </c>
      <c r="C3">
        <v>5.01</v>
      </c>
      <c r="D3" s="4">
        <f t="shared" ref="D3:D21" si="1">C3/100</f>
        <v>5.0099999999999999E-2</v>
      </c>
      <c r="E3" t="s">
        <v>6</v>
      </c>
      <c r="F3" s="4">
        <f>D3</f>
        <v>5.0099999999999999E-2</v>
      </c>
      <c r="G3">
        <f t="shared" ref="G3:G21" si="2">1/(1+F3/2)^B3</f>
        <v>0.95172154304583834</v>
      </c>
      <c r="H3" s="4">
        <f t="shared" ref="H3:H20" si="3">2*( (1+F4/2)^B4 / (1+F$2/2) / K3 -1)</f>
        <v>4.402825138160793E-2</v>
      </c>
      <c r="I3" t="str">
        <f t="shared" si="0"/>
        <v>[1,1.5]</v>
      </c>
      <c r="J3">
        <f>1+H2/2</f>
        <v>1.0233029825671991</v>
      </c>
      <c r="K3">
        <f>PRODUCT(J$3:J3)</f>
        <v>1.0233029825671991</v>
      </c>
    </row>
    <row r="4" spans="1:14">
      <c r="A4">
        <v>1.5</v>
      </c>
      <c r="B4">
        <v>3</v>
      </c>
      <c r="C4">
        <f>C3+(C5-C3)/2</f>
        <v>4.8149999999999995</v>
      </c>
      <c r="D4" s="4">
        <f t="shared" si="1"/>
        <v>4.8149999999999998E-2</v>
      </c>
      <c r="E4" s="1"/>
      <c r="F4" s="4">
        <f>2*( ( (1+D4/2) / (1 - D4/2 * SUM(G$2:G3) ) )^(1/B4) - 1)</f>
        <v>4.8074082432953968E-2</v>
      </c>
      <c r="G4">
        <f t="shared" si="2"/>
        <v>0.93122151555639887</v>
      </c>
      <c r="H4" s="4">
        <f t="shared" si="3"/>
        <v>4.0097765398256158E-2</v>
      </c>
      <c r="I4" t="str">
        <f t="shared" si="0"/>
        <v>[1.5,2]</v>
      </c>
      <c r="J4">
        <f t="shared" ref="J4:J21" si="4">1+H3/2</f>
        <v>1.022014125690804</v>
      </c>
      <c r="K4">
        <f>PRODUCT(J$3:J4)</f>
        <v>1.045830103045208</v>
      </c>
    </row>
    <row r="5" spans="1:14">
      <c r="A5">
        <v>2</v>
      </c>
      <c r="B5">
        <v>4</v>
      </c>
      <c r="C5">
        <v>4.62</v>
      </c>
      <c r="D5" s="4">
        <f t="shared" si="1"/>
        <v>4.6199999999999998E-2</v>
      </c>
      <c r="E5" s="1"/>
      <c r="F5" s="4">
        <f>2*( ( (1+D5/2) / (1 - D5/2 * SUM(G$2:G4) ) )^(1/B5) - 1)</f>
        <v>4.6077084278476121E-2</v>
      </c>
      <c r="G5">
        <f t="shared" si="2"/>
        <v>0.91291851925009204</v>
      </c>
      <c r="H5" s="4">
        <f t="shared" si="3"/>
        <v>4.0986026076706761E-2</v>
      </c>
      <c r="I5" t="str">
        <f t="shared" si="0"/>
        <v>[2,2.5]</v>
      </c>
      <c r="J5">
        <f t="shared" si="4"/>
        <v>1.0200488826991281</v>
      </c>
      <c r="K5">
        <f>PRODUCT(J$3:J5)</f>
        <v>1.0667978281043784</v>
      </c>
    </row>
    <row r="6" spans="1:14">
      <c r="A6">
        <v>2.5</v>
      </c>
      <c r="B6">
        <v>5</v>
      </c>
      <c r="C6">
        <f>C5+(C7-C5)/2</f>
        <v>4.5199999999999996</v>
      </c>
      <c r="D6" s="4">
        <f t="shared" si="1"/>
        <v>4.5199999999999997E-2</v>
      </c>
      <c r="E6" s="1"/>
      <c r="F6" s="4">
        <f>2*( ( (1+D6/2) / (1 - D6/2 * SUM(G$2:G5) ) )^(1/B6) - 1)</f>
        <v>4.5057857715030014E-2</v>
      </c>
      <c r="G6">
        <f t="shared" si="2"/>
        <v>0.89458576157422631</v>
      </c>
      <c r="H6" s="4">
        <f t="shared" si="3"/>
        <v>3.8884654289960352E-2</v>
      </c>
      <c r="I6" t="str">
        <f t="shared" si="0"/>
        <v>[2.5,3]</v>
      </c>
      <c r="J6">
        <f t="shared" si="4"/>
        <v>1.0204930130383534</v>
      </c>
      <c r="K6">
        <f>PRODUCT(J$3:J6)</f>
        <v>1.0886597299050085</v>
      </c>
    </row>
    <row r="7" spans="1:14">
      <c r="A7">
        <v>3</v>
      </c>
      <c r="B7">
        <v>6</v>
      </c>
      <c r="C7">
        <v>4.42</v>
      </c>
      <c r="D7" s="4">
        <f t="shared" si="1"/>
        <v>4.4199999999999996E-2</v>
      </c>
      <c r="E7" s="1"/>
      <c r="F7" s="4">
        <f>2*( ( (1+D7/2) / (1 - D7/2 * SUM(G$2:G6) ) )^(1/B7) - 1)</f>
        <v>4.402769402921658E-2</v>
      </c>
      <c r="G7">
        <f t="shared" si="2"/>
        <v>0.87752464043706757</v>
      </c>
      <c r="H7" s="4">
        <f t="shared" si="3"/>
        <v>4.1221795737814038E-2</v>
      </c>
      <c r="I7" t="str">
        <f t="shared" si="0"/>
        <v>[3,3.5]</v>
      </c>
      <c r="J7">
        <f t="shared" si="4"/>
        <v>1.0194423271449802</v>
      </c>
      <c r="K7">
        <f>PRODUCT(J$3:J7)</f>
        <v>1.1098258085233874</v>
      </c>
    </row>
    <row r="8" spans="1:14">
      <c r="A8">
        <v>3.5</v>
      </c>
      <c r="B8">
        <v>7</v>
      </c>
      <c r="C8">
        <f>C7+1*(C11-C7)/4</f>
        <v>4.38</v>
      </c>
      <c r="D8" s="4">
        <f t="shared" si="1"/>
        <v>4.3799999999999999E-2</v>
      </c>
      <c r="E8" s="1"/>
      <c r="F8" s="4">
        <f>2*( ( (1+D8/2) / (1 - D8/2 * SUM(G$2:G7) ) )^(1/B8) - 1)</f>
        <v>4.362661539468915E-2</v>
      </c>
      <c r="G8">
        <f t="shared" si="2"/>
        <v>0.85980332198038312</v>
      </c>
      <c r="H8" s="4">
        <f t="shared" si="3"/>
        <v>4.0361693054666858E-2</v>
      </c>
      <c r="I8" t="str">
        <f t="shared" si="0"/>
        <v>[3.5,4]</v>
      </c>
      <c r="J8">
        <f t="shared" si="4"/>
        <v>1.020610897868907</v>
      </c>
      <c r="K8">
        <f>PRODUCT(J$3:J8)</f>
        <v>1.13270031491514</v>
      </c>
    </row>
    <row r="9" spans="1:14">
      <c r="A9">
        <v>4</v>
      </c>
      <c r="B9">
        <v>8</v>
      </c>
      <c r="C9">
        <f>C7+2*(C11-C7)/4</f>
        <v>4.34</v>
      </c>
      <c r="D9" s="4">
        <f t="shared" si="1"/>
        <v>4.3400000000000001E-2</v>
      </c>
      <c r="E9" s="1"/>
      <c r="F9" s="4">
        <f>2*( ( (1+D9/2) / (1 - D9/2 * SUM(G$2:G8) ) )^(1/B9) - 1)</f>
        <v>4.32182145627098E-2</v>
      </c>
      <c r="G9">
        <f t="shared" si="2"/>
        <v>0.84279500532393747</v>
      </c>
      <c r="H9" s="4">
        <f t="shared" si="3"/>
        <v>3.9493797156140431E-2</v>
      </c>
      <c r="I9" t="str">
        <f t="shared" si="0"/>
        <v>[4,4.5]</v>
      </c>
      <c r="J9">
        <f t="shared" si="4"/>
        <v>1.0201808465273334</v>
      </c>
      <c r="K9">
        <f>PRODUCT(J$3:J9)</f>
        <v>1.1555591661319047</v>
      </c>
    </row>
    <row r="10" spans="1:14">
      <c r="A10">
        <v>4.5</v>
      </c>
      <c r="B10">
        <v>9</v>
      </c>
      <c r="C10">
        <f>C7+3*(C11-C7)/4</f>
        <v>4.3</v>
      </c>
      <c r="D10" s="4">
        <f t="shared" si="1"/>
        <v>4.2999999999999997E-2</v>
      </c>
      <c r="E10" s="1"/>
      <c r="F10" s="4">
        <f>2*( ( (1+D10/2) / (1 - D10/2 * SUM(G$2:G9) ) )^(1/B10) - 1)</f>
        <v>4.280405476486715E-2</v>
      </c>
      <c r="G10">
        <f t="shared" si="2"/>
        <v>0.82647469337649038</v>
      </c>
      <c r="H10" s="4">
        <f t="shared" si="3"/>
        <v>3.8618371559733244E-2</v>
      </c>
      <c r="I10" t="str">
        <f t="shared" si="0"/>
        <v>[4.5,5]</v>
      </c>
      <c r="J10">
        <f t="shared" si="4"/>
        <v>1.0197468985780702</v>
      </c>
      <c r="K10">
        <f>PRODUCT(J$3:J10)</f>
        <v>1.1783778757864707</v>
      </c>
    </row>
    <row r="11" spans="1:14">
      <c r="A11">
        <v>5</v>
      </c>
      <c r="B11">
        <v>10</v>
      </c>
      <c r="C11">
        <v>4.26</v>
      </c>
      <c r="D11" s="4">
        <f t="shared" si="1"/>
        <v>4.2599999999999999E-2</v>
      </c>
      <c r="E11" s="1"/>
      <c r="F11" s="4">
        <f>2*( ( (1+D11/2) / (1 - D11/2 * SUM(G$2:G10) ) )^(1/B11) - 1)</f>
        <v>4.2385100003914822E-2</v>
      </c>
      <c r="G11">
        <f t="shared" si="2"/>
        <v>0.81081844930511449</v>
      </c>
      <c r="H11" s="4">
        <f t="shared" si="3"/>
        <v>4.3209536563423967E-2</v>
      </c>
      <c r="I11" t="str">
        <f t="shared" si="0"/>
        <v>[5,5.5]</v>
      </c>
      <c r="J11">
        <f t="shared" si="4"/>
        <v>1.0193091857798666</v>
      </c>
      <c r="K11">
        <f>PRODUCT(J$3:J11)</f>
        <v>1.2011313931089163</v>
      </c>
      <c r="M11">
        <v>8</v>
      </c>
      <c r="N11">
        <f>110/M11</f>
        <v>13.75</v>
      </c>
    </row>
    <row r="12" spans="1:14">
      <c r="A12">
        <v>5.5</v>
      </c>
      <c r="B12">
        <v>11</v>
      </c>
      <c r="C12">
        <v>4.2649999999999997</v>
      </c>
      <c r="D12" s="4">
        <f t="shared" si="1"/>
        <v>4.2649999999999993E-2</v>
      </c>
      <c r="E12" s="1"/>
      <c r="F12" s="4">
        <f>2*( ( (1+D12/2) / (1 - D12/2 * SUM(G$2:G11) ) )^(1/B12) - 1)</f>
        <v>4.246003503372231E-2</v>
      </c>
      <c r="G12">
        <f t="shared" si="2"/>
        <v>0.79367136340687849</v>
      </c>
      <c r="H12" s="4">
        <f t="shared" si="3"/>
        <v>4.3322739960445222E-2</v>
      </c>
      <c r="I12" t="str">
        <f t="shared" si="0"/>
        <v>[5.5,6]</v>
      </c>
      <c r="J12">
        <f t="shared" si="4"/>
        <v>1.021604768281712</v>
      </c>
      <c r="K12">
        <f>PRODUCT(J$3:J12)</f>
        <v>1.2270815585329242</v>
      </c>
    </row>
    <row r="13" spans="1:14">
      <c r="A13">
        <v>6</v>
      </c>
      <c r="B13">
        <v>12</v>
      </c>
      <c r="C13">
        <v>4.2700000000000005</v>
      </c>
      <c r="D13" s="4">
        <f t="shared" si="1"/>
        <v>4.2700000000000002E-2</v>
      </c>
      <c r="E13" s="1"/>
      <c r="F13" s="4">
        <f>2*( ( (1+D13/2) / (1 - D13/2 * SUM(G$2:G12) ) )^(1/B13) - 1)</f>
        <v>4.2531913196884652E-2</v>
      </c>
      <c r="G13">
        <f t="shared" si="2"/>
        <v>0.77684386111441461</v>
      </c>
      <c r="H13" s="4">
        <f t="shared" si="3"/>
        <v>4.3437350981337275E-2</v>
      </c>
      <c r="I13" t="str">
        <f t="shared" si="0"/>
        <v>[6,6.5]</v>
      </c>
      <c r="J13">
        <f t="shared" si="4"/>
        <v>1.0216613699802226</v>
      </c>
      <c r="K13">
        <f>PRODUCT(J$3:J13)</f>
        <v>1.253661826168214</v>
      </c>
    </row>
    <row r="14" spans="1:14">
      <c r="A14">
        <v>6.5</v>
      </c>
      <c r="B14">
        <v>13</v>
      </c>
      <c r="C14">
        <v>4.2750000000000004</v>
      </c>
      <c r="D14" s="4">
        <f t="shared" si="1"/>
        <v>4.2750000000000003E-2</v>
      </c>
      <c r="E14" s="1"/>
      <c r="F14" s="4">
        <f>2*( ( (1+D14/2) / (1 - D14/2 * SUM(G$2:G13) ) )^(1/B14) - 1)</f>
        <v>4.2601548011338863E-2</v>
      </c>
      <c r="G14">
        <f t="shared" si="2"/>
        <v>0.76033048993779462</v>
      </c>
      <c r="H14" s="4">
        <f t="shared" si="3"/>
        <v>4.3553408055414966E-2</v>
      </c>
      <c r="I14" t="str">
        <f t="shared" si="0"/>
        <v>[6.5,7]</v>
      </c>
      <c r="J14">
        <f t="shared" si="4"/>
        <v>1.0217186754906686</v>
      </c>
      <c r="K14">
        <f>PRODUCT(J$3:J14)</f>
        <v>1.2808897005458004</v>
      </c>
    </row>
    <row r="15" spans="1:14">
      <c r="A15">
        <v>7</v>
      </c>
      <c r="B15">
        <v>14</v>
      </c>
      <c r="C15">
        <v>4.28</v>
      </c>
      <c r="D15" s="4">
        <f t="shared" si="1"/>
        <v>4.2800000000000005E-2</v>
      </c>
      <c r="E15" s="1"/>
      <c r="F15" s="4">
        <f>2*( ( (1+D15/2) / (1 - D15/2 * SUM(G$2:G14) ) )^(1/B15) - 1)</f>
        <v>4.2669523308650259E-2</v>
      </c>
      <c r="G15">
        <f t="shared" si="2"/>
        <v>0.74412588087071585</v>
      </c>
      <c r="H15" s="4">
        <f t="shared" si="3"/>
        <v>4.2509838523742793E-2</v>
      </c>
      <c r="I15" t="str">
        <f t="shared" si="0"/>
        <v>[7,7.5]</v>
      </c>
      <c r="J15">
        <f t="shared" si="4"/>
        <v>1.0217767040277075</v>
      </c>
      <c r="K15">
        <f>PRODUCT(J$3:J15)</f>
        <v>1.3087832564467252</v>
      </c>
    </row>
    <row r="16" spans="1:14">
      <c r="A16">
        <v>7.5</v>
      </c>
      <c r="B16">
        <v>15</v>
      </c>
      <c r="C16">
        <v>4.2783333333333333</v>
      </c>
      <c r="D16" s="4">
        <f t="shared" si="1"/>
        <v>4.2783333333333333E-2</v>
      </c>
      <c r="E16" s="1"/>
      <c r="F16" s="4">
        <f>2*( ( (1+D16/2) / (1 - D16/2 * SUM(G$2:G15) ) )^(1/B16) - 1)</f>
        <v>4.2658877267934603E-2</v>
      </c>
      <c r="G16">
        <f t="shared" si="2"/>
        <v>0.72863872362891025</v>
      </c>
      <c r="H16" s="4">
        <f t="shared" si="3"/>
        <v>4.2470343561615831E-2</v>
      </c>
      <c r="I16" t="str">
        <f t="shared" si="0"/>
        <v>[7.5,8]</v>
      </c>
      <c r="J16">
        <f t="shared" si="4"/>
        <v>1.0212549192618714</v>
      </c>
      <c r="K16">
        <f>PRODUCT(J$3:J16)</f>
        <v>1.3366013388937894</v>
      </c>
    </row>
    <row r="17" spans="1:11">
      <c r="A17">
        <v>8</v>
      </c>
      <c r="B17">
        <v>16</v>
      </c>
      <c r="C17">
        <v>4.2766666666666664</v>
      </c>
      <c r="D17" s="4">
        <f t="shared" si="1"/>
        <v>4.2766666666666661E-2</v>
      </c>
      <c r="E17" s="1"/>
      <c r="F17" s="4">
        <f>2*( ( (1+D17/2) / (1 - D17/2 * SUM(G$2:G16) ) )^(1/B17) - 1)</f>
        <v>4.2647093401455116E-2</v>
      </c>
      <c r="G17">
        <f t="shared" si="2"/>
        <v>0.71348768996892842</v>
      </c>
      <c r="H17" s="4">
        <f t="shared" si="3"/>
        <v>4.2430370092362502E-2</v>
      </c>
      <c r="I17" t="str">
        <f t="shared" si="0"/>
        <v>[8,8.5]</v>
      </c>
      <c r="J17">
        <f t="shared" si="4"/>
        <v>1.0212351717808079</v>
      </c>
      <c r="K17">
        <f>PRODUCT(J$3:J17)</f>
        <v>1.364984297927657</v>
      </c>
    </row>
    <row r="18" spans="1:11">
      <c r="A18">
        <v>8.5</v>
      </c>
      <c r="B18">
        <v>17</v>
      </c>
      <c r="C18">
        <v>4.2749999999999995</v>
      </c>
      <c r="D18" s="4">
        <f t="shared" si="1"/>
        <v>4.2749999999999996E-2</v>
      </c>
      <c r="E18" s="1"/>
      <c r="F18" s="4">
        <f>2*( ( (1+D18/2) / (1 - D18/2 * SUM(G$2:G17) ) )^(1/B18) - 1)</f>
        <v>4.2634344334947727E-2</v>
      </c>
      <c r="G18">
        <f t="shared" si="2"/>
        <v>0.69866537475807611</v>
      </c>
      <c r="H18" s="4">
        <f t="shared" si="3"/>
        <v>4.2389908968438306E-2</v>
      </c>
      <c r="I18" t="str">
        <f t="shared" si="0"/>
        <v>[8.5,9]</v>
      </c>
      <c r="J18">
        <f t="shared" si="4"/>
        <v>1.0212151850461813</v>
      </c>
      <c r="K18">
        <f>PRODUCT(J$3:J18)</f>
        <v>1.393942692393324</v>
      </c>
    </row>
    <row r="19" spans="1:11">
      <c r="A19">
        <v>9</v>
      </c>
      <c r="B19">
        <v>18</v>
      </c>
      <c r="C19">
        <v>4.2733333333333334</v>
      </c>
      <c r="D19" s="4">
        <f t="shared" si="1"/>
        <v>4.2733333333333332E-2</v>
      </c>
      <c r="E19" s="1"/>
      <c r="F19" s="4">
        <f>2*( ( (1+D19/2) / (1 - D19/2 * SUM(G$2:G18) ) )^(1/B19) - 1)</f>
        <v>4.2620763824922747E-2</v>
      </c>
      <c r="G19">
        <f t="shared" si="2"/>
        <v>0.68416453850475112</v>
      </c>
      <c r="H19" s="4">
        <f t="shared" si="3"/>
        <v>4.234895089640256E-2</v>
      </c>
      <c r="I19" t="str">
        <f t="shared" si="0"/>
        <v>[9,9.5]</v>
      </c>
      <c r="J19">
        <f t="shared" si="4"/>
        <v>1.0211949544842192</v>
      </c>
      <c r="K19">
        <f>PRODUCT(J$3:J19)</f>
        <v>1.4234872443122104</v>
      </c>
    </row>
    <row r="20" spans="1:11">
      <c r="A20">
        <v>9.5</v>
      </c>
      <c r="B20">
        <v>19</v>
      </c>
      <c r="C20">
        <v>4.2716666666666665</v>
      </c>
      <c r="D20" s="4">
        <f t="shared" si="1"/>
        <v>4.2716666666666667E-2</v>
      </c>
      <c r="E20" s="1"/>
      <c r="F20" s="4">
        <f>2*( ( (1+D20/2) / (1 - D20/2 * SUM(G$2:G19) ) )^(1/B20) - 1)</f>
        <v>4.2606456979485063E-2</v>
      </c>
      <c r="G20">
        <f t="shared" si="2"/>
        <v>0.66997810359925614</v>
      </c>
      <c r="H20" s="4">
        <f t="shared" si="3"/>
        <v>4.2307486435695818E-2</v>
      </c>
      <c r="I20" t="str">
        <f t="shared" si="0"/>
        <v>[9.5,10]</v>
      </c>
      <c r="J20">
        <f t="shared" si="4"/>
        <v>1.0211744754482013</v>
      </c>
      <c r="K20">
        <f>PRODUCT(J$3:J20)</f>
        <v>1.4536288400177271</v>
      </c>
    </row>
    <row r="21" spans="1:11">
      <c r="A21">
        <v>10</v>
      </c>
      <c r="B21">
        <v>20</v>
      </c>
      <c r="C21">
        <v>4.2699999999999996</v>
      </c>
      <c r="D21" s="4">
        <f t="shared" si="1"/>
        <v>4.2699999999999995E-2</v>
      </c>
      <c r="E21" s="1"/>
      <c r="F21" s="4">
        <f>2*( ( (1+D21/2) / (1 - D21/2 * SUM(G$2:G20) ) )^(1/B21) - 1)</f>
        <v>4.2591507412909291E-2</v>
      </c>
      <c r="G21">
        <f t="shared" si="2"/>
        <v>0.65609915064114532</v>
      </c>
      <c r="H21" s="4"/>
      <c r="I21" t="str">
        <f t="shared" si="0"/>
        <v>[10,]</v>
      </c>
      <c r="J21">
        <f t="shared" si="4"/>
        <v>1.0211537432178479</v>
      </c>
      <c r="K21">
        <f>PRODUCT(J$3:J21)</f>
        <v>1.4843785312335203</v>
      </c>
    </row>
    <row r="22" spans="1:11">
      <c r="E22" s="1"/>
      <c r="H22" s="1"/>
    </row>
    <row r="33" spans="6:11">
      <c r="F33" t="s">
        <v>6</v>
      </c>
      <c r="G33">
        <v>0.03</v>
      </c>
      <c r="I33">
        <v>7.0000000000000007E-2</v>
      </c>
      <c r="J33">
        <v>0.09</v>
      </c>
    </row>
    <row r="34" spans="6:11">
      <c r="F34" t="s">
        <v>4</v>
      </c>
      <c r="G34">
        <f>1/(1+G33)</f>
        <v>0.970873786407767</v>
      </c>
      <c r="I34">
        <f t="shared" ref="I34:J34" si="5">1/(1+I33)</f>
        <v>0.93457943925233644</v>
      </c>
      <c r="J34">
        <f t="shared" si="5"/>
        <v>0.9174311926605504</v>
      </c>
    </row>
    <row r="37" spans="6:11">
      <c r="G37">
        <v>100</v>
      </c>
    </row>
    <row r="38" spans="6:11">
      <c r="G38">
        <v>1</v>
      </c>
      <c r="I38">
        <v>3</v>
      </c>
      <c r="J38">
        <v>4</v>
      </c>
      <c r="K38" t="s">
        <v>7</v>
      </c>
    </row>
    <row r="39" spans="6:11">
      <c r="F39">
        <v>8.5699999999999998E-2</v>
      </c>
      <c r="G39">
        <f>$G$37*$F$39</f>
        <v>8.57</v>
      </c>
      <c r="I39">
        <f>$G$37*$F$39</f>
        <v>8.57</v>
      </c>
      <c r="J39">
        <f>F39*G37+G37</f>
        <v>108.57</v>
      </c>
    </row>
    <row r="40" spans="6:11">
      <c r="F40">
        <v>100</v>
      </c>
      <c r="G40">
        <f>G39*(G34)^G38</f>
        <v>8.3203883495145643</v>
      </c>
      <c r="I40">
        <f t="shared" ref="I40:J40" si="6">I39*(I34)^I38</f>
        <v>6.9956728049546015</v>
      </c>
      <c r="J40">
        <f t="shared" si="6"/>
        <v>76.913725165348367</v>
      </c>
      <c r="K40">
        <f>SUM(G40:J40)</f>
        <v>92.229786319817535</v>
      </c>
    </row>
    <row r="41" spans="6:11">
      <c r="F41" s="2">
        <f>RATE(4, G39, -F40, G37)</f>
        <v>8.570000000003386E-2</v>
      </c>
      <c r="G41">
        <f>G39/(1+$F$41)^G38</f>
        <v>7.8935249148012643</v>
      </c>
      <c r="I41">
        <f>I39/(1+$F$41)^I38</f>
        <v>6.6965529695080672</v>
      </c>
      <c r="J41">
        <f>J39/(1+$F$41)^J38</f>
        <v>78.139474556684476</v>
      </c>
      <c r="K41">
        <f>SUM(G41:J41)</f>
        <v>92.729552440993814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Jaepil Choi</cp:lastModifiedBy>
  <dcterms:created xsi:type="dcterms:W3CDTF">2023-03-28T00:23:37Z</dcterms:created>
  <dcterms:modified xsi:type="dcterms:W3CDTF">2024-03-29T04:01:52Z</dcterms:modified>
</cp:coreProperties>
</file>