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F504\"/>
    </mc:Choice>
  </mc:AlternateContent>
  <xr:revisionPtr revIDLastSave="0" documentId="13_ncr:1_{F493DAE2-7EFE-47D7-B2D0-4EE6E5AF7B03}" xr6:coauthVersionLast="36" xr6:coauthVersionMax="36" xr10:uidLastSave="{00000000-0000-0000-0000-000000000000}"/>
  <bookViews>
    <workbookView xWindow="0" yWindow="0" windowWidth="15140" windowHeight="6710" activeTab="4" xr2:uid="{5345714B-811D-42C4-9268-C6825A3C340D}"/>
  </bookViews>
  <sheets>
    <sheet name="Scenario" sheetId="7" r:id="rId1"/>
    <sheet name="Scenario_price" sheetId="9" r:id="rId2"/>
    <sheet name="Scenario_size" sheetId="5" r:id="rId3"/>
    <sheet name="Scenario_share" sheetId="6" r:id="rId4"/>
    <sheet name="Break-evens" sheetId="8" r:id="rId5"/>
  </sheets>
  <definedNames>
    <definedName name="solver_adj" localSheetId="4" hidden="1">'Break-evens'!$E$20</definedName>
    <definedName name="solver_adj" localSheetId="0" hidden="1">Scenario!$E$18</definedName>
    <definedName name="solver_adj" localSheetId="1" hidden="1">Scenario_price!$E$18</definedName>
    <definedName name="solver_adj" localSheetId="3" hidden="1">Scenario_share!$A$19</definedName>
    <definedName name="solver_adj" localSheetId="2" hidden="1">Scenario_size!$C$18</definedName>
    <definedName name="solver_cvg" localSheetId="4" hidden="1">0.0001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cvg" localSheetId="2" hidden="1">0.0001</definedName>
    <definedName name="solver_drv" localSheetId="4" hidden="1">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drv" localSheetId="2" hidden="1">1</definedName>
    <definedName name="solver_eng" localSheetId="4" hidden="1">1</definedName>
    <definedName name="solver_eng" localSheetId="0" hidden="1">1</definedName>
    <definedName name="solver_eng" localSheetId="1" hidden="1">1</definedName>
    <definedName name="solver_eng" localSheetId="3" hidden="1">1</definedName>
    <definedName name="solver_eng" localSheetId="2" hidden="1">1</definedName>
    <definedName name="solver_est" localSheetId="4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itr" localSheetId="4" hidden="1">2147483647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itr" localSheetId="2" hidden="1">2147483647</definedName>
    <definedName name="solver_lhs1" localSheetId="4" hidden="1">'Break-evens'!$C$19</definedName>
    <definedName name="solver_lhs1" localSheetId="0" hidden="1">Scenario!$E$19</definedName>
    <definedName name="solver_lhs1" localSheetId="1" hidden="1">Scenario_price!#REF!</definedName>
    <definedName name="solver_lhs1" localSheetId="3" hidden="1">Scenario_share!$B$19</definedName>
    <definedName name="solver_lhs1" localSheetId="2" hidden="1">Scenario_size!$C$19</definedName>
    <definedName name="solver_mip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ip" localSheetId="2" hidden="1">2147483647</definedName>
    <definedName name="solver_mni" localSheetId="4" hidden="1">30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ni" localSheetId="2" hidden="1">30</definedName>
    <definedName name="solver_mrt" localSheetId="4" hidden="1">0.075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rt" localSheetId="2" hidden="1">0.075</definedName>
    <definedName name="solver_msl" localSheetId="4" hidden="1">2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msl" localSheetId="2" hidden="1">2</definedName>
    <definedName name="solver_neg" localSheetId="4" hidden="1">1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eg" localSheetId="2" hidden="1">1</definedName>
    <definedName name="solver_nod" localSheetId="4" hidden="1">2147483647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od" localSheetId="2" hidden="1">2147483647</definedName>
    <definedName name="solver_num" localSheetId="4" hidden="1">0</definedName>
    <definedName name="solver_num" localSheetId="0" hidden="1">1</definedName>
    <definedName name="solver_num" localSheetId="1" hidden="1">1</definedName>
    <definedName name="solver_num" localSheetId="3" hidden="1">1</definedName>
    <definedName name="solver_num" localSheetId="2" hidden="1">1</definedName>
    <definedName name="solver_nwt" localSheetId="4" hidden="1">1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opt" localSheetId="4" hidden="1">'Break-evens'!$E$19</definedName>
    <definedName name="solver_opt" localSheetId="0" hidden="1">Scenario!$E$19</definedName>
    <definedName name="solver_opt" localSheetId="1" hidden="1">Scenario_price!#REF!</definedName>
    <definedName name="solver_opt" localSheetId="3" hidden="1">Scenario_share!$B$19</definedName>
    <definedName name="solver_opt" localSheetId="2" hidden="1">Scenario_size!$C$19</definedName>
    <definedName name="solver_pre" localSheetId="4" hidden="1">0.000001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rbv" localSheetId="4" hidden="1">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bv" localSheetId="2" hidden="1">1</definedName>
    <definedName name="solver_rel1" localSheetId="4" hidden="1">2</definedName>
    <definedName name="solver_rel1" localSheetId="0" hidden="1">2</definedName>
    <definedName name="solver_rel1" localSheetId="1" hidden="1">2</definedName>
    <definedName name="solver_rel1" localSheetId="3" hidden="1">2</definedName>
    <definedName name="solver_rel1" localSheetId="2" hidden="1">2</definedName>
    <definedName name="solver_rhs1" localSheetId="4" hidden="1">0</definedName>
    <definedName name="solver_rhs1" localSheetId="0" hidden="1">0</definedName>
    <definedName name="solver_rhs1" localSheetId="1" hidden="1">0</definedName>
    <definedName name="solver_rhs1" localSheetId="3" hidden="1">0</definedName>
    <definedName name="solver_rhs1" localSheetId="2" hidden="1">0</definedName>
    <definedName name="solver_rlx" localSheetId="4" hidden="1">2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lx" localSheetId="2" hidden="1">2</definedName>
    <definedName name="solver_rsd" localSheetId="4" hidden="1">0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rsd" localSheetId="2" hidden="1">0</definedName>
    <definedName name="solver_scl" localSheetId="4" hidden="1">1</definedName>
    <definedName name="solver_scl" localSheetId="0" hidden="1">1</definedName>
    <definedName name="solver_scl" localSheetId="1" hidden="1">1</definedName>
    <definedName name="solver_scl" localSheetId="3" hidden="1">1</definedName>
    <definedName name="solver_scl" localSheetId="2" hidden="1">1</definedName>
    <definedName name="solver_sho" localSheetId="4" hidden="1">2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sz" localSheetId="4" hidden="1">100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ssz" localSheetId="2" hidden="1">100</definedName>
    <definedName name="solver_tim" localSheetId="4" hidden="1">2147483647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im" localSheetId="2" hidden="1">2147483647</definedName>
    <definedName name="solver_tol" localSheetId="4" hidden="1">0.01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ol" localSheetId="2" hidden="1">0.01</definedName>
    <definedName name="solver_typ" localSheetId="4" hidden="1">3</definedName>
    <definedName name="solver_typ" localSheetId="0" hidden="1">1</definedName>
    <definedName name="solver_typ" localSheetId="1" hidden="1">1</definedName>
    <definedName name="solver_typ" localSheetId="3" hidden="1">1</definedName>
    <definedName name="solver_typ" localSheetId="2" hidden="1">1</definedName>
    <definedName name="solver_val" localSheetId="4" hidden="1">0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er" localSheetId="4" hidden="1">3</definedName>
    <definedName name="solver_ver" localSheetId="0" hidden="1">3</definedName>
    <definedName name="solver_ver" localSheetId="1" hidden="1">3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8" l="1"/>
  <c r="D19" i="8"/>
  <c r="C19" i="8"/>
  <c r="E4" i="8"/>
  <c r="E7" i="8" s="1"/>
  <c r="D4" i="8"/>
  <c r="D7" i="8" s="1"/>
  <c r="C18" i="8"/>
  <c r="J5" i="9"/>
  <c r="I5" i="9"/>
  <c r="H5" i="9"/>
  <c r="J4" i="9"/>
  <c r="I4" i="9"/>
  <c r="H4" i="9"/>
  <c r="J3" i="9"/>
  <c r="I3" i="7"/>
  <c r="H3" i="7"/>
  <c r="D8" i="6"/>
  <c r="E8" i="6"/>
  <c r="C8" i="6"/>
  <c r="E5" i="8" l="1"/>
  <c r="E10" i="8" s="1"/>
  <c r="E11" i="8" s="1"/>
  <c r="E12" i="8" s="1"/>
  <c r="E13" i="8" s="1"/>
  <c r="E16" i="8" s="1"/>
  <c r="D5" i="8"/>
  <c r="D10" i="8" s="1"/>
  <c r="D11" i="8" s="1"/>
  <c r="D12" i="8" s="1"/>
  <c r="D13" i="8" s="1"/>
  <c r="D16" i="8" s="1"/>
  <c r="D8" i="9"/>
  <c r="E6" i="9"/>
  <c r="D6" i="9"/>
  <c r="D11" i="9" s="1"/>
  <c r="C6" i="9"/>
  <c r="E11" i="9" l="1"/>
  <c r="E12" i="9" s="1"/>
  <c r="E13" i="9" s="1"/>
  <c r="E14" i="9" s="1"/>
  <c r="C11" i="9"/>
  <c r="C12" i="9" s="1"/>
  <c r="C13" i="9" s="1"/>
  <c r="C14" i="9" s="1"/>
  <c r="D12" i="9"/>
  <c r="D13" i="9" s="1"/>
  <c r="D14" i="9" s="1"/>
  <c r="C7" i="8"/>
  <c r="C5" i="8"/>
  <c r="C17" i="8"/>
  <c r="C8" i="5"/>
  <c r="D17" i="7"/>
  <c r="E17" i="7"/>
  <c r="E8" i="7"/>
  <c r="D8" i="7"/>
  <c r="C8" i="7"/>
  <c r="E6" i="7"/>
  <c r="D6" i="7"/>
  <c r="D11" i="7" s="1"/>
  <c r="D12" i="7" s="1"/>
  <c r="D13" i="7" s="1"/>
  <c r="D14" i="7" s="1"/>
  <c r="C6" i="7"/>
  <c r="D11" i="6"/>
  <c r="D12" i="6" s="1"/>
  <c r="D13" i="6" s="1"/>
  <c r="D14" i="6" s="1"/>
  <c r="D17" i="6" s="1"/>
  <c r="E11" i="6"/>
  <c r="E6" i="6"/>
  <c r="D6" i="6"/>
  <c r="C6" i="6"/>
  <c r="C11" i="6" s="1"/>
  <c r="E8" i="5"/>
  <c r="D8" i="5"/>
  <c r="E6" i="5"/>
  <c r="D6" i="5"/>
  <c r="D11" i="5" s="1"/>
  <c r="C6" i="5"/>
  <c r="C11" i="5" l="1"/>
  <c r="E17" i="9"/>
  <c r="D17" i="9"/>
  <c r="C17" i="9"/>
  <c r="C10" i="8"/>
  <c r="C11" i="8" s="1"/>
  <c r="E11" i="5"/>
  <c r="E12" i="5" s="1"/>
  <c r="E13" i="5" s="1"/>
  <c r="E14" i="5" s="1"/>
  <c r="E17" i="5" s="1"/>
  <c r="C11" i="7"/>
  <c r="C12" i="7" s="1"/>
  <c r="C13" i="7" s="1"/>
  <c r="C14" i="7" s="1"/>
  <c r="C17" i="7" s="1"/>
  <c r="E11" i="7"/>
  <c r="E12" i="7"/>
  <c r="E13" i="7" s="1"/>
  <c r="E14" i="7" s="1"/>
  <c r="E12" i="6"/>
  <c r="E13" i="6" s="1"/>
  <c r="E14" i="6" s="1"/>
  <c r="E17" i="6" s="1"/>
  <c r="C12" i="6"/>
  <c r="C13" i="6" s="1"/>
  <c r="C14" i="6" s="1"/>
  <c r="C17" i="6" s="1"/>
  <c r="C12" i="5"/>
  <c r="C13" i="5" s="1"/>
  <c r="C14" i="5" s="1"/>
  <c r="D12" i="5"/>
  <c r="D13" i="5" s="1"/>
  <c r="D14" i="5" s="1"/>
  <c r="D19" i="5" l="1"/>
  <c r="D17" i="5"/>
  <c r="C12" i="8"/>
  <c r="C13" i="8" s="1"/>
  <c r="C17" i="5"/>
  <c r="C19" i="5"/>
  <c r="E19" i="5"/>
  <c r="C16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Jung-Soon Hyun현정순</author>
  </authors>
  <commentList>
    <comment ref="C4" authorId="0" shapeId="0" xr:uid="{8B7D0835-8FFA-41FE-BFBF-993FE351E03C}">
      <text>
        <r>
          <rPr>
            <b/>
            <sz val="9"/>
            <color indexed="81"/>
            <rFont val="Tahoma"/>
            <family val="2"/>
          </rPr>
          <t>Use solver to # of units to have NPV = 0</t>
        </r>
      </text>
    </comment>
  </commentList>
</comments>
</file>

<file path=xl/sharedStrings.xml><?xml version="1.0" encoding="utf-8"?>
<sst xmlns="http://schemas.openxmlformats.org/spreadsheetml/2006/main" count="134" uniqueCount="43">
  <si>
    <t>IRR</t>
    <phoneticPr fontId="1" type="noConversion"/>
  </si>
  <si>
    <t xml:space="preserve">NPV </t>
    <phoneticPr fontId="1" type="noConversion"/>
  </si>
  <si>
    <t>(1) Price</t>
    <phoneticPr fontId="1" type="noConversion"/>
  </si>
  <si>
    <t>(2) Market share</t>
    <phoneticPr fontId="1" type="noConversion"/>
  </si>
  <si>
    <t>(3) Size of market per year</t>
    <phoneticPr fontId="1" type="noConversion"/>
  </si>
  <si>
    <t>year1</t>
    <phoneticPr fontId="1" type="noConversion"/>
  </si>
  <si>
    <t>Required rate of return</t>
    <phoneticPr fontId="1" type="noConversion"/>
  </si>
  <si>
    <t>(4) Revenue</t>
    <phoneticPr fontId="1" type="noConversion"/>
  </si>
  <si>
    <t>Pessimistic</t>
    <phoneticPr fontId="1" type="noConversion"/>
  </si>
  <si>
    <t>Estimate</t>
    <phoneticPr fontId="1" type="noConversion"/>
  </si>
  <si>
    <t>Optimistic</t>
    <phoneticPr fontId="1" type="noConversion"/>
  </si>
  <si>
    <t>(5) Variable cost per product</t>
    <phoneticPr fontId="1" type="noConversion"/>
  </si>
  <si>
    <t>(7) Fixed cost</t>
    <phoneticPr fontId="1" type="noConversion"/>
  </si>
  <si>
    <t>(8) Depreciation</t>
    <phoneticPr fontId="1" type="noConversion"/>
  </si>
  <si>
    <t xml:space="preserve">(9) Pretax profit </t>
    <phoneticPr fontId="1" type="noConversion"/>
  </si>
  <si>
    <t>(10) Tax (21%)</t>
    <phoneticPr fontId="1" type="noConversion"/>
  </si>
  <si>
    <t>(11) Net income</t>
    <phoneticPr fontId="1" type="noConversion"/>
  </si>
  <si>
    <t>(13) Initial investment costs</t>
    <phoneticPr fontId="1" type="noConversion"/>
  </si>
  <si>
    <t>year 2 - 6</t>
    <phoneticPr fontId="1" type="noConversion"/>
  </si>
  <si>
    <t>(6) Variable cost</t>
    <phoneticPr fontId="1" type="noConversion"/>
  </si>
  <si>
    <t>Variables ($ in million)</t>
    <phoneticPr fontId="1" type="noConversion"/>
  </si>
  <si>
    <t>(12 Cash flow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</si>
  <si>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NPVs</t>
    </r>
    <r>
      <rPr>
        <sz val="11"/>
        <color theme="1"/>
        <rFont val="맑은 고딕"/>
        <family val="2"/>
        <charset val="129"/>
        <scheme val="minor"/>
      </rPr>
      <t xml:space="preserve"> </t>
    </r>
    <phoneticPr fontId="1" type="noConversion"/>
  </si>
  <si>
    <t>Price</t>
    <phoneticPr fontId="1" type="noConversion"/>
  </si>
  <si>
    <t>Market share</t>
    <phoneticPr fontId="1" type="noConversion"/>
  </si>
  <si>
    <t>Size of market per year</t>
    <phoneticPr fontId="1" type="noConversion"/>
  </si>
  <si>
    <t>Variable cost per product</t>
    <phoneticPr fontId="1" type="noConversion"/>
  </si>
  <si>
    <t>Fixed cost</t>
    <phoneticPr fontId="1" type="noConversion"/>
  </si>
  <si>
    <t>Initial investment costs</t>
    <phoneticPr fontId="1" type="noConversion"/>
  </si>
  <si>
    <t>NPV_IRR</t>
    <phoneticPr fontId="1" type="noConversion"/>
  </si>
  <si>
    <t>Not found</t>
    <phoneticPr fontId="1" type="noConversion"/>
  </si>
  <si>
    <t xml:space="preserve">Accounting Break-even </t>
    <phoneticPr fontId="1" type="noConversion"/>
  </si>
  <si>
    <t>(3) # of productions per year</t>
    <phoneticPr fontId="1" type="noConversion"/>
  </si>
  <si>
    <t>Initial investment costs*</t>
    <phoneticPr fontId="1" type="noConversion"/>
  </si>
  <si>
    <t>*investment: 1,900, 1,500, 1,000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</si>
  <si>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NPVs</t>
    </r>
    <r>
      <rPr>
        <sz val="11"/>
        <color theme="1"/>
        <rFont val="맑은 고딕"/>
        <family val="3"/>
        <charset val="129"/>
        <scheme val="minor"/>
      </rPr>
      <t xml:space="preserve"> </t>
    </r>
    <phoneticPr fontId="1" type="noConversion"/>
  </si>
  <si>
    <t>(12) Cash flow</t>
    <phoneticPr fontId="1" type="noConversion"/>
  </si>
  <si>
    <t>Cash Break-even</t>
    <phoneticPr fontId="1" type="noConversion"/>
  </si>
  <si>
    <t>FBE</t>
    <phoneticPr fontId="1" type="noConversion"/>
  </si>
  <si>
    <t>CBE</t>
    <phoneticPr fontId="1" type="noConversion"/>
  </si>
  <si>
    <t>ABE</t>
    <phoneticPr fontId="1" type="noConversion"/>
  </si>
  <si>
    <t>IRR</t>
    <phoneticPr fontId="1" type="noConversion"/>
  </si>
  <si>
    <t>NPV_IRR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</si>
</sst>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_);[Red]\(0.0\)"/>
    <numFmt numFmtId="178" formatCode="#,##0_);[Red]\(#,##0\)"/>
    <numFmt numFmtId="179" formatCode="0_);[Red]\(0\)"/>
    <numFmt numFmtId="180" formatCode="#,##0.0_);[Red]\(#,##0.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0" fillId="0" borderId="0" xfId="0" applyNumberFormat="1" applyBorder="1">
      <alignment vertical="center"/>
    </xf>
    <xf numFmtId="4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3" fontId="0" fillId="2" borderId="0" xfId="0" applyNumberFormat="1" applyFill="1">
      <alignment vertical="center"/>
    </xf>
    <xf numFmtId="3" fontId="0" fillId="0" borderId="0" xfId="0" applyNumberFormat="1" applyFill="1">
      <alignment vertical="center"/>
    </xf>
    <xf numFmtId="4" fontId="0" fillId="2" borderId="0" xfId="0" applyNumberFormat="1" applyFill="1" applyAlignment="1">
      <alignment horizontal="center" vertical="center"/>
    </xf>
    <xf numFmtId="4" fontId="0" fillId="2" borderId="0" xfId="0" applyNumberFormat="1" applyFill="1">
      <alignment vertical="center"/>
    </xf>
    <xf numFmtId="9" fontId="0" fillId="2" borderId="0" xfId="0" applyNumberFormat="1" applyFill="1">
      <alignment vertical="center"/>
    </xf>
    <xf numFmtId="9" fontId="0" fillId="0" borderId="0" xfId="0" applyNumberFormat="1" applyFill="1">
      <alignment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1" xfId="0" applyFont="1" applyFill="1" applyBorder="1">
      <alignment vertical="center"/>
    </xf>
    <xf numFmtId="4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>
      <alignment vertical="center"/>
    </xf>
    <xf numFmtId="0" fontId="3" fillId="0" borderId="0" xfId="0" applyFont="1" applyFill="1" applyBorder="1">
      <alignment vertical="center"/>
    </xf>
    <xf numFmtId="3" fontId="3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0" fontId="3" fillId="0" borderId="2" xfId="0" applyFont="1" applyBorder="1">
      <alignment vertical="center"/>
    </xf>
    <xf numFmtId="3" fontId="3" fillId="0" borderId="2" xfId="0" applyNumberFormat="1" applyFont="1" applyBorder="1">
      <alignment vertical="center"/>
    </xf>
    <xf numFmtId="10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5B5EE-1E70-42E2-88C2-FCFE729278F4}">
  <dimension ref="A1:J20"/>
  <sheetViews>
    <sheetView workbookViewId="0">
      <selection activeCell="J3" sqref="J3"/>
    </sheetView>
  </sheetViews>
  <sheetFormatPr defaultRowHeight="17" x14ac:dyDescent="0.45"/>
  <cols>
    <col min="1" max="1" width="27.33203125" customWidth="1"/>
    <col min="2" max="2" width="8.75" bestFit="1" customWidth="1"/>
    <col min="3" max="3" width="9.33203125" customWidth="1"/>
    <col min="4" max="4" width="8.9140625" customWidth="1"/>
    <col min="5" max="6" width="9" bestFit="1" customWidth="1"/>
    <col min="7" max="7" width="25.5" customWidth="1"/>
    <col min="8" max="8" width="9.25" customWidth="1"/>
    <col min="9" max="9" width="9.9140625" customWidth="1"/>
    <col min="10" max="10" width="9.58203125" customWidth="1"/>
  </cols>
  <sheetData>
    <row r="1" spans="1:10" x14ac:dyDescent="0.45">
      <c r="A1" s="2" t="s">
        <v>20</v>
      </c>
      <c r="B1" s="7"/>
      <c r="C1" s="10" t="s">
        <v>8</v>
      </c>
      <c r="D1" s="10" t="s">
        <v>9</v>
      </c>
      <c r="E1" s="7" t="s">
        <v>10</v>
      </c>
      <c r="H1" s="24" t="s">
        <v>22</v>
      </c>
      <c r="I1" s="25"/>
      <c r="J1" s="25"/>
    </row>
    <row r="2" spans="1:10" x14ac:dyDescent="0.45">
      <c r="A2" s="5"/>
      <c r="B2" s="10" t="s">
        <v>5</v>
      </c>
      <c r="C2" s="23" t="s">
        <v>18</v>
      </c>
      <c r="D2" s="23"/>
      <c r="E2" s="23"/>
      <c r="G2" s="5"/>
      <c r="H2" s="16" t="s">
        <v>8</v>
      </c>
      <c r="I2" s="16" t="s">
        <v>9</v>
      </c>
      <c r="J2" s="17" t="s">
        <v>10</v>
      </c>
    </row>
    <row r="3" spans="1:10" x14ac:dyDescent="0.45">
      <c r="A3" s="5" t="s">
        <v>2</v>
      </c>
      <c r="B3" s="8"/>
      <c r="C3" s="11">
        <v>1.9</v>
      </c>
      <c r="D3" s="11">
        <v>2</v>
      </c>
      <c r="E3" s="11">
        <v>2.2000000000000002</v>
      </c>
      <c r="G3" s="5" t="s">
        <v>23</v>
      </c>
      <c r="H3" s="8">
        <f>Scenario_price!C17</f>
        <v>723.81969202076198</v>
      </c>
      <c r="I3" s="8">
        <f>Scenario_price!D17</f>
        <v>1518.2804502494666</v>
      </c>
      <c r="J3" s="8">
        <v>3106</v>
      </c>
    </row>
    <row r="4" spans="1:10" x14ac:dyDescent="0.45">
      <c r="A4" s="6" t="s">
        <v>3</v>
      </c>
      <c r="B4" s="8"/>
      <c r="C4" s="3">
        <v>0.2</v>
      </c>
      <c r="D4" s="3">
        <v>0.3</v>
      </c>
      <c r="E4" s="3">
        <v>0.5</v>
      </c>
      <c r="G4" s="6" t="s">
        <v>24</v>
      </c>
      <c r="H4" s="8">
        <v>-1130</v>
      </c>
      <c r="I4" s="8">
        <v>1518</v>
      </c>
      <c r="J4" s="8">
        <v>6815</v>
      </c>
    </row>
    <row r="5" spans="1:10" x14ac:dyDescent="0.45">
      <c r="A5" s="6" t="s">
        <v>4</v>
      </c>
      <c r="B5" s="8"/>
      <c r="C5" s="8">
        <v>5000</v>
      </c>
      <c r="D5" s="8">
        <v>10000</v>
      </c>
      <c r="E5" s="8">
        <v>20000</v>
      </c>
      <c r="G5" s="6" t="s">
        <v>25</v>
      </c>
      <c r="H5" s="8">
        <v>-2454</v>
      </c>
      <c r="I5" s="8">
        <v>1518</v>
      </c>
      <c r="J5" s="8">
        <v>9463</v>
      </c>
    </row>
    <row r="6" spans="1:10" x14ac:dyDescent="0.45">
      <c r="A6" t="s">
        <v>7</v>
      </c>
      <c r="B6" s="8"/>
      <c r="C6" s="13">
        <f>C3*C4*C5</f>
        <v>1900</v>
      </c>
      <c r="D6" s="13">
        <f t="shared" ref="D6:E6" si="0">D3*D4*D5</f>
        <v>6000</v>
      </c>
      <c r="E6" s="13">
        <f t="shared" si="0"/>
        <v>22000</v>
      </c>
      <c r="G6" t="s">
        <v>26</v>
      </c>
      <c r="H6" s="8">
        <v>-71</v>
      </c>
      <c r="I6" s="8">
        <v>1518</v>
      </c>
      <c r="J6" s="8">
        <v>3106</v>
      </c>
    </row>
    <row r="7" spans="1:10" x14ac:dyDescent="0.45">
      <c r="A7" t="s">
        <v>11</v>
      </c>
      <c r="B7" s="8"/>
      <c r="C7" s="26">
        <v>1.2</v>
      </c>
      <c r="D7" s="26">
        <v>1</v>
      </c>
      <c r="E7" s="26">
        <v>0.8</v>
      </c>
      <c r="G7" t="s">
        <v>27</v>
      </c>
      <c r="H7" s="8">
        <v>1359</v>
      </c>
      <c r="I7" s="8">
        <v>1518</v>
      </c>
      <c r="J7" s="8">
        <v>2048</v>
      </c>
    </row>
    <row r="8" spans="1:10" x14ac:dyDescent="0.45">
      <c r="A8" t="s">
        <v>19</v>
      </c>
      <c r="B8" s="8"/>
      <c r="C8" s="8">
        <f>C7*C4*C5</f>
        <v>1200</v>
      </c>
      <c r="D8" s="8">
        <f t="shared" ref="D8:E8" si="1">D7*D4*D5</f>
        <v>3000</v>
      </c>
      <c r="E8" s="8">
        <f t="shared" si="1"/>
        <v>8000</v>
      </c>
      <c r="G8" t="s">
        <v>28</v>
      </c>
      <c r="H8" s="8">
        <v>1175</v>
      </c>
      <c r="I8" s="8">
        <v>1518</v>
      </c>
      <c r="J8" s="8">
        <v>1948</v>
      </c>
    </row>
    <row r="9" spans="1:10" x14ac:dyDescent="0.45">
      <c r="A9" t="s">
        <v>12</v>
      </c>
      <c r="B9" s="8"/>
      <c r="C9" s="12">
        <v>2000</v>
      </c>
      <c r="D9" s="12">
        <v>1940</v>
      </c>
      <c r="E9" s="12">
        <v>1740</v>
      </c>
    </row>
    <row r="10" spans="1:10" x14ac:dyDescent="0.45">
      <c r="A10" t="s">
        <v>13</v>
      </c>
      <c r="B10" s="8"/>
      <c r="C10" s="8">
        <v>300</v>
      </c>
      <c r="D10" s="8">
        <v>300</v>
      </c>
      <c r="E10" s="8">
        <v>300</v>
      </c>
      <c r="H10" s="8"/>
      <c r="I10" s="8"/>
      <c r="J10" s="8"/>
    </row>
    <row r="11" spans="1:10" x14ac:dyDescent="0.45">
      <c r="A11" t="s">
        <v>14</v>
      </c>
      <c r="B11" s="8"/>
      <c r="C11" s="8">
        <f>C6-C8-C9-C10</f>
        <v>-1600</v>
      </c>
      <c r="D11" s="8">
        <f t="shared" ref="D11:E11" si="2">D6-D8-D9-D10</f>
        <v>760</v>
      </c>
      <c r="E11" s="8">
        <f t="shared" si="2"/>
        <v>11960</v>
      </c>
      <c r="H11" s="8"/>
      <c r="I11" s="8"/>
      <c r="J11" s="8"/>
    </row>
    <row r="12" spans="1:10" x14ac:dyDescent="0.45">
      <c r="A12" t="s">
        <v>15</v>
      </c>
      <c r="B12" s="9"/>
      <c r="C12" s="9">
        <f>C11*0.21</f>
        <v>-336</v>
      </c>
      <c r="D12" s="9">
        <f t="shared" ref="D12:E12" si="3">D11*0.21</f>
        <v>159.6</v>
      </c>
      <c r="E12" s="9">
        <f t="shared" si="3"/>
        <v>2511.6</v>
      </c>
      <c r="H12" s="9"/>
      <c r="I12" s="9"/>
      <c r="J12" s="9"/>
    </row>
    <row r="13" spans="1:10" x14ac:dyDescent="0.45">
      <c r="A13" t="s">
        <v>16</v>
      </c>
      <c r="B13" s="8"/>
      <c r="C13" s="8">
        <f>C11-C12</f>
        <v>-1264</v>
      </c>
      <c r="D13" s="8">
        <f t="shared" ref="D13:E13" si="4">D11-D12</f>
        <v>600.4</v>
      </c>
      <c r="E13" s="8">
        <f t="shared" si="4"/>
        <v>9448.4</v>
      </c>
      <c r="H13" s="8"/>
      <c r="I13" s="8"/>
      <c r="J13" s="8"/>
    </row>
    <row r="14" spans="1:10" x14ac:dyDescent="0.45">
      <c r="A14" t="s">
        <v>21</v>
      </c>
      <c r="B14" s="8"/>
      <c r="C14" s="8">
        <f>C13+C10</f>
        <v>-964</v>
      </c>
      <c r="D14" s="8">
        <f t="shared" ref="D14:E14" si="5">D13+D10</f>
        <v>900.4</v>
      </c>
      <c r="E14" s="8">
        <f t="shared" si="5"/>
        <v>9748.4</v>
      </c>
      <c r="H14" s="8"/>
      <c r="I14" s="8"/>
      <c r="J14" s="8"/>
    </row>
    <row r="15" spans="1:10" x14ac:dyDescent="0.45">
      <c r="A15" t="s">
        <v>17</v>
      </c>
      <c r="B15" s="8">
        <v>1500</v>
      </c>
    </row>
    <row r="16" spans="1:10" x14ac:dyDescent="0.45">
      <c r="A16" s="3" t="s">
        <v>6</v>
      </c>
      <c r="B16" s="3"/>
      <c r="C16" s="3">
        <v>0.15</v>
      </c>
      <c r="D16" s="3">
        <v>0.15</v>
      </c>
      <c r="E16" s="3">
        <v>0.15</v>
      </c>
      <c r="G16" s="3"/>
    </row>
    <row r="17" spans="1:10" x14ac:dyDescent="0.45">
      <c r="A17" s="2" t="s">
        <v>1</v>
      </c>
      <c r="B17" s="8"/>
      <c r="C17" s="14">
        <f>-$B$15+C$14/(1+C$16)+C$14/(1+C$16)^2+C$14/(1+C$16)^3+C$14/(1+C$16)^4+C$14/(1+C$16)^5</f>
        <v>-4731.4775144829919</v>
      </c>
      <c r="D17" s="14">
        <f t="shared" ref="D17:E17" si="6">-$B$15+D$14/(1+D$16)+D$14/(1+D$16)^2+D$14/(1+D$16)^3+D$14/(1+D$16)^4+D$14/(1+D$16)^5</f>
        <v>1518.2804502494666</v>
      </c>
      <c r="E17" s="14">
        <f t="shared" si="6"/>
        <v>31178.148757454357</v>
      </c>
      <c r="G17" s="5"/>
      <c r="H17" s="15"/>
      <c r="I17" s="15"/>
      <c r="J17" s="15"/>
    </row>
    <row r="18" spans="1:10" x14ac:dyDescent="0.45">
      <c r="A18" s="18" t="s">
        <v>0</v>
      </c>
      <c r="B18" s="1"/>
      <c r="C18" s="18" t="s">
        <v>30</v>
      </c>
      <c r="D18" s="18">
        <v>0.15</v>
      </c>
      <c r="E18" s="18">
        <v>6.4987118735404161</v>
      </c>
    </row>
    <row r="19" spans="1:10" x14ac:dyDescent="0.45">
      <c r="A19" s="4"/>
      <c r="B19" s="1"/>
      <c r="C19" s="15"/>
      <c r="D19" s="15"/>
      <c r="E19" s="15"/>
    </row>
    <row r="20" spans="1:10" x14ac:dyDescent="0.45">
      <c r="A20" s="3"/>
      <c r="B20" s="1"/>
    </row>
  </sheetData>
  <mergeCells count="2">
    <mergeCell ref="C2:E2"/>
    <mergeCell ref="H1:J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138F-8D56-48C4-9282-E701D64F73B7}">
  <dimension ref="A1:J20"/>
  <sheetViews>
    <sheetView workbookViewId="0">
      <selection activeCell="G13" sqref="G13"/>
    </sheetView>
  </sheetViews>
  <sheetFormatPr defaultRowHeight="17" x14ac:dyDescent="0.45"/>
  <cols>
    <col min="1" max="1" width="27.33203125" customWidth="1"/>
    <col min="2" max="2" width="8.75" bestFit="1" customWidth="1"/>
    <col min="3" max="3" width="9.33203125" customWidth="1"/>
    <col min="4" max="4" width="8.9140625" customWidth="1"/>
    <col min="5" max="6" width="9" bestFit="1" customWidth="1"/>
    <col min="7" max="7" width="33.83203125" bestFit="1" customWidth="1"/>
    <col min="8" max="8" width="14.75" bestFit="1" customWidth="1"/>
    <col min="9" max="9" width="11.83203125" bestFit="1" customWidth="1"/>
    <col min="10" max="10" width="14" bestFit="1" customWidth="1"/>
  </cols>
  <sheetData>
    <row r="1" spans="1:10" x14ac:dyDescent="0.45">
      <c r="A1" s="2" t="s">
        <v>20</v>
      </c>
      <c r="B1" s="7"/>
      <c r="C1" s="20" t="s">
        <v>8</v>
      </c>
      <c r="D1" s="20" t="s">
        <v>9</v>
      </c>
      <c r="E1" s="7" t="s">
        <v>10</v>
      </c>
      <c r="G1" s="28"/>
      <c r="H1" s="24" t="s">
        <v>35</v>
      </c>
      <c r="I1" s="24"/>
      <c r="J1" s="24"/>
    </row>
    <row r="2" spans="1:10" x14ac:dyDescent="0.45">
      <c r="A2" s="5"/>
      <c r="B2" s="20" t="s">
        <v>5</v>
      </c>
      <c r="C2" s="23" t="s">
        <v>18</v>
      </c>
      <c r="D2" s="23"/>
      <c r="E2" s="23"/>
      <c r="G2" s="29"/>
      <c r="H2" s="30" t="s">
        <v>8</v>
      </c>
      <c r="I2" s="30" t="s">
        <v>9</v>
      </c>
      <c r="J2" s="31" t="s">
        <v>10</v>
      </c>
    </row>
    <row r="3" spans="1:10" x14ac:dyDescent="0.45">
      <c r="A3" s="5" t="s">
        <v>2</v>
      </c>
      <c r="B3" s="8"/>
      <c r="C3" s="11">
        <v>1.9</v>
      </c>
      <c r="D3" s="11">
        <v>2</v>
      </c>
      <c r="E3" s="11">
        <v>2.2000000000000002</v>
      </c>
      <c r="G3" s="32" t="s">
        <v>23</v>
      </c>
      <c r="H3" s="33">
        <v>724</v>
      </c>
      <c r="I3" s="33">
        <v>1518</v>
      </c>
      <c r="J3" s="33">
        <f>E17</f>
        <v>3107.2019667068726</v>
      </c>
    </row>
    <row r="4" spans="1:10" x14ac:dyDescent="0.45">
      <c r="A4" s="6" t="s">
        <v>3</v>
      </c>
      <c r="B4" s="8"/>
      <c r="C4" s="3">
        <v>0.3</v>
      </c>
      <c r="D4" s="3">
        <v>0.3</v>
      </c>
      <c r="E4" s="3">
        <v>0.3</v>
      </c>
      <c r="G4" s="32" t="s">
        <v>24</v>
      </c>
      <c r="H4" s="33">
        <f>Scenario_share!C17</f>
        <v>-1129.922077179541</v>
      </c>
      <c r="I4" s="33">
        <f>Scenario_share!D17</f>
        <v>1518.2804502494666</v>
      </c>
      <c r="J4" s="33">
        <f>Scenario_share!E17</f>
        <v>6814.6855051074826</v>
      </c>
    </row>
    <row r="5" spans="1:10" x14ac:dyDescent="0.45">
      <c r="A5" s="6" t="s">
        <v>4</v>
      </c>
      <c r="B5" s="8"/>
      <c r="C5" s="8">
        <v>10000</v>
      </c>
      <c r="D5" s="8">
        <v>10000</v>
      </c>
      <c r="E5" s="8">
        <v>10000</v>
      </c>
      <c r="G5" s="32" t="s">
        <v>25</v>
      </c>
      <c r="H5" s="33">
        <f>Scenario_size!C17</f>
        <v>-2454.0233408940453</v>
      </c>
      <c r="I5" s="33">
        <f>Scenario_size!D17</f>
        <v>1518.2804502494666</v>
      </c>
      <c r="J5" s="33">
        <f>Scenario_size!E17</f>
        <v>9462.8880325364917</v>
      </c>
    </row>
    <row r="6" spans="1:10" x14ac:dyDescent="0.45">
      <c r="A6" t="s">
        <v>7</v>
      </c>
      <c r="B6" s="8"/>
      <c r="C6" s="13">
        <f>C3*C4*C5</f>
        <v>5699.9999999999991</v>
      </c>
      <c r="D6" s="13">
        <f t="shared" ref="D6:E6" si="0">D3*D4*D5</f>
        <v>6000</v>
      </c>
      <c r="E6" s="13">
        <f t="shared" si="0"/>
        <v>6600</v>
      </c>
      <c r="G6" s="34" t="s">
        <v>26</v>
      </c>
      <c r="H6" s="33">
        <v>-71</v>
      </c>
      <c r="I6" s="33">
        <v>1518</v>
      </c>
      <c r="J6" s="33">
        <v>3106</v>
      </c>
    </row>
    <row r="7" spans="1:10" x14ac:dyDescent="0.45">
      <c r="A7" t="s">
        <v>11</v>
      </c>
      <c r="B7" s="8"/>
      <c r="C7" s="26">
        <v>1.2</v>
      </c>
      <c r="D7" s="26">
        <v>1</v>
      </c>
      <c r="E7" s="26">
        <v>0.8</v>
      </c>
      <c r="G7" s="34" t="s">
        <v>27</v>
      </c>
      <c r="H7" s="33">
        <v>1359</v>
      </c>
      <c r="I7" s="33">
        <v>1518</v>
      </c>
      <c r="J7" s="33">
        <v>2048</v>
      </c>
    </row>
    <row r="8" spans="1:10" x14ac:dyDescent="0.45">
      <c r="A8" t="s">
        <v>19</v>
      </c>
      <c r="B8" s="8"/>
      <c r="C8" s="8">
        <v>3000</v>
      </c>
      <c r="D8" s="8">
        <f t="shared" ref="D8" si="1">D7*D4*D5</f>
        <v>3000</v>
      </c>
      <c r="E8" s="8">
        <v>3000</v>
      </c>
      <c r="G8" s="35" t="s">
        <v>33</v>
      </c>
      <c r="H8" s="36">
        <v>1175</v>
      </c>
      <c r="I8" s="36">
        <v>1518</v>
      </c>
      <c r="J8" s="36">
        <v>1948</v>
      </c>
    </row>
    <row r="9" spans="1:10" x14ac:dyDescent="0.45">
      <c r="A9" t="s">
        <v>12</v>
      </c>
      <c r="B9" s="8"/>
      <c r="C9" s="12">
        <v>1940</v>
      </c>
      <c r="D9" s="12">
        <v>1940</v>
      </c>
      <c r="E9" s="12">
        <v>1940</v>
      </c>
      <c r="G9" s="27" t="s">
        <v>34</v>
      </c>
      <c r="H9" s="27"/>
      <c r="I9" s="27"/>
      <c r="J9" s="27"/>
    </row>
    <row r="10" spans="1:10" x14ac:dyDescent="0.45">
      <c r="A10" t="s">
        <v>13</v>
      </c>
      <c r="B10" s="8"/>
      <c r="C10" s="8">
        <v>300</v>
      </c>
      <c r="D10" s="8">
        <v>300</v>
      </c>
      <c r="E10" s="8">
        <v>300</v>
      </c>
      <c r="H10" s="8"/>
      <c r="I10" s="8"/>
      <c r="J10" s="8"/>
    </row>
    <row r="11" spans="1:10" x14ac:dyDescent="0.45">
      <c r="A11" t="s">
        <v>14</v>
      </c>
      <c r="B11" s="8"/>
      <c r="C11" s="8">
        <f>C6-C8-C9-C10</f>
        <v>459.99999999999909</v>
      </c>
      <c r="D11" s="8">
        <f t="shared" ref="D11:E11" si="2">D6-D8-D9-D10</f>
        <v>760</v>
      </c>
      <c r="E11" s="8">
        <f t="shared" si="2"/>
        <v>1360</v>
      </c>
      <c r="H11" s="8"/>
      <c r="I11" s="8"/>
      <c r="J11" s="8"/>
    </row>
    <row r="12" spans="1:10" x14ac:dyDescent="0.45">
      <c r="A12" t="s">
        <v>15</v>
      </c>
      <c r="B12" s="9"/>
      <c r="C12" s="9">
        <f>C11*0.21</f>
        <v>96.59999999999981</v>
      </c>
      <c r="D12" s="9">
        <f t="shared" ref="D12:E12" si="3">D11*0.21</f>
        <v>159.6</v>
      </c>
      <c r="E12" s="9">
        <f t="shared" si="3"/>
        <v>285.59999999999997</v>
      </c>
      <c r="H12" s="9"/>
      <c r="I12" s="9"/>
      <c r="J12" s="9"/>
    </row>
    <row r="13" spans="1:10" x14ac:dyDescent="0.45">
      <c r="A13" t="s">
        <v>16</v>
      </c>
      <c r="B13" s="8"/>
      <c r="C13" s="8">
        <f>C11-C12</f>
        <v>363.3999999999993</v>
      </c>
      <c r="D13" s="8">
        <f t="shared" ref="D13:E13" si="4">D11-D12</f>
        <v>600.4</v>
      </c>
      <c r="E13" s="8">
        <f t="shared" si="4"/>
        <v>1074.4000000000001</v>
      </c>
      <c r="H13" s="8"/>
      <c r="I13" s="8"/>
      <c r="J13" s="8"/>
    </row>
    <row r="14" spans="1:10" x14ac:dyDescent="0.45">
      <c r="A14" t="s">
        <v>21</v>
      </c>
      <c r="B14" s="8"/>
      <c r="C14" s="8">
        <f>C13+C10</f>
        <v>663.3999999999993</v>
      </c>
      <c r="D14" s="8">
        <f t="shared" ref="D14:E14" si="5">D13+D10</f>
        <v>900.4</v>
      </c>
      <c r="E14" s="8">
        <f t="shared" si="5"/>
        <v>1374.4</v>
      </c>
      <c r="H14" s="8"/>
      <c r="I14" s="8"/>
      <c r="J14" s="8"/>
    </row>
    <row r="15" spans="1:10" x14ac:dyDescent="0.45">
      <c r="A15" t="s">
        <v>17</v>
      </c>
      <c r="B15" s="8">
        <v>1500</v>
      </c>
    </row>
    <row r="16" spans="1:10" x14ac:dyDescent="0.45">
      <c r="A16" s="3" t="s">
        <v>6</v>
      </c>
      <c r="B16" s="3"/>
      <c r="C16" s="3">
        <v>0.15</v>
      </c>
      <c r="D16" s="3">
        <v>0.15</v>
      </c>
      <c r="E16" s="3">
        <v>0.15</v>
      </c>
      <c r="G16" s="3"/>
    </row>
    <row r="17" spans="1:10" x14ac:dyDescent="0.45">
      <c r="A17" s="2" t="s">
        <v>1</v>
      </c>
      <c r="B17" s="8"/>
      <c r="C17" s="14">
        <f>-$B$15+C$14/(1+C$16)+C$14/(1+C$16)^2+C$14/(1+C$16)^3+C$14/(1+C$16)^4+C$14/(1+C$16)^5</f>
        <v>723.81969202076198</v>
      </c>
      <c r="D17" s="14">
        <f t="shared" ref="D17:E17" si="6">-$B$15+D$14/(1+D$16)+D$14/(1+D$16)^2+D$14/(1+D$16)^3+D$14/(1+D$16)^4+D$14/(1+D$16)^5</f>
        <v>1518.2804502494666</v>
      </c>
      <c r="E17" s="14">
        <f t="shared" si="6"/>
        <v>3107.2019667068726</v>
      </c>
      <c r="G17" s="5"/>
      <c r="H17" s="15"/>
      <c r="I17" s="15"/>
      <c r="J17" s="15"/>
    </row>
    <row r="18" spans="1:10" x14ac:dyDescent="0.45">
      <c r="A18" s="18" t="s">
        <v>0</v>
      </c>
      <c r="B18" s="1"/>
      <c r="C18" s="18" t="s">
        <v>30</v>
      </c>
      <c r="D18" s="18">
        <v>0.15</v>
      </c>
      <c r="E18" s="18">
        <v>6.4987118735404161</v>
      </c>
    </row>
    <row r="19" spans="1:10" x14ac:dyDescent="0.45">
      <c r="A19" s="4"/>
      <c r="B19" s="1"/>
    </row>
    <row r="20" spans="1:10" x14ac:dyDescent="0.45">
      <c r="A20" s="3"/>
      <c r="B20" s="1"/>
    </row>
  </sheetData>
  <mergeCells count="3">
    <mergeCell ref="H1:J1"/>
    <mergeCell ref="C2:E2"/>
    <mergeCell ref="G9:J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69CBA-A224-4EE2-BFEC-80D2140CC2F0}">
  <dimension ref="A1:J20"/>
  <sheetViews>
    <sheetView workbookViewId="0">
      <selection activeCell="G3" sqref="G3:J8"/>
    </sheetView>
  </sheetViews>
  <sheetFormatPr defaultRowHeight="17" x14ac:dyDescent="0.45"/>
  <cols>
    <col min="1" max="1" width="32.9140625" bestFit="1" customWidth="1"/>
    <col min="2" max="2" width="8.75" bestFit="1" customWidth="1"/>
    <col min="3" max="3" width="9.33203125" customWidth="1"/>
    <col min="4" max="4" width="8.9140625" customWidth="1"/>
    <col min="5" max="6" width="9" bestFit="1" customWidth="1"/>
    <col min="7" max="7" width="11.6640625" customWidth="1"/>
    <col min="8" max="8" width="12.33203125" customWidth="1"/>
    <col min="9" max="9" width="10.58203125" customWidth="1"/>
    <col min="10" max="10" width="10.33203125" customWidth="1"/>
    <col min="11" max="11" width="11.25" customWidth="1"/>
  </cols>
  <sheetData>
    <row r="1" spans="1:10" x14ac:dyDescent="0.45">
      <c r="A1" s="2" t="s">
        <v>20</v>
      </c>
      <c r="B1" s="7"/>
      <c r="C1" s="10" t="s">
        <v>8</v>
      </c>
      <c r="D1" s="10" t="s">
        <v>9</v>
      </c>
      <c r="E1" s="7" t="s">
        <v>10</v>
      </c>
    </row>
    <row r="2" spans="1:10" x14ac:dyDescent="0.45">
      <c r="A2" s="5"/>
      <c r="B2" s="10" t="s">
        <v>5</v>
      </c>
      <c r="C2" s="23" t="s">
        <v>18</v>
      </c>
      <c r="D2" s="23"/>
      <c r="E2" s="23"/>
    </row>
    <row r="3" spans="1:10" x14ac:dyDescent="0.45">
      <c r="A3" s="5" t="s">
        <v>2</v>
      </c>
      <c r="B3" s="8"/>
      <c r="C3" s="11">
        <v>2</v>
      </c>
      <c r="D3" s="11">
        <v>2</v>
      </c>
      <c r="E3" s="11">
        <v>2</v>
      </c>
      <c r="G3" s="22"/>
      <c r="H3" s="21"/>
      <c r="I3" s="21"/>
      <c r="J3" s="21"/>
    </row>
    <row r="4" spans="1:10" x14ac:dyDescent="0.45">
      <c r="A4" s="6" t="s">
        <v>3</v>
      </c>
      <c r="B4" s="8"/>
      <c r="C4" s="3">
        <v>0.3</v>
      </c>
      <c r="D4" s="3">
        <v>0.3</v>
      </c>
      <c r="E4" s="3">
        <v>0.3</v>
      </c>
      <c r="G4" s="22"/>
      <c r="H4" s="8"/>
      <c r="I4" s="8"/>
      <c r="J4" s="8"/>
    </row>
    <row r="5" spans="1:10" x14ac:dyDescent="0.45">
      <c r="A5" s="6" t="s">
        <v>4</v>
      </c>
      <c r="B5" s="8"/>
      <c r="C5" s="8">
        <v>5000</v>
      </c>
      <c r="D5" s="8">
        <v>10000</v>
      </c>
      <c r="E5" s="8">
        <v>20000</v>
      </c>
      <c r="G5" s="22"/>
      <c r="H5" s="8"/>
      <c r="I5" s="8"/>
      <c r="J5" s="8"/>
    </row>
    <row r="6" spans="1:10" x14ac:dyDescent="0.45">
      <c r="A6" t="s">
        <v>7</v>
      </c>
      <c r="B6" s="8"/>
      <c r="C6" s="13">
        <f>C3*C4*C5</f>
        <v>3000</v>
      </c>
      <c r="D6" s="13">
        <f t="shared" ref="D6:E6" si="0">D3*D4*D5</f>
        <v>6000</v>
      </c>
      <c r="E6" s="13">
        <f t="shared" si="0"/>
        <v>12000</v>
      </c>
      <c r="G6" s="22"/>
      <c r="H6" s="8"/>
      <c r="I6" s="8"/>
      <c r="J6" s="8"/>
    </row>
    <row r="7" spans="1:10" x14ac:dyDescent="0.45">
      <c r="A7" t="s">
        <v>11</v>
      </c>
      <c r="B7" s="8"/>
      <c r="C7" s="26">
        <v>1</v>
      </c>
      <c r="D7" s="26">
        <v>1</v>
      </c>
      <c r="E7" s="26">
        <v>1</v>
      </c>
      <c r="G7" s="22"/>
      <c r="H7" s="19"/>
      <c r="I7" s="19"/>
      <c r="J7" s="19"/>
    </row>
    <row r="8" spans="1:10" x14ac:dyDescent="0.45">
      <c r="A8" t="s">
        <v>19</v>
      </c>
      <c r="B8" s="8"/>
      <c r="C8" s="8">
        <f t="shared" ref="C8:E8" si="1">C7*C4*C5</f>
        <v>1500</v>
      </c>
      <c r="D8" s="8">
        <f t="shared" si="1"/>
        <v>3000</v>
      </c>
      <c r="E8" s="8">
        <f t="shared" si="1"/>
        <v>6000</v>
      </c>
      <c r="G8" s="22"/>
    </row>
    <row r="9" spans="1:10" x14ac:dyDescent="0.45">
      <c r="A9" t="s">
        <v>12</v>
      </c>
      <c r="B9" s="8"/>
      <c r="C9" s="12">
        <v>1940</v>
      </c>
      <c r="D9" s="12">
        <v>1940</v>
      </c>
      <c r="E9" s="12">
        <v>1940</v>
      </c>
    </row>
    <row r="10" spans="1:10" x14ac:dyDescent="0.45">
      <c r="A10" t="s">
        <v>13</v>
      </c>
      <c r="B10" s="8"/>
      <c r="C10" s="8">
        <v>300</v>
      </c>
      <c r="D10" s="8">
        <v>300</v>
      </c>
      <c r="E10" s="8">
        <v>300</v>
      </c>
    </row>
    <row r="11" spans="1:10" x14ac:dyDescent="0.45">
      <c r="A11" t="s">
        <v>14</v>
      </c>
      <c r="B11" s="8"/>
      <c r="C11" s="8">
        <f>C6-C8-C9-C10</f>
        <v>-740</v>
      </c>
      <c r="D11" s="8">
        <f t="shared" ref="D11:E11" si="2">D6-D8-D9-D10</f>
        <v>760</v>
      </c>
      <c r="E11" s="8">
        <f t="shared" si="2"/>
        <v>3760</v>
      </c>
    </row>
    <row r="12" spans="1:10" x14ac:dyDescent="0.45">
      <c r="A12" t="s">
        <v>15</v>
      </c>
      <c r="B12" s="9"/>
      <c r="C12" s="9">
        <f>C11*0.21</f>
        <v>-155.4</v>
      </c>
      <c r="D12" s="9">
        <f t="shared" ref="D12:E12" si="3">D11*0.21</f>
        <v>159.6</v>
      </c>
      <c r="E12" s="9">
        <f t="shared" si="3"/>
        <v>789.6</v>
      </c>
    </row>
    <row r="13" spans="1:10" x14ac:dyDescent="0.45">
      <c r="A13" t="s">
        <v>16</v>
      </c>
      <c r="B13" s="8"/>
      <c r="C13" s="8">
        <f>C11-C12</f>
        <v>-584.6</v>
      </c>
      <c r="D13" s="8">
        <f t="shared" ref="D13:E13" si="4">D11-D12</f>
        <v>600.4</v>
      </c>
      <c r="E13" s="8">
        <f t="shared" si="4"/>
        <v>2970.4</v>
      </c>
    </row>
    <row r="14" spans="1:10" x14ac:dyDescent="0.45">
      <c r="A14" t="s">
        <v>21</v>
      </c>
      <c r="B14" s="8"/>
      <c r="C14" s="8">
        <f>C13+C10</f>
        <v>-284.60000000000002</v>
      </c>
      <c r="D14" s="8">
        <f t="shared" ref="D14:E14" si="5">D13+D10</f>
        <v>900.4</v>
      </c>
      <c r="E14" s="8">
        <f t="shared" si="5"/>
        <v>3270.4</v>
      </c>
      <c r="G14" s="8"/>
      <c r="H14" s="8"/>
      <c r="I14" s="8"/>
    </row>
    <row r="15" spans="1:10" x14ac:dyDescent="0.45">
      <c r="A15" t="s">
        <v>17</v>
      </c>
      <c r="B15" s="8">
        <v>1500</v>
      </c>
    </row>
    <row r="16" spans="1:10" x14ac:dyDescent="0.45">
      <c r="A16" s="3" t="s">
        <v>6</v>
      </c>
      <c r="C16" s="3">
        <v>0.15</v>
      </c>
      <c r="D16" s="3">
        <v>0.15</v>
      </c>
      <c r="E16" s="3">
        <v>0.15</v>
      </c>
    </row>
    <row r="17" spans="1:5" x14ac:dyDescent="0.45">
      <c r="A17" s="2" t="s">
        <v>1</v>
      </c>
      <c r="B17" s="8"/>
      <c r="C17" s="14">
        <f>-$B$15+C$14/(1+$C$16)+C$14/(1+$C$16)^2+C$14/(1+$C$16)^3+C$14/(1+$C$16)^4+C$14/(1+$C$16)^5</f>
        <v>-2454.0233408940453</v>
      </c>
      <c r="D17" s="14">
        <f>-$B$15+D$14/(1+$D16)+D$14/(1+D$16)^2+D$14/(1+D$16)^3+D$14/(1+D$16)^4+D$14/(1+D$16)^5</f>
        <v>1518.2804502494666</v>
      </c>
      <c r="E17" s="14">
        <f>-$B$15+E$14/(1+$D16)+E$14/(1+E$16)^2+E$14/(1+E$16)^3+E$14/(1+E$16)^4+E$14/(1+E$16)^5</f>
        <v>9462.8880325364917</v>
      </c>
    </row>
    <row r="18" spans="1:5" x14ac:dyDescent="0.45">
      <c r="A18" s="18" t="s">
        <v>0</v>
      </c>
      <c r="B18" s="1"/>
      <c r="C18" s="18">
        <v>0.1</v>
      </c>
      <c r="D18" s="18">
        <v>0.5282631906917522</v>
      </c>
      <c r="E18" s="18">
        <v>2.1734937561753953</v>
      </c>
    </row>
    <row r="19" spans="1:5" x14ac:dyDescent="0.45">
      <c r="A19" s="4" t="s">
        <v>29</v>
      </c>
      <c r="B19" s="1"/>
      <c r="C19" s="14">
        <f>-$B$15+C$14/(1+C$18)+C$14/(1+C$18)^2+C$14/(1+C$18)^3+C$14/(1+C$18)^4+C$14/(1+C$18)^5</f>
        <v>-2578.8579145736444</v>
      </c>
      <c r="D19" s="14">
        <f t="shared" ref="D19:E19" si="6">-$B$15+D$14/(1+D$18)+D$14/(1+D$18)^2+D$14/(1+D$18)^3+D$14/(1+D$18)^4+D$14/(1+D$18)^5</f>
        <v>8.0305539995606523E-11</v>
      </c>
      <c r="E19" s="14">
        <f t="shared" si="6"/>
        <v>-4.9552272903063965E-4</v>
      </c>
    </row>
    <row r="20" spans="1:5" x14ac:dyDescent="0.45">
      <c r="A20" s="3"/>
      <c r="B20" s="1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F4357-86C9-449B-922B-2A374EC1550C}">
  <dimension ref="A1:E20"/>
  <sheetViews>
    <sheetView topLeftCell="A7" workbookViewId="0">
      <selection activeCell="G12" sqref="G12"/>
    </sheetView>
  </sheetViews>
  <sheetFormatPr defaultRowHeight="17" x14ac:dyDescent="0.45"/>
  <cols>
    <col min="1" max="1" width="32.9140625" bestFit="1" customWidth="1"/>
    <col min="2" max="2" width="8.75" bestFit="1" customWidth="1"/>
    <col min="3" max="3" width="9.33203125" customWidth="1"/>
    <col min="4" max="4" width="8.9140625" customWidth="1"/>
    <col min="5" max="6" width="9" bestFit="1" customWidth="1"/>
    <col min="7" max="7" width="8.75" bestFit="1" customWidth="1"/>
  </cols>
  <sheetData>
    <row r="1" spans="1:5" x14ac:dyDescent="0.45">
      <c r="A1" s="2" t="s">
        <v>20</v>
      </c>
      <c r="B1" s="7"/>
      <c r="C1" s="10" t="s">
        <v>8</v>
      </c>
      <c r="D1" s="10" t="s">
        <v>9</v>
      </c>
      <c r="E1" s="7" t="s">
        <v>10</v>
      </c>
    </row>
    <row r="2" spans="1:5" x14ac:dyDescent="0.45">
      <c r="A2" s="5"/>
      <c r="B2" s="10" t="s">
        <v>5</v>
      </c>
      <c r="C2" s="23" t="s">
        <v>18</v>
      </c>
      <c r="D2" s="23"/>
      <c r="E2" s="23"/>
    </row>
    <row r="3" spans="1:5" x14ac:dyDescent="0.45">
      <c r="A3" s="5" t="s">
        <v>2</v>
      </c>
      <c r="B3" s="8"/>
      <c r="C3" s="11">
        <v>2</v>
      </c>
      <c r="D3" s="11">
        <v>2</v>
      </c>
      <c r="E3" s="11">
        <v>2</v>
      </c>
    </row>
    <row r="4" spans="1:5" x14ac:dyDescent="0.45">
      <c r="A4" s="6" t="s">
        <v>3</v>
      </c>
      <c r="B4" s="8"/>
      <c r="C4" s="3">
        <v>0.2</v>
      </c>
      <c r="D4" s="3">
        <v>0.3</v>
      </c>
      <c r="E4" s="3">
        <v>0.5</v>
      </c>
    </row>
    <row r="5" spans="1:5" x14ac:dyDescent="0.45">
      <c r="A5" s="6" t="s">
        <v>4</v>
      </c>
      <c r="B5" s="8"/>
      <c r="C5" s="8">
        <v>10000</v>
      </c>
      <c r="D5" s="8">
        <v>10000</v>
      </c>
      <c r="E5" s="8">
        <v>10000</v>
      </c>
    </row>
    <row r="6" spans="1:5" x14ac:dyDescent="0.45">
      <c r="A6" t="s">
        <v>7</v>
      </c>
      <c r="B6" s="8"/>
      <c r="C6" s="13">
        <f>C3*C4*C5</f>
        <v>4000</v>
      </c>
      <c r="D6" s="13">
        <f t="shared" ref="D6:E6" si="0">D3*D4*D5</f>
        <v>6000</v>
      </c>
      <c r="E6" s="13">
        <f t="shared" si="0"/>
        <v>10000</v>
      </c>
    </row>
    <row r="7" spans="1:5" x14ac:dyDescent="0.45">
      <c r="A7" t="s">
        <v>11</v>
      </c>
      <c r="B7" s="8"/>
      <c r="C7" s="12">
        <v>1</v>
      </c>
      <c r="D7" s="12">
        <v>1</v>
      </c>
      <c r="E7" s="12">
        <v>1</v>
      </c>
    </row>
    <row r="8" spans="1:5" x14ac:dyDescent="0.45">
      <c r="A8" t="s">
        <v>19</v>
      </c>
      <c r="B8" s="8"/>
      <c r="C8" s="8">
        <f>C7*C4*C5</f>
        <v>2000</v>
      </c>
      <c r="D8" s="8">
        <f t="shared" ref="D8:E8" si="1">D7*D4*D5</f>
        <v>3000</v>
      </c>
      <c r="E8" s="8">
        <f t="shared" si="1"/>
        <v>5000</v>
      </c>
    </row>
    <row r="9" spans="1:5" x14ac:dyDescent="0.45">
      <c r="A9" t="s">
        <v>12</v>
      </c>
      <c r="B9" s="8"/>
      <c r="C9" s="12">
        <v>1940</v>
      </c>
      <c r="D9" s="12">
        <v>1940</v>
      </c>
      <c r="E9" s="12">
        <v>1940</v>
      </c>
    </row>
    <row r="10" spans="1:5" x14ac:dyDescent="0.45">
      <c r="A10" t="s">
        <v>13</v>
      </c>
      <c r="B10" s="8"/>
      <c r="C10" s="8">
        <v>300</v>
      </c>
      <c r="D10" s="8">
        <v>300</v>
      </c>
      <c r="E10" s="8">
        <v>300</v>
      </c>
    </row>
    <row r="11" spans="1:5" x14ac:dyDescent="0.45">
      <c r="A11" t="s">
        <v>14</v>
      </c>
      <c r="B11" s="8"/>
      <c r="C11" s="8">
        <f>C6-C8-C9-C10</f>
        <v>-240</v>
      </c>
      <c r="D11" s="8">
        <f t="shared" ref="D11:E11" si="2">D6-D8-D9-D10</f>
        <v>760</v>
      </c>
      <c r="E11" s="8">
        <f t="shared" si="2"/>
        <v>2760</v>
      </c>
    </row>
    <row r="12" spans="1:5" x14ac:dyDescent="0.45">
      <c r="A12" t="s">
        <v>15</v>
      </c>
      <c r="B12" s="9"/>
      <c r="C12" s="9">
        <f>C11*0.21</f>
        <v>-50.4</v>
      </c>
      <c r="D12" s="9">
        <f t="shared" ref="D12:E12" si="3">D11*0.21</f>
        <v>159.6</v>
      </c>
      <c r="E12" s="9">
        <f t="shared" si="3"/>
        <v>579.6</v>
      </c>
    </row>
    <row r="13" spans="1:5" x14ac:dyDescent="0.45">
      <c r="A13" t="s">
        <v>16</v>
      </c>
      <c r="B13" s="8"/>
      <c r="C13" s="8">
        <f>C11-C12</f>
        <v>-189.6</v>
      </c>
      <c r="D13" s="8">
        <f t="shared" ref="D13:E13" si="4">D11-D12</f>
        <v>600.4</v>
      </c>
      <c r="E13" s="8">
        <f t="shared" si="4"/>
        <v>2180.4</v>
      </c>
    </row>
    <row r="14" spans="1:5" x14ac:dyDescent="0.45">
      <c r="A14" t="s">
        <v>21</v>
      </c>
      <c r="B14" s="8"/>
      <c r="C14" s="8">
        <f>C13+C10</f>
        <v>110.4</v>
      </c>
      <c r="D14" s="8">
        <f t="shared" ref="D14:E14" si="5">D13+D10</f>
        <v>900.4</v>
      </c>
      <c r="E14" s="8">
        <f t="shared" si="5"/>
        <v>2480.4</v>
      </c>
    </row>
    <row r="15" spans="1:5" x14ac:dyDescent="0.45">
      <c r="A15" t="s">
        <v>17</v>
      </c>
      <c r="B15" s="8">
        <v>1500</v>
      </c>
    </row>
    <row r="16" spans="1:5" x14ac:dyDescent="0.45">
      <c r="A16" s="3" t="s">
        <v>6</v>
      </c>
      <c r="B16" s="3">
        <v>0.15</v>
      </c>
    </row>
    <row r="17" spans="1:5" x14ac:dyDescent="0.45">
      <c r="A17" s="2" t="s">
        <v>1</v>
      </c>
      <c r="B17" s="8"/>
      <c r="C17" s="14">
        <f>-$B$15+C$14/(1+$B$16)+C$14/(1+$B$16)^2+C$14/(1+$B$16)^3+C$14/(1+$B$16)^4+C$14/(1+$B$16)^5</f>
        <v>-1129.922077179541</v>
      </c>
      <c r="D17" s="14">
        <f>-$B$15+D$14/(1+$B$16)+D$14/(1+$B$16)^2+D$14/(1+$B$16)^3+D$14/(1+$B$16)^4+D$14/(1+$B$16)^5</f>
        <v>1518.2804502494666</v>
      </c>
      <c r="E17" s="14">
        <f>-$B$15+E$14/(1+$B$16)+E$14/(1+$B$16)^2+E$14/(1+$B$16)^3+E$14/(1+$B$16)^4+E$14/(1+$B$16)^5</f>
        <v>6814.6855051074826</v>
      </c>
    </row>
    <row r="18" spans="1:5" x14ac:dyDescent="0.45">
      <c r="A18" s="3"/>
      <c r="B18" s="1"/>
    </row>
    <row r="19" spans="1:5" x14ac:dyDescent="0.45">
      <c r="A19" s="4"/>
      <c r="B19" s="1"/>
    </row>
    <row r="20" spans="1:5" x14ac:dyDescent="0.45">
      <c r="A20" s="3"/>
      <c r="B20" s="1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5D3A-A087-4187-9A7D-C4B8D6635EA4}">
  <dimension ref="A1:E20"/>
  <sheetViews>
    <sheetView tabSelected="1" topLeftCell="A10" zoomScale="115" zoomScaleNormal="115" workbookViewId="0">
      <selection activeCell="H23" sqref="H23"/>
    </sheetView>
  </sheetViews>
  <sheetFormatPr defaultRowHeight="17" x14ac:dyDescent="0.45"/>
  <cols>
    <col min="1" max="1" width="32.9140625" bestFit="1" customWidth="1"/>
    <col min="2" max="2" width="8.75" bestFit="1" customWidth="1"/>
    <col min="3" max="3" width="8.9140625" customWidth="1"/>
    <col min="4" max="4" width="9" bestFit="1" customWidth="1"/>
    <col min="5" max="5" width="8.75" bestFit="1" customWidth="1"/>
  </cols>
  <sheetData>
    <row r="1" spans="1:5" x14ac:dyDescent="0.45">
      <c r="A1" s="2" t="s">
        <v>20</v>
      </c>
      <c r="B1" s="7"/>
      <c r="C1" s="10" t="s">
        <v>38</v>
      </c>
      <c r="D1" s="21" t="s">
        <v>40</v>
      </c>
      <c r="E1" s="21" t="s">
        <v>39</v>
      </c>
    </row>
    <row r="2" spans="1:5" x14ac:dyDescent="0.45">
      <c r="A2" s="5"/>
      <c r="B2" s="10" t="s">
        <v>5</v>
      </c>
      <c r="C2" s="10"/>
      <c r="D2" s="21"/>
      <c r="E2" s="21"/>
    </row>
    <row r="3" spans="1:5" x14ac:dyDescent="0.45">
      <c r="A3" s="5" t="s">
        <v>2</v>
      </c>
      <c r="B3" s="8"/>
      <c r="C3" s="11">
        <v>2</v>
      </c>
      <c r="D3" s="11">
        <v>2</v>
      </c>
      <c r="E3" s="11">
        <v>2</v>
      </c>
    </row>
    <row r="4" spans="1:5" x14ac:dyDescent="0.45">
      <c r="A4" s="6" t="s">
        <v>32</v>
      </c>
      <c r="B4" s="8"/>
      <c r="C4" s="8">
        <v>2426.6750996105097</v>
      </c>
      <c r="D4" s="8">
        <f>C17</f>
        <v>2240</v>
      </c>
      <c r="E4" s="8">
        <f>C18</f>
        <v>1940</v>
      </c>
    </row>
    <row r="5" spans="1:5" x14ac:dyDescent="0.45">
      <c r="A5" t="s">
        <v>7</v>
      </c>
      <c r="B5" s="8"/>
      <c r="C5" s="13">
        <f>C3*C4</f>
        <v>4853.3501992210195</v>
      </c>
      <c r="D5" s="13">
        <f>D3*D4</f>
        <v>4480</v>
      </c>
      <c r="E5" s="13">
        <f>E3*E4</f>
        <v>3880</v>
      </c>
    </row>
    <row r="6" spans="1:5" x14ac:dyDescent="0.45">
      <c r="A6" t="s">
        <v>11</v>
      </c>
      <c r="B6" s="8"/>
      <c r="C6" s="12">
        <v>1</v>
      </c>
      <c r="D6" s="12">
        <v>1</v>
      </c>
      <c r="E6" s="12">
        <v>1</v>
      </c>
    </row>
    <row r="7" spans="1:5" x14ac:dyDescent="0.45">
      <c r="A7" t="s">
        <v>19</v>
      </c>
      <c r="B7" s="8"/>
      <c r="C7" s="8">
        <f>C4*C6</f>
        <v>2426.6750996105097</v>
      </c>
      <c r="D7" s="8">
        <f>D4*D6</f>
        <v>2240</v>
      </c>
      <c r="E7" s="8">
        <f>E4*E6</f>
        <v>1940</v>
      </c>
    </row>
    <row r="8" spans="1:5" x14ac:dyDescent="0.45">
      <c r="A8" t="s">
        <v>12</v>
      </c>
      <c r="B8" s="8"/>
      <c r="C8" s="12">
        <v>1940</v>
      </c>
      <c r="D8" s="12">
        <v>1940</v>
      </c>
      <c r="E8" s="12">
        <v>1940</v>
      </c>
    </row>
    <row r="9" spans="1:5" x14ac:dyDescent="0.45">
      <c r="A9" t="s">
        <v>13</v>
      </c>
      <c r="B9" s="8"/>
      <c r="C9" s="8">
        <v>300</v>
      </c>
      <c r="D9" s="8">
        <v>300</v>
      </c>
      <c r="E9" s="8">
        <v>300</v>
      </c>
    </row>
    <row r="10" spans="1:5" x14ac:dyDescent="0.45">
      <c r="A10" t="s">
        <v>14</v>
      </c>
      <c r="B10" s="8"/>
      <c r="C10" s="8">
        <f t="shared" ref="C10:D10" si="0">C5-C7-C8-C9</f>
        <v>186.67509961050973</v>
      </c>
      <c r="D10" s="8">
        <f t="shared" si="0"/>
        <v>0</v>
      </c>
      <c r="E10" s="8">
        <f t="shared" ref="E10" si="1">E5-E7-E8-E9</f>
        <v>-300</v>
      </c>
    </row>
    <row r="11" spans="1:5" x14ac:dyDescent="0.45">
      <c r="A11" t="s">
        <v>15</v>
      </c>
      <c r="B11" s="9"/>
      <c r="C11" s="9">
        <f t="shared" ref="C11:D11" si="2">C10*0.21</f>
        <v>39.201770918207039</v>
      </c>
      <c r="D11" s="9">
        <f t="shared" si="2"/>
        <v>0</v>
      </c>
      <c r="E11" s="9">
        <f t="shared" ref="E11" si="3">E10*0.21</f>
        <v>-63</v>
      </c>
    </row>
    <row r="12" spans="1:5" x14ac:dyDescent="0.45">
      <c r="A12" t="s">
        <v>16</v>
      </c>
      <c r="B12" s="8"/>
      <c r="C12" s="8">
        <f t="shared" ref="C12:D12" si="4">C10-C11</f>
        <v>147.47332869230269</v>
      </c>
      <c r="D12" s="8">
        <f t="shared" si="4"/>
        <v>0</v>
      </c>
      <c r="E12" s="8">
        <f t="shared" ref="E12" si="5">E10-E11</f>
        <v>-237</v>
      </c>
    </row>
    <row r="13" spans="1:5" x14ac:dyDescent="0.45">
      <c r="A13" t="s">
        <v>36</v>
      </c>
      <c r="B13" s="8"/>
      <c r="C13" s="8">
        <f t="shared" ref="C13:D13" si="6">C12+C9</f>
        <v>447.47332869230269</v>
      </c>
      <c r="D13" s="8">
        <f t="shared" si="6"/>
        <v>300</v>
      </c>
      <c r="E13" s="8">
        <f t="shared" ref="E13" si="7">E12+E9</f>
        <v>63</v>
      </c>
    </row>
    <row r="14" spans="1:5" x14ac:dyDescent="0.45">
      <c r="A14" t="s">
        <v>17</v>
      </c>
      <c r="B14" s="8">
        <v>1500</v>
      </c>
    </row>
    <row r="15" spans="1:5" x14ac:dyDescent="0.45">
      <c r="A15" s="3" t="s">
        <v>6</v>
      </c>
      <c r="B15" s="3">
        <v>0.15</v>
      </c>
    </row>
    <row r="16" spans="1:5" x14ac:dyDescent="0.45">
      <c r="A16" s="2" t="s">
        <v>1</v>
      </c>
      <c r="B16" s="8"/>
      <c r="C16" s="14">
        <f>-$B$14+C$13/(1+$B$15)+C$13/(1+$B$15)^2+C$13/(1+$B$15)^3+C$13/(1+$B$15)^4+C$13/(1+$B$15)^5</f>
        <v>3.4617642086232081E-11</v>
      </c>
      <c r="D16" s="14">
        <f>-$B$14+D$13/(1+$B$15)+D$13/(1+$B$15)^2+D$13/(1+$B$15)^3+D$13/(1+$B$15)^4+D$13/(1+$B$15)^5</f>
        <v>-494.35347059657926</v>
      </c>
      <c r="E16" s="14">
        <f>-$B$14+E$13/(1+$B$15)+E$13/(1+$B$15)^2+E$13/(1+$B$15)^3+E$13/(1+$B$15)^4+E$13/(1+$B$15)^5</f>
        <v>-1288.8142288252818</v>
      </c>
    </row>
    <row r="17" spans="1:5" x14ac:dyDescent="0.45">
      <c r="A17" s="3" t="s">
        <v>31</v>
      </c>
      <c r="B17" s="1"/>
      <c r="C17">
        <f>(C8+C9)/(C3-C6)</f>
        <v>2240</v>
      </c>
    </row>
    <row r="18" spans="1:5" s="5" customFormat="1" x14ac:dyDescent="0.45">
      <c r="A18" s="37" t="s">
        <v>37</v>
      </c>
      <c r="B18" s="38"/>
      <c r="C18" s="15">
        <f>C8/(C3-C6)</f>
        <v>1940</v>
      </c>
    </row>
    <row r="19" spans="1:5" s="5" customFormat="1" x14ac:dyDescent="0.45">
      <c r="A19" s="5" t="s">
        <v>42</v>
      </c>
      <c r="B19" s="38"/>
      <c r="C19" s="14">
        <f>-$B$14+C$13/(1+$C$20)+C$13/(1+$C$20)^2+C$13/(1+$C$20)^3+C$13/(1+$C$20)^4+C$13/(1+$C$20)^5</f>
        <v>-3.3246198645997538E-4</v>
      </c>
      <c r="D19" s="14">
        <f>-$B$14+D$13/(1+$D$20)+D$13/(1+$D$20)^2+D$13/(1+$D$20)^3+D$13/(1+$D$20)^4+D$13/(1+$D$20)^5</f>
        <v>0</v>
      </c>
      <c r="E19" s="14">
        <f>-$B$14+E$13/(1+$E$20)+E$13/(1+$E$20)^2+E$13/(1+$E$20)^3+E$13/(1+$E$20)^4+E$13/(1+$E$20)^5</f>
        <v>-1185</v>
      </c>
    </row>
    <row r="20" spans="1:5" s="5" customFormat="1" x14ac:dyDescent="0.45">
      <c r="A20" s="5" t="s">
        <v>41</v>
      </c>
      <c r="C20" s="5">
        <v>0.15000009361179628</v>
      </c>
      <c r="D20" s="5">
        <v>0</v>
      </c>
      <c r="E20" s="5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Scenario</vt:lpstr>
      <vt:lpstr>Scenario_price</vt:lpstr>
      <vt:lpstr>Scenario_size</vt:lpstr>
      <vt:lpstr>Scenario_share</vt:lpstr>
      <vt:lpstr>Break-evens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Jung-Soon Hyun현정순</dc:creator>
  <cp:lastModifiedBy>Jung-Soon Hyun현정순</cp:lastModifiedBy>
  <dcterms:created xsi:type="dcterms:W3CDTF">2023-03-09T04:40:05Z</dcterms:created>
  <dcterms:modified xsi:type="dcterms:W3CDTF">2024-03-12T14:06:17Z</dcterms:modified>
</cp:coreProperties>
</file>