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AF504\"/>
    </mc:Choice>
  </mc:AlternateContent>
  <bookViews>
    <workbookView xWindow="0" yWindow="0" windowWidth="17148" windowHeight="3216" activeTab="2"/>
  </bookViews>
  <sheets>
    <sheet name="Balance Sheet 2.1" sheetId="1" r:id="rId1"/>
    <sheet name="Income Statement 2.2" sheetId="2" r:id="rId2"/>
    <sheet name="Financial Cash Flow 2.4" sheetId="4" r:id="rId3"/>
    <sheet name="Cash Flow Statement(accounting)" sheetId="3" r:id="rId4"/>
    <sheet name="Change of Cash Flow 2.6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4" l="1"/>
  <c r="B12" i="4"/>
  <c r="B18" i="3" l="1"/>
  <c r="B14" i="3"/>
  <c r="B13" i="3"/>
  <c r="B12" i="3"/>
  <c r="D13" i="4"/>
  <c r="B20" i="3" s="1"/>
  <c r="D12" i="4"/>
  <c r="B19" i="3" s="1"/>
  <c r="D11" i="4"/>
  <c r="D10" i="4" s="1"/>
  <c r="D9" i="4" s="1"/>
  <c r="D8" i="4"/>
  <c r="D7" i="4"/>
  <c r="D3" i="4" s="1"/>
  <c r="B12" i="5" l="1"/>
  <c r="B11" i="5"/>
  <c r="B9" i="5"/>
  <c r="B10" i="5"/>
  <c r="B7" i="5"/>
  <c r="B5" i="5"/>
  <c r="B13" i="5"/>
  <c r="B1" i="5"/>
  <c r="D2" i="4" l="1"/>
  <c r="D6" i="4"/>
  <c r="D5" i="4"/>
  <c r="D4" i="4"/>
  <c r="B16" i="4"/>
  <c r="B15" i="4"/>
  <c r="B14" i="4" s="1"/>
  <c r="B9" i="4"/>
  <c r="B8" i="4"/>
  <c r="B6" i="5" s="1"/>
  <c r="B4" i="5" s="1"/>
  <c r="B7" i="4"/>
  <c r="B9" i="2"/>
  <c r="B6" i="4"/>
  <c r="B5" i="4"/>
  <c r="B4" i="4"/>
  <c r="B6" i="3"/>
  <c r="B21" i="3"/>
  <c r="B14" i="5" s="1"/>
  <c r="B8" i="3"/>
  <c r="B3" i="5" l="1"/>
  <c r="B16" i="5" s="1"/>
  <c r="B3" i="4"/>
  <c r="B2" i="4" s="1"/>
  <c r="B9" i="3"/>
  <c r="B7" i="3"/>
  <c r="B4" i="3"/>
  <c r="B7" i="2" l="1"/>
  <c r="B4" i="2"/>
  <c r="F18" i="1"/>
  <c r="F21" i="1" s="1"/>
  <c r="E18" i="1"/>
  <c r="E21" i="1" s="1"/>
  <c r="F10" i="1"/>
  <c r="E10" i="1"/>
  <c r="F5" i="1"/>
  <c r="E5" i="1"/>
  <c r="C21" i="1"/>
  <c r="B21" i="1"/>
  <c r="C17" i="1"/>
  <c r="B17" i="1"/>
  <c r="C14" i="1"/>
  <c r="B14" i="1"/>
  <c r="C7" i="1"/>
  <c r="B7" i="1"/>
  <c r="B11" i="2" l="1"/>
  <c r="B12" i="2" s="1"/>
  <c r="B14" i="2" s="1"/>
  <c r="B5" i="3" s="1"/>
  <c r="B15" i="2" l="1"/>
  <c r="B3" i="3" s="1"/>
  <c r="B10" i="3" l="1"/>
  <c r="B22" i="3" s="1"/>
</calcChain>
</file>

<file path=xl/comments1.xml><?xml version="1.0" encoding="utf-8"?>
<comments xmlns="http://schemas.openxmlformats.org/spreadsheetml/2006/main">
  <authors>
    <author>Jung-Soon Hyun현정순</author>
  </authors>
  <commentList>
    <comment ref="D15" authorId="0" shapeId="0">
      <text>
        <r>
          <rPr>
            <b/>
            <sz val="9"/>
            <color indexed="81"/>
            <rFont val="Tahoma"/>
            <family val="2"/>
          </rPr>
          <t>capital surplus = total proceeds from the IPO minus the par value of the shares issued. In this example, common stocks of $20 m are newly issued</t>
        </r>
      </text>
    </comment>
  </commentList>
</comments>
</file>

<file path=xl/comments2.xml><?xml version="1.0" encoding="utf-8"?>
<comments xmlns="http://schemas.openxmlformats.org/spreadsheetml/2006/main">
  <authors>
    <author>Jung-Soon Hyun현정순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Start with net income.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>Interest expense is already deduced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 xml:space="preserve">Note that the accounting cash flow ($41 m.) differs to the financial cash flow ($42 m.). Total cash flow from financing account is $7 in accounting statement while total cash flow from financing activities in financial cash flow is $6.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<sst xmlns="http://schemas.openxmlformats.org/spreadsheetml/2006/main" count="115" uniqueCount="107">
  <si>
    <t>Cost of goods sold</t>
    <phoneticPr fontId="1" type="noConversion"/>
  </si>
  <si>
    <t>EBIT</t>
    <phoneticPr fontId="1" type="noConversion"/>
  </si>
  <si>
    <t>Net Income</t>
    <phoneticPr fontId="1" type="noConversion"/>
  </si>
  <si>
    <t>Depreciation</t>
    <phoneticPr fontId="1" type="noConversion"/>
  </si>
  <si>
    <t>Income Statement -Table 2.2</t>
    <phoneticPr fontId="1" type="noConversion"/>
  </si>
  <si>
    <t>Liabilities and Stockholder's Equity</t>
    <phoneticPr fontId="1" type="noConversion"/>
  </si>
  <si>
    <t>Assets</t>
    <phoneticPr fontId="1" type="noConversion"/>
  </si>
  <si>
    <t xml:space="preserve">      Inventory</t>
  </si>
  <si>
    <t xml:space="preserve">   Current Assets:</t>
    <phoneticPr fontId="1" type="noConversion"/>
  </si>
  <si>
    <t xml:space="preserve">      Accounts receivable</t>
    <phoneticPr fontId="1" type="noConversion"/>
  </si>
  <si>
    <t xml:space="preserve">   Fixed asset:</t>
    <phoneticPr fontId="1" type="noConversion"/>
  </si>
  <si>
    <t xml:space="preserve">      Properties, plant, and</t>
    <phoneticPr fontId="1" type="noConversion"/>
  </si>
  <si>
    <t xml:space="preserve">         equipment (PPE)</t>
    <phoneticPr fontId="1" type="noConversion"/>
  </si>
  <si>
    <t xml:space="preserve">      Less accumulated </t>
    <phoneticPr fontId="1" type="noConversion"/>
  </si>
  <si>
    <t xml:space="preserve">         depreciation</t>
    <phoneticPr fontId="1" type="noConversion"/>
  </si>
  <si>
    <t xml:space="preserve">      Net PPE</t>
    <phoneticPr fontId="1" type="noConversion"/>
  </si>
  <si>
    <t xml:space="preserve">      Intangible assets and </t>
    <phoneticPr fontId="1" type="noConversion"/>
  </si>
  <si>
    <t xml:space="preserve">        others</t>
    <phoneticPr fontId="1" type="noConversion"/>
  </si>
  <si>
    <t>Total assets</t>
    <phoneticPr fontId="1" type="noConversion"/>
  </si>
  <si>
    <t xml:space="preserve">   Stockholders' Equity</t>
    <phoneticPr fontId="1" type="noConversion"/>
  </si>
  <si>
    <t xml:space="preserve">            Total current liabilities</t>
    <phoneticPr fontId="1" type="noConversion"/>
  </si>
  <si>
    <t xml:space="preserve">            Total fixed assets</t>
    <phoneticPr fontId="1" type="noConversion"/>
  </si>
  <si>
    <t xml:space="preserve">   Long-term liabilties:</t>
    <phoneticPr fontId="1" type="noConversion"/>
  </si>
  <si>
    <t xml:space="preserve">   Current liabilities:</t>
    <phoneticPr fontId="1" type="noConversion"/>
  </si>
  <si>
    <t xml:space="preserve">      Cash and equivalents</t>
    <phoneticPr fontId="1" type="noConversion"/>
  </si>
  <si>
    <t xml:space="preserve">       Deferred taxes</t>
    <phoneticPr fontId="1" type="noConversion"/>
  </si>
  <si>
    <t xml:space="preserve">       Accounts payable</t>
    <phoneticPr fontId="1" type="noConversion"/>
  </si>
  <si>
    <t xml:space="preserve">       Long-term Debt</t>
    <phoneticPr fontId="1" type="noConversion"/>
  </si>
  <si>
    <t xml:space="preserve">            Total current assets</t>
    <phoneticPr fontId="1" type="noConversion"/>
  </si>
  <si>
    <t xml:space="preserve">      Preferred stock</t>
    <phoneticPr fontId="1" type="noConversion"/>
  </si>
  <si>
    <t xml:space="preserve">      Accumulated retained earnings</t>
    <phoneticPr fontId="1" type="noConversion"/>
  </si>
  <si>
    <t xml:space="preserve">      Capital surplus</t>
    <phoneticPr fontId="1" type="noConversion"/>
  </si>
  <si>
    <t xml:space="preserve">          Less treasury stock</t>
    <phoneticPr fontId="1" type="noConversion"/>
  </si>
  <si>
    <t xml:space="preserve">            Total equity</t>
    <phoneticPr fontId="1" type="noConversion"/>
  </si>
  <si>
    <t xml:space="preserve">      Common Stock ($1 par value)</t>
    <phoneticPr fontId="1" type="noConversion"/>
  </si>
  <si>
    <t xml:space="preserve">Total liabilties and </t>
    <phoneticPr fontId="1" type="noConversion"/>
  </si>
  <si>
    <t xml:space="preserve">   stockholder's equity</t>
    <phoneticPr fontId="1" type="noConversion"/>
  </si>
  <si>
    <t xml:space="preserve">            Total long-term liabilities</t>
    <phoneticPr fontId="1" type="noConversion"/>
  </si>
  <si>
    <r>
      <rPr>
        <b/>
        <sz val="20"/>
        <color theme="1"/>
        <rFont val="맑은 고딕"/>
        <family val="3"/>
        <charset val="129"/>
        <scheme val="minor"/>
      </rPr>
      <t xml:space="preserve">                              Balance Sheet</t>
    </r>
    <r>
      <rPr>
        <sz val="11"/>
        <color theme="1"/>
        <rFont val="맑은 고딕"/>
        <family val="2"/>
        <charset val="129"/>
        <scheme val="minor"/>
      </rPr>
      <t xml:space="preserve">                        Table 2.1 ($ in millions)</t>
    </r>
    <phoneticPr fontId="1" type="noConversion"/>
  </si>
  <si>
    <t>Total operating revenues</t>
    <phoneticPr fontId="1" type="noConversion"/>
  </si>
  <si>
    <t xml:space="preserve">    Net sales</t>
    <phoneticPr fontId="1" type="noConversion"/>
  </si>
  <si>
    <t>Selling, general and admistrative expenses</t>
    <phoneticPr fontId="1" type="noConversion"/>
  </si>
  <si>
    <t>Operating income</t>
    <phoneticPr fontId="1" type="noConversion"/>
  </si>
  <si>
    <t>Other income</t>
    <phoneticPr fontId="1" type="noConversion"/>
  </si>
  <si>
    <t>Interest expense</t>
    <phoneticPr fontId="1" type="noConversion"/>
  </si>
  <si>
    <t>Pretax income</t>
    <phoneticPr fontId="1" type="noConversion"/>
  </si>
  <si>
    <t>Tax</t>
    <phoneticPr fontId="1" type="noConversion"/>
  </si>
  <si>
    <t xml:space="preserve">    Dividends</t>
    <phoneticPr fontId="1" type="noConversion"/>
  </si>
  <si>
    <t xml:space="preserve">    Addition to retained earnings</t>
    <phoneticPr fontId="1" type="noConversion"/>
  </si>
  <si>
    <t xml:space="preserve">    Current</t>
    <phoneticPr fontId="1" type="noConversion"/>
  </si>
  <si>
    <t xml:space="preserve">    Deferred</t>
    <phoneticPr fontId="1" type="noConversion"/>
  </si>
  <si>
    <t xml:space="preserve">   Net income</t>
    <phoneticPr fontId="1" type="noConversion"/>
  </si>
  <si>
    <t xml:space="preserve">   Deferred tax</t>
    <phoneticPr fontId="1" type="noConversion"/>
  </si>
  <si>
    <t xml:space="preserve">   Depreciation</t>
    <phoneticPr fontId="1" type="noConversion"/>
  </si>
  <si>
    <t xml:space="preserve">   Changes in asset and liabilities</t>
    <phoneticPr fontId="1" type="noConversion"/>
  </si>
  <si>
    <t xml:space="preserve">     Account receivable</t>
    <phoneticPr fontId="1" type="noConversion"/>
  </si>
  <si>
    <t xml:space="preserve">     Inventory</t>
    <phoneticPr fontId="1" type="noConversion"/>
  </si>
  <si>
    <t xml:space="preserve">     Account payable</t>
    <phoneticPr fontId="1" type="noConversion"/>
  </si>
  <si>
    <t>Total cash flow from operation</t>
    <phoneticPr fontId="1" type="noConversion"/>
  </si>
  <si>
    <t>Investing activities</t>
    <phoneticPr fontId="1" type="noConversion"/>
  </si>
  <si>
    <t>Financing activities</t>
    <phoneticPr fontId="1" type="noConversion"/>
  </si>
  <si>
    <t>Total cash flow from financing activities</t>
    <phoneticPr fontId="1" type="noConversion"/>
  </si>
  <si>
    <t>Change in cash (on the balance sheet)</t>
    <phoneticPr fontId="1" type="noConversion"/>
  </si>
  <si>
    <t>Statement of Cash Flows (2019)</t>
    <phoneticPr fontId="1" type="noConversion"/>
  </si>
  <si>
    <t>Total cash flow from investing activities</t>
    <phoneticPr fontId="1" type="noConversion"/>
  </si>
  <si>
    <t xml:space="preserve">    Retirement of long-term debt</t>
    <phoneticPr fontId="1" type="noConversion"/>
  </si>
  <si>
    <t xml:space="preserve">    Proceeds from long-term debt sales</t>
    <phoneticPr fontId="1" type="noConversion"/>
  </si>
  <si>
    <t xml:space="preserve">    Repurchase of stock</t>
    <phoneticPr fontId="1" type="noConversion"/>
  </si>
  <si>
    <t xml:space="preserve">    Proceed of new stock issues</t>
    <phoneticPr fontId="1" type="noConversion"/>
  </si>
  <si>
    <t>Operating cash flow</t>
    <phoneticPr fontId="1" type="noConversion"/>
  </si>
  <si>
    <t xml:space="preserve">   EBIT</t>
    <phoneticPr fontId="1" type="noConversion"/>
  </si>
  <si>
    <t xml:space="preserve">   Current tax</t>
    <phoneticPr fontId="1" type="noConversion"/>
  </si>
  <si>
    <t>Capital spending</t>
    <phoneticPr fontId="1" type="noConversion"/>
  </si>
  <si>
    <t>Addition to net working capital</t>
    <phoneticPr fontId="1" type="noConversion"/>
  </si>
  <si>
    <t xml:space="preserve">   NWC(2018)</t>
    <phoneticPr fontId="1" type="noConversion"/>
  </si>
  <si>
    <t xml:space="preserve">   NWC(2019)</t>
    <phoneticPr fontId="1" type="noConversion"/>
  </si>
  <si>
    <t>Operations</t>
    <phoneticPr fontId="1" type="noConversion"/>
  </si>
  <si>
    <t xml:space="preserve">   Acquisitions of fixed assets</t>
    <phoneticPr fontId="1" type="noConversion"/>
  </si>
  <si>
    <t>Cash Flows of the Firm (2019) - Table 2.4</t>
    <phoneticPr fontId="1" type="noConversion"/>
  </si>
  <si>
    <t>Net Increase in Cash</t>
    <phoneticPr fontId="1" type="noConversion"/>
  </si>
  <si>
    <t xml:space="preserve">   Operating activities</t>
    <phoneticPr fontId="1" type="noConversion"/>
  </si>
  <si>
    <t xml:space="preserve">   Investing activities</t>
    <phoneticPr fontId="1" type="noConversion"/>
  </si>
  <si>
    <t xml:space="preserve">   Financing activities</t>
    <phoneticPr fontId="1" type="noConversion"/>
  </si>
  <si>
    <t>Cash, beginning of year (2019, end of 2018)</t>
    <phoneticPr fontId="1" type="noConversion"/>
  </si>
  <si>
    <t>Cash, end of Year (2019)</t>
    <phoneticPr fontId="1" type="noConversion"/>
  </si>
  <si>
    <t xml:space="preserve">      Plus: Depreciation</t>
    <phoneticPr fontId="1" type="noConversion"/>
  </si>
  <si>
    <t xml:space="preserve">      Net income</t>
    <phoneticPr fontId="1" type="noConversion"/>
  </si>
  <si>
    <t xml:space="preserve">             Increase in A/P</t>
    <phoneticPr fontId="1" type="noConversion"/>
  </si>
  <si>
    <t xml:space="preserve">             Increase in CL</t>
    <phoneticPr fontId="1" type="noConversion"/>
  </si>
  <si>
    <t xml:space="preserve">      Less: Increase in other CA</t>
    <phoneticPr fontId="1" type="noConversion"/>
  </si>
  <si>
    <t xml:space="preserve">             Increase in A/R</t>
    <phoneticPr fontId="1" type="noConversion"/>
  </si>
  <si>
    <t xml:space="preserve">             Increase in Inventory</t>
    <phoneticPr fontId="1" type="noConversion"/>
  </si>
  <si>
    <t xml:space="preserve">             Deferred tax</t>
    <phoneticPr fontId="1" type="noConversion"/>
  </si>
  <si>
    <t>Cash flow of the firm (asset side)</t>
    <phoneticPr fontId="1" type="noConversion"/>
  </si>
  <si>
    <t xml:space="preserve"> Cash flow of the firm (to investors)</t>
    <phoneticPr fontId="1" type="noConversion"/>
  </si>
  <si>
    <t xml:space="preserve">   Interest</t>
    <phoneticPr fontId="1" type="noConversion"/>
  </si>
  <si>
    <t xml:space="preserve">     - Sales of fixed assets </t>
    <phoneticPr fontId="1" type="noConversion"/>
  </si>
  <si>
    <t xml:space="preserve">   Retirement of debt - Debt financing</t>
    <phoneticPr fontId="1" type="noConversion"/>
  </si>
  <si>
    <t xml:space="preserve"> Debt (to creditors)</t>
    <phoneticPr fontId="1" type="noConversion"/>
  </si>
  <si>
    <t xml:space="preserve"> Equity (to stockholders)</t>
    <phoneticPr fontId="1" type="noConversion"/>
  </si>
  <si>
    <t xml:space="preserve">    Dividend</t>
    <phoneticPr fontId="1" type="noConversion"/>
  </si>
  <si>
    <t xml:space="preserve"> Cash to stockholders</t>
    <phoneticPr fontId="1" type="noConversion"/>
  </si>
  <si>
    <t xml:space="preserve">  New equity financing</t>
    <phoneticPr fontId="1" type="noConversion"/>
  </si>
  <si>
    <t xml:space="preserve">    Acquisition of fixed assets - sales of assets</t>
    <phoneticPr fontId="1" type="noConversion"/>
  </si>
  <si>
    <t xml:space="preserve">    Depreciation</t>
    <phoneticPr fontId="1" type="noConversion"/>
  </si>
  <si>
    <t xml:space="preserve">   Depreciation</t>
    <phoneticPr fontId="1" type="noConversion"/>
  </si>
  <si>
    <t xml:space="preserve">    Repurchase of equity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</si>
</sst>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#,##0_);[Red]\(#,##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232A31"/>
      <name val="Arial"/>
      <family val="2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232A3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0" xfId="0" applyFont="1">
      <alignment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 applyBorder="1">
      <alignment vertical="center"/>
    </xf>
    <xf numFmtId="3" fontId="3" fillId="0" borderId="0" xfId="0" applyNumberFormat="1" applyFont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1" xfId="0" applyFont="1" applyBorder="1">
      <alignment vertical="center"/>
    </xf>
    <xf numFmtId="3" fontId="3" fillId="2" borderId="0" xfId="0" applyNumberFormat="1" applyFont="1" applyFill="1" applyBorder="1" applyAlignment="1">
      <alignment horizontal="right" vertical="center"/>
    </xf>
    <xf numFmtId="3" fontId="3" fillId="2" borderId="0" xfId="0" applyNumberFormat="1" applyFont="1" applyFill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3" fontId="5" fillId="2" borderId="0" xfId="0" applyNumberFormat="1" applyFont="1" applyFill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3" fontId="5" fillId="0" borderId="0" xfId="0" applyNumberFormat="1" applyFont="1" applyFill="1" applyBorder="1" applyAlignment="1">
      <alignment horizontal="right" vertical="center"/>
    </xf>
    <xf numFmtId="177" fontId="3" fillId="0" borderId="0" xfId="0" applyNumberFormat="1" applyFont="1" applyAlignment="1">
      <alignment horizontal="right" vertical="center"/>
    </xf>
    <xf numFmtId="177" fontId="3" fillId="2" borderId="0" xfId="0" applyNumberFormat="1" applyFont="1" applyFill="1" applyAlignment="1">
      <alignment horizontal="right" vertical="center"/>
    </xf>
    <xf numFmtId="177" fontId="0" fillId="2" borderId="0" xfId="0" applyNumberFormat="1" applyFill="1">
      <alignment vertical="center"/>
    </xf>
    <xf numFmtId="177" fontId="0" fillId="0" borderId="0" xfId="0" applyNumberFormat="1" applyFill="1">
      <alignment vertical="center"/>
    </xf>
    <xf numFmtId="177" fontId="3" fillId="0" borderId="0" xfId="0" applyNumberFormat="1" applyFont="1" applyFill="1" applyAlignment="1">
      <alignment horizontal="right" vertical="center"/>
    </xf>
    <xf numFmtId="0" fontId="0" fillId="0" borderId="2" xfId="0" applyBorder="1">
      <alignment vertical="center"/>
    </xf>
    <xf numFmtId="177" fontId="3" fillId="0" borderId="2" xfId="0" applyNumberFormat="1" applyFont="1" applyBorder="1" applyAlignment="1">
      <alignment horizontal="right" vertical="center"/>
    </xf>
    <xf numFmtId="0" fontId="6" fillId="0" borderId="4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3" fontId="7" fillId="2" borderId="0" xfId="0" applyNumberFormat="1" applyFont="1" applyFill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4" fillId="0" borderId="0" xfId="0" applyFont="1" applyAlignment="1">
      <alignment vertical="center"/>
    </xf>
    <xf numFmtId="3" fontId="7" fillId="0" borderId="0" xfId="0" applyNumberFormat="1" applyFont="1" applyFill="1" applyAlignment="1">
      <alignment horizontal="right" vertical="center"/>
    </xf>
    <xf numFmtId="3" fontId="0" fillId="0" borderId="0" xfId="0" applyNumberFormat="1">
      <alignment vertical="center"/>
    </xf>
    <xf numFmtId="176" fontId="7" fillId="0" borderId="0" xfId="0" applyNumberFormat="1" applyFont="1" applyFill="1" applyAlignment="1">
      <alignment vertical="center"/>
    </xf>
    <xf numFmtId="0" fontId="6" fillId="3" borderId="4" xfId="0" applyFont="1" applyFill="1" applyBorder="1">
      <alignment vertical="center"/>
    </xf>
    <xf numFmtId="0" fontId="7" fillId="3" borderId="0" xfId="0" applyFont="1" applyFill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vertical="center"/>
    </xf>
    <xf numFmtId="3" fontId="6" fillId="4" borderId="4" xfId="0" applyNumberFormat="1" applyFont="1" applyFill="1" applyBorder="1">
      <alignment vertical="center"/>
    </xf>
    <xf numFmtId="0" fontId="6" fillId="4" borderId="4" xfId="0" applyFont="1" applyFill="1" applyBorder="1">
      <alignment vertical="center"/>
    </xf>
    <xf numFmtId="3" fontId="7" fillId="4" borderId="0" xfId="0" applyNumberFormat="1" applyFont="1" applyFill="1" applyAlignment="1">
      <alignment horizontal="right" vertical="center"/>
    </xf>
    <xf numFmtId="0" fontId="6" fillId="4" borderId="5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vertical="center"/>
    </xf>
    <xf numFmtId="3" fontId="0" fillId="0" borderId="4" xfId="0" applyNumberFormat="1" applyBorder="1">
      <alignment vertical="center"/>
    </xf>
    <xf numFmtId="3" fontId="0" fillId="0" borderId="0" xfId="0" applyNumberFormat="1" applyBorder="1">
      <alignment vertical="center"/>
    </xf>
    <xf numFmtId="3" fontId="0" fillId="2" borderId="0" xfId="0" applyNumberFormat="1" applyFill="1" applyBorder="1">
      <alignment vertical="center"/>
    </xf>
    <xf numFmtId="3" fontId="0" fillId="2" borderId="6" xfId="0" applyNumberFormat="1" applyFill="1" applyBorder="1">
      <alignment vertical="center"/>
    </xf>
    <xf numFmtId="0" fontId="0" fillId="0" borderId="4" xfId="0" applyBorder="1">
      <alignment vertical="center"/>
    </xf>
    <xf numFmtId="0" fontId="0" fillId="0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6" xfId="0" applyFill="1" applyBorder="1">
      <alignment vertical="center"/>
    </xf>
    <xf numFmtId="0" fontId="7" fillId="0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3" fontId="6" fillId="0" borderId="0" xfId="0" applyNumberFormat="1" applyFont="1">
      <alignment vertical="center"/>
    </xf>
    <xf numFmtId="3" fontId="6" fillId="2" borderId="0" xfId="0" applyNumberFormat="1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topLeftCell="A3" workbookViewId="0">
      <selection activeCell="B17" sqref="B17"/>
    </sheetView>
  </sheetViews>
  <sheetFormatPr defaultRowHeight="17.399999999999999" x14ac:dyDescent="0.4"/>
  <cols>
    <col min="1" max="1" width="27" bestFit="1" customWidth="1"/>
    <col min="2" max="2" width="9.3984375" customWidth="1"/>
    <col min="4" max="4" width="31.3984375" bestFit="1" customWidth="1"/>
  </cols>
  <sheetData>
    <row r="1" spans="1:8" ht="30.6" thickBot="1" x14ac:dyDescent="0.45">
      <c r="A1" s="58" t="s">
        <v>38</v>
      </c>
      <c r="B1" s="59"/>
      <c r="C1" s="59"/>
      <c r="D1" s="59"/>
      <c r="E1" s="59"/>
      <c r="F1" s="59"/>
    </row>
    <row r="2" spans="1:8" x14ac:dyDescent="0.4">
      <c r="A2" s="39" t="s">
        <v>6</v>
      </c>
      <c r="B2" s="4">
        <v>2018</v>
      </c>
      <c r="C2" s="4">
        <v>2019</v>
      </c>
      <c r="D2" s="40" t="s">
        <v>5</v>
      </c>
      <c r="E2" s="4">
        <v>2018</v>
      </c>
      <c r="F2" s="4">
        <v>2019</v>
      </c>
      <c r="G2" s="1"/>
    </row>
    <row r="3" spans="1:8" x14ac:dyDescent="0.4">
      <c r="A3" s="5" t="s">
        <v>8</v>
      </c>
      <c r="B3" s="6"/>
      <c r="C3" s="6"/>
      <c r="D3" s="14" t="s">
        <v>23</v>
      </c>
      <c r="E3" s="7"/>
      <c r="F3" s="15"/>
      <c r="G3" s="3"/>
    </row>
    <row r="4" spans="1:8" x14ac:dyDescent="0.4">
      <c r="A4" s="5" t="s">
        <v>24</v>
      </c>
      <c r="B4" s="6">
        <v>157</v>
      </c>
      <c r="C4" s="6">
        <v>198</v>
      </c>
      <c r="D4" s="14" t="s">
        <v>26</v>
      </c>
      <c r="E4" s="8">
        <v>455</v>
      </c>
      <c r="F4" s="9">
        <v>490</v>
      </c>
      <c r="G4" s="3"/>
    </row>
    <row r="5" spans="1:8" x14ac:dyDescent="0.4">
      <c r="A5" s="5" t="s">
        <v>9</v>
      </c>
      <c r="B5" s="6">
        <v>270</v>
      </c>
      <c r="C5" s="6">
        <v>294</v>
      </c>
      <c r="D5" s="10" t="s">
        <v>20</v>
      </c>
      <c r="E5" s="16">
        <f>E4</f>
        <v>455</v>
      </c>
      <c r="F5" s="11">
        <f>F4</f>
        <v>490</v>
      </c>
    </row>
    <row r="6" spans="1:8" x14ac:dyDescent="0.4">
      <c r="A6" s="5" t="s">
        <v>7</v>
      </c>
      <c r="B6" s="6">
        <v>280</v>
      </c>
      <c r="C6" s="6">
        <v>269</v>
      </c>
      <c r="D6" s="10"/>
      <c r="E6" s="17"/>
      <c r="F6" s="17"/>
      <c r="G6" s="3"/>
    </row>
    <row r="7" spans="1:8" x14ac:dyDescent="0.4">
      <c r="A7" s="5" t="s">
        <v>28</v>
      </c>
      <c r="B7" s="12">
        <f>SUM(B4:B6)</f>
        <v>707</v>
      </c>
      <c r="C7" s="12">
        <f>SUM(C4:C6)</f>
        <v>761</v>
      </c>
      <c r="D7" s="14" t="s">
        <v>22</v>
      </c>
      <c r="E7" s="8"/>
      <c r="F7" s="17"/>
      <c r="H7" s="35"/>
    </row>
    <row r="8" spans="1:8" x14ac:dyDescent="0.4">
      <c r="A8" s="5"/>
      <c r="B8" s="6"/>
      <c r="C8" s="6"/>
      <c r="D8" s="14" t="s">
        <v>25</v>
      </c>
      <c r="E8" s="17">
        <v>104</v>
      </c>
      <c r="F8" s="17">
        <v>113</v>
      </c>
    </row>
    <row r="9" spans="1:8" x14ac:dyDescent="0.4">
      <c r="A9" s="5" t="s">
        <v>10</v>
      </c>
      <c r="B9" s="6"/>
      <c r="C9" s="13"/>
      <c r="D9" s="14" t="s">
        <v>27</v>
      </c>
      <c r="E9" s="17">
        <v>458</v>
      </c>
      <c r="F9" s="17">
        <v>471</v>
      </c>
      <c r="G9" s="3"/>
    </row>
    <row r="10" spans="1:8" x14ac:dyDescent="0.4">
      <c r="A10" s="5" t="s">
        <v>11</v>
      </c>
      <c r="B10" s="6"/>
      <c r="C10" s="13"/>
      <c r="D10" s="10" t="s">
        <v>37</v>
      </c>
      <c r="E10" s="16">
        <f>E8+E9</f>
        <v>562</v>
      </c>
      <c r="F10" s="16">
        <f>F8+F9</f>
        <v>584</v>
      </c>
      <c r="G10" s="3"/>
    </row>
    <row r="11" spans="1:8" x14ac:dyDescent="0.4">
      <c r="A11" s="5" t="s">
        <v>12</v>
      </c>
      <c r="B11" s="6">
        <v>1274</v>
      </c>
      <c r="C11" s="6">
        <v>1423</v>
      </c>
      <c r="D11" s="14"/>
      <c r="E11" s="17"/>
      <c r="F11" s="17"/>
    </row>
    <row r="12" spans="1:8" x14ac:dyDescent="0.4">
      <c r="A12" s="5" t="s">
        <v>13</v>
      </c>
      <c r="B12" s="6"/>
      <c r="C12" s="6"/>
      <c r="D12" s="14" t="s">
        <v>19</v>
      </c>
      <c r="E12" s="17"/>
      <c r="F12" s="17"/>
      <c r="G12" s="3"/>
    </row>
    <row r="13" spans="1:8" x14ac:dyDescent="0.4">
      <c r="A13" s="5" t="s">
        <v>14</v>
      </c>
      <c r="B13" s="6">
        <v>460</v>
      </c>
      <c r="C13" s="6">
        <v>550</v>
      </c>
      <c r="D13" s="14" t="s">
        <v>29</v>
      </c>
      <c r="E13" s="17">
        <v>39</v>
      </c>
      <c r="F13" s="8">
        <v>39</v>
      </c>
      <c r="G13" s="2"/>
    </row>
    <row r="14" spans="1:8" x14ac:dyDescent="0.4">
      <c r="A14" s="5" t="s">
        <v>15</v>
      </c>
      <c r="B14" s="12">
        <f>B11-B13</f>
        <v>814</v>
      </c>
      <c r="C14" s="12">
        <f>C11-C13</f>
        <v>873</v>
      </c>
      <c r="D14" s="14" t="s">
        <v>34</v>
      </c>
      <c r="E14" s="17">
        <v>32</v>
      </c>
      <c r="F14" s="8">
        <v>55</v>
      </c>
      <c r="G14" s="3"/>
    </row>
    <row r="15" spans="1:8" x14ac:dyDescent="0.4">
      <c r="A15" s="5" t="s">
        <v>16</v>
      </c>
      <c r="B15" s="6"/>
      <c r="C15" s="6"/>
      <c r="D15" s="18" t="s">
        <v>31</v>
      </c>
      <c r="E15" s="17">
        <v>327</v>
      </c>
      <c r="F15" s="17">
        <v>347</v>
      </c>
    </row>
    <row r="16" spans="1:8" x14ac:dyDescent="0.4">
      <c r="A16" s="5" t="s">
        <v>17</v>
      </c>
      <c r="B16" s="6">
        <v>221</v>
      </c>
      <c r="C16" s="6">
        <v>245</v>
      </c>
      <c r="D16" s="14" t="s">
        <v>30</v>
      </c>
      <c r="E16" s="17">
        <v>347</v>
      </c>
      <c r="F16" s="17">
        <v>390</v>
      </c>
      <c r="G16" s="3"/>
    </row>
    <row r="17" spans="1:7" x14ac:dyDescent="0.4">
      <c r="A17" s="5" t="s">
        <v>21</v>
      </c>
      <c r="B17" s="12">
        <f>B14+B16</f>
        <v>1035</v>
      </c>
      <c r="C17" s="12">
        <f>C14+C16</f>
        <v>1118</v>
      </c>
      <c r="D17" s="14" t="s">
        <v>32</v>
      </c>
      <c r="E17" s="17">
        <v>20</v>
      </c>
      <c r="F17" s="19">
        <v>26</v>
      </c>
      <c r="G17" s="3"/>
    </row>
    <row r="18" spans="1:7" x14ac:dyDescent="0.4">
      <c r="A18" s="5"/>
      <c r="B18" s="6"/>
      <c r="C18" s="6"/>
      <c r="D18" s="10" t="s">
        <v>33</v>
      </c>
      <c r="E18" s="16">
        <f>SUM(E13:E16) - E17</f>
        <v>725</v>
      </c>
      <c r="F18" s="16">
        <f>SUM(F13:F16) - F17</f>
        <v>805</v>
      </c>
      <c r="G18" s="3"/>
    </row>
    <row r="19" spans="1:7" x14ac:dyDescent="0.4">
      <c r="A19" s="5"/>
      <c r="B19" s="6"/>
      <c r="C19" s="6"/>
      <c r="D19" s="10"/>
      <c r="E19" s="17"/>
      <c r="F19" s="17"/>
      <c r="G19" s="3"/>
    </row>
    <row r="20" spans="1:7" x14ac:dyDescent="0.4">
      <c r="A20" s="5"/>
      <c r="B20" s="6"/>
      <c r="C20" s="6"/>
      <c r="D20" s="14" t="s">
        <v>35</v>
      </c>
      <c r="E20" s="17"/>
      <c r="F20" s="17"/>
      <c r="G20" s="3"/>
    </row>
    <row r="21" spans="1:7" x14ac:dyDescent="0.4">
      <c r="A21" s="5" t="s">
        <v>18</v>
      </c>
      <c r="B21" s="12">
        <f>B7+B17</f>
        <v>1742</v>
      </c>
      <c r="C21" s="12">
        <f>C7+C17</f>
        <v>1879</v>
      </c>
      <c r="D21" s="10" t="s">
        <v>36</v>
      </c>
      <c r="E21" s="11">
        <f>E5+E10+E18</f>
        <v>1742</v>
      </c>
      <c r="F21" s="11">
        <f>F5+F10+F18</f>
        <v>1879</v>
      </c>
      <c r="G21" s="3"/>
    </row>
    <row r="22" spans="1:7" x14ac:dyDescent="0.4">
      <c r="E22" s="3"/>
      <c r="F22" s="2"/>
      <c r="G22" s="3"/>
    </row>
    <row r="23" spans="1:7" x14ac:dyDescent="0.4">
      <c r="E23" s="3"/>
      <c r="F23" s="3"/>
    </row>
    <row r="24" spans="1:7" x14ac:dyDescent="0.4">
      <c r="E24" s="2"/>
      <c r="F24" s="3"/>
      <c r="G24" s="3"/>
    </row>
    <row r="25" spans="1:7" x14ac:dyDescent="0.4">
      <c r="E25" s="2"/>
      <c r="F25" s="3"/>
      <c r="G25" s="3"/>
    </row>
  </sheetData>
  <mergeCells count="1">
    <mergeCell ref="A1:F1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20" sqref="A20"/>
    </sheetView>
  </sheetViews>
  <sheetFormatPr defaultRowHeight="17.399999999999999" x14ac:dyDescent="0.4"/>
  <cols>
    <col min="1" max="1" width="38.69921875" bestFit="1" customWidth="1"/>
    <col min="2" max="2" width="12.09765625" customWidth="1"/>
  </cols>
  <sheetData>
    <row r="1" spans="1:2" ht="30.6" thickBot="1" x14ac:dyDescent="0.45">
      <c r="A1" s="60" t="s">
        <v>4</v>
      </c>
      <c r="B1" s="60"/>
    </row>
    <row r="2" spans="1:2" ht="18" customHeight="1" x14ac:dyDescent="0.4">
      <c r="A2" s="25" t="s">
        <v>39</v>
      </c>
      <c r="B2" s="26">
        <v>2262</v>
      </c>
    </row>
    <row r="3" spans="1:2" ht="18" customHeight="1" x14ac:dyDescent="0.4">
      <c r="A3" t="s">
        <v>41</v>
      </c>
      <c r="B3" s="20">
        <v>327</v>
      </c>
    </row>
    <row r="4" spans="1:2" x14ac:dyDescent="0.4">
      <c r="A4" t="s">
        <v>40</v>
      </c>
      <c r="B4" s="21">
        <f>B2-B3</f>
        <v>1935</v>
      </c>
    </row>
    <row r="5" spans="1:2" x14ac:dyDescent="0.4">
      <c r="A5" t="s">
        <v>0</v>
      </c>
      <c r="B5" s="20">
        <v>1715</v>
      </c>
    </row>
    <row r="6" spans="1:2" x14ac:dyDescent="0.4">
      <c r="A6" t="s">
        <v>3</v>
      </c>
      <c r="B6" s="20">
        <v>90</v>
      </c>
    </row>
    <row r="7" spans="1:2" x14ac:dyDescent="0.4">
      <c r="A7" t="s">
        <v>42</v>
      </c>
      <c r="B7" s="22">
        <f>B2-B3-B5-B6</f>
        <v>130</v>
      </c>
    </row>
    <row r="8" spans="1:2" x14ac:dyDescent="0.4">
      <c r="A8" t="s">
        <v>43</v>
      </c>
      <c r="B8" s="23">
        <v>29</v>
      </c>
    </row>
    <row r="9" spans="1:2" x14ac:dyDescent="0.4">
      <c r="A9" t="s">
        <v>1</v>
      </c>
      <c r="B9" s="21">
        <f>B7+B8</f>
        <v>159</v>
      </c>
    </row>
    <row r="10" spans="1:2" x14ac:dyDescent="0.4">
      <c r="A10" t="s">
        <v>44</v>
      </c>
      <c r="B10" s="20">
        <v>49</v>
      </c>
    </row>
    <row r="11" spans="1:2" x14ac:dyDescent="0.4">
      <c r="A11" t="s">
        <v>45</v>
      </c>
      <c r="B11" s="21">
        <f>B9-B10</f>
        <v>110</v>
      </c>
    </row>
    <row r="12" spans="1:2" x14ac:dyDescent="0.4">
      <c r="A12" t="s">
        <v>46</v>
      </c>
      <c r="B12" s="21">
        <f>ROUNDUP(B11*0.21,0)</f>
        <v>24</v>
      </c>
    </row>
    <row r="13" spans="1:2" x14ac:dyDescent="0.4">
      <c r="A13" t="s">
        <v>49</v>
      </c>
      <c r="B13" s="24">
        <v>15</v>
      </c>
    </row>
    <row r="14" spans="1:2" x14ac:dyDescent="0.4">
      <c r="A14" t="s">
        <v>50</v>
      </c>
      <c r="B14" s="21">
        <f>B12-B13</f>
        <v>9</v>
      </c>
    </row>
    <row r="15" spans="1:2" x14ac:dyDescent="0.4">
      <c r="A15" t="s">
        <v>2</v>
      </c>
      <c r="B15" s="21">
        <f>B11-B12</f>
        <v>86</v>
      </c>
    </row>
    <row r="16" spans="1:2" x14ac:dyDescent="0.4">
      <c r="A16" t="s">
        <v>48</v>
      </c>
      <c r="B16" s="20">
        <v>43</v>
      </c>
    </row>
    <row r="17" spans="1:2" x14ac:dyDescent="0.4">
      <c r="A17" t="s">
        <v>47</v>
      </c>
      <c r="B17" s="20">
        <v>43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16" sqref="C16"/>
    </sheetView>
  </sheetViews>
  <sheetFormatPr defaultRowHeight="17.399999999999999" x14ac:dyDescent="0.4"/>
  <cols>
    <col min="1" max="1" width="39.69921875" bestFit="1" customWidth="1"/>
    <col min="2" max="2" width="8.3984375" customWidth="1"/>
    <col min="3" max="3" width="38.19921875" bestFit="1" customWidth="1"/>
  </cols>
  <sheetData>
    <row r="1" spans="1:4" ht="30" x14ac:dyDescent="0.4">
      <c r="A1" s="61" t="s">
        <v>78</v>
      </c>
      <c r="B1" s="61"/>
      <c r="C1" s="61"/>
      <c r="D1" s="61"/>
    </row>
    <row r="2" spans="1:4" ht="19.2" x14ac:dyDescent="0.4">
      <c r="A2" s="42" t="s">
        <v>93</v>
      </c>
      <c r="B2" s="41">
        <f>B3+B10+B14</f>
        <v>42</v>
      </c>
      <c r="C2" s="44" t="s">
        <v>94</v>
      </c>
      <c r="D2" s="41">
        <f>D3+D9</f>
        <v>42</v>
      </c>
    </row>
    <row r="3" spans="1:4" ht="19.2" x14ac:dyDescent="0.4">
      <c r="A3" s="38" t="s">
        <v>69</v>
      </c>
      <c r="B3" s="30">
        <f>B7+B8-B9</f>
        <v>234</v>
      </c>
      <c r="C3" s="45" t="s">
        <v>98</v>
      </c>
      <c r="D3" s="30">
        <f>D7-D8</f>
        <v>36</v>
      </c>
    </row>
    <row r="4" spans="1:4" ht="19.2" hidden="1" x14ac:dyDescent="0.4">
      <c r="A4" s="28" t="s">
        <v>55</v>
      </c>
      <c r="B4" s="34">
        <f>'Balance Sheet 2.1'!B5-'Balance Sheet 2.1'!C5</f>
        <v>-24</v>
      </c>
      <c r="C4" s="46" t="s">
        <v>55</v>
      </c>
      <c r="D4" s="34" t="e">
        <f>'Balance Sheet 2.1'!D5-'Balance Sheet 2.1'!E5</f>
        <v>#VALUE!</v>
      </c>
    </row>
    <row r="5" spans="1:4" ht="19.2" hidden="1" x14ac:dyDescent="0.4">
      <c r="A5" s="28" t="s">
        <v>56</v>
      </c>
      <c r="B5" s="36">
        <f>'Balance Sheet 2.1'!B6 -'Balance Sheet 2.1'!C6</f>
        <v>11</v>
      </c>
      <c r="C5" s="46" t="s">
        <v>56</v>
      </c>
      <c r="D5" s="36">
        <f>'Balance Sheet 2.1'!D6 -'Balance Sheet 2.1'!E6</f>
        <v>0</v>
      </c>
    </row>
    <row r="6" spans="1:4" ht="19.2" hidden="1" x14ac:dyDescent="0.4">
      <c r="A6" s="28" t="s">
        <v>57</v>
      </c>
      <c r="B6" s="31">
        <f>'Balance Sheet 2.1'!F4 - 'Balance Sheet 2.1'!E4</f>
        <v>35</v>
      </c>
      <c r="C6" s="46" t="s">
        <v>57</v>
      </c>
      <c r="D6" s="31">
        <f>'Balance Sheet 2.1'!H4 - 'Balance Sheet 2.1'!G4</f>
        <v>0</v>
      </c>
    </row>
    <row r="7" spans="1:4" ht="19.2" x14ac:dyDescent="0.4">
      <c r="A7" s="28" t="s">
        <v>70</v>
      </c>
      <c r="B7" s="31">
        <f>'Income Statement 2.2'!B9</f>
        <v>159</v>
      </c>
      <c r="C7" s="46" t="s">
        <v>95</v>
      </c>
      <c r="D7" s="31">
        <f>'Income Statement 2.2'!B10</f>
        <v>49</v>
      </c>
    </row>
    <row r="8" spans="1:4" ht="19.2" x14ac:dyDescent="0.4">
      <c r="A8" s="28" t="s">
        <v>53</v>
      </c>
      <c r="B8" s="31">
        <f>'Income Statement 2.2'!B6</f>
        <v>90</v>
      </c>
      <c r="C8" s="62" t="s">
        <v>97</v>
      </c>
      <c r="D8" s="31">
        <f>'Balance Sheet 2.1'!F9-'Balance Sheet 2.1'!E9</f>
        <v>13</v>
      </c>
    </row>
    <row r="9" spans="1:4" ht="19.2" x14ac:dyDescent="0.4">
      <c r="A9" s="28" t="s">
        <v>71</v>
      </c>
      <c r="B9" s="31">
        <f>'Income Statement 2.2'!B13</f>
        <v>15</v>
      </c>
      <c r="C9" s="45" t="s">
        <v>99</v>
      </c>
      <c r="D9" s="30">
        <f>D10-D13</f>
        <v>6</v>
      </c>
    </row>
    <row r="10" spans="1:4" ht="19.2" x14ac:dyDescent="0.4">
      <c r="A10" s="38" t="s">
        <v>72</v>
      </c>
      <c r="B10" s="30">
        <v>-173</v>
      </c>
      <c r="C10" s="57" t="s">
        <v>101</v>
      </c>
      <c r="D10" s="64">
        <f>D11+D12</f>
        <v>49</v>
      </c>
    </row>
    <row r="11" spans="1:4" ht="19.2" x14ac:dyDescent="0.4">
      <c r="A11" s="28" t="s">
        <v>77</v>
      </c>
      <c r="B11" s="35"/>
      <c r="C11" s="46" t="s">
        <v>100</v>
      </c>
      <c r="D11" s="63">
        <f>'Income Statement 2.2'!B17</f>
        <v>43</v>
      </c>
    </row>
    <row r="12" spans="1:4" ht="19.2" x14ac:dyDescent="0.4">
      <c r="A12" s="28" t="s">
        <v>96</v>
      </c>
      <c r="B12" s="31">
        <f xml:space="preserve"> 'Balance Sheet 2.1'!C17 - 'Balance Sheet 2.1'!B17</f>
        <v>83</v>
      </c>
      <c r="C12" s="62" t="s">
        <v>106</v>
      </c>
      <c r="D12" s="31">
        <f>('Balance Sheet 2.1'!F17-'Balance Sheet 2.1'!E17)</f>
        <v>6</v>
      </c>
    </row>
    <row r="13" spans="1:4" ht="19.2" x14ac:dyDescent="0.4">
      <c r="A13" s="28" t="s">
        <v>105</v>
      </c>
      <c r="B13" s="31">
        <f>'Balance Sheet 2.1'!C13 - 'Balance Sheet 2.1'!B13</f>
        <v>90</v>
      </c>
      <c r="C13" s="46" t="s">
        <v>102</v>
      </c>
      <c r="D13" s="63">
        <f>('Balance Sheet 2.1'!F14 - 'Balance Sheet 2.1'!E14)+('Balance Sheet 2.1'!$F$15-'Balance Sheet 2.1'!$E$15)</f>
        <v>43</v>
      </c>
    </row>
    <row r="14" spans="1:4" ht="19.2" x14ac:dyDescent="0.4">
      <c r="A14" s="38" t="s">
        <v>73</v>
      </c>
      <c r="B14" s="30">
        <f>B15-B16</f>
        <v>-19</v>
      </c>
      <c r="C14" s="47"/>
    </row>
    <row r="15" spans="1:4" ht="19.2" x14ac:dyDescent="0.4">
      <c r="A15" s="28" t="s">
        <v>74</v>
      </c>
      <c r="B15" s="31">
        <f>'Balance Sheet 2.1'!B7-'Balance Sheet 2.1'!E5</f>
        <v>252</v>
      </c>
      <c r="C15" s="47"/>
    </row>
    <row r="16" spans="1:4" ht="19.2" x14ac:dyDescent="0.4">
      <c r="A16" s="28" t="s">
        <v>75</v>
      </c>
      <c r="B16" s="31">
        <f>'Balance Sheet 2.1'!C7-'Balance Sheet 2.1'!F5</f>
        <v>271</v>
      </c>
      <c r="C16" s="46"/>
      <c r="D16" s="29"/>
    </row>
    <row r="17" spans="1:4" ht="19.2" x14ac:dyDescent="0.4">
      <c r="A17" s="28"/>
      <c r="B17" s="29"/>
      <c r="C17" s="28"/>
      <c r="D17" s="29"/>
    </row>
    <row r="18" spans="1:4" ht="19.2" x14ac:dyDescent="0.4">
      <c r="A18" s="28"/>
      <c r="B18" s="29"/>
      <c r="C18" s="28"/>
      <c r="D18" s="29"/>
    </row>
    <row r="19" spans="1:4" ht="19.2" x14ac:dyDescent="0.4">
      <c r="A19" s="28"/>
      <c r="B19" s="29"/>
      <c r="C19" s="28"/>
      <c r="D19" s="29"/>
    </row>
    <row r="20" spans="1:4" ht="19.2" x14ac:dyDescent="0.4">
      <c r="C20" s="28"/>
      <c r="D20" s="29"/>
    </row>
    <row r="21" spans="1:4" ht="19.2" x14ac:dyDescent="0.4">
      <c r="C21" s="28"/>
      <c r="D21" s="31"/>
    </row>
    <row r="22" spans="1:4" ht="19.2" x14ac:dyDescent="0.4">
      <c r="C22" s="28"/>
      <c r="D22" s="31"/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topLeftCell="A4" workbookViewId="0">
      <selection activeCell="B12" sqref="B12"/>
    </sheetView>
  </sheetViews>
  <sheetFormatPr defaultRowHeight="17.399999999999999" x14ac:dyDescent="0.4"/>
  <cols>
    <col min="1" max="1" width="41.3984375" customWidth="1"/>
    <col min="2" max="2" width="12.09765625" customWidth="1"/>
  </cols>
  <sheetData>
    <row r="1" spans="1:8" ht="30" x14ac:dyDescent="0.4">
      <c r="A1" s="33" t="s">
        <v>63</v>
      </c>
      <c r="B1" s="33"/>
      <c r="C1" s="33"/>
      <c r="D1" s="33"/>
    </row>
    <row r="2" spans="1:8" ht="19.2" x14ac:dyDescent="0.4">
      <c r="A2" s="37" t="s">
        <v>76</v>
      </c>
      <c r="B2" s="27"/>
    </row>
    <row r="3" spans="1:8" ht="19.2" x14ac:dyDescent="0.4">
      <c r="A3" s="28" t="s">
        <v>51</v>
      </c>
      <c r="B3" s="29">
        <f>'Income Statement 2.2'!B15</f>
        <v>86</v>
      </c>
    </row>
    <row r="4" spans="1:8" ht="19.2" x14ac:dyDescent="0.4">
      <c r="A4" s="28" t="s">
        <v>53</v>
      </c>
      <c r="B4" s="34">
        <f>'Income Statement 2.2'!B6</f>
        <v>90</v>
      </c>
    </row>
    <row r="5" spans="1:8" ht="19.2" x14ac:dyDescent="0.4">
      <c r="A5" s="28" t="s">
        <v>52</v>
      </c>
      <c r="B5" s="34">
        <f>'Income Statement 2.2'!B14</f>
        <v>9</v>
      </c>
    </row>
    <row r="6" spans="1:8" ht="19.2" x14ac:dyDescent="0.4">
      <c r="A6" s="28" t="s">
        <v>54</v>
      </c>
      <c r="B6" s="30">
        <f>SUM(B7:B9)</f>
        <v>22</v>
      </c>
    </row>
    <row r="7" spans="1:8" ht="19.2" x14ac:dyDescent="0.4">
      <c r="A7" s="28" t="s">
        <v>55</v>
      </c>
      <c r="B7" s="34">
        <f>'Balance Sheet 2.1'!B5-'Balance Sheet 2.1'!C5</f>
        <v>-24</v>
      </c>
    </row>
    <row r="8" spans="1:8" ht="19.2" x14ac:dyDescent="0.4">
      <c r="A8" s="28" t="s">
        <v>56</v>
      </c>
      <c r="B8" s="36">
        <f>'Balance Sheet 2.1'!B6 -'Balance Sheet 2.1'!C6</f>
        <v>11</v>
      </c>
    </row>
    <row r="9" spans="1:8" ht="19.2" x14ac:dyDescent="0.4">
      <c r="A9" s="28" t="s">
        <v>57</v>
      </c>
      <c r="B9" s="31">
        <f>'Balance Sheet 2.1'!F4 - 'Balance Sheet 2.1'!E4</f>
        <v>35</v>
      </c>
    </row>
    <row r="10" spans="1:8" ht="19.2" x14ac:dyDescent="0.4">
      <c r="A10" s="28" t="s">
        <v>58</v>
      </c>
      <c r="B10" s="32">
        <f>SUM(B3:B6)</f>
        <v>207</v>
      </c>
      <c r="H10" s="28"/>
    </row>
    <row r="11" spans="1:8" ht="19.2" x14ac:dyDescent="0.4">
      <c r="A11" s="38" t="s">
        <v>59</v>
      </c>
      <c r="B11" s="31"/>
    </row>
    <row r="12" spans="1:8" ht="19.2" x14ac:dyDescent="0.4">
      <c r="A12" s="28" t="s">
        <v>103</v>
      </c>
      <c r="B12" s="35">
        <f>'Balance Sheet 2.1'!C17 - 'Balance Sheet 2.1'!B17</f>
        <v>83</v>
      </c>
    </row>
    <row r="13" spans="1:8" ht="19.2" x14ac:dyDescent="0.4">
      <c r="A13" s="28" t="s">
        <v>104</v>
      </c>
      <c r="B13" s="31">
        <f>'Balance Sheet 2.1'!C13 - 'Balance Sheet 2.1'!B13</f>
        <v>90</v>
      </c>
    </row>
    <row r="14" spans="1:8" ht="19.2" x14ac:dyDescent="0.4">
      <c r="A14" s="28" t="s">
        <v>64</v>
      </c>
      <c r="B14" s="30">
        <f>-(B12+B13)</f>
        <v>-173</v>
      </c>
    </row>
    <row r="15" spans="1:8" ht="19.2" x14ac:dyDescent="0.4">
      <c r="A15" s="38" t="s">
        <v>60</v>
      </c>
      <c r="B15" s="29"/>
    </row>
    <row r="16" spans="1:8" ht="19.2" x14ac:dyDescent="0.4">
      <c r="A16" s="28" t="s">
        <v>65</v>
      </c>
      <c r="B16" s="29">
        <v>-73</v>
      </c>
    </row>
    <row r="17" spans="1:2" ht="19.2" x14ac:dyDescent="0.4">
      <c r="A17" s="28" t="s">
        <v>66</v>
      </c>
      <c r="B17" s="29">
        <v>86</v>
      </c>
    </row>
    <row r="18" spans="1:2" ht="19.2" x14ac:dyDescent="0.4">
      <c r="A18" s="28" t="s">
        <v>47</v>
      </c>
      <c r="B18" s="29">
        <f>-'Income Statement 2.2'!B17</f>
        <v>-43</v>
      </c>
    </row>
    <row r="19" spans="1:2" ht="19.2" x14ac:dyDescent="0.4">
      <c r="A19" s="28" t="s">
        <v>67</v>
      </c>
      <c r="B19" s="31">
        <f>-'Financial Cash Flow 2.4'!D12</f>
        <v>-6</v>
      </c>
    </row>
    <row r="20" spans="1:2" ht="19.2" x14ac:dyDescent="0.4">
      <c r="A20" s="28" t="s">
        <v>68</v>
      </c>
      <c r="B20" s="31">
        <f>'Financial Cash Flow 2.4'!D13</f>
        <v>43</v>
      </c>
    </row>
    <row r="21" spans="1:2" ht="19.2" x14ac:dyDescent="0.4">
      <c r="A21" s="28" t="s">
        <v>61</v>
      </c>
      <c r="B21" s="32">
        <f>SUM(B16:B20)</f>
        <v>7</v>
      </c>
    </row>
    <row r="22" spans="1:2" ht="19.2" x14ac:dyDescent="0.4">
      <c r="A22" s="28" t="s">
        <v>62</v>
      </c>
      <c r="B22" s="43">
        <f>B10+B14+B21</f>
        <v>41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6" sqref="C16"/>
    </sheetView>
  </sheetViews>
  <sheetFormatPr defaultRowHeight="17.399999999999999" x14ac:dyDescent="0.4"/>
  <cols>
    <col min="1" max="1" width="39.69921875" bestFit="1" customWidth="1"/>
    <col min="3" max="3" width="28.8984375" bestFit="1" customWidth="1"/>
  </cols>
  <sheetData>
    <row r="1" spans="1:3" x14ac:dyDescent="0.4">
      <c r="A1" s="53" t="s">
        <v>83</v>
      </c>
      <c r="B1" s="49">
        <f>'Balance Sheet 2.1'!B4</f>
        <v>157</v>
      </c>
      <c r="C1" s="48"/>
    </row>
    <row r="2" spans="1:3" x14ac:dyDescent="0.4">
      <c r="A2" s="2"/>
      <c r="B2" s="50"/>
      <c r="C2" s="48"/>
    </row>
    <row r="3" spans="1:3" x14ac:dyDescent="0.4">
      <c r="A3" s="55" t="s">
        <v>79</v>
      </c>
      <c r="B3" s="51">
        <f>B4+B13+B14</f>
        <v>41</v>
      </c>
      <c r="C3" s="48"/>
    </row>
    <row r="4" spans="1:3" x14ac:dyDescent="0.4">
      <c r="A4" s="2" t="s">
        <v>80</v>
      </c>
      <c r="B4" s="50">
        <f>SUM(B5:B12)</f>
        <v>207</v>
      </c>
      <c r="C4" s="48"/>
    </row>
    <row r="5" spans="1:3" x14ac:dyDescent="0.4">
      <c r="A5" s="54" t="s">
        <v>86</v>
      </c>
      <c r="B5" s="50">
        <f>'Income Statement 2.2'!B15</f>
        <v>86</v>
      </c>
      <c r="C5" s="48"/>
    </row>
    <row r="6" spans="1:3" x14ac:dyDescent="0.4">
      <c r="A6" s="50" t="s">
        <v>85</v>
      </c>
      <c r="B6" s="35">
        <f>'Financial Cash Flow 2.4'!B8</f>
        <v>90</v>
      </c>
      <c r="C6" s="48"/>
    </row>
    <row r="7" spans="1:3" x14ac:dyDescent="0.4">
      <c r="A7" s="54" t="s">
        <v>87</v>
      </c>
      <c r="B7" s="50">
        <f>'Balance Sheet 2.1'!F4-'Balance Sheet 2.1'!E4</f>
        <v>35</v>
      </c>
      <c r="C7" s="48"/>
    </row>
    <row r="8" spans="1:3" x14ac:dyDescent="0.4">
      <c r="A8" s="54" t="s">
        <v>88</v>
      </c>
      <c r="B8" s="50">
        <v>0</v>
      </c>
      <c r="C8" s="48"/>
    </row>
    <row r="9" spans="1:3" x14ac:dyDescent="0.4">
      <c r="A9" s="54" t="s">
        <v>92</v>
      </c>
      <c r="B9" s="50">
        <f>'Income Statement 2.2'!B14</f>
        <v>9</v>
      </c>
      <c r="C9" s="48"/>
    </row>
    <row r="10" spans="1:3" x14ac:dyDescent="0.4">
      <c r="A10" s="50" t="s">
        <v>89</v>
      </c>
      <c r="B10" s="35">
        <f>'Financial Cash Flow 2.4'!B11</f>
        <v>0</v>
      </c>
      <c r="C10" s="48"/>
    </row>
    <row r="11" spans="1:3" x14ac:dyDescent="0.4">
      <c r="A11" s="54" t="s">
        <v>90</v>
      </c>
      <c r="B11" s="50">
        <f>-('Balance Sheet 2.1'!C5-'Balance Sheet 2.1'!B5)</f>
        <v>-24</v>
      </c>
      <c r="C11" s="48"/>
    </row>
    <row r="12" spans="1:3" x14ac:dyDescent="0.4">
      <c r="A12" s="54" t="s">
        <v>91</v>
      </c>
      <c r="B12" s="50">
        <f>-('Balance Sheet 2.1'!C6-'Balance Sheet 2.1'!B6)</f>
        <v>11</v>
      </c>
      <c r="C12" s="48"/>
    </row>
    <row r="13" spans="1:3" x14ac:dyDescent="0.4">
      <c r="A13" s="2" t="s">
        <v>81</v>
      </c>
      <c r="B13" s="50">
        <f>'Cash Flow Statement(accounting)'!B14</f>
        <v>-173</v>
      </c>
      <c r="C13" s="48"/>
    </row>
    <row r="14" spans="1:3" x14ac:dyDescent="0.4">
      <c r="A14" s="2" t="s">
        <v>82</v>
      </c>
      <c r="B14" s="50">
        <f>'Cash Flow Statement(accounting)'!B21</f>
        <v>7</v>
      </c>
      <c r="C14" s="48"/>
    </row>
    <row r="15" spans="1:3" x14ac:dyDescent="0.4">
      <c r="A15" s="2"/>
      <c r="B15" s="50"/>
      <c r="C15" s="48"/>
    </row>
    <row r="16" spans="1:3" x14ac:dyDescent="0.4">
      <c r="A16" s="56" t="s">
        <v>84</v>
      </c>
      <c r="B16" s="52">
        <f>B1+B3</f>
        <v>198</v>
      </c>
      <c r="C16" s="2"/>
    </row>
    <row r="17" spans="1:4" x14ac:dyDescent="0.4">
      <c r="A17" s="2"/>
      <c r="B17" s="2"/>
      <c r="C17" s="2"/>
    </row>
    <row r="18" spans="1:4" x14ac:dyDescent="0.4">
      <c r="A18" s="2"/>
      <c r="B18" s="2"/>
      <c r="C18" s="2"/>
    </row>
    <row r="19" spans="1:4" x14ac:dyDescent="0.4">
      <c r="A19" s="2"/>
      <c r="B19" s="2"/>
      <c r="C19" s="2"/>
    </row>
    <row r="20" spans="1:4" x14ac:dyDescent="0.4">
      <c r="A20" s="2"/>
      <c r="B20" s="2"/>
      <c r="C20" s="2"/>
    </row>
    <row r="21" spans="1:4" x14ac:dyDescent="0.4">
      <c r="A21" s="2"/>
      <c r="B21" s="2"/>
      <c r="C21" s="2"/>
    </row>
    <row r="22" spans="1:4" x14ac:dyDescent="0.4">
      <c r="A22" s="2"/>
      <c r="B22" s="2"/>
      <c r="C22" s="2"/>
    </row>
    <row r="23" spans="1:4" x14ac:dyDescent="0.4">
      <c r="A23" s="2"/>
      <c r="B23" s="2"/>
      <c r="C23" s="2"/>
      <c r="D23" s="35"/>
    </row>
    <row r="24" spans="1:4" x14ac:dyDescent="0.4">
      <c r="A24" s="2"/>
      <c r="B24" s="2"/>
      <c r="C24" s="2"/>
    </row>
    <row r="25" spans="1:4" x14ac:dyDescent="0.4">
      <c r="A25" s="2"/>
      <c r="B25" s="2"/>
      <c r="C25" s="2"/>
    </row>
    <row r="26" spans="1:4" x14ac:dyDescent="0.4">
      <c r="A26" s="2"/>
      <c r="B26" s="2"/>
      <c r="C26" s="2"/>
    </row>
    <row r="27" spans="1:4" x14ac:dyDescent="0.4">
      <c r="A27" s="2"/>
      <c r="B27" s="2"/>
      <c r="C27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Balance Sheet 2.1</vt:lpstr>
      <vt:lpstr>Income Statement 2.2</vt:lpstr>
      <vt:lpstr>Financial Cash Flow 2.4</vt:lpstr>
      <vt:lpstr>Cash Flow Statement(accounting)</vt:lpstr>
      <vt:lpstr>Change of Cash Flow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Jung-Soon Hyun현정순</dc:creator>
  <cp:lastModifiedBy>Admin</cp:lastModifiedBy>
  <dcterms:created xsi:type="dcterms:W3CDTF">2023-02-23T05:48:58Z</dcterms:created>
  <dcterms:modified xsi:type="dcterms:W3CDTF">2024-03-04T02:55:18Z</dcterms:modified>
</cp:coreProperties>
</file>