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ae Lee\Desktop\"/>
    </mc:Choice>
  </mc:AlternateContent>
  <xr:revisionPtr revIDLastSave="0" documentId="13_ncr:1_{B931FC6B-F3AC-4261-B725-3C8B0D216D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Copy of Data 1" sheetId="2" r:id="rId2"/>
    <sheet name="Data 2" sheetId="3" r:id="rId3"/>
    <sheet name="Literature" sheetId="4" r:id="rId4"/>
    <sheet name="Sheet5" sheetId="5" r:id="rId5"/>
    <sheet name="Sheet6" sheetId="6" r:id="rId6"/>
    <sheet name="Copy of Data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46" i="7" l="1"/>
  <c r="W146" i="7"/>
  <c r="V146" i="7"/>
  <c r="U146" i="7"/>
  <c r="T146" i="7"/>
  <c r="Y146" i="7" s="1"/>
  <c r="S146" i="7"/>
  <c r="R146" i="7"/>
  <c r="P146" i="7"/>
  <c r="O146" i="7"/>
  <c r="Z146" i="7" s="1"/>
  <c r="AB146" i="7" s="1"/>
  <c r="Z145" i="7"/>
  <c r="AB145" i="7" s="1"/>
  <c r="X145" i="7"/>
  <c r="W145" i="7"/>
  <c r="V145" i="7"/>
  <c r="U145" i="7"/>
  <c r="T145" i="7"/>
  <c r="Y145" i="7" s="1"/>
  <c r="S145" i="7"/>
  <c r="AA145" i="7" s="1"/>
  <c r="AC145" i="7" s="1"/>
  <c r="R145" i="7"/>
  <c r="P145" i="7"/>
  <c r="O145" i="7"/>
  <c r="Z144" i="7"/>
  <c r="AB144" i="7" s="1"/>
  <c r="X144" i="7"/>
  <c r="W144" i="7"/>
  <c r="V144" i="7"/>
  <c r="U144" i="7"/>
  <c r="T144" i="7"/>
  <c r="Y144" i="7" s="1"/>
  <c r="S144" i="7"/>
  <c r="AA144" i="7" s="1"/>
  <c r="AC144" i="7" s="1"/>
  <c r="R144" i="7"/>
  <c r="P144" i="7"/>
  <c r="O144" i="7"/>
  <c r="X143" i="7"/>
  <c r="W143" i="7"/>
  <c r="V143" i="7"/>
  <c r="U143" i="7"/>
  <c r="T143" i="7"/>
  <c r="Y143" i="7" s="1"/>
  <c r="R143" i="7"/>
  <c r="S143" i="7" s="1"/>
  <c r="AA143" i="7" s="1"/>
  <c r="AC143" i="7" s="1"/>
  <c r="P143" i="7"/>
  <c r="O143" i="7"/>
  <c r="Z143" i="7" s="1"/>
  <c r="AB143" i="7" s="1"/>
  <c r="X142" i="7"/>
  <c r="W142" i="7"/>
  <c r="V142" i="7"/>
  <c r="U142" i="7"/>
  <c r="T142" i="7"/>
  <c r="Y142" i="7" s="1"/>
  <c r="R142" i="7"/>
  <c r="S142" i="7" s="1"/>
  <c r="AA142" i="7" s="1"/>
  <c r="AC142" i="7" s="1"/>
  <c r="P142" i="7"/>
  <c r="O142" i="7"/>
  <c r="Z142" i="7" s="1"/>
  <c r="AB142" i="7" s="1"/>
  <c r="Z141" i="7"/>
  <c r="AB141" i="7" s="1"/>
  <c r="X141" i="7"/>
  <c r="W141" i="7"/>
  <c r="V141" i="7"/>
  <c r="U141" i="7"/>
  <c r="T141" i="7"/>
  <c r="Y141" i="7" s="1"/>
  <c r="R141" i="7"/>
  <c r="S141" i="7" s="1"/>
  <c r="AA141" i="7" s="1"/>
  <c r="AC141" i="7" s="1"/>
  <c r="P141" i="7"/>
  <c r="O141" i="7"/>
  <c r="X140" i="7"/>
  <c r="W140" i="7"/>
  <c r="V140" i="7"/>
  <c r="U140" i="7"/>
  <c r="T140" i="7"/>
  <c r="Y140" i="7" s="1"/>
  <c r="AA140" i="7" s="1"/>
  <c r="AC140" i="7" s="1"/>
  <c r="S140" i="7"/>
  <c r="R140" i="7"/>
  <c r="P140" i="7"/>
  <c r="O140" i="7"/>
  <c r="Z140" i="7" s="1"/>
  <c r="AB140" i="7" s="1"/>
  <c r="Z139" i="7"/>
  <c r="AB139" i="7" s="1"/>
  <c r="X139" i="7"/>
  <c r="W139" i="7"/>
  <c r="V139" i="7"/>
  <c r="Y139" i="7" s="1"/>
  <c r="U139" i="7"/>
  <c r="T139" i="7"/>
  <c r="S139" i="7"/>
  <c r="AA139" i="7" s="1"/>
  <c r="AC139" i="7" s="1"/>
  <c r="R139" i="7"/>
  <c r="P139" i="7"/>
  <c r="O139" i="7"/>
  <c r="Z138" i="7"/>
  <c r="AB138" i="7" s="1"/>
  <c r="X138" i="7"/>
  <c r="W138" i="7"/>
  <c r="V138" i="7"/>
  <c r="U138" i="7"/>
  <c r="T138" i="7"/>
  <c r="Y138" i="7" s="1"/>
  <c r="S138" i="7"/>
  <c r="R138" i="7"/>
  <c r="P138" i="7"/>
  <c r="O138" i="7"/>
  <c r="X137" i="7"/>
  <c r="W137" i="7"/>
  <c r="V137" i="7"/>
  <c r="U137" i="7"/>
  <c r="T137" i="7"/>
  <c r="Y137" i="7" s="1"/>
  <c r="S137" i="7"/>
  <c r="AA137" i="7" s="1"/>
  <c r="AC137" i="7" s="1"/>
  <c r="R137" i="7"/>
  <c r="P137" i="7"/>
  <c r="O137" i="7"/>
  <c r="Z137" i="7" s="1"/>
  <c r="AB137" i="7" s="1"/>
  <c r="X136" i="7"/>
  <c r="W136" i="7"/>
  <c r="V136" i="7"/>
  <c r="U136" i="7"/>
  <c r="T136" i="7"/>
  <c r="Y136" i="7" s="1"/>
  <c r="S136" i="7"/>
  <c r="AA136" i="7" s="1"/>
  <c r="AC136" i="7" s="1"/>
  <c r="R136" i="7"/>
  <c r="P136" i="7"/>
  <c r="O136" i="7"/>
  <c r="Z136" i="7" s="1"/>
  <c r="AB136" i="7" s="1"/>
  <c r="Z135" i="7"/>
  <c r="AB135" i="7" s="1"/>
  <c r="X135" i="7"/>
  <c r="W135" i="7"/>
  <c r="V135" i="7"/>
  <c r="U135" i="7"/>
  <c r="T135" i="7"/>
  <c r="Y135" i="7" s="1"/>
  <c r="AA135" i="7" s="1"/>
  <c r="AC135" i="7" s="1"/>
  <c r="S135" i="7"/>
  <c r="R135" i="7"/>
  <c r="P135" i="7"/>
  <c r="O135" i="7"/>
  <c r="X134" i="7"/>
  <c r="W134" i="7"/>
  <c r="V134" i="7"/>
  <c r="U134" i="7"/>
  <c r="T134" i="7"/>
  <c r="Y134" i="7" s="1"/>
  <c r="R134" i="7"/>
  <c r="S134" i="7" s="1"/>
  <c r="AA134" i="7" s="1"/>
  <c r="AC134" i="7" s="1"/>
  <c r="P134" i="7"/>
  <c r="O134" i="7"/>
  <c r="Z134" i="7" s="1"/>
  <c r="AB134" i="7" s="1"/>
  <c r="Z133" i="7"/>
  <c r="AB133" i="7" s="1"/>
  <c r="X133" i="7"/>
  <c r="W133" i="7"/>
  <c r="V133" i="7"/>
  <c r="U133" i="7"/>
  <c r="T133" i="7"/>
  <c r="Y133" i="7" s="1"/>
  <c r="S133" i="7"/>
  <c r="R133" i="7"/>
  <c r="P133" i="7"/>
  <c r="O133" i="7"/>
  <c r="Z132" i="7"/>
  <c r="AB132" i="7" s="1"/>
  <c r="X132" i="7"/>
  <c r="W132" i="7"/>
  <c r="V132" i="7"/>
  <c r="U132" i="7"/>
  <c r="T132" i="7"/>
  <c r="Y132" i="7" s="1"/>
  <c r="S132" i="7"/>
  <c r="AA132" i="7" s="1"/>
  <c r="AC132" i="7" s="1"/>
  <c r="R132" i="7"/>
  <c r="P132" i="7"/>
  <c r="O132" i="7"/>
  <c r="X131" i="7"/>
  <c r="W131" i="7"/>
  <c r="V131" i="7"/>
  <c r="U131" i="7"/>
  <c r="T131" i="7"/>
  <c r="Y131" i="7" s="1"/>
  <c r="R131" i="7"/>
  <c r="S131" i="7" s="1"/>
  <c r="P131" i="7"/>
  <c r="O131" i="7"/>
  <c r="Z131" i="7" s="1"/>
  <c r="AB131" i="7" s="1"/>
  <c r="X130" i="7"/>
  <c r="W130" i="7"/>
  <c r="V130" i="7"/>
  <c r="U130" i="7"/>
  <c r="T130" i="7"/>
  <c r="Y130" i="7" s="1"/>
  <c r="R130" i="7"/>
  <c r="S130" i="7" s="1"/>
  <c r="AA130" i="7" s="1"/>
  <c r="AC130" i="7" s="1"/>
  <c r="P130" i="7"/>
  <c r="O130" i="7"/>
  <c r="Z130" i="7" s="1"/>
  <c r="AB130" i="7" s="1"/>
  <c r="Z129" i="7"/>
  <c r="AB129" i="7" s="1"/>
  <c r="X129" i="7"/>
  <c r="W129" i="7"/>
  <c r="V129" i="7"/>
  <c r="U129" i="7"/>
  <c r="T129" i="7"/>
  <c r="Y129" i="7" s="1"/>
  <c r="R129" i="7"/>
  <c r="S129" i="7" s="1"/>
  <c r="P129" i="7"/>
  <c r="O129" i="7"/>
  <c r="X128" i="7"/>
  <c r="W128" i="7"/>
  <c r="V128" i="7"/>
  <c r="U128" i="7"/>
  <c r="T128" i="7"/>
  <c r="Y128" i="7" s="1"/>
  <c r="AA128" i="7" s="1"/>
  <c r="AC128" i="7" s="1"/>
  <c r="S128" i="7"/>
  <c r="R128" i="7"/>
  <c r="P128" i="7"/>
  <c r="O128" i="7"/>
  <c r="Z128" i="7" s="1"/>
  <c r="AB128" i="7" s="1"/>
  <c r="Z127" i="7"/>
  <c r="AB127" i="7" s="1"/>
  <c r="X127" i="7"/>
  <c r="W127" i="7"/>
  <c r="V127" i="7"/>
  <c r="U127" i="7"/>
  <c r="T127" i="7"/>
  <c r="Y127" i="7" s="1"/>
  <c r="S127" i="7"/>
  <c r="R127" i="7"/>
  <c r="P127" i="7"/>
  <c r="O127" i="7"/>
  <c r="Z126" i="7"/>
  <c r="AB126" i="7" s="1"/>
  <c r="X126" i="7"/>
  <c r="W126" i="7"/>
  <c r="V126" i="7"/>
  <c r="U126" i="7"/>
  <c r="T126" i="7"/>
  <c r="Y126" i="7" s="1"/>
  <c r="S126" i="7"/>
  <c r="AA126" i="7" s="1"/>
  <c r="AC126" i="7" s="1"/>
  <c r="R126" i="7"/>
  <c r="P126" i="7"/>
  <c r="O126" i="7"/>
  <c r="X125" i="7"/>
  <c r="W125" i="7"/>
  <c r="V125" i="7"/>
  <c r="U125" i="7"/>
  <c r="T125" i="7"/>
  <c r="Y125" i="7" s="1"/>
  <c r="AA125" i="7" s="1"/>
  <c r="AC125" i="7" s="1"/>
  <c r="S125" i="7"/>
  <c r="R125" i="7"/>
  <c r="P125" i="7"/>
  <c r="O125" i="7"/>
  <c r="Z125" i="7" s="1"/>
  <c r="AB125" i="7" s="1"/>
  <c r="X124" i="7"/>
  <c r="W124" i="7"/>
  <c r="V124" i="7"/>
  <c r="U124" i="7"/>
  <c r="T124" i="7"/>
  <c r="Y124" i="7" s="1"/>
  <c r="S124" i="7"/>
  <c r="AA124" i="7" s="1"/>
  <c r="AC124" i="7" s="1"/>
  <c r="R124" i="7"/>
  <c r="P124" i="7"/>
  <c r="O124" i="7"/>
  <c r="Z124" i="7" s="1"/>
  <c r="AB124" i="7" s="1"/>
  <c r="X123" i="7"/>
  <c r="W123" i="7"/>
  <c r="V123" i="7"/>
  <c r="U123" i="7"/>
  <c r="T123" i="7"/>
  <c r="Y123" i="7" s="1"/>
  <c r="AA123" i="7" s="1"/>
  <c r="AC123" i="7" s="1"/>
  <c r="S123" i="7"/>
  <c r="R123" i="7"/>
  <c r="P123" i="7"/>
  <c r="O123" i="7"/>
  <c r="Z123" i="7" s="1"/>
  <c r="AB123" i="7" s="1"/>
  <c r="X122" i="7"/>
  <c r="W122" i="7"/>
  <c r="V122" i="7"/>
  <c r="U122" i="7"/>
  <c r="T122" i="7"/>
  <c r="Y122" i="7" s="1"/>
  <c r="AA122" i="7" s="1"/>
  <c r="AC122" i="7" s="1"/>
  <c r="S122" i="7"/>
  <c r="R122" i="7"/>
  <c r="P122" i="7"/>
  <c r="O122" i="7"/>
  <c r="Z122" i="7" s="1"/>
  <c r="AB122" i="7" s="1"/>
  <c r="Z121" i="7"/>
  <c r="AB121" i="7" s="1"/>
  <c r="X121" i="7"/>
  <c r="W121" i="7"/>
  <c r="V121" i="7"/>
  <c r="U121" i="7"/>
  <c r="T121" i="7"/>
  <c r="Y121" i="7" s="1"/>
  <c r="S121" i="7"/>
  <c r="R121" i="7"/>
  <c r="P121" i="7"/>
  <c r="O121" i="7"/>
  <c r="Z120" i="7"/>
  <c r="AB120" i="7" s="1"/>
  <c r="X120" i="7"/>
  <c r="W120" i="7"/>
  <c r="V120" i="7"/>
  <c r="U120" i="7"/>
  <c r="T120" i="7"/>
  <c r="Y120" i="7" s="1"/>
  <c r="S120" i="7"/>
  <c r="R120" i="7"/>
  <c r="P120" i="7"/>
  <c r="O120" i="7"/>
  <c r="X119" i="7"/>
  <c r="W119" i="7"/>
  <c r="V119" i="7"/>
  <c r="U119" i="7"/>
  <c r="T119" i="7"/>
  <c r="Y119" i="7" s="1"/>
  <c r="R119" i="7"/>
  <c r="S119" i="7" s="1"/>
  <c r="P119" i="7"/>
  <c r="O119" i="7"/>
  <c r="Z119" i="7" s="1"/>
  <c r="AB119" i="7" s="1"/>
  <c r="X118" i="7"/>
  <c r="W118" i="7"/>
  <c r="V118" i="7"/>
  <c r="U118" i="7"/>
  <c r="T118" i="7"/>
  <c r="Y118" i="7" s="1"/>
  <c r="R118" i="7"/>
  <c r="S118" i="7" s="1"/>
  <c r="AA118" i="7" s="1"/>
  <c r="AC118" i="7" s="1"/>
  <c r="P118" i="7"/>
  <c r="O118" i="7"/>
  <c r="Z118" i="7" s="1"/>
  <c r="AB118" i="7" s="1"/>
  <c r="Z117" i="7"/>
  <c r="AB117" i="7" s="1"/>
  <c r="X117" i="7"/>
  <c r="W117" i="7"/>
  <c r="V117" i="7"/>
  <c r="U117" i="7"/>
  <c r="T117" i="7"/>
  <c r="Y117" i="7" s="1"/>
  <c r="R117" i="7"/>
  <c r="S117" i="7" s="1"/>
  <c r="P117" i="7"/>
  <c r="O117" i="7"/>
  <c r="X116" i="7"/>
  <c r="W116" i="7"/>
  <c r="V116" i="7"/>
  <c r="U116" i="7"/>
  <c r="T116" i="7"/>
  <c r="Y116" i="7" s="1"/>
  <c r="R116" i="7"/>
  <c r="S116" i="7" s="1"/>
  <c r="AA116" i="7" s="1"/>
  <c r="AC116" i="7" s="1"/>
  <c r="P116" i="7"/>
  <c r="O116" i="7"/>
  <c r="Z116" i="7" s="1"/>
  <c r="AB116" i="7" s="1"/>
  <c r="Z115" i="7"/>
  <c r="AB115" i="7" s="1"/>
  <c r="X115" i="7"/>
  <c r="W115" i="7"/>
  <c r="V115" i="7"/>
  <c r="U115" i="7"/>
  <c r="T115" i="7"/>
  <c r="Y115" i="7" s="1"/>
  <c r="R115" i="7"/>
  <c r="S115" i="7" s="1"/>
  <c r="P115" i="7"/>
  <c r="O115" i="7"/>
  <c r="Z114" i="7"/>
  <c r="AB114" i="7" s="1"/>
  <c r="X114" i="7"/>
  <c r="W114" i="7"/>
  <c r="V114" i="7"/>
  <c r="U114" i="7"/>
  <c r="T114" i="7"/>
  <c r="Y114" i="7" s="1"/>
  <c r="R114" i="7"/>
  <c r="S114" i="7" s="1"/>
  <c r="AA114" i="7" s="1"/>
  <c r="AC114" i="7" s="1"/>
  <c r="P114" i="7"/>
  <c r="O114" i="7"/>
  <c r="X113" i="7"/>
  <c r="W113" i="7"/>
  <c r="V113" i="7"/>
  <c r="U113" i="7"/>
  <c r="T113" i="7"/>
  <c r="Y113" i="7" s="1"/>
  <c r="AA113" i="7" s="1"/>
  <c r="AC113" i="7" s="1"/>
  <c r="S113" i="7"/>
  <c r="R113" i="7"/>
  <c r="P113" i="7"/>
  <c r="O113" i="7"/>
  <c r="Z113" i="7" s="1"/>
  <c r="AB113" i="7" s="1"/>
  <c r="X112" i="7"/>
  <c r="W112" i="7"/>
  <c r="V112" i="7"/>
  <c r="U112" i="7"/>
  <c r="T112" i="7"/>
  <c r="Y112" i="7" s="1"/>
  <c r="S112" i="7"/>
  <c r="R112" i="7"/>
  <c r="P112" i="7"/>
  <c r="O112" i="7"/>
  <c r="Z112" i="7" s="1"/>
  <c r="AB112" i="7" s="1"/>
  <c r="X111" i="7"/>
  <c r="W111" i="7"/>
  <c r="V111" i="7"/>
  <c r="U111" i="7"/>
  <c r="T111" i="7"/>
  <c r="Y111" i="7" s="1"/>
  <c r="AA111" i="7" s="1"/>
  <c r="AC111" i="7" s="1"/>
  <c r="S111" i="7"/>
  <c r="R111" i="7"/>
  <c r="P111" i="7"/>
  <c r="O111" i="7"/>
  <c r="Z111" i="7" s="1"/>
  <c r="AB111" i="7" s="1"/>
  <c r="X110" i="7"/>
  <c r="W110" i="7"/>
  <c r="V110" i="7"/>
  <c r="U110" i="7"/>
  <c r="T110" i="7"/>
  <c r="S110" i="7"/>
  <c r="R110" i="7"/>
  <c r="P110" i="7"/>
  <c r="O110" i="7"/>
  <c r="Z110" i="7" s="1"/>
  <c r="AB110" i="7" s="1"/>
  <c r="Z109" i="7"/>
  <c r="AB109" i="7" s="1"/>
  <c r="X109" i="7"/>
  <c r="W109" i="7"/>
  <c r="V109" i="7"/>
  <c r="U109" i="7"/>
  <c r="T109" i="7"/>
  <c r="Y109" i="7" s="1"/>
  <c r="S109" i="7"/>
  <c r="R109" i="7"/>
  <c r="P109" i="7"/>
  <c r="O109" i="7"/>
  <c r="AB108" i="7"/>
  <c r="Z108" i="7"/>
  <c r="X108" i="7"/>
  <c r="W108" i="7"/>
  <c r="V108" i="7"/>
  <c r="U108" i="7"/>
  <c r="T108" i="7"/>
  <c r="Y108" i="7" s="1"/>
  <c r="S108" i="7"/>
  <c r="R108" i="7"/>
  <c r="P108" i="7"/>
  <c r="O108" i="7"/>
  <c r="X107" i="7"/>
  <c r="W107" i="7"/>
  <c r="V107" i="7"/>
  <c r="U107" i="7"/>
  <c r="T107" i="7"/>
  <c r="Y107" i="7" s="1"/>
  <c r="AA107" i="7" s="1"/>
  <c r="AC107" i="7" s="1"/>
  <c r="S107" i="7"/>
  <c r="R107" i="7"/>
  <c r="P107" i="7"/>
  <c r="O107" i="7"/>
  <c r="Z107" i="7" s="1"/>
  <c r="AB107" i="7" s="1"/>
  <c r="X106" i="7"/>
  <c r="W106" i="7"/>
  <c r="V106" i="7"/>
  <c r="U106" i="7"/>
  <c r="T106" i="7"/>
  <c r="Y106" i="7" s="1"/>
  <c r="S106" i="7"/>
  <c r="R106" i="7"/>
  <c r="P106" i="7"/>
  <c r="O106" i="7"/>
  <c r="Z106" i="7" s="1"/>
  <c r="AB106" i="7" s="1"/>
  <c r="X105" i="7"/>
  <c r="W105" i="7"/>
  <c r="V105" i="7"/>
  <c r="U105" i="7"/>
  <c r="T105" i="7"/>
  <c r="S105" i="7"/>
  <c r="R105" i="7"/>
  <c r="P105" i="7"/>
  <c r="O105" i="7"/>
  <c r="Z105" i="7" s="1"/>
  <c r="AB105" i="7" s="1"/>
  <c r="X104" i="7"/>
  <c r="W104" i="7"/>
  <c r="V104" i="7"/>
  <c r="U104" i="7"/>
  <c r="T104" i="7"/>
  <c r="Y104" i="7" s="1"/>
  <c r="AA104" i="7" s="1"/>
  <c r="AC104" i="7" s="1"/>
  <c r="S104" i="7"/>
  <c r="R104" i="7"/>
  <c r="P104" i="7"/>
  <c r="O104" i="7"/>
  <c r="Z104" i="7" s="1"/>
  <c r="AB104" i="7" s="1"/>
  <c r="Z103" i="7"/>
  <c r="AB103" i="7" s="1"/>
  <c r="X103" i="7"/>
  <c r="W103" i="7"/>
  <c r="V103" i="7"/>
  <c r="U103" i="7"/>
  <c r="T103" i="7"/>
  <c r="S103" i="7"/>
  <c r="R103" i="7"/>
  <c r="P103" i="7"/>
  <c r="O103" i="7"/>
  <c r="X102" i="7"/>
  <c r="W102" i="7"/>
  <c r="V102" i="7"/>
  <c r="U102" i="7"/>
  <c r="T102" i="7"/>
  <c r="Y102" i="7" s="1"/>
  <c r="S102" i="7"/>
  <c r="AA102" i="7" s="1"/>
  <c r="AC102" i="7" s="1"/>
  <c r="R102" i="7"/>
  <c r="P102" i="7"/>
  <c r="O102" i="7"/>
  <c r="Z102" i="7" s="1"/>
  <c r="AB102" i="7" s="1"/>
  <c r="X101" i="7"/>
  <c r="W101" i="7"/>
  <c r="V101" i="7"/>
  <c r="U101" i="7"/>
  <c r="T101" i="7"/>
  <c r="Y101" i="7" s="1"/>
  <c r="R101" i="7"/>
  <c r="S101" i="7" s="1"/>
  <c r="AA101" i="7" s="1"/>
  <c r="AC101" i="7" s="1"/>
  <c r="P101" i="7"/>
  <c r="O101" i="7"/>
  <c r="Z101" i="7" s="1"/>
  <c r="AB101" i="7" s="1"/>
  <c r="X100" i="7"/>
  <c r="W100" i="7"/>
  <c r="V100" i="7"/>
  <c r="U100" i="7"/>
  <c r="T100" i="7"/>
  <c r="Y100" i="7" s="1"/>
  <c r="R100" i="7"/>
  <c r="S100" i="7" s="1"/>
  <c r="AA100" i="7" s="1"/>
  <c r="AC100" i="7" s="1"/>
  <c r="P100" i="7"/>
  <c r="O100" i="7"/>
  <c r="Z100" i="7" s="1"/>
  <c r="AB100" i="7" s="1"/>
  <c r="X99" i="7"/>
  <c r="W99" i="7"/>
  <c r="V99" i="7"/>
  <c r="U99" i="7"/>
  <c r="T99" i="7"/>
  <c r="Y99" i="7" s="1"/>
  <c r="R99" i="7"/>
  <c r="S99" i="7" s="1"/>
  <c r="P99" i="7"/>
  <c r="O99" i="7"/>
  <c r="Z99" i="7" s="1"/>
  <c r="AB99" i="7" s="1"/>
  <c r="Z98" i="7"/>
  <c r="AB98" i="7" s="1"/>
  <c r="X98" i="7"/>
  <c r="W98" i="7"/>
  <c r="V98" i="7"/>
  <c r="U98" i="7"/>
  <c r="T98" i="7"/>
  <c r="R98" i="7"/>
  <c r="S98" i="7" s="1"/>
  <c r="P98" i="7"/>
  <c r="O98" i="7"/>
  <c r="Z97" i="7"/>
  <c r="AB97" i="7" s="1"/>
  <c r="X97" i="7"/>
  <c r="W97" i="7"/>
  <c r="V97" i="7"/>
  <c r="U97" i="7"/>
  <c r="T97" i="7"/>
  <c r="Y97" i="7" s="1"/>
  <c r="R97" i="7"/>
  <c r="S97" i="7" s="1"/>
  <c r="P97" i="7"/>
  <c r="O97" i="7"/>
  <c r="X96" i="7"/>
  <c r="W96" i="7"/>
  <c r="V96" i="7"/>
  <c r="U96" i="7"/>
  <c r="T96" i="7"/>
  <c r="Y96" i="7" s="1"/>
  <c r="R96" i="7"/>
  <c r="S96" i="7" s="1"/>
  <c r="AA96" i="7" s="1"/>
  <c r="AC96" i="7" s="1"/>
  <c r="P96" i="7"/>
  <c r="O96" i="7"/>
  <c r="Z96" i="7" s="1"/>
  <c r="AB96" i="7" s="1"/>
  <c r="X95" i="7"/>
  <c r="W95" i="7"/>
  <c r="V95" i="7"/>
  <c r="U95" i="7"/>
  <c r="T95" i="7"/>
  <c r="Y95" i="7" s="1"/>
  <c r="R95" i="7"/>
  <c r="S95" i="7" s="1"/>
  <c r="AA95" i="7" s="1"/>
  <c r="AC95" i="7" s="1"/>
  <c r="P95" i="7"/>
  <c r="O95" i="7"/>
  <c r="Z95" i="7" s="1"/>
  <c r="AB95" i="7" s="1"/>
  <c r="X94" i="7"/>
  <c r="W94" i="7"/>
  <c r="V94" i="7"/>
  <c r="U94" i="7"/>
  <c r="T94" i="7"/>
  <c r="Y94" i="7" s="1"/>
  <c r="R94" i="7"/>
  <c r="S94" i="7" s="1"/>
  <c r="P94" i="7"/>
  <c r="O94" i="7"/>
  <c r="Z94" i="7" s="1"/>
  <c r="AB94" i="7" s="1"/>
  <c r="X93" i="7"/>
  <c r="W93" i="7"/>
  <c r="V93" i="7"/>
  <c r="U93" i="7"/>
  <c r="T93" i="7"/>
  <c r="Y93" i="7" s="1"/>
  <c r="R93" i="7"/>
  <c r="S93" i="7" s="1"/>
  <c r="AA93" i="7" s="1"/>
  <c r="AC93" i="7" s="1"/>
  <c r="P93" i="7"/>
  <c r="O93" i="7"/>
  <c r="Z93" i="7" s="1"/>
  <c r="AB93" i="7" s="1"/>
  <c r="Z92" i="7"/>
  <c r="AB92" i="7" s="1"/>
  <c r="X92" i="7"/>
  <c r="W92" i="7"/>
  <c r="V92" i="7"/>
  <c r="U92" i="7"/>
  <c r="T92" i="7"/>
  <c r="Y92" i="7" s="1"/>
  <c r="R92" i="7"/>
  <c r="S92" i="7" s="1"/>
  <c r="P92" i="7"/>
  <c r="O92" i="7"/>
  <c r="Z91" i="7"/>
  <c r="AB91" i="7" s="1"/>
  <c r="X91" i="7"/>
  <c r="W91" i="7"/>
  <c r="V91" i="7"/>
  <c r="U91" i="7"/>
  <c r="T91" i="7"/>
  <c r="S91" i="7"/>
  <c r="R91" i="7"/>
  <c r="P91" i="7"/>
  <c r="O91" i="7"/>
  <c r="X90" i="7"/>
  <c r="W90" i="7"/>
  <c r="V90" i="7"/>
  <c r="U90" i="7"/>
  <c r="T90" i="7"/>
  <c r="Y90" i="7" s="1"/>
  <c r="S90" i="7"/>
  <c r="R90" i="7"/>
  <c r="P90" i="7"/>
  <c r="O90" i="7"/>
  <c r="Z90" i="7" s="1"/>
  <c r="AB90" i="7" s="1"/>
  <c r="X89" i="7"/>
  <c r="W89" i="7"/>
  <c r="V89" i="7"/>
  <c r="U89" i="7"/>
  <c r="T89" i="7"/>
  <c r="Y89" i="7" s="1"/>
  <c r="AA89" i="7" s="1"/>
  <c r="AC89" i="7" s="1"/>
  <c r="S89" i="7"/>
  <c r="R89" i="7"/>
  <c r="P89" i="7"/>
  <c r="O89" i="7"/>
  <c r="Z89" i="7" s="1"/>
  <c r="AB89" i="7" s="1"/>
  <c r="X88" i="7"/>
  <c r="W88" i="7"/>
  <c r="V88" i="7"/>
  <c r="U88" i="7"/>
  <c r="T88" i="7"/>
  <c r="Y88" i="7" s="1"/>
  <c r="S88" i="7"/>
  <c r="AA88" i="7" s="1"/>
  <c r="AC88" i="7" s="1"/>
  <c r="R88" i="7"/>
  <c r="P88" i="7"/>
  <c r="O88" i="7"/>
  <c r="Z88" i="7" s="1"/>
  <c r="AB88" i="7" s="1"/>
  <c r="X87" i="7"/>
  <c r="W87" i="7"/>
  <c r="V87" i="7"/>
  <c r="U87" i="7"/>
  <c r="T87" i="7"/>
  <c r="Y87" i="7" s="1"/>
  <c r="AA87" i="7" s="1"/>
  <c r="AC87" i="7" s="1"/>
  <c r="S87" i="7"/>
  <c r="R87" i="7"/>
  <c r="P87" i="7"/>
  <c r="O87" i="7"/>
  <c r="Z87" i="7" s="1"/>
  <c r="AB87" i="7" s="1"/>
  <c r="Z86" i="7"/>
  <c r="AB86" i="7" s="1"/>
  <c r="X86" i="7"/>
  <c r="W86" i="7"/>
  <c r="V86" i="7"/>
  <c r="U86" i="7"/>
  <c r="T86" i="7"/>
  <c r="Y86" i="7" s="1"/>
  <c r="AA86" i="7" s="1"/>
  <c r="AC86" i="7" s="1"/>
  <c r="S86" i="7"/>
  <c r="R86" i="7"/>
  <c r="P86" i="7"/>
  <c r="O86" i="7"/>
  <c r="Z85" i="7"/>
  <c r="AB85" i="7" s="1"/>
  <c r="X85" i="7"/>
  <c r="W85" i="7"/>
  <c r="V85" i="7"/>
  <c r="U85" i="7"/>
  <c r="T85" i="7"/>
  <c r="S85" i="7"/>
  <c r="R85" i="7"/>
  <c r="P85" i="7"/>
  <c r="O85" i="7"/>
  <c r="X84" i="7"/>
  <c r="W84" i="7"/>
  <c r="V84" i="7"/>
  <c r="U84" i="7"/>
  <c r="T84" i="7"/>
  <c r="Y84" i="7" s="1"/>
  <c r="S84" i="7"/>
  <c r="R84" i="7"/>
  <c r="P84" i="7"/>
  <c r="O84" i="7"/>
  <c r="Z84" i="7" s="1"/>
  <c r="AB84" i="7" s="1"/>
  <c r="AB83" i="7"/>
  <c r="X83" i="7"/>
  <c r="W83" i="7"/>
  <c r="V83" i="7"/>
  <c r="U83" i="7"/>
  <c r="T83" i="7"/>
  <c r="Y83" i="7" s="1"/>
  <c r="AA83" i="7" s="1"/>
  <c r="AC83" i="7" s="1"/>
  <c r="S83" i="7"/>
  <c r="R83" i="7"/>
  <c r="P83" i="7"/>
  <c r="O83" i="7"/>
  <c r="Z83" i="7" s="1"/>
  <c r="X82" i="7"/>
  <c r="W82" i="7"/>
  <c r="V82" i="7"/>
  <c r="U82" i="7"/>
  <c r="T82" i="7"/>
  <c r="Y82" i="7" s="1"/>
  <c r="S82" i="7"/>
  <c r="AA82" i="7" s="1"/>
  <c r="AC82" i="7" s="1"/>
  <c r="R82" i="7"/>
  <c r="P82" i="7"/>
  <c r="O82" i="7"/>
  <c r="Z82" i="7" s="1"/>
  <c r="AB82" i="7" s="1"/>
  <c r="X81" i="7"/>
  <c r="W81" i="7"/>
  <c r="V81" i="7"/>
  <c r="U81" i="7"/>
  <c r="T81" i="7"/>
  <c r="Y81" i="7" s="1"/>
  <c r="AA81" i="7" s="1"/>
  <c r="AC81" i="7" s="1"/>
  <c r="S81" i="7"/>
  <c r="R81" i="7"/>
  <c r="P81" i="7"/>
  <c r="O81" i="7"/>
  <c r="Z81" i="7" s="1"/>
  <c r="AB81" i="7" s="1"/>
  <c r="Z80" i="7"/>
  <c r="AB80" i="7" s="1"/>
  <c r="X80" i="7"/>
  <c r="W80" i="7"/>
  <c r="V80" i="7"/>
  <c r="U80" i="7"/>
  <c r="T80" i="7"/>
  <c r="S80" i="7"/>
  <c r="R80" i="7"/>
  <c r="P80" i="7"/>
  <c r="O80" i="7"/>
  <c r="Z79" i="7"/>
  <c r="AB79" i="7" s="1"/>
  <c r="X79" i="7"/>
  <c r="W79" i="7"/>
  <c r="V79" i="7"/>
  <c r="U79" i="7"/>
  <c r="T79" i="7"/>
  <c r="S79" i="7"/>
  <c r="R79" i="7"/>
  <c r="P79" i="7"/>
  <c r="O79" i="7"/>
  <c r="X78" i="7"/>
  <c r="W78" i="7"/>
  <c r="V78" i="7"/>
  <c r="U78" i="7"/>
  <c r="T78" i="7"/>
  <c r="Y78" i="7" s="1"/>
  <c r="S78" i="7"/>
  <c r="AA78" i="7" s="1"/>
  <c r="AC78" i="7" s="1"/>
  <c r="R78" i="7"/>
  <c r="P78" i="7"/>
  <c r="O78" i="7"/>
  <c r="Z78" i="7" s="1"/>
  <c r="AB78" i="7" s="1"/>
  <c r="AB77" i="7"/>
  <c r="X77" i="7"/>
  <c r="W77" i="7"/>
  <c r="V77" i="7"/>
  <c r="U77" i="7"/>
  <c r="T77" i="7"/>
  <c r="Y77" i="7" s="1"/>
  <c r="AA77" i="7" s="1"/>
  <c r="AC77" i="7" s="1"/>
  <c r="S77" i="7"/>
  <c r="R77" i="7"/>
  <c r="P77" i="7"/>
  <c r="O77" i="7"/>
  <c r="Z77" i="7" s="1"/>
  <c r="X76" i="7"/>
  <c r="W76" i="7"/>
  <c r="V76" i="7"/>
  <c r="U76" i="7"/>
  <c r="T76" i="7"/>
  <c r="Y76" i="7" s="1"/>
  <c r="S76" i="7"/>
  <c r="AA76" i="7" s="1"/>
  <c r="AC76" i="7" s="1"/>
  <c r="R76" i="7"/>
  <c r="P76" i="7"/>
  <c r="O76" i="7"/>
  <c r="Z76" i="7" s="1"/>
  <c r="AB76" i="7" s="1"/>
  <c r="X75" i="7"/>
  <c r="W75" i="7"/>
  <c r="V75" i="7"/>
  <c r="U75" i="7"/>
  <c r="T75" i="7"/>
  <c r="Y75" i="7" s="1"/>
  <c r="AA75" i="7" s="1"/>
  <c r="AC75" i="7" s="1"/>
  <c r="S75" i="7"/>
  <c r="R75" i="7"/>
  <c r="P75" i="7"/>
  <c r="O75" i="7"/>
  <c r="Z75" i="7" s="1"/>
  <c r="AB75" i="7" s="1"/>
  <c r="Z74" i="7"/>
  <c r="AB74" i="7" s="1"/>
  <c r="X74" i="7"/>
  <c r="W74" i="7"/>
  <c r="V74" i="7"/>
  <c r="U74" i="7"/>
  <c r="T74" i="7"/>
  <c r="R74" i="7"/>
  <c r="S74" i="7" s="1"/>
  <c r="P74" i="7"/>
  <c r="O74" i="7"/>
  <c r="Z73" i="7"/>
  <c r="AB73" i="7" s="1"/>
  <c r="X73" i="7"/>
  <c r="W73" i="7"/>
  <c r="V73" i="7"/>
  <c r="U73" i="7"/>
  <c r="T73" i="7"/>
  <c r="Y73" i="7" s="1"/>
  <c r="R73" i="7"/>
  <c r="S73" i="7" s="1"/>
  <c r="P73" i="7"/>
  <c r="O73" i="7"/>
  <c r="Z72" i="7"/>
  <c r="AB72" i="7" s="1"/>
  <c r="X72" i="7"/>
  <c r="W72" i="7"/>
  <c r="V72" i="7"/>
  <c r="U72" i="7"/>
  <c r="T72" i="7"/>
  <c r="Y72" i="7" s="1"/>
  <c r="R72" i="7"/>
  <c r="S72" i="7" s="1"/>
  <c r="AA72" i="7" s="1"/>
  <c r="AC72" i="7" s="1"/>
  <c r="P72" i="7"/>
  <c r="O72" i="7"/>
  <c r="X71" i="7"/>
  <c r="W71" i="7"/>
  <c r="V71" i="7"/>
  <c r="U71" i="7"/>
  <c r="T71" i="7"/>
  <c r="Y71" i="7" s="1"/>
  <c r="R71" i="7"/>
  <c r="S71" i="7" s="1"/>
  <c r="P71" i="7"/>
  <c r="O71" i="7"/>
  <c r="Z71" i="7" s="1"/>
  <c r="AB71" i="7" s="1"/>
  <c r="X70" i="7"/>
  <c r="W70" i="7"/>
  <c r="V70" i="7"/>
  <c r="U70" i="7"/>
  <c r="T70" i="7"/>
  <c r="Y70" i="7" s="1"/>
  <c r="R70" i="7"/>
  <c r="S70" i="7" s="1"/>
  <c r="P70" i="7"/>
  <c r="O70" i="7"/>
  <c r="Z70" i="7" s="1"/>
  <c r="AB70" i="7" s="1"/>
  <c r="X69" i="7"/>
  <c r="W69" i="7"/>
  <c r="V69" i="7"/>
  <c r="U69" i="7"/>
  <c r="T69" i="7"/>
  <c r="Y69" i="7" s="1"/>
  <c r="R69" i="7"/>
  <c r="S69" i="7" s="1"/>
  <c r="P69" i="7"/>
  <c r="O69" i="7"/>
  <c r="Z69" i="7" s="1"/>
  <c r="AB69" i="7" s="1"/>
  <c r="Z68" i="7"/>
  <c r="AB68" i="7" s="1"/>
  <c r="X68" i="7"/>
  <c r="W68" i="7"/>
  <c r="V68" i="7"/>
  <c r="U68" i="7"/>
  <c r="T68" i="7"/>
  <c r="R68" i="7"/>
  <c r="S68" i="7" s="1"/>
  <c r="P68" i="7"/>
  <c r="O68" i="7"/>
  <c r="Z67" i="7"/>
  <c r="AB67" i="7" s="1"/>
  <c r="X67" i="7"/>
  <c r="W67" i="7"/>
  <c r="V67" i="7"/>
  <c r="U67" i="7"/>
  <c r="T67" i="7"/>
  <c r="Y67" i="7" s="1"/>
  <c r="R67" i="7"/>
  <c r="S67" i="7" s="1"/>
  <c r="P67" i="7"/>
  <c r="O67" i="7"/>
  <c r="Z66" i="7"/>
  <c r="AB66" i="7" s="1"/>
  <c r="X66" i="7"/>
  <c r="W66" i="7"/>
  <c r="V66" i="7"/>
  <c r="U66" i="7"/>
  <c r="T66" i="7"/>
  <c r="Y66" i="7" s="1"/>
  <c r="R66" i="7"/>
  <c r="S66" i="7" s="1"/>
  <c r="P66" i="7"/>
  <c r="O66" i="7"/>
  <c r="AB65" i="7"/>
  <c r="X65" i="7"/>
  <c r="W65" i="7"/>
  <c r="V65" i="7"/>
  <c r="U65" i="7"/>
  <c r="T65" i="7"/>
  <c r="Y65" i="7" s="1"/>
  <c r="R65" i="7"/>
  <c r="S65" i="7" s="1"/>
  <c r="P65" i="7"/>
  <c r="O65" i="7"/>
  <c r="Z65" i="7" s="1"/>
  <c r="X64" i="7"/>
  <c r="W64" i="7"/>
  <c r="V64" i="7"/>
  <c r="U64" i="7"/>
  <c r="T64" i="7"/>
  <c r="Y64" i="7" s="1"/>
  <c r="S64" i="7"/>
  <c r="AA64" i="7" s="1"/>
  <c r="AC64" i="7" s="1"/>
  <c r="R64" i="7"/>
  <c r="P64" i="7"/>
  <c r="O64" i="7"/>
  <c r="Z64" i="7" s="1"/>
  <c r="AB64" i="7" s="1"/>
  <c r="X63" i="7"/>
  <c r="W63" i="7"/>
  <c r="V63" i="7"/>
  <c r="U63" i="7"/>
  <c r="T63" i="7"/>
  <c r="Y63" i="7" s="1"/>
  <c r="S63" i="7"/>
  <c r="R63" i="7"/>
  <c r="P63" i="7"/>
  <c r="O63" i="7"/>
  <c r="Z63" i="7" s="1"/>
  <c r="AB63" i="7" s="1"/>
  <c r="Z62" i="7"/>
  <c r="AB62" i="7" s="1"/>
  <c r="X62" i="7"/>
  <c r="W62" i="7"/>
  <c r="V62" i="7"/>
  <c r="U62" i="7"/>
  <c r="T62" i="7"/>
  <c r="S62" i="7"/>
  <c r="R62" i="7"/>
  <c r="P62" i="7"/>
  <c r="O62" i="7"/>
  <c r="Z61" i="7"/>
  <c r="AB61" i="7" s="1"/>
  <c r="X61" i="7"/>
  <c r="W61" i="7"/>
  <c r="V61" i="7"/>
  <c r="U61" i="7"/>
  <c r="T61" i="7"/>
  <c r="S61" i="7"/>
  <c r="R61" i="7"/>
  <c r="P61" i="7"/>
  <c r="O61" i="7"/>
  <c r="AB60" i="7"/>
  <c r="Z60" i="7"/>
  <c r="X60" i="7"/>
  <c r="Y60" i="7" s="1"/>
  <c r="W60" i="7"/>
  <c r="V60" i="7"/>
  <c r="U60" i="7"/>
  <c r="T60" i="7"/>
  <c r="S60" i="7"/>
  <c r="AA60" i="7" s="1"/>
  <c r="AC60" i="7" s="1"/>
  <c r="R60" i="7"/>
  <c r="P60" i="7"/>
  <c r="O60" i="7"/>
  <c r="X59" i="7"/>
  <c r="W59" i="7"/>
  <c r="V59" i="7"/>
  <c r="U59" i="7"/>
  <c r="T59" i="7"/>
  <c r="Y59" i="7" s="1"/>
  <c r="AA59" i="7" s="1"/>
  <c r="AC59" i="7" s="1"/>
  <c r="S59" i="7"/>
  <c r="R59" i="7"/>
  <c r="P59" i="7"/>
  <c r="O59" i="7"/>
  <c r="Z59" i="7" s="1"/>
  <c r="AB59" i="7" s="1"/>
  <c r="X58" i="7"/>
  <c r="W58" i="7"/>
  <c r="V58" i="7"/>
  <c r="U58" i="7"/>
  <c r="T58" i="7"/>
  <c r="Y58" i="7" s="1"/>
  <c r="S58" i="7"/>
  <c r="R58" i="7"/>
  <c r="P58" i="7"/>
  <c r="O58" i="7"/>
  <c r="Z58" i="7" s="1"/>
  <c r="AB58" i="7" s="1"/>
  <c r="X57" i="7"/>
  <c r="W57" i="7"/>
  <c r="V57" i="7"/>
  <c r="U57" i="7"/>
  <c r="T57" i="7"/>
  <c r="S57" i="7"/>
  <c r="R57" i="7"/>
  <c r="P57" i="7"/>
  <c r="O57" i="7"/>
  <c r="Z57" i="7" s="1"/>
  <c r="AB57" i="7" s="1"/>
  <c r="Z56" i="7"/>
  <c r="AB56" i="7" s="1"/>
  <c r="X56" i="7"/>
  <c r="W56" i="7"/>
  <c r="V56" i="7"/>
  <c r="U56" i="7"/>
  <c r="T56" i="7"/>
  <c r="S56" i="7"/>
  <c r="R56" i="7"/>
  <c r="P56" i="7"/>
  <c r="O56" i="7"/>
  <c r="Z55" i="7"/>
  <c r="AB55" i="7" s="1"/>
  <c r="X55" i="7"/>
  <c r="W55" i="7"/>
  <c r="V55" i="7"/>
  <c r="U55" i="7"/>
  <c r="T55" i="7"/>
  <c r="Y55" i="7" s="1"/>
  <c r="R55" i="7"/>
  <c r="S55" i="7" s="1"/>
  <c r="P55" i="7"/>
  <c r="O55" i="7"/>
  <c r="Z54" i="7"/>
  <c r="AB54" i="7" s="1"/>
  <c r="X54" i="7"/>
  <c r="Y54" i="7" s="1"/>
  <c r="W54" i="7"/>
  <c r="V54" i="7"/>
  <c r="U54" i="7"/>
  <c r="T54" i="7"/>
  <c r="R54" i="7"/>
  <c r="S54" i="7" s="1"/>
  <c r="AA54" i="7" s="1"/>
  <c r="AC54" i="7" s="1"/>
  <c r="P54" i="7"/>
  <c r="O54" i="7"/>
  <c r="X53" i="7"/>
  <c r="W53" i="7"/>
  <c r="V53" i="7"/>
  <c r="U53" i="7"/>
  <c r="T53" i="7"/>
  <c r="Y53" i="7" s="1"/>
  <c r="R53" i="7"/>
  <c r="S53" i="7" s="1"/>
  <c r="P53" i="7"/>
  <c r="O53" i="7"/>
  <c r="Z53" i="7" s="1"/>
  <c r="AB53" i="7" s="1"/>
  <c r="X52" i="7"/>
  <c r="W52" i="7"/>
  <c r="V52" i="7"/>
  <c r="U52" i="7"/>
  <c r="T52" i="7"/>
  <c r="Y52" i="7" s="1"/>
  <c r="R52" i="7"/>
  <c r="S52" i="7" s="1"/>
  <c r="AA52" i="7" s="1"/>
  <c r="AC52" i="7" s="1"/>
  <c r="P52" i="7"/>
  <c r="O52" i="7"/>
  <c r="Z52" i="7" s="1"/>
  <c r="AB52" i="7" s="1"/>
  <c r="X51" i="7"/>
  <c r="W51" i="7"/>
  <c r="V51" i="7"/>
  <c r="U51" i="7"/>
  <c r="T51" i="7"/>
  <c r="Y51" i="7" s="1"/>
  <c r="R51" i="7"/>
  <c r="S51" i="7" s="1"/>
  <c r="P51" i="7"/>
  <c r="O51" i="7"/>
  <c r="Z51" i="7" s="1"/>
  <c r="AB51" i="7" s="1"/>
  <c r="Z50" i="7"/>
  <c r="AB50" i="7" s="1"/>
  <c r="X50" i="7"/>
  <c r="W50" i="7"/>
  <c r="V50" i="7"/>
  <c r="U50" i="7"/>
  <c r="T50" i="7"/>
  <c r="R50" i="7"/>
  <c r="S50" i="7" s="1"/>
  <c r="P50" i="7"/>
  <c r="O50" i="7"/>
  <c r="Z49" i="7"/>
  <c r="AB49" i="7" s="1"/>
  <c r="X49" i="7"/>
  <c r="W49" i="7"/>
  <c r="V49" i="7"/>
  <c r="U49" i="7"/>
  <c r="T49" i="7"/>
  <c r="Y49" i="7" s="1"/>
  <c r="S49" i="7"/>
  <c r="AA49" i="7" s="1"/>
  <c r="AC49" i="7" s="1"/>
  <c r="R49" i="7"/>
  <c r="P49" i="7"/>
  <c r="O49" i="7"/>
  <c r="N49" i="7"/>
  <c r="AC48" i="7"/>
  <c r="AA48" i="7"/>
  <c r="Y48" i="7"/>
  <c r="X48" i="7"/>
  <c r="W48" i="7"/>
  <c r="V48" i="7"/>
  <c r="U48" i="7"/>
  <c r="T48" i="7"/>
  <c r="S48" i="7"/>
  <c r="R48" i="7"/>
  <c r="P48" i="7"/>
  <c r="Z48" i="7" s="1"/>
  <c r="AB48" i="7" s="1"/>
  <c r="O48" i="7"/>
  <c r="N48" i="7"/>
  <c r="X47" i="7"/>
  <c r="W47" i="7"/>
  <c r="V47" i="7"/>
  <c r="U47" i="7"/>
  <c r="T47" i="7"/>
  <c r="Y47" i="7" s="1"/>
  <c r="S47" i="7"/>
  <c r="AA47" i="7" s="1"/>
  <c r="AC47" i="7" s="1"/>
  <c r="R47" i="7"/>
  <c r="P47" i="7"/>
  <c r="O47" i="7"/>
  <c r="Z47" i="7" s="1"/>
  <c r="AB47" i="7" s="1"/>
  <c r="N47" i="7"/>
  <c r="X46" i="7"/>
  <c r="W46" i="7"/>
  <c r="V46" i="7"/>
  <c r="U46" i="7"/>
  <c r="T46" i="7"/>
  <c r="S46" i="7"/>
  <c r="R46" i="7"/>
  <c r="P46" i="7"/>
  <c r="O46" i="7"/>
  <c r="Z46" i="7" s="1"/>
  <c r="AB46" i="7" s="1"/>
  <c r="N46" i="7"/>
  <c r="Z45" i="7"/>
  <c r="AB45" i="7" s="1"/>
  <c r="X45" i="7"/>
  <c r="W45" i="7"/>
  <c r="V45" i="7"/>
  <c r="U45" i="7"/>
  <c r="T45" i="7"/>
  <c r="S45" i="7"/>
  <c r="R45" i="7"/>
  <c r="P45" i="7"/>
  <c r="O45" i="7"/>
  <c r="N45" i="7"/>
  <c r="AC44" i="7"/>
  <c r="AA44" i="7"/>
  <c r="Y44" i="7"/>
  <c r="X44" i="7"/>
  <c r="W44" i="7"/>
  <c r="V44" i="7"/>
  <c r="U44" i="7"/>
  <c r="T44" i="7"/>
  <c r="S44" i="7"/>
  <c r="R44" i="7"/>
  <c r="P44" i="7"/>
  <c r="Z44" i="7" s="1"/>
  <c r="AB44" i="7" s="1"/>
  <c r="O44" i="7"/>
  <c r="N44" i="7"/>
  <c r="X43" i="7"/>
  <c r="W43" i="7"/>
  <c r="V43" i="7"/>
  <c r="U43" i="7"/>
  <c r="T43" i="7"/>
  <c r="Y43" i="7" s="1"/>
  <c r="S43" i="7"/>
  <c r="AA43" i="7" s="1"/>
  <c r="AC43" i="7" s="1"/>
  <c r="R43" i="7"/>
  <c r="P43" i="7"/>
  <c r="O43" i="7"/>
  <c r="Z43" i="7" s="1"/>
  <c r="AB43" i="7" s="1"/>
  <c r="N43" i="7"/>
  <c r="X42" i="7"/>
  <c r="W42" i="7"/>
  <c r="V42" i="7"/>
  <c r="U42" i="7"/>
  <c r="T42" i="7"/>
  <c r="Y42" i="7" s="1"/>
  <c r="S42" i="7"/>
  <c r="R42" i="7"/>
  <c r="P42" i="7"/>
  <c r="O42" i="7"/>
  <c r="Z42" i="7" s="1"/>
  <c r="AB42" i="7" s="1"/>
  <c r="N42" i="7"/>
  <c r="Z41" i="7"/>
  <c r="AB41" i="7" s="1"/>
  <c r="X41" i="7"/>
  <c r="W41" i="7"/>
  <c r="V41" i="7"/>
  <c r="U41" i="7"/>
  <c r="T41" i="7"/>
  <c r="Y41" i="7" s="1"/>
  <c r="S41" i="7"/>
  <c r="AA41" i="7" s="1"/>
  <c r="AC41" i="7" s="1"/>
  <c r="R41" i="7"/>
  <c r="P41" i="7"/>
  <c r="O41" i="7"/>
  <c r="N41" i="7"/>
  <c r="AA40" i="7"/>
  <c r="AC40" i="7" s="1"/>
  <c r="Y40" i="7"/>
  <c r="X40" i="7"/>
  <c r="W40" i="7"/>
  <c r="V40" i="7"/>
  <c r="U40" i="7"/>
  <c r="T40" i="7"/>
  <c r="S40" i="7"/>
  <c r="R40" i="7"/>
  <c r="P40" i="7"/>
  <c r="Z40" i="7" s="1"/>
  <c r="AB40" i="7" s="1"/>
  <c r="O40" i="7"/>
  <c r="N40" i="7"/>
  <c r="AB39" i="7"/>
  <c r="X39" i="7"/>
  <c r="W39" i="7"/>
  <c r="V39" i="7"/>
  <c r="U39" i="7"/>
  <c r="T39" i="7"/>
  <c r="Y39" i="7" s="1"/>
  <c r="S39" i="7"/>
  <c r="AA39" i="7" s="1"/>
  <c r="AC39" i="7" s="1"/>
  <c r="R39" i="7"/>
  <c r="P39" i="7"/>
  <c r="O39" i="7"/>
  <c r="Z39" i="7" s="1"/>
  <c r="N39" i="7"/>
  <c r="X38" i="7"/>
  <c r="W38" i="7"/>
  <c r="V38" i="7"/>
  <c r="U38" i="7"/>
  <c r="T38" i="7"/>
  <c r="S38" i="7"/>
  <c r="R38" i="7"/>
  <c r="P38" i="7"/>
  <c r="O38" i="7"/>
  <c r="Z38" i="7" s="1"/>
  <c r="AB38" i="7" s="1"/>
  <c r="N38" i="7"/>
  <c r="Z37" i="7"/>
  <c r="AB37" i="7" s="1"/>
  <c r="X37" i="7"/>
  <c r="W37" i="7"/>
  <c r="V37" i="7"/>
  <c r="U37" i="7"/>
  <c r="T37" i="7"/>
  <c r="S37" i="7"/>
  <c r="R37" i="7"/>
  <c r="P37" i="7"/>
  <c r="O37" i="7"/>
  <c r="X36" i="7"/>
  <c r="Y36" i="7" s="1"/>
  <c r="W36" i="7"/>
  <c r="V36" i="7"/>
  <c r="U36" i="7"/>
  <c r="T36" i="7"/>
  <c r="S36" i="7"/>
  <c r="R36" i="7"/>
  <c r="P36" i="7"/>
  <c r="O36" i="7"/>
  <c r="Z36" i="7" s="1"/>
  <c r="AB36" i="7" s="1"/>
  <c r="AB35" i="7"/>
  <c r="Z35" i="7"/>
  <c r="X35" i="7"/>
  <c r="W35" i="7"/>
  <c r="V35" i="7"/>
  <c r="U35" i="7"/>
  <c r="T35" i="7"/>
  <c r="Y35" i="7" s="1"/>
  <c r="AA35" i="7" s="1"/>
  <c r="AC35" i="7" s="1"/>
  <c r="S35" i="7"/>
  <c r="R35" i="7"/>
  <c r="P35" i="7"/>
  <c r="O35" i="7"/>
  <c r="AB34" i="7"/>
  <c r="X34" i="7"/>
  <c r="W34" i="7"/>
  <c r="V34" i="7"/>
  <c r="U34" i="7"/>
  <c r="T34" i="7"/>
  <c r="Y34" i="7" s="1"/>
  <c r="S34" i="7"/>
  <c r="AA34" i="7" s="1"/>
  <c r="AC34" i="7" s="1"/>
  <c r="R34" i="7"/>
  <c r="P34" i="7"/>
  <c r="O34" i="7"/>
  <c r="Z34" i="7" s="1"/>
  <c r="X33" i="7"/>
  <c r="W33" i="7"/>
  <c r="V33" i="7"/>
  <c r="U33" i="7"/>
  <c r="T33" i="7"/>
  <c r="S33" i="7"/>
  <c r="R33" i="7"/>
  <c r="P33" i="7"/>
  <c r="O33" i="7"/>
  <c r="Z33" i="7" s="1"/>
  <c r="AB33" i="7" s="1"/>
  <c r="Z32" i="7"/>
  <c r="AB32" i="7" s="1"/>
  <c r="X32" i="7"/>
  <c r="W32" i="7"/>
  <c r="V32" i="7"/>
  <c r="U32" i="7"/>
  <c r="T32" i="7"/>
  <c r="Y32" i="7" s="1"/>
  <c r="AA32" i="7" s="1"/>
  <c r="AC32" i="7" s="1"/>
  <c r="S32" i="7"/>
  <c r="R32" i="7"/>
  <c r="P32" i="7"/>
  <c r="O32" i="7"/>
  <c r="Z31" i="7"/>
  <c r="AB31" i="7" s="1"/>
  <c r="X31" i="7"/>
  <c r="W31" i="7"/>
  <c r="V31" i="7"/>
  <c r="U31" i="7"/>
  <c r="T31" i="7"/>
  <c r="S31" i="7"/>
  <c r="R31" i="7"/>
  <c r="P31" i="7"/>
  <c r="O31" i="7"/>
  <c r="X30" i="7"/>
  <c r="Y30" i="7" s="1"/>
  <c r="W30" i="7"/>
  <c r="V30" i="7"/>
  <c r="U30" i="7"/>
  <c r="T30" i="7"/>
  <c r="S30" i="7"/>
  <c r="R30" i="7"/>
  <c r="P30" i="7"/>
  <c r="O30" i="7"/>
  <c r="Z30" i="7" s="1"/>
  <c r="AB30" i="7" s="1"/>
  <c r="X29" i="7"/>
  <c r="W29" i="7"/>
  <c r="V29" i="7"/>
  <c r="U29" i="7"/>
  <c r="T29" i="7"/>
  <c r="Y29" i="7" s="1"/>
  <c r="AA29" i="7" s="1"/>
  <c r="AC29" i="7" s="1"/>
  <c r="S29" i="7"/>
  <c r="R29" i="7"/>
  <c r="P29" i="7"/>
  <c r="O29" i="7"/>
  <c r="Z29" i="7" s="1"/>
  <c r="AB29" i="7" s="1"/>
  <c r="AB28" i="7"/>
  <c r="X28" i="7"/>
  <c r="W28" i="7"/>
  <c r="V28" i="7"/>
  <c r="U28" i="7"/>
  <c r="T28" i="7"/>
  <c r="Y28" i="7" s="1"/>
  <c r="S28" i="7"/>
  <c r="AA28" i="7" s="1"/>
  <c r="AC28" i="7" s="1"/>
  <c r="R28" i="7"/>
  <c r="P28" i="7"/>
  <c r="O28" i="7"/>
  <c r="Z28" i="7" s="1"/>
  <c r="X27" i="7"/>
  <c r="W27" i="7"/>
  <c r="V27" i="7"/>
  <c r="U27" i="7"/>
  <c r="T27" i="7"/>
  <c r="S27" i="7"/>
  <c r="R27" i="7"/>
  <c r="P27" i="7"/>
  <c r="O27" i="7"/>
  <c r="Z27" i="7" s="1"/>
  <c r="AB27" i="7" s="1"/>
  <c r="Z26" i="7"/>
  <c r="AB26" i="7" s="1"/>
  <c r="X26" i="7"/>
  <c r="W26" i="7"/>
  <c r="V26" i="7"/>
  <c r="U26" i="7"/>
  <c r="T26" i="7"/>
  <c r="Y26" i="7" s="1"/>
  <c r="AA26" i="7" s="1"/>
  <c r="AC26" i="7" s="1"/>
  <c r="S26" i="7"/>
  <c r="R26" i="7"/>
  <c r="P26" i="7"/>
  <c r="O26" i="7"/>
  <c r="Z25" i="7"/>
  <c r="AB25" i="7" s="1"/>
  <c r="X25" i="7"/>
  <c r="W25" i="7"/>
  <c r="V25" i="7"/>
  <c r="U25" i="7"/>
  <c r="T25" i="7"/>
  <c r="S25" i="7"/>
  <c r="R25" i="7"/>
  <c r="P25" i="7"/>
  <c r="O25" i="7"/>
  <c r="X24" i="7"/>
  <c r="Y24" i="7" s="1"/>
  <c r="W24" i="7"/>
  <c r="V24" i="7"/>
  <c r="U24" i="7"/>
  <c r="T24" i="7"/>
  <c r="S24" i="7"/>
  <c r="AA24" i="7" s="1"/>
  <c r="AC24" i="7" s="1"/>
  <c r="R24" i="7"/>
  <c r="P24" i="7"/>
  <c r="O24" i="7"/>
  <c r="Z24" i="7" s="1"/>
  <c r="AB24" i="7" s="1"/>
  <c r="X23" i="7"/>
  <c r="W23" i="7"/>
  <c r="V23" i="7"/>
  <c r="U23" i="7"/>
  <c r="T23" i="7"/>
  <c r="Y23" i="7" s="1"/>
  <c r="AA23" i="7" s="1"/>
  <c r="AC23" i="7" s="1"/>
  <c r="S23" i="7"/>
  <c r="R23" i="7"/>
  <c r="P23" i="7"/>
  <c r="O23" i="7"/>
  <c r="Z23" i="7" s="1"/>
  <c r="AB23" i="7" s="1"/>
  <c r="AB22" i="7"/>
  <c r="X22" i="7"/>
  <c r="W22" i="7"/>
  <c r="V22" i="7"/>
  <c r="U22" i="7"/>
  <c r="T22" i="7"/>
  <c r="Y22" i="7" s="1"/>
  <c r="S22" i="7"/>
  <c r="R22" i="7"/>
  <c r="P22" i="7"/>
  <c r="O22" i="7"/>
  <c r="Z22" i="7" s="1"/>
  <c r="X21" i="7"/>
  <c r="W21" i="7"/>
  <c r="V21" i="7"/>
  <c r="U21" i="7"/>
  <c r="T21" i="7"/>
  <c r="Y21" i="7" s="1"/>
  <c r="S21" i="7"/>
  <c r="R21" i="7"/>
  <c r="P21" i="7"/>
  <c r="O21" i="7"/>
  <c r="Z21" i="7" s="1"/>
  <c r="AB21" i="7" s="1"/>
  <c r="Z20" i="7"/>
  <c r="AB20" i="7" s="1"/>
  <c r="X20" i="7"/>
  <c r="W20" i="7"/>
  <c r="V20" i="7"/>
  <c r="U20" i="7"/>
  <c r="T20" i="7"/>
  <c r="S20" i="7"/>
  <c r="R20" i="7"/>
  <c r="P20" i="7"/>
  <c r="O20" i="7"/>
  <c r="Z19" i="7"/>
  <c r="AB19" i="7" s="1"/>
  <c r="X19" i="7"/>
  <c r="W19" i="7"/>
  <c r="V19" i="7"/>
  <c r="U19" i="7"/>
  <c r="T19" i="7"/>
  <c r="Y19" i="7" s="1"/>
  <c r="S19" i="7"/>
  <c r="AA19" i="7" s="1"/>
  <c r="AC19" i="7" s="1"/>
  <c r="R19" i="7"/>
  <c r="P19" i="7"/>
  <c r="O19" i="7"/>
  <c r="Z18" i="7"/>
  <c r="AB18" i="7" s="1"/>
  <c r="X18" i="7"/>
  <c r="Y18" i="7" s="1"/>
  <c r="W18" i="7"/>
  <c r="V18" i="7"/>
  <c r="U18" i="7"/>
  <c r="T18" i="7"/>
  <c r="S18" i="7"/>
  <c r="R18" i="7"/>
  <c r="P18" i="7"/>
  <c r="O18" i="7"/>
  <c r="X17" i="7"/>
  <c r="W17" i="7"/>
  <c r="V17" i="7"/>
  <c r="U17" i="7"/>
  <c r="T17" i="7"/>
  <c r="Y17" i="7" s="1"/>
  <c r="AA17" i="7" s="1"/>
  <c r="AC17" i="7" s="1"/>
  <c r="S17" i="7"/>
  <c r="R17" i="7"/>
  <c r="P17" i="7"/>
  <c r="O17" i="7"/>
  <c r="Z17" i="7" s="1"/>
  <c r="AB17" i="7" s="1"/>
  <c r="X16" i="7"/>
  <c r="W16" i="7"/>
  <c r="V16" i="7"/>
  <c r="U16" i="7"/>
  <c r="T16" i="7"/>
  <c r="Y16" i="7" s="1"/>
  <c r="S16" i="7"/>
  <c r="R16" i="7"/>
  <c r="P16" i="7"/>
  <c r="O16" i="7"/>
  <c r="Z16" i="7" s="1"/>
  <c r="AB16" i="7" s="1"/>
  <c r="X15" i="7"/>
  <c r="W15" i="7"/>
  <c r="V15" i="7"/>
  <c r="U15" i="7"/>
  <c r="T15" i="7"/>
  <c r="Y15" i="7" s="1"/>
  <c r="S15" i="7"/>
  <c r="AA15" i="7" s="1"/>
  <c r="AC15" i="7" s="1"/>
  <c r="R15" i="7"/>
  <c r="P15" i="7"/>
  <c r="O15" i="7"/>
  <c r="Z15" i="7" s="1"/>
  <c r="AB15" i="7" s="1"/>
  <c r="Z14" i="7"/>
  <c r="AB14" i="7" s="1"/>
  <c r="X14" i="7"/>
  <c r="W14" i="7"/>
  <c r="V14" i="7"/>
  <c r="U14" i="7"/>
  <c r="T14" i="7"/>
  <c r="S14" i="7"/>
  <c r="R14" i="7"/>
  <c r="P14" i="7"/>
  <c r="O14" i="7"/>
  <c r="Z13" i="7"/>
  <c r="AB13" i="7" s="1"/>
  <c r="X13" i="7"/>
  <c r="W13" i="7"/>
  <c r="V13" i="7"/>
  <c r="U13" i="7"/>
  <c r="T13" i="7"/>
  <c r="Y13" i="7" s="1"/>
  <c r="S13" i="7"/>
  <c r="R13" i="7"/>
  <c r="P13" i="7"/>
  <c r="O13" i="7"/>
  <c r="Z12" i="7"/>
  <c r="AB12" i="7" s="1"/>
  <c r="X12" i="7"/>
  <c r="Y12" i="7" s="1"/>
  <c r="W12" i="7"/>
  <c r="V12" i="7"/>
  <c r="U12" i="7"/>
  <c r="T12" i="7"/>
  <c r="S12" i="7"/>
  <c r="AA12" i="7" s="1"/>
  <c r="AC12" i="7" s="1"/>
  <c r="R12" i="7"/>
  <c r="P12" i="7"/>
  <c r="O12" i="7"/>
  <c r="Z11" i="7"/>
  <c r="AB11" i="7" s="1"/>
  <c r="X11" i="7"/>
  <c r="W11" i="7"/>
  <c r="V11" i="7"/>
  <c r="U11" i="7"/>
  <c r="T11" i="7"/>
  <c r="Y11" i="7" s="1"/>
  <c r="AA11" i="7" s="1"/>
  <c r="AC11" i="7" s="1"/>
  <c r="S11" i="7"/>
  <c r="R11" i="7"/>
  <c r="P11" i="7"/>
  <c r="O11" i="7"/>
  <c r="X10" i="7"/>
  <c r="W10" i="7"/>
  <c r="V10" i="7"/>
  <c r="U10" i="7"/>
  <c r="T10" i="7"/>
  <c r="Y10" i="7" s="1"/>
  <c r="S10" i="7"/>
  <c r="R10" i="7"/>
  <c r="P10" i="7"/>
  <c r="O10" i="7"/>
  <c r="Z10" i="7" s="1"/>
  <c r="AB10" i="7" s="1"/>
  <c r="X9" i="7"/>
  <c r="W9" i="7"/>
  <c r="V9" i="7"/>
  <c r="U9" i="7"/>
  <c r="T9" i="7"/>
  <c r="S9" i="7"/>
  <c r="R9" i="7"/>
  <c r="P9" i="7"/>
  <c r="O9" i="7"/>
  <c r="Z9" i="7" s="1"/>
  <c r="AB9" i="7" s="1"/>
  <c r="Z8" i="7"/>
  <c r="AB8" i="7" s="1"/>
  <c r="X8" i="7"/>
  <c r="W8" i="7"/>
  <c r="V8" i="7"/>
  <c r="U8" i="7"/>
  <c r="T8" i="7"/>
  <c r="S8" i="7"/>
  <c r="R8" i="7"/>
  <c r="P8" i="7"/>
  <c r="O8" i="7"/>
  <c r="Z7" i="7"/>
  <c r="AB7" i="7" s="1"/>
  <c r="X7" i="7"/>
  <c r="W7" i="7"/>
  <c r="V7" i="7"/>
  <c r="U7" i="7"/>
  <c r="T7" i="7"/>
  <c r="S7" i="7"/>
  <c r="R7" i="7"/>
  <c r="P7" i="7"/>
  <c r="O7" i="7"/>
  <c r="AB6" i="7"/>
  <c r="Z6" i="7"/>
  <c r="X6" i="7"/>
  <c r="Y6" i="7" s="1"/>
  <c r="W6" i="7"/>
  <c r="V6" i="7"/>
  <c r="U6" i="7"/>
  <c r="T6" i="7"/>
  <c r="S6" i="7"/>
  <c r="R6" i="7"/>
  <c r="P6" i="7"/>
  <c r="O6" i="7"/>
  <c r="X5" i="7"/>
  <c r="W5" i="7"/>
  <c r="V5" i="7"/>
  <c r="U5" i="7"/>
  <c r="T5" i="7"/>
  <c r="Y5" i="7" s="1"/>
  <c r="AA5" i="7" s="1"/>
  <c r="AC5" i="7" s="1"/>
  <c r="S5" i="7"/>
  <c r="R5" i="7"/>
  <c r="P5" i="7"/>
  <c r="O5" i="7"/>
  <c r="Z5" i="7" s="1"/>
  <c r="AB5" i="7" s="1"/>
  <c r="X4" i="7"/>
  <c r="W4" i="7"/>
  <c r="V4" i="7"/>
  <c r="U4" i="7"/>
  <c r="T4" i="7"/>
  <c r="Y4" i="7" s="1"/>
  <c r="S4" i="7"/>
  <c r="AA4" i="7" s="1"/>
  <c r="AC4" i="7" s="1"/>
  <c r="R4" i="7"/>
  <c r="P4" i="7"/>
  <c r="O4" i="7"/>
  <c r="Z4" i="7" s="1"/>
  <c r="AB4" i="7" s="1"/>
  <c r="X3" i="7"/>
  <c r="W3" i="7"/>
  <c r="V3" i="7"/>
  <c r="U3" i="7"/>
  <c r="T3" i="7"/>
  <c r="Y3" i="7" s="1"/>
  <c r="S3" i="7"/>
  <c r="R3" i="7"/>
  <c r="P3" i="7"/>
  <c r="O3" i="7"/>
  <c r="Z3" i="7" s="1"/>
  <c r="AB3" i="7" s="1"/>
  <c r="Z2" i="7"/>
  <c r="AB2" i="7" s="1"/>
  <c r="X2" i="7"/>
  <c r="W2" i="7"/>
  <c r="V2" i="7"/>
  <c r="U2" i="7"/>
  <c r="T2" i="7"/>
  <c r="S2" i="7"/>
  <c r="R2" i="7"/>
  <c r="P2" i="7"/>
  <c r="O2" i="7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" i="6"/>
  <c r="R145" i="2"/>
  <c r="M145" i="2"/>
  <c r="R144" i="2"/>
  <c r="M144" i="2"/>
  <c r="R143" i="2"/>
  <c r="M143" i="2"/>
  <c r="R142" i="2"/>
  <c r="M142" i="2"/>
  <c r="R141" i="2"/>
  <c r="M141" i="2"/>
  <c r="R140" i="2"/>
  <c r="M140" i="2"/>
  <c r="R139" i="2"/>
  <c r="M139" i="2"/>
  <c r="R138" i="2"/>
  <c r="M138" i="2"/>
  <c r="R137" i="2"/>
  <c r="M137" i="2"/>
  <c r="R136" i="2"/>
  <c r="M136" i="2"/>
  <c r="R135" i="2"/>
  <c r="M135" i="2"/>
  <c r="R134" i="2"/>
  <c r="M134" i="2"/>
  <c r="R133" i="2"/>
  <c r="M133" i="2"/>
  <c r="R132" i="2"/>
  <c r="M132" i="2"/>
  <c r="R131" i="2"/>
  <c r="M131" i="2"/>
  <c r="R130" i="2"/>
  <c r="M130" i="2"/>
  <c r="R129" i="2"/>
  <c r="M129" i="2"/>
  <c r="R128" i="2"/>
  <c r="M128" i="2"/>
  <c r="R127" i="2"/>
  <c r="M127" i="2"/>
  <c r="R126" i="2"/>
  <c r="M126" i="2"/>
  <c r="R125" i="2"/>
  <c r="M125" i="2"/>
  <c r="R124" i="2"/>
  <c r="M124" i="2"/>
  <c r="R123" i="2"/>
  <c r="M123" i="2"/>
  <c r="R122" i="2"/>
  <c r="M122" i="2"/>
  <c r="R121" i="2"/>
  <c r="M121" i="2"/>
  <c r="R120" i="2"/>
  <c r="M120" i="2"/>
  <c r="R119" i="2"/>
  <c r="M119" i="2"/>
  <c r="R118" i="2"/>
  <c r="M118" i="2"/>
  <c r="R117" i="2"/>
  <c r="M117" i="2"/>
  <c r="R116" i="2"/>
  <c r="M116" i="2"/>
  <c r="R115" i="2"/>
  <c r="M115" i="2"/>
  <c r="R114" i="2"/>
  <c r="M114" i="2"/>
  <c r="R113" i="2"/>
  <c r="M113" i="2"/>
  <c r="R112" i="2"/>
  <c r="M112" i="2"/>
  <c r="R111" i="2"/>
  <c r="M111" i="2"/>
  <c r="R110" i="2"/>
  <c r="M110" i="2"/>
  <c r="R109" i="2"/>
  <c r="M109" i="2"/>
  <c r="R108" i="2"/>
  <c r="M108" i="2"/>
  <c r="R107" i="2"/>
  <c r="M107" i="2"/>
  <c r="R106" i="2"/>
  <c r="M106" i="2"/>
  <c r="R105" i="2"/>
  <c r="M105" i="2"/>
  <c r="R104" i="2"/>
  <c r="M104" i="2"/>
  <c r="R103" i="2"/>
  <c r="M103" i="2"/>
  <c r="R102" i="2"/>
  <c r="M102" i="2"/>
  <c r="R101" i="2"/>
  <c r="M101" i="2"/>
  <c r="R100" i="2"/>
  <c r="M100" i="2"/>
  <c r="R99" i="2"/>
  <c r="M99" i="2"/>
  <c r="R98" i="2"/>
  <c r="M98" i="2"/>
  <c r="R97" i="2"/>
  <c r="M97" i="2"/>
  <c r="R96" i="2"/>
  <c r="M96" i="2"/>
  <c r="R95" i="2"/>
  <c r="M95" i="2"/>
  <c r="R94" i="2"/>
  <c r="M94" i="2"/>
  <c r="R93" i="2"/>
  <c r="M93" i="2"/>
  <c r="R92" i="2"/>
  <c r="M92" i="2"/>
  <c r="R91" i="2"/>
  <c r="M91" i="2"/>
  <c r="R90" i="2"/>
  <c r="M90" i="2"/>
  <c r="R89" i="2"/>
  <c r="M89" i="2"/>
  <c r="R88" i="2"/>
  <c r="M88" i="2"/>
  <c r="R87" i="2"/>
  <c r="M87" i="2"/>
  <c r="R86" i="2"/>
  <c r="M86" i="2"/>
  <c r="R85" i="2"/>
  <c r="M85" i="2"/>
  <c r="R84" i="2"/>
  <c r="M84" i="2"/>
  <c r="R83" i="2"/>
  <c r="M83" i="2"/>
  <c r="R82" i="2"/>
  <c r="M82" i="2"/>
  <c r="R81" i="2"/>
  <c r="M81" i="2"/>
  <c r="R80" i="2"/>
  <c r="M80" i="2"/>
  <c r="R79" i="2"/>
  <c r="M79" i="2"/>
  <c r="R78" i="2"/>
  <c r="M78" i="2"/>
  <c r="R77" i="2"/>
  <c r="M77" i="2"/>
  <c r="R76" i="2"/>
  <c r="M76" i="2"/>
  <c r="R75" i="2"/>
  <c r="M75" i="2"/>
  <c r="R74" i="2"/>
  <c r="M74" i="2"/>
  <c r="R73" i="2"/>
  <c r="M73" i="2"/>
  <c r="R72" i="2"/>
  <c r="M72" i="2"/>
  <c r="R71" i="2"/>
  <c r="M71" i="2"/>
  <c r="R70" i="2"/>
  <c r="M70" i="2"/>
  <c r="R69" i="2"/>
  <c r="M69" i="2"/>
  <c r="R68" i="2"/>
  <c r="M68" i="2"/>
  <c r="R67" i="2"/>
  <c r="M67" i="2"/>
  <c r="R66" i="2"/>
  <c r="M66" i="2"/>
  <c r="R65" i="2"/>
  <c r="M65" i="2"/>
  <c r="R64" i="2"/>
  <c r="M64" i="2"/>
  <c r="R63" i="2"/>
  <c r="M63" i="2"/>
  <c r="R62" i="2"/>
  <c r="M62" i="2"/>
  <c r="R61" i="2"/>
  <c r="M61" i="2"/>
  <c r="R60" i="2"/>
  <c r="M60" i="2"/>
  <c r="R59" i="2"/>
  <c r="M59" i="2"/>
  <c r="R58" i="2"/>
  <c r="M58" i="2"/>
  <c r="R57" i="2"/>
  <c r="M57" i="2"/>
  <c r="R56" i="2"/>
  <c r="M56" i="2"/>
  <c r="R55" i="2"/>
  <c r="M55" i="2"/>
  <c r="R54" i="2"/>
  <c r="M54" i="2"/>
  <c r="R53" i="2"/>
  <c r="M53" i="2"/>
  <c r="R52" i="2"/>
  <c r="M52" i="2"/>
  <c r="R51" i="2"/>
  <c r="M51" i="2"/>
  <c r="R50" i="2"/>
  <c r="M50" i="2"/>
  <c r="R49" i="2"/>
  <c r="M49" i="2"/>
  <c r="R48" i="2"/>
  <c r="M48" i="2"/>
  <c r="R47" i="2"/>
  <c r="M47" i="2"/>
  <c r="R46" i="2"/>
  <c r="M46" i="2"/>
  <c r="R45" i="2"/>
  <c r="M45" i="2"/>
  <c r="R44" i="2"/>
  <c r="M44" i="2"/>
  <c r="R43" i="2"/>
  <c r="M43" i="2"/>
  <c r="R42" i="2"/>
  <c r="M42" i="2"/>
  <c r="R41" i="2"/>
  <c r="M41" i="2"/>
  <c r="R40" i="2"/>
  <c r="M40" i="2"/>
  <c r="R39" i="2"/>
  <c r="M39" i="2"/>
  <c r="R38" i="2"/>
  <c r="M38" i="2"/>
  <c r="R37" i="2"/>
  <c r="M37" i="2"/>
  <c r="R36" i="2"/>
  <c r="M36" i="2"/>
  <c r="R35" i="2"/>
  <c r="M35" i="2"/>
  <c r="R34" i="2"/>
  <c r="M34" i="2"/>
  <c r="R33" i="2"/>
  <c r="M33" i="2"/>
  <c r="R32" i="2"/>
  <c r="M32" i="2"/>
  <c r="R31" i="2"/>
  <c r="M31" i="2"/>
  <c r="R30" i="2"/>
  <c r="M30" i="2"/>
  <c r="R29" i="2"/>
  <c r="M29" i="2"/>
  <c r="R28" i="2"/>
  <c r="M28" i="2"/>
  <c r="R27" i="2"/>
  <c r="M27" i="2"/>
  <c r="R26" i="2"/>
  <c r="M26" i="2"/>
  <c r="R25" i="2"/>
  <c r="M25" i="2"/>
  <c r="R24" i="2"/>
  <c r="M24" i="2"/>
  <c r="R23" i="2"/>
  <c r="M23" i="2"/>
  <c r="R22" i="2"/>
  <c r="M22" i="2"/>
  <c r="R21" i="2"/>
  <c r="M21" i="2"/>
  <c r="R20" i="2"/>
  <c r="M20" i="2"/>
  <c r="R19" i="2"/>
  <c r="M19" i="2"/>
  <c r="R18" i="2"/>
  <c r="M18" i="2"/>
  <c r="R17" i="2"/>
  <c r="M17" i="2"/>
  <c r="R16" i="2"/>
  <c r="M16" i="2"/>
  <c r="R15" i="2"/>
  <c r="M15" i="2"/>
  <c r="R14" i="2"/>
  <c r="M14" i="2"/>
  <c r="R13" i="2"/>
  <c r="M13" i="2"/>
  <c r="R12" i="2"/>
  <c r="M12" i="2"/>
  <c r="R11" i="2"/>
  <c r="M11" i="2"/>
  <c r="R10" i="2"/>
  <c r="M10" i="2"/>
  <c r="R9" i="2"/>
  <c r="M9" i="2"/>
  <c r="R8" i="2"/>
  <c r="M8" i="2"/>
  <c r="R7" i="2"/>
  <c r="M7" i="2"/>
  <c r="R6" i="2"/>
  <c r="M6" i="2"/>
  <c r="R5" i="2"/>
  <c r="M5" i="2"/>
  <c r="R4" i="2"/>
  <c r="M4" i="2"/>
  <c r="R3" i="2"/>
  <c r="M3" i="2"/>
  <c r="R2" i="2"/>
  <c r="M2" i="2"/>
  <c r="R1" i="2"/>
  <c r="M1" i="2"/>
  <c r="AA6" i="7" l="1"/>
  <c r="AC6" i="7" s="1"/>
  <c r="Y7" i="7"/>
  <c r="AA13" i="7"/>
  <c r="AC13" i="7" s="1"/>
  <c r="Y20" i="7"/>
  <c r="AA20" i="7" s="1"/>
  <c r="AC20" i="7" s="1"/>
  <c r="Y33" i="7"/>
  <c r="AA42" i="7"/>
  <c r="AC42" i="7" s="1"/>
  <c r="AA51" i="7"/>
  <c r="AC51" i="7" s="1"/>
  <c r="AA69" i="7"/>
  <c r="AC69" i="7" s="1"/>
  <c r="AA97" i="7"/>
  <c r="AC97" i="7" s="1"/>
  <c r="AA127" i="7"/>
  <c r="AC127" i="7" s="1"/>
  <c r="AB147" i="7"/>
  <c r="AB149" i="7" s="1"/>
  <c r="AA18" i="7"/>
  <c r="AC18" i="7" s="1"/>
  <c r="Y25" i="7"/>
  <c r="AA25" i="7" s="1"/>
  <c r="AC25" i="7" s="1"/>
  <c r="AA50" i="7"/>
  <c r="AC50" i="7" s="1"/>
  <c r="AA68" i="7"/>
  <c r="AC68" i="7" s="1"/>
  <c r="Y105" i="7"/>
  <c r="AA105" i="7" s="1"/>
  <c r="AC105" i="7" s="1"/>
  <c r="AA10" i="7"/>
  <c r="AC10" i="7" s="1"/>
  <c r="AA30" i="7"/>
  <c r="AC30" i="7" s="1"/>
  <c r="Y31" i="7"/>
  <c r="AA31" i="7" s="1"/>
  <c r="AC31" i="7" s="1"/>
  <c r="AA37" i="7"/>
  <c r="AC37" i="7" s="1"/>
  <c r="Y38" i="7"/>
  <c r="AA38" i="7" s="1"/>
  <c r="AC38" i="7" s="1"/>
  <c r="Y50" i="7"/>
  <c r="AA53" i="7"/>
  <c r="AC53" i="7" s="1"/>
  <c r="AA58" i="7"/>
  <c r="AC58" i="7" s="1"/>
  <c r="Y68" i="7"/>
  <c r="AA71" i="7"/>
  <c r="AC71" i="7" s="1"/>
  <c r="AA92" i="7"/>
  <c r="AC92" i="7" s="1"/>
  <c r="Y110" i="7"/>
  <c r="AA110" i="7" s="1"/>
  <c r="AC110" i="7" s="1"/>
  <c r="AA117" i="7"/>
  <c r="AC117" i="7" s="1"/>
  <c r="AA121" i="7"/>
  <c r="AC121" i="7" s="1"/>
  <c r="AA138" i="7"/>
  <c r="AC138" i="7" s="1"/>
  <c r="AA16" i="7"/>
  <c r="AC16" i="7" s="1"/>
  <c r="AA36" i="7"/>
  <c r="AC36" i="7" s="1"/>
  <c r="Y37" i="7"/>
  <c r="AA109" i="7"/>
  <c r="AC109" i="7" s="1"/>
  <c r="AA3" i="7"/>
  <c r="AC3" i="7" s="1"/>
  <c r="AA22" i="7"/>
  <c r="AC22" i="7" s="1"/>
  <c r="AA63" i="7"/>
  <c r="AC63" i="7" s="1"/>
  <c r="AA67" i="7"/>
  <c r="AC67" i="7" s="1"/>
  <c r="AA99" i="7"/>
  <c r="AC99" i="7" s="1"/>
  <c r="AA108" i="7"/>
  <c r="AC108" i="7" s="1"/>
  <c r="AA120" i="7"/>
  <c r="AC120" i="7" s="1"/>
  <c r="AA129" i="7"/>
  <c r="AC129" i="7" s="1"/>
  <c r="AA133" i="7"/>
  <c r="AC133" i="7" s="1"/>
  <c r="AA146" i="7"/>
  <c r="AC146" i="7" s="1"/>
  <c r="AA91" i="7"/>
  <c r="AC91" i="7" s="1"/>
  <c r="AA103" i="7"/>
  <c r="AC103" i="7" s="1"/>
  <c r="Y9" i="7"/>
  <c r="AA9" i="7" s="1"/>
  <c r="AC9" i="7" s="1"/>
  <c r="Y57" i="7"/>
  <c r="AA57" i="7" s="1"/>
  <c r="AC57" i="7" s="1"/>
  <c r="AA66" i="7"/>
  <c r="AC66" i="7" s="1"/>
  <c r="AA70" i="7"/>
  <c r="AC70" i="7" s="1"/>
  <c r="Y80" i="7"/>
  <c r="AA80" i="7" s="1"/>
  <c r="AC80" i="7" s="1"/>
  <c r="AA85" i="7"/>
  <c r="AC85" i="7" s="1"/>
  <c r="AA90" i="7"/>
  <c r="AC90" i="7" s="1"/>
  <c r="Y91" i="7"/>
  <c r="Y103" i="7"/>
  <c r="Y2" i="7"/>
  <c r="AA2" i="7" s="1"/>
  <c r="AC2" i="7" s="1"/>
  <c r="AA21" i="7"/>
  <c r="AC21" i="7" s="1"/>
  <c r="Y62" i="7"/>
  <c r="AA62" i="7" s="1"/>
  <c r="AC62" i="7" s="1"/>
  <c r="Y74" i="7"/>
  <c r="AA74" i="7" s="1"/>
  <c r="AC74" i="7" s="1"/>
  <c r="AA84" i="7"/>
  <c r="AC84" i="7" s="1"/>
  <c r="Y85" i="7"/>
  <c r="AA94" i="7"/>
  <c r="AC94" i="7" s="1"/>
  <c r="AA98" i="7"/>
  <c r="AC98" i="7" s="1"/>
  <c r="AA112" i="7"/>
  <c r="AC112" i="7" s="1"/>
  <c r="AA119" i="7"/>
  <c r="AC119" i="7" s="1"/>
  <c r="Y8" i="7"/>
  <c r="AA8" i="7" s="1"/>
  <c r="AC8" i="7" s="1"/>
  <c r="AA27" i="7"/>
  <c r="AC27" i="7" s="1"/>
  <c r="AA45" i="7"/>
  <c r="AC45" i="7" s="1"/>
  <c r="Y46" i="7"/>
  <c r="AA46" i="7" s="1"/>
  <c r="AC46" i="7" s="1"/>
  <c r="Y56" i="7"/>
  <c r="AA56" i="7" s="1"/>
  <c r="AC56" i="7" s="1"/>
  <c r="AA61" i="7"/>
  <c r="AC61" i="7" s="1"/>
  <c r="Y79" i="7"/>
  <c r="AA79" i="7" s="1"/>
  <c r="AC79" i="7" s="1"/>
  <c r="Y98" i="7"/>
  <c r="AA7" i="7"/>
  <c r="AC7" i="7" s="1"/>
  <c r="Y14" i="7"/>
  <c r="AA14" i="7" s="1"/>
  <c r="AC14" i="7" s="1"/>
  <c r="Y27" i="7"/>
  <c r="AA33" i="7"/>
  <c r="AC33" i="7" s="1"/>
  <c r="Y45" i="7"/>
  <c r="AA55" i="7"/>
  <c r="AC55" i="7" s="1"/>
  <c r="Y61" i="7"/>
  <c r="AA65" i="7"/>
  <c r="AC65" i="7" s="1"/>
  <c r="AA73" i="7"/>
  <c r="AC73" i="7" s="1"/>
  <c r="AA106" i="7"/>
  <c r="AC106" i="7" s="1"/>
  <c r="AA115" i="7"/>
  <c r="AC115" i="7" s="1"/>
  <c r="AA131" i="7"/>
  <c r="AC131" i="7" s="1"/>
  <c r="AC147" i="7" l="1"/>
  <c r="AC149" i="7" s="1"/>
</calcChain>
</file>

<file path=xl/sharedStrings.xml><?xml version="1.0" encoding="utf-8"?>
<sst xmlns="http://schemas.openxmlformats.org/spreadsheetml/2006/main" count="1126" uniqueCount="110">
  <si>
    <t>No.</t>
  </si>
  <si>
    <t>e1</t>
  </si>
  <si>
    <t>e2</t>
  </si>
  <si>
    <t>p1</t>
  </si>
  <si>
    <t>p2</t>
  </si>
  <si>
    <t>d0</t>
  </si>
  <si>
    <t>d</t>
  </si>
  <si>
    <t>t</t>
  </si>
  <si>
    <t>n</t>
  </si>
  <si>
    <t>fy</t>
  </si>
  <si>
    <t>fu</t>
  </si>
  <si>
    <t>Nu</t>
  </si>
  <si>
    <t>FM</t>
  </si>
  <si>
    <t>FM_n</t>
  </si>
  <si>
    <t>Ref.</t>
  </si>
  <si>
    <t>Type of stainless steel</t>
  </si>
  <si>
    <t>Configuration</t>
  </si>
  <si>
    <t>Bolt configurations:</t>
  </si>
  <si>
    <t>N</t>
  </si>
  <si>
    <t>[1]</t>
  </si>
  <si>
    <t>Ferritic</t>
  </si>
  <si>
    <t>Single</t>
  </si>
  <si>
    <t>Geometry parameters:</t>
  </si>
  <si>
    <t>Results</t>
  </si>
  <si>
    <t>end distance</t>
  </si>
  <si>
    <t>mm</t>
  </si>
  <si>
    <t>Connection failure load</t>
  </si>
  <si>
    <t>kN</t>
  </si>
  <si>
    <t>edge distance</t>
  </si>
  <si>
    <t>Failure modes (FM)</t>
  </si>
  <si>
    <t>longitudinal pitch</t>
  </si>
  <si>
    <t>net section failure</t>
  </si>
  <si>
    <t>transverse pitch</t>
  </si>
  <si>
    <t>Bearing failure</t>
  </si>
  <si>
    <t>B</t>
  </si>
  <si>
    <t>bolt hole diameter</t>
  </si>
  <si>
    <t>Block tearing</t>
  </si>
  <si>
    <t>BT</t>
  </si>
  <si>
    <t>Double</t>
  </si>
  <si>
    <t>Bolt shear failure</t>
  </si>
  <si>
    <t>BS</t>
  </si>
  <si>
    <t>Bolt diameter</t>
  </si>
  <si>
    <t>Failure modes (FM_n)</t>
  </si>
  <si>
    <t>Plate thickness</t>
  </si>
  <si>
    <t>number of bolts</t>
  </si>
  <si>
    <t>/</t>
  </si>
  <si>
    <t>Material properties</t>
  </si>
  <si>
    <t>Material yield strength</t>
  </si>
  <si>
    <t>Mpa</t>
  </si>
  <si>
    <t>Material ultimate strength</t>
  </si>
  <si>
    <t>[2]</t>
  </si>
  <si>
    <t>Austenitic</t>
  </si>
  <si>
    <t>double</t>
  </si>
  <si>
    <t>Lean Duplex</t>
  </si>
  <si>
    <t>B + N</t>
  </si>
  <si>
    <t>2 + 1</t>
  </si>
  <si>
    <t>[3]</t>
  </si>
  <si>
    <t>single</t>
  </si>
  <si>
    <t>B+BS</t>
  </si>
  <si>
    <t>2+4</t>
  </si>
  <si>
    <t>B+N</t>
  </si>
  <si>
    <t>2+1</t>
  </si>
  <si>
    <t>[4]</t>
  </si>
  <si>
    <t>B + BS</t>
  </si>
  <si>
    <t>2 + 4</t>
  </si>
  <si>
    <t xml:space="preserve">1 + 2 </t>
  </si>
  <si>
    <t>1 + 2</t>
  </si>
  <si>
    <t>2 + 3</t>
  </si>
  <si>
    <t>[7]</t>
  </si>
  <si>
    <t>-</t>
  </si>
  <si>
    <t>[5]</t>
  </si>
  <si>
    <t>didn't mention</t>
  </si>
  <si>
    <t>\</t>
  </si>
  <si>
    <t>Talja, A., Torkar, M. (2014). Lap shear tests of bolted and screwed ferritic stainless steel connections. Thin-Walled Structures, 83, 157-168.</t>
  </si>
  <si>
    <t xml:space="preserve">Cai, Y., Young, B. (2015). High temperature tests of cold-formed stainless steel double shear bolted connections. Journal of Constructional Steel Research, 104, 49–63. </t>
  </si>
  <si>
    <t xml:space="preserve">Cai, Y., Young, B. (2014). Structural behavior of cold-formed stainless steel bolted connections. Thin-Walled Structures, 83, 147–156. </t>
  </si>
  <si>
    <t>Cai, Y., Young, B.  (2014). Behavior of cold-formed stainless steel single shear bolted connections at elevated temperatures. Thin-Walled Structures, 75, 63-75.</t>
  </si>
  <si>
    <t>Cai, Y., Young, B. (2020). Effects of end distance on thin sheet steel single shear bolted connections at elevated temperatures. Thin-Walled Structures, 148, 106577.</t>
  </si>
  <si>
    <t>[6]</t>
  </si>
  <si>
    <t xml:space="preserve">Cho, Y. H., Teh, L. H., Ahmed, A., &amp;amp; Young, B. (2021). Material ductility and temperature effects on block shear capacity of bolted connections. Journal of Constructional Steel Research, 177, 106461. https://doi.org/10.1016/j.jcsr.2020.106461 </t>
  </si>
  <si>
    <t>Cai, Y., Young, B. (2019). Structural behaviour of cold-formed stainless steel bolted connections at post-fire condition. Journal of Constructional Steel Research, 152, 312-321.</t>
  </si>
  <si>
    <t>[8]</t>
  </si>
  <si>
    <t>[9]</t>
  </si>
  <si>
    <t>[10]</t>
  </si>
  <si>
    <t>[11]</t>
  </si>
  <si>
    <t>[12]</t>
  </si>
  <si>
    <t>Single shear</t>
  </si>
  <si>
    <t>Double shear</t>
  </si>
  <si>
    <t>2Pe</t>
  </si>
  <si>
    <t>1-bolt</t>
  </si>
  <si>
    <t>2Pa</t>
  </si>
  <si>
    <t>2-pe-bolt</t>
  </si>
  <si>
    <t>2-pa-bolt</t>
  </si>
  <si>
    <t>3-bolt</t>
  </si>
  <si>
    <t>4-bolt</t>
  </si>
  <si>
    <t>6-bolt</t>
  </si>
  <si>
    <t>ASCE shear</t>
  </si>
  <si>
    <t>ASCE netsection</t>
  </si>
  <si>
    <t>failure load = t*e1*fu or t*(p1-d0/2)*fu</t>
  </si>
  <si>
    <t>Net Section ACSE</t>
  </si>
  <si>
    <t>ACSE Bearing</t>
  </si>
  <si>
    <t>ACSE shear</t>
  </si>
  <si>
    <t>euro net section</t>
  </si>
  <si>
    <t>euro bearing</t>
  </si>
  <si>
    <t>ASCE</t>
  </si>
  <si>
    <t>EN</t>
  </si>
  <si>
    <t>ASCE mean</t>
  </si>
  <si>
    <t>EN mean</t>
  </si>
  <si>
    <t>ASCE COV</t>
  </si>
  <si>
    <t>EN 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</si>
</sst>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11"/>
      <color rgb="FF000000"/>
      <name val="Calibri"/>
    </font>
    <font>
      <sz val="11"/>
      <color rgb="FFFF0000"/>
      <name val="Calibri"/>
    </font>
    <font>
      <sz val="10"/>
      <color theme="1"/>
      <name val="Arial"/>
      <scheme val="minor"/>
    </font>
    <font>
      <b/>
      <sz val="11"/>
      <color rgb="FF000000"/>
      <name val="Calibri"/>
    </font>
    <font>
      <sz val="10"/>
      <color theme="1"/>
      <name val="Calibri"/>
    </font>
    <font>
      <sz val="10"/>
      <color rgb="FF000000"/>
      <name val="Arial"/>
    </font>
    <font>
      <sz val="11"/>
      <color theme="1"/>
      <name val="Calibri"/>
    </font>
    <font>
      <sz val="10"/>
      <color theme="1"/>
      <name val="Arial"/>
    </font>
    <font>
      <sz val="10"/>
      <color rgb="FF000000"/>
      <name val="Calibri"/>
    </font>
    <font>
      <sz val="10"/>
      <color rgb="FF000000"/>
      <name val="&quot;Times New Roman&quot;"/>
    </font>
    <font>
      <i/>
      <sz val="11"/>
      <color rgb="FF070000"/>
      <name val="Calibri"/>
    </font>
    <font>
      <i/>
      <sz val="10"/>
      <color theme="1"/>
      <name val="Arial"/>
      <scheme val="minor"/>
    </font>
    <font>
      <i/>
      <sz val="11"/>
      <color rgb="FF000000"/>
      <name val="Calibri"/>
    </font>
    <font>
      <sz val="11"/>
      <color rgb="FF1155CC"/>
      <name val="Inconsolata"/>
    </font>
    <font>
      <sz val="11"/>
      <color rgb="FF000000"/>
      <name val="Inconsolata"/>
    </font>
  </fonts>
  <fills count="8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0" fontId="2" fillId="0" borderId="0" xfId="0" applyFont="1" applyAlignment="1"/>
    <xf numFmtId="0" fontId="1" fillId="5" borderId="1" xfId="0" applyFont="1" applyFill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6" borderId="4" xfId="0" applyFont="1" applyFill="1" applyBorder="1" applyAlignment="1"/>
    <xf numFmtId="0" fontId="1" fillId="0" borderId="0" xfId="0" applyFont="1" applyAlignment="1"/>
    <xf numFmtId="0" fontId="1" fillId="6" borderId="0" xfId="0" applyFont="1" applyFill="1" applyAlignment="1"/>
    <xf numFmtId="0" fontId="1" fillId="0" borderId="5" xfId="0" applyFont="1" applyBorder="1" applyAlignment="1"/>
    <xf numFmtId="0" fontId="1" fillId="2" borderId="4" xfId="0" applyFont="1" applyFill="1" applyBorder="1" applyAlignment="1"/>
    <xf numFmtId="0" fontId="1" fillId="4" borderId="0" xfId="0" applyFont="1" applyFill="1" applyAlignment="1"/>
    <xf numFmtId="0" fontId="1" fillId="0" borderId="5" xfId="0" applyFont="1" applyBorder="1" applyAlignment="1"/>
    <xf numFmtId="0" fontId="1" fillId="2" borderId="0" xfId="0" applyFont="1" applyFill="1" applyAlignment="1"/>
    <xf numFmtId="0" fontId="3" fillId="0" borderId="0" xfId="0" applyFont="1" applyAlignment="1">
      <alignment horizontal="right"/>
    </xf>
    <xf numFmtId="0" fontId="1" fillId="4" borderId="0" xfId="0" applyFont="1" applyFill="1" applyAlignment="1">
      <alignment horizontal="right"/>
    </xf>
    <xf numFmtId="0" fontId="1" fillId="0" borderId="0" xfId="0" applyFont="1" applyAlignment="1"/>
    <xf numFmtId="0" fontId="1" fillId="0" borderId="4" xfId="0" applyFont="1" applyBorder="1" applyAlignment="1"/>
    <xf numFmtId="0" fontId="4" fillId="6" borderId="4" xfId="0" applyFont="1" applyFill="1" applyBorder="1" applyAlignment="1"/>
    <xf numFmtId="0" fontId="1" fillId="3" borderId="4" xfId="0" applyFont="1" applyFill="1" applyBorder="1" applyAlignment="1"/>
    <xf numFmtId="0" fontId="1" fillId="3" borderId="0" xfId="0" applyFont="1" applyFill="1" applyAlignment="1"/>
    <xf numFmtId="0" fontId="1" fillId="3" borderId="6" xfId="0" applyFont="1" applyFill="1" applyBorder="1" applyAlignment="1"/>
    <xf numFmtId="0" fontId="1" fillId="3" borderId="7" xfId="0" applyFont="1" applyFill="1" applyBorder="1" applyAlignment="1"/>
    <xf numFmtId="0" fontId="1" fillId="0" borderId="7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5" fillId="0" borderId="0" xfId="0" applyFo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7" borderId="0" xfId="0" applyFont="1" applyFill="1" applyAlignment="1">
      <alignment horizontal="left"/>
    </xf>
    <xf numFmtId="0" fontId="6" fillId="7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7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1" xfId="0" applyFont="1" applyBorder="1" applyAlignment="1"/>
    <xf numFmtId="0" fontId="1" fillId="0" borderId="2" xfId="0" applyFont="1" applyBorder="1" applyAlignment="1"/>
    <xf numFmtId="0" fontId="5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4" xfId="0" applyFont="1" applyBorder="1" applyAlignment="1"/>
    <xf numFmtId="0" fontId="3" fillId="0" borderId="5" xfId="0" applyFont="1" applyBorder="1"/>
    <xf numFmtId="0" fontId="1" fillId="0" borderId="5" xfId="0" applyFont="1" applyBorder="1" applyAlignment="1"/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7" xfId="0" applyFont="1" applyBorder="1" applyAlignment="1"/>
    <xf numFmtId="0" fontId="1" fillId="0" borderId="8" xfId="0" applyFont="1" applyBorder="1" applyAlignment="1"/>
    <xf numFmtId="0" fontId="4" fillId="6" borderId="0" xfId="0" applyFont="1" applyFill="1" applyAlignment="1"/>
    <xf numFmtId="0" fontId="1" fillId="5" borderId="0" xfId="0" applyFont="1" applyFill="1" applyAlignment="1"/>
    <xf numFmtId="0" fontId="3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3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3" fillId="0" borderId="0" xfId="0" applyFont="1" applyAlignment="1">
      <alignment horizontal="left"/>
    </xf>
    <xf numFmtId="0" fontId="14" fillId="7" borderId="0" xfId="0" applyFont="1" applyFill="1"/>
    <xf numFmtId="0" fontId="5" fillId="0" borderId="0" xfId="0" applyFont="1" applyAlignment="1"/>
    <xf numFmtId="0" fontId="15" fillId="7" borderId="0" xfId="0" applyFont="1" applyFill="1"/>
    <xf numFmtId="0" fontId="2" fillId="0" borderId="0" xfId="0" applyFont="1" applyAlignment="1"/>
    <xf numFmtId="0" fontId="0" fillId="0" borderId="0" xfId="0" applyFont="1" applyAlignment="1"/>
    <xf numFmtId="0" fontId="5" fillId="0" borderId="0" xfId="0" applyFont="1"/>
    <xf numFmtId="0" fontId="1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Sheet5!$E$1</c:f>
              <c:strCache>
                <c:ptCount val="1"/>
                <c:pt idx="0">
                  <c:v>Single shear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Sheet5!$D$2:$D$7</c:f>
              <c:strCache>
                <c:ptCount val="6"/>
                <c:pt idx="0">
                  <c:v>1-bolt</c:v>
                </c:pt>
                <c:pt idx="1">
                  <c:v>2-pe-bolt</c:v>
                </c:pt>
                <c:pt idx="2">
                  <c:v>2-pa-bolt</c:v>
                </c:pt>
                <c:pt idx="3">
                  <c:v>3-bolt</c:v>
                </c:pt>
                <c:pt idx="4">
                  <c:v>4-bolt</c:v>
                </c:pt>
                <c:pt idx="5">
                  <c:v>6-bolt</c:v>
                </c:pt>
              </c:strCache>
            </c:strRef>
          </c:cat>
          <c:val>
            <c:numRef>
              <c:f>Sheet5!$E$2:$E$7</c:f>
              <c:numCache>
                <c:formatCode>General</c:formatCode>
                <c:ptCount val="6"/>
                <c:pt idx="0">
                  <c:v>11</c:v>
                </c:pt>
                <c:pt idx="1">
                  <c:v>27</c:v>
                </c:pt>
                <c:pt idx="2">
                  <c:v>16</c:v>
                </c:pt>
                <c:pt idx="3">
                  <c:v>12</c:v>
                </c:pt>
                <c:pt idx="4">
                  <c:v>9</c:v>
                </c:pt>
                <c:pt idx="5">
                  <c:v>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55B-4441-9C8F-6A76D6B604D3}"/>
            </c:ext>
          </c:extLst>
        </c:ser>
        <c:ser>
          <c:idx val="1"/>
          <c:order val="1"/>
          <c:tx>
            <c:strRef>
              <c:f>Sheet5!$F$1</c:f>
              <c:strCache>
                <c:ptCount val="1"/>
                <c:pt idx="0">
                  <c:v>Double shear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Sheet5!$D$2:$D$7</c:f>
              <c:strCache>
                <c:ptCount val="6"/>
                <c:pt idx="0">
                  <c:v>1-bolt</c:v>
                </c:pt>
                <c:pt idx="1">
                  <c:v>2-pe-bolt</c:v>
                </c:pt>
                <c:pt idx="2">
                  <c:v>2-pa-bolt</c:v>
                </c:pt>
                <c:pt idx="3">
                  <c:v>3-bolt</c:v>
                </c:pt>
                <c:pt idx="4">
                  <c:v>4-bolt</c:v>
                </c:pt>
                <c:pt idx="5">
                  <c:v>6-bolt</c:v>
                </c:pt>
              </c:strCache>
            </c:strRef>
          </c:cat>
          <c:val>
            <c:numRef>
              <c:f>Sheet5!$F$2:$F$7</c:f>
              <c:numCache>
                <c:formatCode>General</c:formatCode>
                <c:ptCount val="6"/>
                <c:pt idx="0">
                  <c:v>11</c:v>
                </c:pt>
                <c:pt idx="1">
                  <c:v>18</c:v>
                </c:pt>
                <c:pt idx="2">
                  <c:v>12</c:v>
                </c:pt>
                <c:pt idx="3">
                  <c:v>10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55B-4441-9C8F-6A76D6B60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3255982"/>
        <c:axId val="839748944"/>
      </c:barChart>
      <c:catAx>
        <c:axId val="1813255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 of bolted connection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9748944"/>
        <c:crosses val="autoZero"/>
        <c:auto val="1"/>
        <c:lblAlgn val="ctr"/>
        <c:lblOffset val="100"/>
        <c:noMultiLvlLbl val="1"/>
      </c:catAx>
      <c:valAx>
        <c:axId val="839748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32559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7.7569169960474194E-2"/>
          <c:y val="6.6172506738544495E-2"/>
          <c:w val="0.92243083003952564"/>
          <c:h val="0.9106207422066033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'Copy of Data'!$AB$1</c:f>
              <c:strCache>
                <c:ptCount val="1"/>
                <c:pt idx="0">
                  <c:v>ASCE mean</c:v>
                </c:pt>
              </c:strCache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'Copy of Data'!$AB$2:$AB$145</c:f>
              <c:numCache>
                <c:formatCode>General</c:formatCode>
                <c:ptCount val="144"/>
                <c:pt idx="0">
                  <c:v>1.2312587168758717</c:v>
                </c:pt>
                <c:pt idx="1">
                  <c:v>1.2966352859135286</c:v>
                </c:pt>
                <c:pt idx="2">
                  <c:v>1.3325414230019494</c:v>
                </c:pt>
                <c:pt idx="3">
                  <c:v>1.2778977681785457</c:v>
                </c:pt>
                <c:pt idx="4">
                  <c:v>1.2552821277653492</c:v>
                </c:pt>
                <c:pt idx="5">
                  <c:v>1.2708177976634354</c:v>
                </c:pt>
                <c:pt idx="6">
                  <c:v>1.789709172259508</c:v>
                </c:pt>
                <c:pt idx="7">
                  <c:v>1.7964883736695818</c:v>
                </c:pt>
                <c:pt idx="8">
                  <c:v>1.2978459631179295</c:v>
                </c:pt>
                <c:pt idx="9">
                  <c:v>1.3075313807531379</c:v>
                </c:pt>
                <c:pt idx="10">
                  <c:v>1.7032247157770171</c:v>
                </c:pt>
                <c:pt idx="11">
                  <c:v>1.5658486000691323</c:v>
                </c:pt>
                <c:pt idx="12">
                  <c:v>2.1465306834030682</c:v>
                </c:pt>
                <c:pt idx="13">
                  <c:v>2.3971408647140864</c:v>
                </c:pt>
                <c:pt idx="14">
                  <c:v>2.4671052631578947</c:v>
                </c:pt>
                <c:pt idx="15">
                  <c:v>2.1418286537077034</c:v>
                </c:pt>
                <c:pt idx="16">
                  <c:v>2.2122793934874476</c:v>
                </c:pt>
                <c:pt idx="17">
                  <c:v>2.2371364653243848</c:v>
                </c:pt>
                <c:pt idx="18">
                  <c:v>2.7591349739000743</c:v>
                </c:pt>
                <c:pt idx="19">
                  <c:v>2.7320181682597791</c:v>
                </c:pt>
                <c:pt idx="20">
                  <c:v>2.0106927010692699</c:v>
                </c:pt>
                <c:pt idx="21">
                  <c:v>2.0029443669611036</c:v>
                </c:pt>
                <c:pt idx="22">
                  <c:v>2.4991899468886918</c:v>
                </c:pt>
                <c:pt idx="23">
                  <c:v>1.9287936398202556</c:v>
                </c:pt>
                <c:pt idx="24">
                  <c:v>2.1356345885634589</c:v>
                </c:pt>
                <c:pt idx="25">
                  <c:v>2.0484658298465832</c:v>
                </c:pt>
                <c:pt idx="26">
                  <c:v>2.2310550682261208</c:v>
                </c:pt>
                <c:pt idx="27">
                  <c:v>2.0338372930165587</c:v>
                </c:pt>
                <c:pt idx="28">
                  <c:v>2.078672632363908</c:v>
                </c:pt>
                <c:pt idx="29">
                  <c:v>2.0973154362416109</c:v>
                </c:pt>
                <c:pt idx="30">
                  <c:v>2.8585632612478249</c:v>
                </c:pt>
                <c:pt idx="31">
                  <c:v>2.7817323119336539</c:v>
                </c:pt>
                <c:pt idx="32">
                  <c:v>1.9487060282039359</c:v>
                </c:pt>
                <c:pt idx="33">
                  <c:v>1.911901441190144</c:v>
                </c:pt>
                <c:pt idx="34">
                  <c:v>1.7032247157770171</c:v>
                </c:pt>
                <c:pt idx="35">
                  <c:v>1.8688789030994351</c:v>
                </c:pt>
                <c:pt idx="36">
                  <c:v>4.7615934449093444</c:v>
                </c:pt>
                <c:pt idx="37">
                  <c:v>4.7942817294281728</c:v>
                </c:pt>
                <c:pt idx="38">
                  <c:v>5.0788864522417159</c:v>
                </c:pt>
                <c:pt idx="39">
                  <c:v>4.9946004319654431</c:v>
                </c:pt>
                <c:pt idx="40">
                  <c:v>4.9558786974894362</c:v>
                </c:pt>
                <c:pt idx="41">
                  <c:v>4.9558786974894362</c:v>
                </c:pt>
                <c:pt idx="42">
                  <c:v>6.7701624748604621</c:v>
                </c:pt>
                <c:pt idx="43">
                  <c:v>6.788240345287325</c:v>
                </c:pt>
                <c:pt idx="44">
                  <c:v>4.8194638152797147</c:v>
                </c:pt>
                <c:pt idx="45">
                  <c:v>4.8214008988067567</c:v>
                </c:pt>
                <c:pt idx="46">
                  <c:v>7.1876364763394047</c:v>
                </c:pt>
                <c:pt idx="47">
                  <c:v>5.7368360410185497</c:v>
                </c:pt>
                <c:pt idx="48">
                  <c:v>1.0247401551749378</c:v>
                </c:pt>
                <c:pt idx="49">
                  <c:v>1.0533697387464005</c:v>
                </c:pt>
                <c:pt idx="50">
                  <c:v>1.1038458834282501</c:v>
                </c:pt>
                <c:pt idx="51">
                  <c:v>1.6808400207609695</c:v>
                </c:pt>
                <c:pt idx="52">
                  <c:v>1.7546215478268654</c:v>
                </c:pt>
                <c:pt idx="53">
                  <c:v>1.8350558953807214</c:v>
                </c:pt>
                <c:pt idx="54">
                  <c:v>1.2975605860981354</c:v>
                </c:pt>
                <c:pt idx="55">
                  <c:v>1.3741551407725705</c:v>
                </c:pt>
                <c:pt idx="56">
                  <c:v>1.4378119946565422</c:v>
                </c:pt>
                <c:pt idx="57">
                  <c:v>1.3334930330977761</c:v>
                </c:pt>
                <c:pt idx="58">
                  <c:v>1.4233919699207733</c:v>
                </c:pt>
                <c:pt idx="59">
                  <c:v>1.5046052169022004</c:v>
                </c:pt>
                <c:pt idx="60">
                  <c:v>2.1027135651641577</c:v>
                </c:pt>
                <c:pt idx="61">
                  <c:v>2.106739477492801</c:v>
                </c:pt>
                <c:pt idx="62">
                  <c:v>1.557336708148773</c:v>
                </c:pt>
                <c:pt idx="63">
                  <c:v>1.4591247230136122</c:v>
                </c:pt>
                <c:pt idx="64">
                  <c:v>1.5162732176621068</c:v>
                </c:pt>
                <c:pt idx="65">
                  <c:v>1.5455427712923302</c:v>
                </c:pt>
                <c:pt idx="66">
                  <c:v>1.2743370676950012</c:v>
                </c:pt>
                <c:pt idx="67">
                  <c:v>1.4084400103260295</c:v>
                </c:pt>
                <c:pt idx="68">
                  <c:v>2.3449556327160495</c:v>
                </c:pt>
                <c:pt idx="69">
                  <c:v>2.2449712643678161</c:v>
                </c:pt>
                <c:pt idx="70">
                  <c:v>2.4411983822903367</c:v>
                </c:pt>
                <c:pt idx="71">
                  <c:v>2.2382876889993391</c:v>
                </c:pt>
                <c:pt idx="72">
                  <c:v>2.2849186825201584</c:v>
                </c:pt>
                <c:pt idx="73">
                  <c:v>2.4683484504913076</c:v>
                </c:pt>
                <c:pt idx="74">
                  <c:v>2.5077160493827164</c:v>
                </c:pt>
                <c:pt idx="75">
                  <c:v>2.5921103395061733</c:v>
                </c:pt>
                <c:pt idx="76">
                  <c:v>2.2220256449139835</c:v>
                </c:pt>
                <c:pt idx="77">
                  <c:v>2.3009712855749247</c:v>
                </c:pt>
                <c:pt idx="78">
                  <c:v>2.8300989345509895</c:v>
                </c:pt>
                <c:pt idx="79">
                  <c:v>2.6628190690690694</c:v>
                </c:pt>
                <c:pt idx="80">
                  <c:v>2.5383141762452106</c:v>
                </c:pt>
                <c:pt idx="81">
                  <c:v>2.7737867177522353</c:v>
                </c:pt>
                <c:pt idx="82">
                  <c:v>2.7485720062680081</c:v>
                </c:pt>
                <c:pt idx="83">
                  <c:v>2.7493764520978545</c:v>
                </c:pt>
                <c:pt idx="84">
                  <c:v>3.6238825031928479</c:v>
                </c:pt>
                <c:pt idx="85">
                  <c:v>3.6731610082304527</c:v>
                </c:pt>
                <c:pt idx="86">
                  <c:v>3.8667730466672272</c:v>
                </c:pt>
                <c:pt idx="87">
                  <c:v>3.8492763360488231</c:v>
                </c:pt>
                <c:pt idx="88">
                  <c:v>3.3558554763629824</c:v>
                </c:pt>
                <c:pt idx="89">
                  <c:v>3.1645436317376876</c:v>
                </c:pt>
                <c:pt idx="90">
                  <c:v>1.1174968071519795</c:v>
                </c:pt>
                <c:pt idx="91">
                  <c:v>1.1306622798251413</c:v>
                </c:pt>
                <c:pt idx="92">
                  <c:v>1.0593462974415355</c:v>
                </c:pt>
                <c:pt idx="93">
                  <c:v>1.1410132654202239</c:v>
                </c:pt>
                <c:pt idx="94">
                  <c:v>1.2024404179284633</c:v>
                </c:pt>
                <c:pt idx="95">
                  <c:v>1.8329850226401951</c:v>
                </c:pt>
                <c:pt idx="96">
                  <c:v>1.8025078369905956</c:v>
                </c:pt>
                <c:pt idx="97">
                  <c:v>1.8963582181972987</c:v>
                </c:pt>
                <c:pt idx="98">
                  <c:v>2.0127474002012748</c:v>
                </c:pt>
                <c:pt idx="99">
                  <c:v>1.978044858818494</c:v>
                </c:pt>
                <c:pt idx="100">
                  <c:v>1.4053203265532035</c:v>
                </c:pt>
                <c:pt idx="101">
                  <c:v>1.4550535383868717</c:v>
                </c:pt>
                <c:pt idx="102">
                  <c:v>1.5479746634201037</c:v>
                </c:pt>
                <c:pt idx="103">
                  <c:v>1.5347011310259533</c:v>
                </c:pt>
                <c:pt idx="104">
                  <c:v>1.4344121486978629</c:v>
                </c:pt>
                <c:pt idx="105">
                  <c:v>1.5174419936324699</c:v>
                </c:pt>
                <c:pt idx="106">
                  <c:v>1.6389952193419819</c:v>
                </c:pt>
                <c:pt idx="107">
                  <c:v>1.6092912771879562</c:v>
                </c:pt>
                <c:pt idx="108">
                  <c:v>2.2466039707419019</c:v>
                </c:pt>
                <c:pt idx="109">
                  <c:v>2.2773396061067297</c:v>
                </c:pt>
                <c:pt idx="110">
                  <c:v>2.2307661196550086</c:v>
                </c:pt>
                <c:pt idx="111">
                  <c:v>1.7081362036190895</c:v>
                </c:pt>
                <c:pt idx="112">
                  <c:v>0.23727614307324454</c:v>
                </c:pt>
                <c:pt idx="113">
                  <c:v>0.21940718662030137</c:v>
                </c:pt>
                <c:pt idx="114">
                  <c:v>0.19925668127524279</c:v>
                </c:pt>
                <c:pt idx="115">
                  <c:v>0.32032279314888013</c:v>
                </c:pt>
                <c:pt idx="116">
                  <c:v>0.34184053651266771</c:v>
                </c:pt>
                <c:pt idx="117">
                  <c:v>0.26899651972157779</c:v>
                </c:pt>
                <c:pt idx="118">
                  <c:v>0.34420289855072461</c:v>
                </c:pt>
                <c:pt idx="119">
                  <c:v>0.36046944858420271</c:v>
                </c:pt>
                <c:pt idx="120">
                  <c:v>0.31467517401392114</c:v>
                </c:pt>
                <c:pt idx="121">
                  <c:v>0.37384716732542816</c:v>
                </c:pt>
                <c:pt idx="122">
                  <c:v>0.38841281669150524</c:v>
                </c:pt>
                <c:pt idx="123">
                  <c:v>0.37848027842227383</c:v>
                </c:pt>
                <c:pt idx="124">
                  <c:v>0.50175669740887141</c:v>
                </c:pt>
                <c:pt idx="125">
                  <c:v>0.54893194237456544</c:v>
                </c:pt>
                <c:pt idx="126">
                  <c:v>0.43575986078886314</c:v>
                </c:pt>
                <c:pt idx="127">
                  <c:v>0.22183641975308641</c:v>
                </c:pt>
                <c:pt idx="128">
                  <c:v>0.23505372656607226</c:v>
                </c:pt>
                <c:pt idx="129">
                  <c:v>0.21012710127101272</c:v>
                </c:pt>
                <c:pt idx="130">
                  <c:v>0.33159722222222227</c:v>
                </c:pt>
                <c:pt idx="131">
                  <c:v>0.3539737654320988</c:v>
                </c:pt>
                <c:pt idx="132">
                  <c:v>0.32902829028290276</c:v>
                </c:pt>
                <c:pt idx="133">
                  <c:v>0.38107638888888884</c:v>
                </c:pt>
                <c:pt idx="134">
                  <c:v>0.40219907407407407</c:v>
                </c:pt>
                <c:pt idx="135">
                  <c:v>0.39898523985239848</c:v>
                </c:pt>
                <c:pt idx="136">
                  <c:v>0.16077441077441079</c:v>
                </c:pt>
                <c:pt idx="137">
                  <c:v>0.16040029928918817</c:v>
                </c:pt>
                <c:pt idx="138">
                  <c:v>0.17182899101718288</c:v>
                </c:pt>
                <c:pt idx="139">
                  <c:v>0.26388888888888884</c:v>
                </c:pt>
                <c:pt idx="140">
                  <c:v>0.27497194163860833</c:v>
                </c:pt>
                <c:pt idx="141">
                  <c:v>0.28961198702896118</c:v>
                </c:pt>
                <c:pt idx="142">
                  <c:v>0.21085858585858583</c:v>
                </c:pt>
                <c:pt idx="143">
                  <c:v>0.22306397306397308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F66-4EBA-BE9C-5C3D380DD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103657"/>
        <c:axId val="1626482398"/>
      </c:barChart>
      <c:catAx>
        <c:axId val="1632103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6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6482398"/>
        <c:crosses val="autoZero"/>
        <c:auto val="1"/>
        <c:lblAlgn val="ctr"/>
        <c:lblOffset val="100"/>
        <c:noMultiLvlLbl val="1"/>
      </c:catAx>
      <c:valAx>
        <c:axId val="162648239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2400"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2700" b="0">
                <a:solidFill>
                  <a:srgbClr val="000000"/>
                </a:solidFill>
                <a:latin typeface="serif"/>
              </a:defRPr>
            </a:pPr>
            <a:endParaRPr lang="en-US"/>
          </a:p>
        </c:txPr>
        <c:crossAx val="1632103657"/>
        <c:crosses val="autoZero"/>
        <c:crossBetween val="between"/>
        <c:majorUnit val="1"/>
        <c:minorUnit val="0.33333333333333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7.756916996047436E-2"/>
          <c:y val="6.7045454545454547E-2"/>
          <c:w val="0.92243083003952564"/>
          <c:h val="0.9059659090909090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Data'!$R$160</c:f>
              <c:numCache>
                <c:formatCode>General</c:formatCode>
                <c:ptCount val="1"/>
              </c:numCache>
            </c:numRef>
          </c:cat>
          <c:val>
            <c:numRef>
              <c:f>'Copy of Data'!$AC$2:$AC$146</c:f>
              <c:numCache>
                <c:formatCode>General</c:formatCode>
                <c:ptCount val="145"/>
                <c:pt idx="0">
                  <c:v>0.71493964454213166</c:v>
                </c:pt>
                <c:pt idx="1">
                  <c:v>0.75290104159746607</c:v>
                </c:pt>
                <c:pt idx="2">
                  <c:v>0.77460653860871398</c:v>
                </c:pt>
                <c:pt idx="3">
                  <c:v>0.727623029781303</c:v>
                </c:pt>
                <c:pt idx="4">
                  <c:v>0.73835115130921403</c:v>
                </c:pt>
                <c:pt idx="5">
                  <c:v>0.74748916060759529</c:v>
                </c:pt>
                <c:pt idx="6">
                  <c:v>1.4474606728636077</c:v>
                </c:pt>
                <c:pt idx="7">
                  <c:v>1.4529434784426365</c:v>
                </c:pt>
                <c:pt idx="8">
                  <c:v>0.73245822340481426</c:v>
                </c:pt>
                <c:pt idx="9">
                  <c:v>0.73792432954962628</c:v>
                </c:pt>
                <c:pt idx="10">
                  <c:v>1.3217044658155528</c:v>
                </c:pt>
                <c:pt idx="11">
                  <c:v>1.2073419986107574</c:v>
                </c:pt>
                <c:pt idx="12">
                  <c:v>1.2463992033168136</c:v>
                </c:pt>
                <c:pt idx="13">
                  <c:v>1.3919178920289288</c:v>
                </c:pt>
                <c:pt idx="14">
                  <c:v>1.4341286771955617</c:v>
                </c:pt>
                <c:pt idx="15">
                  <c:v>1.2195371907602122</c:v>
                </c:pt>
                <c:pt idx="16">
                  <c:v>1.3012525240895059</c:v>
                </c:pt>
                <c:pt idx="17">
                  <c:v>1.3158733389669162</c:v>
                </c:pt>
                <c:pt idx="18">
                  <c:v>2.2315018706647285</c:v>
                </c:pt>
                <c:pt idx="19">
                  <c:v>2.2095706483486133</c:v>
                </c:pt>
                <c:pt idx="20">
                  <c:v>1.1347636356629809</c:v>
                </c:pt>
                <c:pt idx="21">
                  <c:v>1.1303907507471314</c:v>
                </c:pt>
                <c:pt idx="22">
                  <c:v>1.9393744601793141</c:v>
                </c:pt>
                <c:pt idx="23">
                  <c:v>1.8822241878176398</c:v>
                </c:pt>
                <c:pt idx="24">
                  <c:v>1.569466509506483</c:v>
                </c:pt>
                <c:pt idx="25">
                  <c:v>1.505406651975606</c:v>
                </c:pt>
                <c:pt idx="26">
                  <c:v>1.641405087571483</c:v>
                </c:pt>
                <c:pt idx="27">
                  <c:v>1.4656543995572775</c:v>
                </c:pt>
                <c:pt idx="28">
                  <c:v>1.5474362058437114</c:v>
                </c:pt>
                <c:pt idx="29">
                  <c:v>1.561314557465628</c:v>
                </c:pt>
                <c:pt idx="30">
                  <c:v>2.9260191336207697</c:v>
                </c:pt>
                <c:pt idx="31">
                  <c:v>2.8473751410965749</c:v>
                </c:pt>
                <c:pt idx="32">
                  <c:v>1.3919097666129827</c:v>
                </c:pt>
                <c:pt idx="33">
                  <c:v>1.3656212123727773</c:v>
                </c:pt>
                <c:pt idx="34">
                  <c:v>1.6727822145478093</c:v>
                </c:pt>
                <c:pt idx="35">
                  <c:v>1.8237560529511418</c:v>
                </c:pt>
                <c:pt idx="36">
                  <c:v>1.3824275427650954</c:v>
                </c:pt>
                <c:pt idx="37">
                  <c:v>1.3919178920289288</c:v>
                </c:pt>
                <c:pt idx="38">
                  <c:v>1.4761787464343206</c:v>
                </c:pt>
                <c:pt idx="39">
                  <c:v>1.4219393715796591</c:v>
                </c:pt>
                <c:pt idx="40">
                  <c:v>1.4575124830918271</c:v>
                </c:pt>
                <c:pt idx="41">
                  <c:v>1.4575124830918271</c:v>
                </c:pt>
                <c:pt idx="42">
                  <c:v>2.7377475857950562</c:v>
                </c:pt>
                <c:pt idx="43">
                  <c:v>2.7450579932337607</c:v>
                </c:pt>
                <c:pt idx="44">
                  <c:v>1.3599672088292372</c:v>
                </c:pt>
                <c:pt idx="45">
                  <c:v>1.3605138194437183</c:v>
                </c:pt>
                <c:pt idx="46">
                  <c:v>2.7888073550831058</c:v>
                </c:pt>
                <c:pt idx="47">
                  <c:v>2.2116835213697428</c:v>
                </c:pt>
                <c:pt idx="48">
                  <c:v>1.0591180435201233</c:v>
                </c:pt>
                <c:pt idx="49">
                  <c:v>1.0543844321482709</c:v>
                </c:pt>
                <c:pt idx="50">
                  <c:v>1.0764454536977612</c:v>
                </c:pt>
                <c:pt idx="51">
                  <c:v>1.0294688515370203</c:v>
                </c:pt>
                <c:pt idx="52">
                  <c:v>1.0407773305687686</c:v>
                </c:pt>
                <c:pt idx="53">
                  <c:v>1.0253010717047841</c:v>
                </c:pt>
                <c:pt idx="54">
                  <c:v>1.0094233552611147</c:v>
                </c:pt>
                <c:pt idx="55">
                  <c:v>1.0353066547960494</c:v>
                </c:pt>
                <c:pt idx="56">
                  <c:v>1.0203827058852881</c:v>
                </c:pt>
                <c:pt idx="57">
                  <c:v>0.59278663851817537</c:v>
                </c:pt>
                <c:pt idx="58">
                  <c:v>0.61280133313195673</c:v>
                </c:pt>
                <c:pt idx="59">
                  <c:v>0.61016248427370345</c:v>
                </c:pt>
                <c:pt idx="60">
                  <c:v>1.0866276030920745</c:v>
                </c:pt>
                <c:pt idx="61">
                  <c:v>1.0543844321482709</c:v>
                </c:pt>
                <c:pt idx="62">
                  <c:v>1.1052066961055811</c:v>
                </c:pt>
                <c:pt idx="63">
                  <c:v>1.1443156604446927</c:v>
                </c:pt>
                <c:pt idx="64">
                  <c:v>1.2074286267834653</c:v>
                </c:pt>
                <c:pt idx="65">
                  <c:v>1.1805639086020789</c:v>
                </c:pt>
                <c:pt idx="66">
                  <c:v>0.90362082982009173</c:v>
                </c:pt>
                <c:pt idx="67">
                  <c:v>1.014076807434741</c:v>
                </c:pt>
                <c:pt idx="68">
                  <c:v>1.0538663892478537</c:v>
                </c:pt>
                <c:pt idx="69">
                  <c:v>1.0089315666941601</c:v>
                </c:pt>
                <c:pt idx="70">
                  <c:v>1.0523942506870494</c:v>
                </c:pt>
                <c:pt idx="71">
                  <c:v>0.90952642600608069</c:v>
                </c:pt>
                <c:pt idx="72">
                  <c:v>0.92847489321454058</c:v>
                </c:pt>
                <c:pt idx="73">
                  <c:v>1.4090171027035265</c:v>
                </c:pt>
                <c:pt idx="74">
                  <c:v>1.4314894647881125</c:v>
                </c:pt>
                <c:pt idx="75">
                  <c:v>1.4193442761476229</c:v>
                </c:pt>
                <c:pt idx="76">
                  <c:v>1.1468519457620561</c:v>
                </c:pt>
                <c:pt idx="77">
                  <c:v>1.1875980828773807</c:v>
                </c:pt>
                <c:pt idx="78">
                  <c:v>0.9280627054968914</c:v>
                </c:pt>
                <c:pt idx="79">
                  <c:v>0.86858716262611013</c:v>
                </c:pt>
                <c:pt idx="80">
                  <c:v>0.82797480828062675</c:v>
                </c:pt>
                <c:pt idx="81">
                  <c:v>0.86789918757767792</c:v>
                </c:pt>
                <c:pt idx="82">
                  <c:v>0.8106387483924079</c:v>
                </c:pt>
                <c:pt idx="83">
                  <c:v>0.810876004305358</c:v>
                </c:pt>
                <c:pt idx="84">
                  <c:v>1.3741647938374459</c:v>
                </c:pt>
                <c:pt idx="85">
                  <c:v>1.3928510472289275</c:v>
                </c:pt>
                <c:pt idx="86">
                  <c:v>1.4064939288466813</c:v>
                </c:pt>
                <c:pt idx="87">
                  <c:v>1.4001297029242981</c:v>
                </c:pt>
                <c:pt idx="88">
                  <c:v>1.1505790204673085</c:v>
                </c:pt>
                <c:pt idx="89">
                  <c:v>1.6333128421871934</c:v>
                </c:pt>
                <c:pt idx="90">
                  <c:v>1.165315959531755</c:v>
                </c:pt>
                <c:pt idx="91">
                  <c:v>1.1309796141725521</c:v>
                </c:pt>
                <c:pt idx="92">
                  <c:v>1.0596436160767984</c:v>
                </c:pt>
                <c:pt idx="93">
                  <c:v>1.1126902411012818</c:v>
                </c:pt>
                <c:pt idx="94">
                  <c:v>1.1725926061359124</c:v>
                </c:pt>
                <c:pt idx="95">
                  <c:v>1.1326938388753105</c:v>
                </c:pt>
                <c:pt idx="96">
                  <c:v>1.1138604496303528</c:v>
                </c:pt>
                <c:pt idx="97">
                  <c:v>1.1240832323414807</c:v>
                </c:pt>
                <c:pt idx="98">
                  <c:v>1.1245826743981726</c:v>
                </c:pt>
                <c:pt idx="99">
                  <c:v>1.1051933179430316</c:v>
                </c:pt>
                <c:pt idx="100">
                  <c:v>1.1030312656757715</c:v>
                </c:pt>
                <c:pt idx="101">
                  <c:v>1.0955089698989822</c:v>
                </c:pt>
                <c:pt idx="102">
                  <c:v>1.0985626643626543</c:v>
                </c:pt>
                <c:pt idx="103">
                  <c:v>1.089142738147451</c:v>
                </c:pt>
                <c:pt idx="104">
                  <c:v>0.64335162310728333</c:v>
                </c:pt>
                <c:pt idx="105">
                  <c:v>0.65284640107027403</c:v>
                </c:pt>
                <c:pt idx="106">
                  <c:v>0.66466165577002023</c:v>
                </c:pt>
                <c:pt idx="107">
                  <c:v>0.65261581747714359</c:v>
                </c:pt>
                <c:pt idx="108">
                  <c:v>1.17136954893192</c:v>
                </c:pt>
                <c:pt idx="109">
                  <c:v>1.1873949756659181</c:v>
                </c:pt>
                <c:pt idx="110">
                  <c:v>1.1156961058729231</c:v>
                </c:pt>
                <c:pt idx="111">
                  <c:v>1.2122256928909669</c:v>
                </c:pt>
                <c:pt idx="112">
                  <c:v>0.23558624031007749</c:v>
                </c:pt>
                <c:pt idx="113">
                  <c:v>0.20985943377549005</c:v>
                </c:pt>
                <c:pt idx="114">
                  <c:v>0.16662175514236954</c:v>
                </c:pt>
                <c:pt idx="115">
                  <c:v>0.17949427833148762</c:v>
                </c:pt>
                <c:pt idx="116">
                  <c:v>0.18453048744080225</c:v>
                </c:pt>
                <c:pt idx="117">
                  <c:v>0.12694990867990064</c:v>
                </c:pt>
                <c:pt idx="118">
                  <c:v>0.24498312078019507</c:v>
                </c:pt>
                <c:pt idx="119">
                  <c:v>0.2471564238317549</c:v>
                </c:pt>
                <c:pt idx="120">
                  <c:v>0.18862840204796552</c:v>
                </c:pt>
                <c:pt idx="121">
                  <c:v>0.1520469403065052</c:v>
                </c:pt>
                <c:pt idx="122">
                  <c:v>0.15218047801822335</c:v>
                </c:pt>
                <c:pt idx="123">
                  <c:v>0.12964322036739698</c:v>
                </c:pt>
                <c:pt idx="124">
                  <c:v>0.23723006644518277</c:v>
                </c:pt>
                <c:pt idx="125">
                  <c:v>0.25002121220691803</c:v>
                </c:pt>
                <c:pt idx="126">
                  <c:v>0.26121122034752831</c:v>
                </c:pt>
                <c:pt idx="127">
                  <c:v>0.17665130568356374</c:v>
                </c:pt>
                <c:pt idx="128">
                  <c:v>0.17954595066579351</c:v>
                </c:pt>
                <c:pt idx="129">
                  <c:v>0.15129151291512913</c:v>
                </c:pt>
                <c:pt idx="130">
                  <c:v>0.14902591861117206</c:v>
                </c:pt>
                <c:pt idx="131">
                  <c:v>0.15259716634962217</c:v>
                </c:pt>
                <c:pt idx="132">
                  <c:v>0.13370038462289385</c:v>
                </c:pt>
                <c:pt idx="133">
                  <c:v>0.12430362363467759</c:v>
                </c:pt>
                <c:pt idx="134">
                  <c:v>0.12584538219876332</c:v>
                </c:pt>
                <c:pt idx="135">
                  <c:v>0.11767306613158297</c:v>
                </c:pt>
                <c:pt idx="136">
                  <c:v>0.16765415843756859</c:v>
                </c:pt>
                <c:pt idx="137">
                  <c:v>0.16044531761624098</c:v>
                </c:pt>
                <c:pt idx="138">
                  <c:v>0.16756373237491237</c:v>
                </c:pt>
                <c:pt idx="139">
                  <c:v>0.16307024601955475</c:v>
                </c:pt>
                <c:pt idx="140">
                  <c:v>0.16299206868951469</c:v>
                </c:pt>
                <c:pt idx="141">
                  <c:v>0.16181495148284816</c:v>
                </c:pt>
                <c:pt idx="142">
                  <c:v>9.4572688596770649E-2</c:v>
                </c:pt>
                <c:pt idx="143">
                  <c:v>9.5968420957330297E-2</c:v>
                </c:pt>
                <c:pt idx="144">
                  <c:v>9.6813871364520104E-2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5EA-457B-963D-0C62E6553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829858"/>
        <c:axId val="1561985785"/>
      </c:barChart>
      <c:catAx>
        <c:axId val="2142829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1985785"/>
        <c:crosses val="autoZero"/>
        <c:auto val="1"/>
        <c:lblAlgn val="ctr"/>
        <c:lblOffset val="100"/>
        <c:noMultiLvlLbl val="1"/>
      </c:catAx>
      <c:valAx>
        <c:axId val="156198578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sz="2700" b="0">
                <a:solidFill>
                  <a:srgbClr val="000000"/>
                </a:solidFill>
                <a:latin typeface="serif"/>
              </a:defRPr>
            </a:pPr>
            <a:endParaRPr lang="en-US"/>
          </a:p>
        </c:txPr>
        <c:crossAx val="21428298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-390525</xdr:colOff>
      <xdr:row>15</xdr:row>
      <xdr:rowOff>47625</xdr:rowOff>
    </xdr:from>
    <xdr:ext cx="8039100" cy="4505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542925</xdr:colOff>
      <xdr:row>36</xdr:row>
      <xdr:rowOff>200025</xdr:rowOff>
    </xdr:from>
    <xdr:ext cx="8086725" cy="616267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542925</xdr:colOff>
      <xdr:row>65</xdr:row>
      <xdr:rowOff>9525</xdr:rowOff>
    </xdr:from>
    <xdr:ext cx="8086725" cy="31051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438150</xdr:colOff>
      <xdr:row>7</xdr:row>
      <xdr:rowOff>190500</xdr:rowOff>
    </xdr:from>
    <xdr:ext cx="50863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466725</xdr:colOff>
      <xdr:row>148</xdr:row>
      <xdr:rowOff>161925</xdr:rowOff>
    </xdr:from>
    <xdr:ext cx="9639300" cy="45529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466725</xdr:colOff>
      <xdr:row>171</xdr:row>
      <xdr:rowOff>114300</xdr:rowOff>
    </xdr:from>
    <xdr:ext cx="9639300" cy="455295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0"/>
  <sheetViews>
    <sheetView tabSelected="1" workbookViewId="0">
      <selection activeCell="O10" sqref="O10"/>
    </sheetView>
  </sheetViews>
  <sheetFormatPr defaultColWidth="12.5703125" defaultRowHeight="15.75" customHeight="1"/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6"/>
      <c r="P1" s="6"/>
      <c r="Q1" s="79"/>
      <c r="R1" s="80"/>
      <c r="S1" s="7"/>
      <c r="T1" s="8"/>
      <c r="U1" s="8"/>
      <c r="V1" s="8"/>
      <c r="W1" s="8"/>
      <c r="X1" s="8"/>
      <c r="Y1" s="9"/>
    </row>
    <row r="2" spans="1:25" ht="15.75" customHeight="1">
      <c r="A2" s="10">
        <v>1</v>
      </c>
      <c r="B2" s="11">
        <v>20.8</v>
      </c>
      <c r="C2" s="11">
        <v>20.8</v>
      </c>
      <c r="D2" s="11">
        <v>41.6</v>
      </c>
      <c r="E2" s="11">
        <v>0</v>
      </c>
      <c r="F2" s="12">
        <v>13</v>
      </c>
      <c r="G2" s="11">
        <v>12</v>
      </c>
      <c r="H2" s="11">
        <v>0.8</v>
      </c>
      <c r="I2" s="11">
        <v>2</v>
      </c>
      <c r="J2" s="11">
        <v>327</v>
      </c>
      <c r="K2" s="11">
        <v>478</v>
      </c>
      <c r="L2" s="11">
        <v>11.3</v>
      </c>
      <c r="M2" s="13" t="s">
        <v>18</v>
      </c>
      <c r="N2" s="13">
        <v>1</v>
      </c>
      <c r="O2" s="11"/>
      <c r="P2" s="14"/>
      <c r="Q2" s="14"/>
      <c r="R2" s="15"/>
      <c r="S2" s="16"/>
      <c r="T2" s="17"/>
      <c r="U2" s="17"/>
      <c r="V2" s="17"/>
      <c r="W2" s="18"/>
      <c r="X2" s="17"/>
      <c r="Y2" s="19"/>
    </row>
    <row r="3" spans="1:25" ht="15.75" customHeight="1">
      <c r="A3" s="10">
        <v>2</v>
      </c>
      <c r="B3" s="11">
        <v>20.8</v>
      </c>
      <c r="C3" s="11">
        <v>20.8</v>
      </c>
      <c r="D3" s="11">
        <v>41.6</v>
      </c>
      <c r="E3" s="11">
        <v>0</v>
      </c>
      <c r="F3" s="12">
        <v>13</v>
      </c>
      <c r="G3" s="11">
        <v>12</v>
      </c>
      <c r="H3" s="11">
        <v>0.8</v>
      </c>
      <c r="I3" s="11">
        <v>2</v>
      </c>
      <c r="J3" s="11">
        <v>327</v>
      </c>
      <c r="K3" s="11">
        <v>478</v>
      </c>
      <c r="L3" s="11">
        <v>11.9</v>
      </c>
      <c r="M3" s="13" t="s">
        <v>18</v>
      </c>
      <c r="N3" s="13">
        <v>1</v>
      </c>
      <c r="O3" s="11"/>
      <c r="P3" s="14"/>
      <c r="Q3" s="14"/>
      <c r="R3" s="15"/>
      <c r="S3" s="20"/>
      <c r="T3" s="2"/>
      <c r="U3" s="1"/>
      <c r="V3" s="17"/>
      <c r="W3" s="21"/>
      <c r="X3" s="21"/>
      <c r="Y3" s="22"/>
    </row>
    <row r="4" spans="1:25" ht="15.75" customHeight="1">
      <c r="A4" s="10">
        <v>3</v>
      </c>
      <c r="B4" s="11">
        <v>20.8</v>
      </c>
      <c r="C4" s="11">
        <v>20.8</v>
      </c>
      <c r="D4" s="11">
        <v>41.6</v>
      </c>
      <c r="E4" s="11">
        <v>0</v>
      </c>
      <c r="F4" s="12">
        <v>13</v>
      </c>
      <c r="G4" s="11">
        <v>12</v>
      </c>
      <c r="H4" s="11">
        <v>1.2</v>
      </c>
      <c r="I4" s="11">
        <v>2</v>
      </c>
      <c r="J4" s="11">
        <v>311</v>
      </c>
      <c r="K4" s="11">
        <v>456</v>
      </c>
      <c r="L4" s="11">
        <v>17.5</v>
      </c>
      <c r="M4" s="13" t="s">
        <v>18</v>
      </c>
      <c r="N4" s="13">
        <v>1</v>
      </c>
      <c r="O4" s="11"/>
      <c r="P4" s="14"/>
      <c r="Q4" s="14"/>
      <c r="R4" s="15"/>
      <c r="S4" s="20"/>
      <c r="T4" s="23"/>
      <c r="U4" s="1"/>
      <c r="V4" s="17"/>
      <c r="W4" s="21"/>
      <c r="X4" s="17"/>
      <c r="Y4" s="19"/>
    </row>
    <row r="5" spans="1:25" ht="15.75" customHeight="1">
      <c r="A5" s="10">
        <v>4</v>
      </c>
      <c r="B5" s="11">
        <v>20.8</v>
      </c>
      <c r="C5" s="11">
        <v>20.8</v>
      </c>
      <c r="D5" s="11">
        <v>41.6</v>
      </c>
      <c r="E5" s="11">
        <v>0</v>
      </c>
      <c r="F5" s="12">
        <v>13</v>
      </c>
      <c r="G5" s="11">
        <v>12</v>
      </c>
      <c r="H5" s="11">
        <v>2</v>
      </c>
      <c r="I5" s="11">
        <v>2</v>
      </c>
      <c r="J5" s="11">
        <v>334</v>
      </c>
      <c r="K5" s="11">
        <v>463</v>
      </c>
      <c r="L5" s="11">
        <v>28.4</v>
      </c>
      <c r="M5" s="13" t="s">
        <v>18</v>
      </c>
      <c r="N5" s="13">
        <v>1</v>
      </c>
      <c r="O5" s="11"/>
      <c r="P5" s="14"/>
      <c r="Q5" s="14"/>
      <c r="R5" s="15"/>
      <c r="S5" s="20"/>
      <c r="T5" s="23"/>
      <c r="U5" s="1"/>
      <c r="V5" s="17"/>
      <c r="W5" s="1"/>
      <c r="X5" s="21"/>
      <c r="Y5" s="19"/>
    </row>
    <row r="6" spans="1:25" ht="15.75" customHeight="1">
      <c r="A6" s="10">
        <v>5</v>
      </c>
      <c r="B6" s="11">
        <v>20.8</v>
      </c>
      <c r="C6" s="11">
        <v>20.8</v>
      </c>
      <c r="D6" s="11">
        <v>41.6</v>
      </c>
      <c r="E6" s="11">
        <v>0</v>
      </c>
      <c r="F6" s="12">
        <v>13</v>
      </c>
      <c r="G6" s="11">
        <v>12</v>
      </c>
      <c r="H6" s="11">
        <v>3</v>
      </c>
      <c r="I6" s="11">
        <v>2</v>
      </c>
      <c r="J6" s="11">
        <v>295</v>
      </c>
      <c r="K6" s="11">
        <v>447</v>
      </c>
      <c r="L6" s="11">
        <v>40.4</v>
      </c>
      <c r="M6" s="13" t="s">
        <v>18</v>
      </c>
      <c r="N6" s="13">
        <v>1</v>
      </c>
      <c r="O6" s="11"/>
      <c r="P6" s="14"/>
      <c r="Q6" s="14"/>
      <c r="R6" s="15"/>
      <c r="S6" s="20"/>
      <c r="T6" s="23"/>
      <c r="U6" s="1"/>
      <c r="V6" s="17"/>
      <c r="W6" s="1"/>
      <c r="X6" s="21"/>
      <c r="Y6" s="22"/>
    </row>
    <row r="7" spans="1:25" ht="15.75" customHeight="1">
      <c r="A7" s="10">
        <v>6</v>
      </c>
      <c r="B7" s="11">
        <v>20.8</v>
      </c>
      <c r="C7" s="11">
        <v>20.8</v>
      </c>
      <c r="D7" s="11">
        <v>41.6</v>
      </c>
      <c r="E7" s="11">
        <v>0</v>
      </c>
      <c r="F7" s="12">
        <v>13</v>
      </c>
      <c r="G7" s="11">
        <v>12</v>
      </c>
      <c r="H7" s="11">
        <v>3</v>
      </c>
      <c r="I7" s="11">
        <v>2</v>
      </c>
      <c r="J7" s="11">
        <v>295</v>
      </c>
      <c r="K7" s="11">
        <v>447</v>
      </c>
      <c r="L7" s="11">
        <v>40.9</v>
      </c>
      <c r="M7" s="13" t="s">
        <v>18</v>
      </c>
      <c r="N7" s="13">
        <v>1</v>
      </c>
      <c r="O7" s="11"/>
      <c r="P7" s="14"/>
      <c r="Q7" s="14"/>
      <c r="R7" s="15"/>
      <c r="S7" s="20"/>
      <c r="T7" s="23"/>
      <c r="U7" s="1"/>
      <c r="V7" s="17"/>
      <c r="W7" s="1"/>
      <c r="X7" s="21"/>
      <c r="Y7" s="22"/>
    </row>
    <row r="8" spans="1:25" ht="15.75" customHeight="1">
      <c r="A8" s="10">
        <v>7</v>
      </c>
      <c r="B8" s="11">
        <v>20.8</v>
      </c>
      <c r="C8" s="11">
        <v>20.8</v>
      </c>
      <c r="D8" s="11">
        <v>41.6</v>
      </c>
      <c r="E8" s="11">
        <v>0</v>
      </c>
      <c r="F8" s="12">
        <v>13</v>
      </c>
      <c r="G8" s="11">
        <v>12</v>
      </c>
      <c r="H8" s="24">
        <v>3</v>
      </c>
      <c r="I8" s="11">
        <v>2</v>
      </c>
      <c r="J8" s="11">
        <v>295</v>
      </c>
      <c r="K8" s="11">
        <v>447</v>
      </c>
      <c r="L8" s="11">
        <v>79.2</v>
      </c>
      <c r="M8" s="13" t="s">
        <v>18</v>
      </c>
      <c r="N8" s="13">
        <v>1</v>
      </c>
      <c r="O8" s="11"/>
      <c r="P8" s="14"/>
      <c r="Q8" s="14"/>
      <c r="R8" s="15"/>
      <c r="S8" s="20"/>
      <c r="T8" s="23"/>
      <c r="U8" s="1"/>
      <c r="V8" s="17"/>
      <c r="W8" s="21"/>
      <c r="X8" s="1"/>
      <c r="Y8" s="22"/>
    </row>
    <row r="9" spans="1:25" ht="15.75" customHeight="1">
      <c r="A9" s="10">
        <v>8</v>
      </c>
      <c r="B9" s="11">
        <v>20.8</v>
      </c>
      <c r="C9" s="11">
        <v>20.8</v>
      </c>
      <c r="D9" s="11">
        <v>41.6</v>
      </c>
      <c r="E9" s="11">
        <v>0</v>
      </c>
      <c r="F9" s="12">
        <v>13</v>
      </c>
      <c r="G9" s="11">
        <v>12</v>
      </c>
      <c r="H9" s="11">
        <v>3</v>
      </c>
      <c r="I9" s="11">
        <v>2</v>
      </c>
      <c r="J9" s="11">
        <v>295</v>
      </c>
      <c r="K9" s="11">
        <v>447</v>
      </c>
      <c r="L9" s="11">
        <v>79.5</v>
      </c>
      <c r="M9" s="13" t="s">
        <v>18</v>
      </c>
      <c r="N9" s="13">
        <v>1</v>
      </c>
      <c r="O9" s="11"/>
      <c r="P9" s="14"/>
      <c r="Q9" s="14"/>
      <c r="R9" s="15"/>
      <c r="S9" s="20"/>
      <c r="T9" s="23"/>
      <c r="U9" s="1"/>
      <c r="V9" s="17"/>
      <c r="W9" s="21"/>
      <c r="X9" s="17"/>
      <c r="Y9" s="22"/>
    </row>
    <row r="10" spans="1:25" ht="15.75" customHeight="1">
      <c r="A10" s="10">
        <v>9</v>
      </c>
      <c r="B10" s="11">
        <v>20.8</v>
      </c>
      <c r="C10" s="11">
        <v>20.8</v>
      </c>
      <c r="D10" s="11">
        <v>41.6</v>
      </c>
      <c r="E10" s="11">
        <v>0</v>
      </c>
      <c r="F10" s="12">
        <v>13</v>
      </c>
      <c r="G10" s="11">
        <v>12</v>
      </c>
      <c r="H10" s="11">
        <v>4.5</v>
      </c>
      <c r="I10" s="11">
        <v>2</v>
      </c>
      <c r="J10" s="11">
        <v>353</v>
      </c>
      <c r="K10" s="11">
        <v>478</v>
      </c>
      <c r="L10" s="11">
        <v>67</v>
      </c>
      <c r="M10" s="13" t="s">
        <v>18</v>
      </c>
      <c r="N10" s="13">
        <v>1</v>
      </c>
      <c r="O10" s="11"/>
      <c r="P10" s="14"/>
      <c r="Q10" s="14"/>
      <c r="R10" s="15"/>
      <c r="S10" s="20"/>
      <c r="T10" s="23"/>
      <c r="U10" s="1"/>
      <c r="V10" s="17"/>
      <c r="W10" s="1"/>
      <c r="X10" s="25"/>
      <c r="Y10" s="22"/>
    </row>
    <row r="11" spans="1:25" ht="15.75" customHeight="1">
      <c r="A11" s="10">
        <v>10</v>
      </c>
      <c r="B11" s="11">
        <v>20.8</v>
      </c>
      <c r="C11" s="11">
        <v>20.8</v>
      </c>
      <c r="D11" s="11">
        <v>41.6</v>
      </c>
      <c r="E11" s="11">
        <v>0</v>
      </c>
      <c r="F11" s="12">
        <v>13</v>
      </c>
      <c r="G11" s="11">
        <v>12</v>
      </c>
      <c r="H11" s="11">
        <v>4.5</v>
      </c>
      <c r="I11" s="11">
        <v>2</v>
      </c>
      <c r="J11" s="11">
        <v>353</v>
      </c>
      <c r="K11" s="11">
        <v>478</v>
      </c>
      <c r="L11" s="11">
        <v>67.5</v>
      </c>
      <c r="M11" s="13" t="s">
        <v>18</v>
      </c>
      <c r="N11" s="13">
        <v>1</v>
      </c>
      <c r="O11" s="11"/>
      <c r="P11" s="14"/>
      <c r="Q11" s="14"/>
      <c r="R11" s="15"/>
      <c r="S11" s="20"/>
      <c r="T11" s="23"/>
      <c r="U11" s="1"/>
      <c r="V11" s="17"/>
      <c r="W11" s="1"/>
      <c r="X11" s="25"/>
      <c r="Y11" s="22"/>
    </row>
    <row r="12" spans="1:25" ht="15.75" customHeight="1">
      <c r="A12" s="10">
        <v>11</v>
      </c>
      <c r="B12" s="11">
        <v>20.8</v>
      </c>
      <c r="C12" s="11">
        <v>20.8</v>
      </c>
      <c r="D12" s="11">
        <v>41.6</v>
      </c>
      <c r="E12" s="11">
        <v>0</v>
      </c>
      <c r="F12" s="12">
        <v>13</v>
      </c>
      <c r="G12" s="11">
        <v>12</v>
      </c>
      <c r="H12" s="11">
        <v>4.5</v>
      </c>
      <c r="I12" s="11">
        <v>2</v>
      </c>
      <c r="J12" s="11">
        <v>353</v>
      </c>
      <c r="K12" s="11">
        <v>478</v>
      </c>
      <c r="L12" s="11">
        <v>120.9</v>
      </c>
      <c r="M12" s="13" t="s">
        <v>18</v>
      </c>
      <c r="N12" s="13">
        <v>1</v>
      </c>
      <c r="O12" s="11"/>
      <c r="P12" s="14"/>
      <c r="Q12" s="14"/>
      <c r="R12" s="26"/>
      <c r="S12" s="27"/>
      <c r="T12" s="17"/>
      <c r="U12" s="17"/>
      <c r="V12" s="17"/>
      <c r="W12" s="1"/>
      <c r="X12" s="25"/>
      <c r="Y12" s="22"/>
    </row>
    <row r="13" spans="1:25" ht="15.75" customHeight="1">
      <c r="A13" s="10">
        <v>12</v>
      </c>
      <c r="B13" s="11">
        <v>20.8</v>
      </c>
      <c r="C13" s="11">
        <v>20.8</v>
      </c>
      <c r="D13" s="11">
        <v>41.6</v>
      </c>
      <c r="E13" s="11">
        <v>0</v>
      </c>
      <c r="F13" s="12">
        <v>13</v>
      </c>
      <c r="G13" s="11">
        <v>12</v>
      </c>
      <c r="H13" s="11">
        <v>5</v>
      </c>
      <c r="I13" s="11">
        <v>2</v>
      </c>
      <c r="J13" s="11">
        <v>395</v>
      </c>
      <c r="K13" s="11">
        <v>526</v>
      </c>
      <c r="L13" s="11">
        <v>135.9</v>
      </c>
      <c r="M13" s="13" t="s">
        <v>18</v>
      </c>
      <c r="N13" s="13">
        <v>1</v>
      </c>
      <c r="O13" s="11"/>
      <c r="P13" s="14"/>
      <c r="Q13" s="14"/>
      <c r="R13" s="26"/>
      <c r="S13" s="28"/>
      <c r="T13" s="17"/>
      <c r="U13" s="17"/>
      <c r="V13" s="17"/>
      <c r="W13" s="1"/>
      <c r="X13" s="1"/>
      <c r="Y13" s="22"/>
    </row>
    <row r="14" spans="1:25" ht="15.75" customHeight="1">
      <c r="A14" s="10">
        <v>13</v>
      </c>
      <c r="B14" s="11">
        <v>20.8</v>
      </c>
      <c r="C14" s="11">
        <v>41.6</v>
      </c>
      <c r="D14" s="11">
        <v>41.6</v>
      </c>
      <c r="E14" s="11">
        <v>0</v>
      </c>
      <c r="F14" s="12">
        <v>13</v>
      </c>
      <c r="G14" s="11">
        <v>12</v>
      </c>
      <c r="H14" s="11">
        <v>0.8</v>
      </c>
      <c r="I14" s="11">
        <v>2</v>
      </c>
      <c r="J14" s="11">
        <v>327</v>
      </c>
      <c r="K14" s="11">
        <v>478</v>
      </c>
      <c r="L14" s="11">
        <v>19.7</v>
      </c>
      <c r="M14" s="13" t="s">
        <v>34</v>
      </c>
      <c r="N14" s="13">
        <v>2</v>
      </c>
      <c r="O14" s="11"/>
      <c r="P14" s="14"/>
      <c r="Q14" s="14"/>
      <c r="R14" s="26"/>
      <c r="S14" s="29"/>
      <c r="T14" s="30"/>
      <c r="U14" s="1"/>
      <c r="V14" s="17"/>
      <c r="W14" s="17"/>
      <c r="X14" s="17"/>
      <c r="Y14" s="22"/>
    </row>
    <row r="15" spans="1:25" ht="15.75" customHeight="1">
      <c r="A15" s="10">
        <v>14</v>
      </c>
      <c r="B15" s="11">
        <v>20.8</v>
      </c>
      <c r="C15" s="11">
        <v>41.6</v>
      </c>
      <c r="D15" s="11">
        <v>41.6</v>
      </c>
      <c r="E15" s="11">
        <v>0</v>
      </c>
      <c r="F15" s="12">
        <v>13</v>
      </c>
      <c r="G15" s="11">
        <v>12</v>
      </c>
      <c r="H15" s="11">
        <v>0.8</v>
      </c>
      <c r="I15" s="11">
        <v>2</v>
      </c>
      <c r="J15" s="11">
        <v>327</v>
      </c>
      <c r="K15" s="11">
        <v>478</v>
      </c>
      <c r="L15" s="11">
        <v>22</v>
      </c>
      <c r="M15" s="13" t="s">
        <v>34</v>
      </c>
      <c r="N15" s="13">
        <v>2</v>
      </c>
      <c r="O15" s="11"/>
      <c r="P15" s="14"/>
      <c r="Q15" s="14"/>
      <c r="R15" s="26"/>
      <c r="S15" s="31"/>
      <c r="T15" s="32"/>
      <c r="U15" s="33"/>
      <c r="V15" s="34"/>
      <c r="W15" s="34"/>
      <c r="X15" s="34"/>
      <c r="Y15" s="35"/>
    </row>
    <row r="16" spans="1:25" ht="15.75" customHeight="1">
      <c r="A16" s="10">
        <v>15</v>
      </c>
      <c r="B16" s="11">
        <v>20.8</v>
      </c>
      <c r="C16" s="11">
        <v>41.6</v>
      </c>
      <c r="D16" s="11">
        <v>41.6</v>
      </c>
      <c r="E16" s="11">
        <v>0</v>
      </c>
      <c r="F16" s="12">
        <v>13</v>
      </c>
      <c r="G16" s="11">
        <v>12</v>
      </c>
      <c r="H16" s="11">
        <v>1.2</v>
      </c>
      <c r="I16" s="11">
        <v>2</v>
      </c>
      <c r="J16" s="11">
        <v>311</v>
      </c>
      <c r="K16" s="11">
        <v>456</v>
      </c>
      <c r="L16" s="11">
        <v>32.4</v>
      </c>
      <c r="M16" s="13" t="s">
        <v>34</v>
      </c>
      <c r="N16" s="13">
        <v>2</v>
      </c>
      <c r="O16" s="11"/>
      <c r="P16" s="14"/>
      <c r="Q16" s="14"/>
      <c r="R16" s="26"/>
      <c r="S16" s="80"/>
      <c r="T16" s="80"/>
      <c r="U16" s="80"/>
      <c r="V16" s="80"/>
      <c r="W16" s="80"/>
      <c r="X16" s="80"/>
      <c r="Y16" s="80"/>
    </row>
    <row r="17" spans="1:25" ht="15.75" customHeight="1">
      <c r="A17" s="10">
        <v>16</v>
      </c>
      <c r="B17" s="11">
        <v>20.8</v>
      </c>
      <c r="C17" s="11">
        <v>41.6</v>
      </c>
      <c r="D17" s="11">
        <v>41.6</v>
      </c>
      <c r="E17" s="11">
        <v>0</v>
      </c>
      <c r="F17" s="12">
        <v>13</v>
      </c>
      <c r="G17" s="11">
        <v>12</v>
      </c>
      <c r="H17" s="11">
        <v>2</v>
      </c>
      <c r="I17" s="11">
        <v>2</v>
      </c>
      <c r="J17" s="11">
        <v>334</v>
      </c>
      <c r="K17" s="11">
        <v>463</v>
      </c>
      <c r="L17" s="11">
        <v>47.6</v>
      </c>
      <c r="M17" s="13" t="s">
        <v>34</v>
      </c>
      <c r="N17" s="13">
        <v>2</v>
      </c>
      <c r="O17" s="11"/>
      <c r="P17" s="14"/>
      <c r="Q17" s="14"/>
      <c r="R17" s="26"/>
      <c r="S17" s="80"/>
      <c r="T17" s="80"/>
      <c r="U17" s="80"/>
      <c r="V17" s="80"/>
      <c r="W17" s="80"/>
      <c r="X17" s="80"/>
      <c r="Y17" s="80"/>
    </row>
    <row r="18" spans="1:25" ht="15.75" customHeight="1">
      <c r="A18" s="10">
        <v>17</v>
      </c>
      <c r="B18" s="11">
        <v>20.8</v>
      </c>
      <c r="C18" s="11">
        <v>41.6</v>
      </c>
      <c r="D18" s="11">
        <v>41.6</v>
      </c>
      <c r="E18" s="11">
        <v>0</v>
      </c>
      <c r="F18" s="12">
        <v>13</v>
      </c>
      <c r="G18" s="11">
        <v>12</v>
      </c>
      <c r="H18" s="11">
        <v>3</v>
      </c>
      <c r="I18" s="11">
        <v>2</v>
      </c>
      <c r="J18" s="11">
        <v>295</v>
      </c>
      <c r="K18" s="11">
        <v>447</v>
      </c>
      <c r="L18" s="11">
        <v>71.2</v>
      </c>
      <c r="M18" s="13" t="s">
        <v>34</v>
      </c>
      <c r="N18" s="13">
        <v>2</v>
      </c>
      <c r="O18" s="11"/>
      <c r="P18" s="14"/>
      <c r="Q18" s="14"/>
      <c r="R18" s="15"/>
      <c r="S18" s="80"/>
      <c r="T18" s="80"/>
      <c r="U18" s="80"/>
      <c r="V18" s="80"/>
      <c r="W18" s="80"/>
      <c r="X18" s="80"/>
      <c r="Y18" s="80"/>
    </row>
    <row r="19" spans="1:25" ht="15.75" customHeight="1">
      <c r="A19" s="10">
        <v>18</v>
      </c>
      <c r="B19" s="11">
        <v>20.8</v>
      </c>
      <c r="C19" s="11">
        <v>41.6</v>
      </c>
      <c r="D19" s="11">
        <v>41.6</v>
      </c>
      <c r="E19" s="11">
        <v>0</v>
      </c>
      <c r="F19" s="12">
        <v>13</v>
      </c>
      <c r="G19" s="11">
        <v>12</v>
      </c>
      <c r="H19" s="11">
        <v>3</v>
      </c>
      <c r="I19" s="11">
        <v>2</v>
      </c>
      <c r="J19" s="11">
        <v>295</v>
      </c>
      <c r="K19" s="11">
        <v>447</v>
      </c>
      <c r="L19" s="11">
        <v>72</v>
      </c>
      <c r="M19" s="13" t="s">
        <v>34</v>
      </c>
      <c r="N19" s="13">
        <v>2</v>
      </c>
      <c r="O19" s="11"/>
      <c r="P19" s="14"/>
      <c r="Q19" s="14"/>
      <c r="R19" s="26"/>
      <c r="S19" s="80"/>
      <c r="T19" s="80"/>
      <c r="U19" s="80"/>
      <c r="V19" s="80"/>
      <c r="W19" s="80"/>
      <c r="X19" s="80"/>
      <c r="Y19" s="80"/>
    </row>
    <row r="20" spans="1:25" ht="15.75" customHeight="1">
      <c r="A20" s="10">
        <v>19</v>
      </c>
      <c r="B20" s="11">
        <v>20.8</v>
      </c>
      <c r="C20" s="11">
        <v>41.6</v>
      </c>
      <c r="D20" s="11">
        <v>41.6</v>
      </c>
      <c r="E20" s="11">
        <v>0</v>
      </c>
      <c r="F20" s="12">
        <v>13</v>
      </c>
      <c r="G20" s="11">
        <v>12</v>
      </c>
      <c r="H20" s="24">
        <v>3</v>
      </c>
      <c r="I20" s="11">
        <v>2</v>
      </c>
      <c r="J20" s="11">
        <v>295</v>
      </c>
      <c r="K20" s="11">
        <v>447</v>
      </c>
      <c r="L20" s="11">
        <v>122.1</v>
      </c>
      <c r="M20" s="13" t="s">
        <v>34</v>
      </c>
      <c r="N20" s="13">
        <v>2</v>
      </c>
      <c r="O20" s="11"/>
      <c r="P20" s="14"/>
      <c r="Q20" s="14"/>
      <c r="R20" s="26"/>
      <c r="S20" s="80"/>
      <c r="T20" s="80"/>
      <c r="U20" s="80"/>
      <c r="V20" s="80"/>
      <c r="W20" s="80"/>
      <c r="X20" s="80"/>
      <c r="Y20" s="80"/>
    </row>
    <row r="21" spans="1:25" ht="15.75" customHeight="1">
      <c r="A21" s="10">
        <v>20</v>
      </c>
      <c r="B21" s="11">
        <v>20.8</v>
      </c>
      <c r="C21" s="11">
        <v>41.6</v>
      </c>
      <c r="D21" s="11">
        <v>41.6</v>
      </c>
      <c r="E21" s="11">
        <v>0</v>
      </c>
      <c r="F21" s="12">
        <v>13</v>
      </c>
      <c r="G21" s="11">
        <v>12</v>
      </c>
      <c r="H21" s="11">
        <v>3</v>
      </c>
      <c r="I21" s="11">
        <v>2</v>
      </c>
      <c r="J21" s="11">
        <v>295</v>
      </c>
      <c r="K21" s="11">
        <v>447</v>
      </c>
      <c r="L21" s="11">
        <v>120.9</v>
      </c>
      <c r="M21" s="13" t="s">
        <v>34</v>
      </c>
      <c r="N21" s="13">
        <v>2</v>
      </c>
      <c r="O21" s="11"/>
      <c r="P21" s="14"/>
      <c r="Q21" s="14"/>
      <c r="R21" s="26"/>
      <c r="S21" s="80"/>
      <c r="T21" s="80"/>
      <c r="U21" s="80"/>
      <c r="V21" s="80"/>
      <c r="W21" s="80"/>
      <c r="X21" s="80"/>
      <c r="Y21" s="80"/>
    </row>
    <row r="22" spans="1:25" ht="15.75" customHeight="1">
      <c r="A22" s="10">
        <v>21</v>
      </c>
      <c r="B22" s="11">
        <v>20.8</v>
      </c>
      <c r="C22" s="11">
        <v>41.6</v>
      </c>
      <c r="D22" s="11">
        <v>41.6</v>
      </c>
      <c r="E22" s="11">
        <v>0</v>
      </c>
      <c r="F22" s="12">
        <v>13</v>
      </c>
      <c r="G22" s="11">
        <v>12</v>
      </c>
      <c r="H22" s="11">
        <v>4.5</v>
      </c>
      <c r="I22" s="11">
        <v>2</v>
      </c>
      <c r="J22" s="11">
        <v>353</v>
      </c>
      <c r="K22" s="11">
        <v>478</v>
      </c>
      <c r="L22" s="11">
        <v>103.8</v>
      </c>
      <c r="M22" s="13" t="s">
        <v>34</v>
      </c>
      <c r="N22" s="13">
        <v>2</v>
      </c>
      <c r="O22" s="11"/>
      <c r="P22" s="14"/>
      <c r="Q22" s="14"/>
      <c r="R22" s="15"/>
      <c r="S22" s="80"/>
      <c r="T22" s="80"/>
      <c r="U22" s="80"/>
      <c r="V22" s="80"/>
      <c r="W22" s="80"/>
      <c r="X22" s="80"/>
      <c r="Y22" s="80"/>
    </row>
    <row r="23" spans="1:25" ht="15.75" customHeight="1">
      <c r="A23" s="10">
        <v>22</v>
      </c>
      <c r="B23" s="11">
        <v>20.8</v>
      </c>
      <c r="C23" s="11">
        <v>41.6</v>
      </c>
      <c r="D23" s="11">
        <v>41.6</v>
      </c>
      <c r="E23" s="11">
        <v>0</v>
      </c>
      <c r="F23" s="12">
        <v>13</v>
      </c>
      <c r="G23" s="11">
        <v>12</v>
      </c>
      <c r="H23" s="11">
        <v>4.5</v>
      </c>
      <c r="I23" s="11">
        <v>2</v>
      </c>
      <c r="J23" s="11">
        <v>353</v>
      </c>
      <c r="K23" s="11">
        <v>478</v>
      </c>
      <c r="L23" s="11">
        <v>103.4</v>
      </c>
      <c r="M23" s="13" t="s">
        <v>34</v>
      </c>
      <c r="N23" s="13">
        <v>2</v>
      </c>
      <c r="O23" s="11"/>
      <c r="P23" s="14"/>
      <c r="Q23" s="14"/>
      <c r="R23" s="15"/>
      <c r="S23" s="80"/>
      <c r="T23" s="80"/>
      <c r="U23" s="80"/>
      <c r="V23" s="80"/>
      <c r="W23" s="80"/>
      <c r="X23" s="80"/>
      <c r="Y23" s="80"/>
    </row>
    <row r="24" spans="1:25" ht="15.75" customHeight="1">
      <c r="A24" s="10">
        <v>23</v>
      </c>
      <c r="B24" s="11">
        <v>20.8</v>
      </c>
      <c r="C24" s="11">
        <v>41.6</v>
      </c>
      <c r="D24" s="11">
        <v>41.6</v>
      </c>
      <c r="E24" s="11">
        <v>0</v>
      </c>
      <c r="F24" s="12">
        <v>13</v>
      </c>
      <c r="G24" s="11">
        <v>12</v>
      </c>
      <c r="H24" s="11">
        <v>4.5</v>
      </c>
      <c r="I24" s="11">
        <v>2</v>
      </c>
      <c r="J24" s="11">
        <v>353</v>
      </c>
      <c r="K24" s="11">
        <v>478</v>
      </c>
      <c r="L24" s="11">
        <v>177.4</v>
      </c>
      <c r="M24" s="13" t="s">
        <v>34</v>
      </c>
      <c r="N24" s="13">
        <v>2</v>
      </c>
      <c r="O24" s="11"/>
      <c r="P24" s="14"/>
      <c r="Q24" s="14"/>
      <c r="R24" s="15"/>
      <c r="S24" s="80"/>
      <c r="T24" s="80"/>
      <c r="U24" s="80"/>
      <c r="V24" s="80"/>
      <c r="W24" s="80"/>
      <c r="X24" s="80"/>
      <c r="Y24" s="80"/>
    </row>
    <row r="25" spans="1:25" ht="15.75" customHeight="1">
      <c r="A25" s="10">
        <v>24</v>
      </c>
      <c r="B25" s="11">
        <v>20.8</v>
      </c>
      <c r="C25" s="11">
        <v>20.8</v>
      </c>
      <c r="D25" s="11">
        <v>0</v>
      </c>
      <c r="E25" s="11">
        <v>41.6</v>
      </c>
      <c r="F25" s="12">
        <v>13</v>
      </c>
      <c r="G25" s="11">
        <v>12</v>
      </c>
      <c r="H25" s="11">
        <v>5</v>
      </c>
      <c r="I25" s="11">
        <v>2</v>
      </c>
      <c r="J25" s="11">
        <v>395</v>
      </c>
      <c r="K25" s="11">
        <v>526</v>
      </c>
      <c r="L25" s="11">
        <v>167.4</v>
      </c>
      <c r="M25" s="13" t="s">
        <v>34</v>
      </c>
      <c r="N25" s="13">
        <v>2</v>
      </c>
      <c r="O25" s="11"/>
      <c r="P25" s="14"/>
      <c r="Q25" s="14"/>
      <c r="R25" s="15"/>
      <c r="S25" s="80"/>
      <c r="T25" s="80"/>
      <c r="U25" s="80"/>
      <c r="V25" s="80"/>
      <c r="W25" s="80"/>
      <c r="X25" s="80"/>
      <c r="Y25" s="80"/>
    </row>
    <row r="26" spans="1:25" ht="15.75" customHeight="1">
      <c r="A26" s="10">
        <v>25</v>
      </c>
      <c r="B26" s="11">
        <v>20.8</v>
      </c>
      <c r="C26" s="11">
        <v>20.8</v>
      </c>
      <c r="D26" s="11">
        <v>0</v>
      </c>
      <c r="E26" s="11">
        <v>41.6</v>
      </c>
      <c r="F26" s="12">
        <v>13</v>
      </c>
      <c r="G26" s="11">
        <v>12</v>
      </c>
      <c r="H26" s="11">
        <v>0.8</v>
      </c>
      <c r="I26" s="11">
        <v>2</v>
      </c>
      <c r="J26" s="11">
        <v>327</v>
      </c>
      <c r="K26" s="11">
        <v>478</v>
      </c>
      <c r="L26" s="11">
        <v>19.600000000000001</v>
      </c>
      <c r="M26" s="13" t="s">
        <v>34</v>
      </c>
      <c r="N26" s="13">
        <v>2</v>
      </c>
      <c r="O26" s="11"/>
      <c r="P26" s="14"/>
      <c r="Q26" s="14"/>
      <c r="R26" s="15"/>
      <c r="S26" s="80"/>
      <c r="T26" s="80"/>
      <c r="U26" s="80"/>
      <c r="V26" s="80"/>
      <c r="W26" s="80"/>
      <c r="X26" s="80"/>
      <c r="Y26" s="80"/>
    </row>
    <row r="27" spans="1:25" ht="15.75" customHeight="1">
      <c r="A27" s="10">
        <v>26</v>
      </c>
      <c r="B27" s="11">
        <v>20.8</v>
      </c>
      <c r="C27" s="11">
        <v>20.8</v>
      </c>
      <c r="D27" s="11">
        <v>0</v>
      </c>
      <c r="E27" s="11">
        <v>41.6</v>
      </c>
      <c r="F27" s="12">
        <v>13</v>
      </c>
      <c r="G27" s="11">
        <v>12</v>
      </c>
      <c r="H27" s="11">
        <v>0.8</v>
      </c>
      <c r="I27" s="11">
        <v>2</v>
      </c>
      <c r="J27" s="11">
        <v>327</v>
      </c>
      <c r="K27" s="11">
        <v>478</v>
      </c>
      <c r="L27" s="11">
        <v>18.8</v>
      </c>
      <c r="M27" s="13" t="s">
        <v>34</v>
      </c>
      <c r="N27" s="13">
        <v>2</v>
      </c>
      <c r="O27" s="11"/>
      <c r="P27" s="14"/>
      <c r="Q27" s="14"/>
      <c r="R27" s="15"/>
      <c r="S27" s="80"/>
      <c r="T27" s="80"/>
      <c r="U27" s="80"/>
      <c r="V27" s="80"/>
      <c r="W27" s="80"/>
      <c r="X27" s="80"/>
      <c r="Y27" s="80"/>
    </row>
    <row r="28" spans="1:25" ht="15.75" customHeight="1">
      <c r="A28" s="10">
        <v>27</v>
      </c>
      <c r="B28" s="11">
        <v>20.8</v>
      </c>
      <c r="C28" s="11">
        <v>20.8</v>
      </c>
      <c r="D28" s="11">
        <v>0</v>
      </c>
      <c r="E28" s="11">
        <v>41.6</v>
      </c>
      <c r="F28" s="12">
        <v>13</v>
      </c>
      <c r="G28" s="11">
        <v>12</v>
      </c>
      <c r="H28" s="11">
        <v>1.2</v>
      </c>
      <c r="I28" s="11">
        <v>2</v>
      </c>
      <c r="J28" s="11">
        <v>311</v>
      </c>
      <c r="K28" s="11">
        <v>456</v>
      </c>
      <c r="L28" s="11">
        <v>29.3</v>
      </c>
      <c r="M28" s="13" t="s">
        <v>34</v>
      </c>
      <c r="N28" s="13">
        <v>2</v>
      </c>
      <c r="O28" s="11"/>
      <c r="P28" s="14"/>
      <c r="Q28" s="14"/>
      <c r="R28" s="15"/>
      <c r="S28" s="80"/>
      <c r="T28" s="80"/>
      <c r="U28" s="80"/>
      <c r="V28" s="80"/>
      <c r="W28" s="80"/>
      <c r="X28" s="80"/>
      <c r="Y28" s="80"/>
    </row>
    <row r="29" spans="1:25" ht="15.75" customHeight="1">
      <c r="A29" s="10">
        <v>28</v>
      </c>
      <c r="B29" s="11">
        <v>20.8</v>
      </c>
      <c r="C29" s="11">
        <v>20.8</v>
      </c>
      <c r="D29" s="11">
        <v>0</v>
      </c>
      <c r="E29" s="11">
        <v>41.6</v>
      </c>
      <c r="F29" s="12">
        <v>13</v>
      </c>
      <c r="G29" s="11">
        <v>12</v>
      </c>
      <c r="H29" s="11">
        <v>2</v>
      </c>
      <c r="I29" s="11">
        <v>2</v>
      </c>
      <c r="J29" s="11">
        <v>334</v>
      </c>
      <c r="K29" s="11">
        <v>463</v>
      </c>
      <c r="L29" s="11">
        <v>45.2</v>
      </c>
      <c r="M29" s="13" t="s">
        <v>34</v>
      </c>
      <c r="N29" s="13">
        <v>2</v>
      </c>
      <c r="O29" s="11"/>
      <c r="P29" s="14"/>
      <c r="Q29" s="14"/>
      <c r="R29" s="15"/>
      <c r="S29" s="80"/>
      <c r="T29" s="80"/>
      <c r="U29" s="80"/>
      <c r="V29" s="80"/>
      <c r="W29" s="80"/>
      <c r="X29" s="80"/>
      <c r="Y29" s="80"/>
    </row>
    <row r="30" spans="1:25" ht="15.75" customHeight="1">
      <c r="A30" s="10">
        <v>29</v>
      </c>
      <c r="B30" s="11">
        <v>20.8</v>
      </c>
      <c r="C30" s="11">
        <v>20.8</v>
      </c>
      <c r="D30" s="11">
        <v>0</v>
      </c>
      <c r="E30" s="11">
        <v>41.6</v>
      </c>
      <c r="F30" s="12">
        <v>13</v>
      </c>
      <c r="G30" s="11">
        <v>12</v>
      </c>
      <c r="H30" s="11">
        <v>3</v>
      </c>
      <c r="I30" s="11">
        <v>2</v>
      </c>
      <c r="J30" s="11">
        <v>295</v>
      </c>
      <c r="K30" s="11">
        <v>447</v>
      </c>
      <c r="L30" s="11">
        <v>66.900000000000006</v>
      </c>
      <c r="M30" s="13" t="s">
        <v>34</v>
      </c>
      <c r="N30" s="13">
        <v>2</v>
      </c>
      <c r="O30" s="11"/>
      <c r="P30" s="14"/>
      <c r="Q30" s="14"/>
      <c r="R30" s="15"/>
      <c r="S30" s="80"/>
      <c r="T30" s="80"/>
      <c r="U30" s="80"/>
      <c r="V30" s="80"/>
      <c r="W30" s="80"/>
      <c r="X30" s="80"/>
      <c r="Y30" s="80"/>
    </row>
    <row r="31" spans="1:25" ht="15.75" customHeight="1">
      <c r="A31" s="10">
        <v>30</v>
      </c>
      <c r="B31" s="11">
        <v>20.8</v>
      </c>
      <c r="C31" s="11">
        <v>20.8</v>
      </c>
      <c r="D31" s="11">
        <v>0</v>
      </c>
      <c r="E31" s="11">
        <v>41.6</v>
      </c>
      <c r="F31" s="12">
        <v>13</v>
      </c>
      <c r="G31" s="11">
        <v>12</v>
      </c>
      <c r="H31" s="11">
        <v>3</v>
      </c>
      <c r="I31" s="11">
        <v>2</v>
      </c>
      <c r="J31" s="11">
        <v>295</v>
      </c>
      <c r="K31" s="11">
        <v>447</v>
      </c>
      <c r="L31" s="11">
        <v>67.5</v>
      </c>
      <c r="M31" s="13" t="s">
        <v>34</v>
      </c>
      <c r="N31" s="13">
        <v>2</v>
      </c>
      <c r="O31" s="11"/>
      <c r="P31" s="14"/>
      <c r="Q31" s="14"/>
      <c r="R31" s="15"/>
      <c r="S31" s="80"/>
      <c r="T31" s="80"/>
      <c r="U31" s="80"/>
      <c r="V31" s="80"/>
      <c r="W31" s="80"/>
      <c r="X31" s="80"/>
      <c r="Y31" s="80"/>
    </row>
    <row r="32" spans="1:25" ht="15.75" customHeight="1">
      <c r="A32" s="10">
        <v>31</v>
      </c>
      <c r="B32" s="11">
        <v>20.8</v>
      </c>
      <c r="C32" s="11">
        <v>20.8</v>
      </c>
      <c r="D32" s="11">
        <v>0</v>
      </c>
      <c r="E32" s="11">
        <v>41.6</v>
      </c>
      <c r="F32" s="12">
        <v>13</v>
      </c>
      <c r="G32" s="11">
        <v>12</v>
      </c>
      <c r="H32" s="24">
        <v>3</v>
      </c>
      <c r="I32" s="11">
        <v>2</v>
      </c>
      <c r="J32" s="11">
        <v>295</v>
      </c>
      <c r="K32" s="11">
        <v>447</v>
      </c>
      <c r="L32" s="11">
        <v>126.5</v>
      </c>
      <c r="M32" s="13" t="s">
        <v>34</v>
      </c>
      <c r="N32" s="13">
        <v>2</v>
      </c>
      <c r="O32" s="11"/>
      <c r="P32" s="14"/>
      <c r="Q32" s="14"/>
      <c r="R32" s="15"/>
      <c r="S32" s="80"/>
      <c r="T32" s="80"/>
      <c r="U32" s="80"/>
      <c r="V32" s="80"/>
      <c r="W32" s="80"/>
      <c r="X32" s="80"/>
      <c r="Y32" s="80"/>
    </row>
    <row r="33" spans="1:26" ht="15.75" customHeight="1">
      <c r="A33" s="10">
        <v>32</v>
      </c>
      <c r="B33" s="11">
        <v>20.8</v>
      </c>
      <c r="C33" s="11">
        <v>20.8</v>
      </c>
      <c r="D33" s="11">
        <v>0</v>
      </c>
      <c r="E33" s="11">
        <v>41.6</v>
      </c>
      <c r="F33" s="12">
        <v>13</v>
      </c>
      <c r="G33" s="11">
        <v>12</v>
      </c>
      <c r="H33" s="11">
        <v>3</v>
      </c>
      <c r="I33" s="11">
        <v>2</v>
      </c>
      <c r="J33" s="11">
        <v>295</v>
      </c>
      <c r="K33" s="11">
        <v>447</v>
      </c>
      <c r="L33" s="11">
        <v>123.1</v>
      </c>
      <c r="M33" s="13" t="s">
        <v>34</v>
      </c>
      <c r="N33" s="13">
        <v>2</v>
      </c>
      <c r="O33" s="11"/>
      <c r="P33" s="14"/>
      <c r="Q33" s="14"/>
      <c r="R33" s="15"/>
      <c r="S33" s="80"/>
      <c r="T33" s="80"/>
      <c r="U33" s="80"/>
      <c r="V33" s="80"/>
      <c r="W33" s="80"/>
      <c r="X33" s="80"/>
      <c r="Y33" s="80"/>
    </row>
    <row r="34" spans="1:26" ht="15.75" customHeight="1">
      <c r="A34" s="10">
        <v>33</v>
      </c>
      <c r="B34" s="11">
        <v>20.8</v>
      </c>
      <c r="C34" s="11">
        <v>20.8</v>
      </c>
      <c r="D34" s="11">
        <v>0</v>
      </c>
      <c r="E34" s="11">
        <v>41.6</v>
      </c>
      <c r="F34" s="12">
        <v>13</v>
      </c>
      <c r="G34" s="11">
        <v>12</v>
      </c>
      <c r="H34" s="11">
        <v>4.5</v>
      </c>
      <c r="I34" s="11">
        <v>2</v>
      </c>
      <c r="J34" s="11">
        <v>353</v>
      </c>
      <c r="K34" s="11">
        <v>478</v>
      </c>
      <c r="L34" s="11">
        <v>100.6</v>
      </c>
      <c r="M34" s="13" t="s">
        <v>34</v>
      </c>
      <c r="N34" s="13">
        <v>2</v>
      </c>
      <c r="O34" s="11"/>
      <c r="P34" s="14"/>
      <c r="Q34" s="14"/>
      <c r="R34" s="15"/>
      <c r="S34" s="80"/>
      <c r="T34" s="80"/>
      <c r="U34" s="80"/>
      <c r="V34" s="80"/>
      <c r="W34" s="80"/>
      <c r="X34" s="80"/>
      <c r="Y34" s="80"/>
    </row>
    <row r="35" spans="1:26" ht="15.75" customHeight="1">
      <c r="A35" s="10">
        <v>34</v>
      </c>
      <c r="B35" s="11">
        <v>20.8</v>
      </c>
      <c r="C35" s="11">
        <v>20.8</v>
      </c>
      <c r="D35" s="11">
        <v>0</v>
      </c>
      <c r="E35" s="11">
        <v>41.6</v>
      </c>
      <c r="F35" s="12">
        <v>13</v>
      </c>
      <c r="G35" s="11">
        <v>12</v>
      </c>
      <c r="H35" s="11">
        <v>4.5</v>
      </c>
      <c r="I35" s="11">
        <v>2</v>
      </c>
      <c r="J35" s="11">
        <v>353</v>
      </c>
      <c r="K35" s="11">
        <v>478</v>
      </c>
      <c r="L35" s="11">
        <v>98.7</v>
      </c>
      <c r="M35" s="13" t="s">
        <v>34</v>
      </c>
      <c r="N35" s="13">
        <v>2</v>
      </c>
      <c r="O35" s="11"/>
      <c r="P35" s="14"/>
      <c r="Q35" s="14"/>
      <c r="R35" s="15"/>
      <c r="S35" s="80"/>
      <c r="T35" s="80"/>
      <c r="U35" s="80"/>
      <c r="V35" s="80"/>
      <c r="W35" s="80"/>
      <c r="X35" s="80"/>
      <c r="Y35" s="80"/>
    </row>
    <row r="36" spans="1:26" ht="15.75" customHeight="1">
      <c r="A36" s="10">
        <v>35</v>
      </c>
      <c r="B36" s="11">
        <v>20.8</v>
      </c>
      <c r="C36" s="11">
        <v>20.8</v>
      </c>
      <c r="D36" s="11">
        <v>0</v>
      </c>
      <c r="E36" s="11">
        <v>41.6</v>
      </c>
      <c r="F36" s="12">
        <v>13</v>
      </c>
      <c r="G36" s="11">
        <v>12</v>
      </c>
      <c r="H36" s="11">
        <v>4.5</v>
      </c>
      <c r="I36" s="11">
        <v>2</v>
      </c>
      <c r="J36" s="11">
        <v>353</v>
      </c>
      <c r="K36" s="11">
        <v>478</v>
      </c>
      <c r="L36" s="11">
        <v>120.9</v>
      </c>
      <c r="M36" s="13" t="s">
        <v>34</v>
      </c>
      <c r="N36" s="13">
        <v>2</v>
      </c>
      <c r="O36" s="11"/>
      <c r="P36" s="14"/>
      <c r="Q36" s="14"/>
      <c r="R36" s="15"/>
      <c r="S36" s="17"/>
      <c r="T36" s="17"/>
      <c r="U36" s="17"/>
      <c r="V36" s="17"/>
      <c r="W36" s="17"/>
      <c r="X36" s="17"/>
      <c r="Y36" s="17"/>
    </row>
    <row r="37" spans="1:26" ht="15.75" customHeight="1">
      <c r="A37" s="10">
        <v>36</v>
      </c>
      <c r="B37" s="11">
        <v>20.8</v>
      </c>
      <c r="C37" s="11">
        <v>20.8</v>
      </c>
      <c r="D37" s="11">
        <v>0</v>
      </c>
      <c r="E37" s="11">
        <v>41.6</v>
      </c>
      <c r="F37" s="12">
        <v>13</v>
      </c>
      <c r="G37" s="11">
        <v>12</v>
      </c>
      <c r="H37" s="11">
        <v>5</v>
      </c>
      <c r="I37" s="11">
        <v>2</v>
      </c>
      <c r="J37" s="11">
        <v>395</v>
      </c>
      <c r="K37" s="11">
        <v>526</v>
      </c>
      <c r="L37" s="11">
        <v>162.19999999999999</v>
      </c>
      <c r="M37" s="13" t="s">
        <v>34</v>
      </c>
      <c r="N37" s="13">
        <v>2</v>
      </c>
      <c r="O37" s="11"/>
      <c r="P37" s="14"/>
      <c r="Q37" s="14"/>
      <c r="R37" s="15"/>
      <c r="S37" s="81"/>
      <c r="T37" s="80"/>
      <c r="U37" s="80"/>
      <c r="V37" s="80"/>
      <c r="W37" s="80"/>
      <c r="X37" s="15"/>
      <c r="Y37" s="15"/>
      <c r="Z37" s="36"/>
    </row>
    <row r="38" spans="1:26" ht="15.75" customHeight="1">
      <c r="A38" s="10">
        <v>37</v>
      </c>
      <c r="B38" s="11">
        <v>20.8</v>
      </c>
      <c r="C38" s="11">
        <v>62.4</v>
      </c>
      <c r="D38" s="11">
        <v>41.6</v>
      </c>
      <c r="E38" s="11">
        <v>41.6</v>
      </c>
      <c r="F38" s="12">
        <v>13</v>
      </c>
      <c r="G38" s="11">
        <v>12</v>
      </c>
      <c r="H38" s="11">
        <v>0.8</v>
      </c>
      <c r="I38" s="11">
        <v>6</v>
      </c>
      <c r="J38" s="11">
        <v>327</v>
      </c>
      <c r="K38" s="11">
        <v>478</v>
      </c>
      <c r="L38" s="11">
        <v>43.7</v>
      </c>
      <c r="M38" s="13" t="s">
        <v>37</v>
      </c>
      <c r="N38" s="13">
        <v>3</v>
      </c>
      <c r="O38" s="11"/>
      <c r="P38" s="14"/>
      <c r="Q38" s="14"/>
      <c r="R38" s="15"/>
      <c r="S38" s="80"/>
      <c r="T38" s="80"/>
      <c r="U38" s="80"/>
      <c r="V38" s="80"/>
      <c r="W38" s="80"/>
      <c r="X38" s="15"/>
      <c r="Y38" s="15"/>
      <c r="Z38" s="36"/>
    </row>
    <row r="39" spans="1:26" ht="15.75" customHeight="1">
      <c r="A39" s="10">
        <v>38</v>
      </c>
      <c r="B39" s="11">
        <v>20.8</v>
      </c>
      <c r="C39" s="11">
        <v>62.4</v>
      </c>
      <c r="D39" s="11">
        <v>41.6</v>
      </c>
      <c r="E39" s="11">
        <v>41.6</v>
      </c>
      <c r="F39" s="12">
        <v>13</v>
      </c>
      <c r="G39" s="11">
        <v>12</v>
      </c>
      <c r="H39" s="11">
        <v>0.8</v>
      </c>
      <c r="I39" s="11">
        <v>6</v>
      </c>
      <c r="J39" s="11">
        <v>327</v>
      </c>
      <c r="K39" s="11">
        <v>478</v>
      </c>
      <c r="L39" s="11">
        <v>44</v>
      </c>
      <c r="M39" s="13" t="s">
        <v>37</v>
      </c>
      <c r="N39" s="13">
        <v>3</v>
      </c>
      <c r="O39" s="11"/>
      <c r="P39" s="14"/>
      <c r="Q39" s="14"/>
      <c r="R39" s="15"/>
      <c r="S39" s="80"/>
      <c r="T39" s="80"/>
      <c r="U39" s="80"/>
      <c r="V39" s="80"/>
      <c r="W39" s="80"/>
      <c r="X39" s="15"/>
      <c r="Y39" s="15"/>
      <c r="Z39" s="36"/>
    </row>
    <row r="40" spans="1:26" ht="15.75" customHeight="1">
      <c r="A40" s="10">
        <v>39</v>
      </c>
      <c r="B40" s="11">
        <v>20.8</v>
      </c>
      <c r="C40" s="11">
        <v>62.4</v>
      </c>
      <c r="D40" s="11">
        <v>41.6</v>
      </c>
      <c r="E40" s="11">
        <v>41.6</v>
      </c>
      <c r="F40" s="12">
        <v>13</v>
      </c>
      <c r="G40" s="11">
        <v>12</v>
      </c>
      <c r="H40" s="11">
        <v>1.2</v>
      </c>
      <c r="I40" s="11">
        <v>6</v>
      </c>
      <c r="J40" s="11">
        <v>311</v>
      </c>
      <c r="K40" s="11">
        <v>456</v>
      </c>
      <c r="L40" s="11">
        <v>66.7</v>
      </c>
      <c r="M40" s="13" t="s">
        <v>37</v>
      </c>
      <c r="N40" s="13">
        <v>3</v>
      </c>
      <c r="O40" s="11"/>
      <c r="P40" s="14"/>
      <c r="Q40" s="14"/>
      <c r="R40" s="15"/>
      <c r="S40" s="80"/>
      <c r="T40" s="80"/>
      <c r="U40" s="80"/>
      <c r="V40" s="80"/>
      <c r="W40" s="80"/>
      <c r="X40" s="15"/>
      <c r="Y40" s="15"/>
      <c r="Z40" s="36"/>
    </row>
    <row r="41" spans="1:26" ht="15">
      <c r="A41" s="10">
        <v>40</v>
      </c>
      <c r="B41" s="11">
        <v>20.8</v>
      </c>
      <c r="C41" s="11">
        <v>62.4</v>
      </c>
      <c r="D41" s="11">
        <v>41.6</v>
      </c>
      <c r="E41" s="11">
        <v>41.6</v>
      </c>
      <c r="F41" s="12">
        <v>13</v>
      </c>
      <c r="G41" s="11">
        <v>12</v>
      </c>
      <c r="H41" s="11">
        <v>2</v>
      </c>
      <c r="I41" s="11">
        <v>6</v>
      </c>
      <c r="J41" s="11">
        <v>334</v>
      </c>
      <c r="K41" s="11">
        <v>463</v>
      </c>
      <c r="L41" s="11">
        <v>111</v>
      </c>
      <c r="M41" s="13" t="s">
        <v>37</v>
      </c>
      <c r="N41" s="13">
        <v>3</v>
      </c>
      <c r="O41" s="11"/>
      <c r="P41" s="14"/>
      <c r="Q41" s="14"/>
      <c r="R41" s="15"/>
      <c r="S41" s="80"/>
      <c r="T41" s="80"/>
      <c r="U41" s="80"/>
      <c r="V41" s="80"/>
      <c r="W41" s="80"/>
      <c r="X41" s="15"/>
      <c r="Y41" s="15"/>
      <c r="Z41" s="36"/>
    </row>
    <row r="42" spans="1:26" ht="15">
      <c r="A42" s="10">
        <v>41</v>
      </c>
      <c r="B42" s="11">
        <v>20.8</v>
      </c>
      <c r="C42" s="11">
        <v>62.4</v>
      </c>
      <c r="D42" s="11">
        <v>41.6</v>
      </c>
      <c r="E42" s="11">
        <v>41.6</v>
      </c>
      <c r="F42" s="12">
        <v>13</v>
      </c>
      <c r="G42" s="11">
        <v>12</v>
      </c>
      <c r="H42" s="11">
        <v>3</v>
      </c>
      <c r="I42" s="11">
        <v>6</v>
      </c>
      <c r="J42" s="11">
        <v>295</v>
      </c>
      <c r="K42" s="11">
        <v>447</v>
      </c>
      <c r="L42" s="11">
        <v>159.5</v>
      </c>
      <c r="M42" s="13" t="s">
        <v>37</v>
      </c>
      <c r="N42" s="13">
        <v>3</v>
      </c>
      <c r="O42" s="11"/>
      <c r="P42" s="14"/>
      <c r="Q42" s="14"/>
      <c r="R42" s="15"/>
      <c r="S42" s="80"/>
      <c r="T42" s="80"/>
      <c r="U42" s="80"/>
      <c r="V42" s="80"/>
      <c r="W42" s="80"/>
      <c r="X42" s="15"/>
      <c r="Y42" s="15"/>
      <c r="Z42" s="36"/>
    </row>
    <row r="43" spans="1:26" ht="15">
      <c r="A43" s="10">
        <v>42</v>
      </c>
      <c r="B43" s="11">
        <v>20.8</v>
      </c>
      <c r="C43" s="11">
        <v>62.4</v>
      </c>
      <c r="D43" s="11">
        <v>41.6</v>
      </c>
      <c r="E43" s="11">
        <v>41.6</v>
      </c>
      <c r="F43" s="12">
        <v>13</v>
      </c>
      <c r="G43" s="11">
        <v>12</v>
      </c>
      <c r="H43" s="11">
        <v>3</v>
      </c>
      <c r="I43" s="11">
        <v>6</v>
      </c>
      <c r="J43" s="11">
        <v>295</v>
      </c>
      <c r="K43" s="11">
        <v>447</v>
      </c>
      <c r="L43" s="11">
        <v>159.5</v>
      </c>
      <c r="M43" s="13" t="s">
        <v>37</v>
      </c>
      <c r="N43" s="13">
        <v>3</v>
      </c>
      <c r="O43" s="11"/>
      <c r="P43" s="14"/>
      <c r="Q43" s="14"/>
      <c r="R43" s="15"/>
      <c r="S43" s="80"/>
      <c r="T43" s="80"/>
      <c r="U43" s="80"/>
      <c r="V43" s="80"/>
      <c r="W43" s="80"/>
      <c r="X43" s="15"/>
      <c r="Y43" s="15"/>
      <c r="Z43" s="36"/>
    </row>
    <row r="44" spans="1:26" ht="15">
      <c r="A44" s="10">
        <v>43</v>
      </c>
      <c r="B44" s="11">
        <v>20.8</v>
      </c>
      <c r="C44" s="11">
        <v>62.4</v>
      </c>
      <c r="D44" s="11">
        <v>41.6</v>
      </c>
      <c r="E44" s="11">
        <v>41.6</v>
      </c>
      <c r="F44" s="12">
        <v>13</v>
      </c>
      <c r="G44" s="11">
        <v>12</v>
      </c>
      <c r="H44" s="24">
        <v>3</v>
      </c>
      <c r="I44" s="11">
        <v>6</v>
      </c>
      <c r="J44" s="11">
        <v>295</v>
      </c>
      <c r="K44" s="11">
        <v>447</v>
      </c>
      <c r="L44" s="11">
        <v>299.60000000000002</v>
      </c>
      <c r="M44" s="13" t="s">
        <v>37</v>
      </c>
      <c r="N44" s="13">
        <v>3</v>
      </c>
      <c r="O44" s="11"/>
      <c r="P44" s="14"/>
      <c r="Q44" s="14"/>
      <c r="R44" s="15"/>
      <c r="S44" s="80"/>
      <c r="T44" s="80"/>
      <c r="U44" s="80"/>
      <c r="V44" s="80"/>
      <c r="W44" s="80"/>
      <c r="X44" s="15"/>
      <c r="Y44" s="15"/>
      <c r="Z44" s="36"/>
    </row>
    <row r="45" spans="1:26" ht="15">
      <c r="A45" s="10">
        <v>44</v>
      </c>
      <c r="B45" s="11">
        <v>20.8</v>
      </c>
      <c r="C45" s="11">
        <v>62.4</v>
      </c>
      <c r="D45" s="11">
        <v>41.6</v>
      </c>
      <c r="E45" s="11">
        <v>41.6</v>
      </c>
      <c r="F45" s="12">
        <v>13</v>
      </c>
      <c r="G45" s="11">
        <v>12</v>
      </c>
      <c r="H45" s="11">
        <v>3</v>
      </c>
      <c r="I45" s="11">
        <v>6</v>
      </c>
      <c r="J45" s="11">
        <v>295</v>
      </c>
      <c r="K45" s="11">
        <v>447</v>
      </c>
      <c r="L45" s="11">
        <v>300.39999999999998</v>
      </c>
      <c r="M45" s="13" t="s">
        <v>37</v>
      </c>
      <c r="N45" s="13">
        <v>3</v>
      </c>
      <c r="O45" s="11"/>
      <c r="P45" s="14"/>
      <c r="Q45" s="14"/>
      <c r="R45" s="15"/>
      <c r="S45" s="80"/>
      <c r="T45" s="80"/>
      <c r="U45" s="80"/>
      <c r="V45" s="80"/>
      <c r="W45" s="80"/>
      <c r="X45" s="15"/>
      <c r="Y45" s="15"/>
      <c r="Z45" s="36"/>
    </row>
    <row r="46" spans="1:26" ht="15">
      <c r="A46" s="10">
        <v>45</v>
      </c>
      <c r="B46" s="11">
        <v>20.8</v>
      </c>
      <c r="C46" s="11">
        <v>62.4</v>
      </c>
      <c r="D46" s="11">
        <v>41.6</v>
      </c>
      <c r="E46" s="11">
        <v>41.6</v>
      </c>
      <c r="F46" s="12">
        <v>13</v>
      </c>
      <c r="G46" s="11">
        <v>12</v>
      </c>
      <c r="H46" s="11">
        <v>4.5</v>
      </c>
      <c r="I46" s="11">
        <v>6</v>
      </c>
      <c r="J46" s="11">
        <v>353</v>
      </c>
      <c r="K46" s="11">
        <v>478</v>
      </c>
      <c r="L46" s="11">
        <v>248.8</v>
      </c>
      <c r="M46" s="13" t="s">
        <v>37</v>
      </c>
      <c r="N46" s="13">
        <v>3</v>
      </c>
      <c r="O46" s="11"/>
      <c r="P46" s="14"/>
      <c r="Q46" s="14"/>
      <c r="R46" s="15"/>
      <c r="S46" s="80"/>
      <c r="T46" s="80"/>
      <c r="U46" s="80"/>
      <c r="V46" s="80"/>
      <c r="W46" s="80"/>
      <c r="X46" s="15"/>
      <c r="Y46" s="15"/>
      <c r="Z46" s="36"/>
    </row>
    <row r="47" spans="1:26" ht="15">
      <c r="A47" s="10">
        <v>46</v>
      </c>
      <c r="B47" s="11">
        <v>20.8</v>
      </c>
      <c r="C47" s="11">
        <v>62.4</v>
      </c>
      <c r="D47" s="11">
        <v>41.6</v>
      </c>
      <c r="E47" s="11">
        <v>41.6</v>
      </c>
      <c r="F47" s="12">
        <v>13</v>
      </c>
      <c r="G47" s="11">
        <v>12</v>
      </c>
      <c r="H47" s="11">
        <v>4.5</v>
      </c>
      <c r="I47" s="11">
        <v>6</v>
      </c>
      <c r="J47" s="11">
        <v>353</v>
      </c>
      <c r="K47" s="11">
        <v>478</v>
      </c>
      <c r="L47" s="11">
        <v>248.9</v>
      </c>
      <c r="M47" s="13" t="s">
        <v>37</v>
      </c>
      <c r="N47" s="13">
        <v>3</v>
      </c>
      <c r="O47" s="11"/>
      <c r="P47" s="14"/>
      <c r="Q47" s="14"/>
      <c r="R47" s="15"/>
      <c r="S47" s="80"/>
      <c r="T47" s="80"/>
      <c r="U47" s="80"/>
      <c r="V47" s="80"/>
      <c r="W47" s="80"/>
      <c r="X47" s="15"/>
      <c r="Y47" s="15"/>
      <c r="Z47" s="36"/>
    </row>
    <row r="48" spans="1:26" ht="15">
      <c r="A48" s="10">
        <v>47</v>
      </c>
      <c r="B48" s="11">
        <v>20.8</v>
      </c>
      <c r="C48" s="11">
        <v>62.4</v>
      </c>
      <c r="D48" s="11">
        <v>41.6</v>
      </c>
      <c r="E48" s="11">
        <v>41.6</v>
      </c>
      <c r="F48" s="12">
        <v>13</v>
      </c>
      <c r="G48" s="11">
        <v>12</v>
      </c>
      <c r="H48" s="11">
        <v>4.5</v>
      </c>
      <c r="I48" s="11">
        <v>6</v>
      </c>
      <c r="J48" s="11">
        <v>353</v>
      </c>
      <c r="K48" s="11">
        <v>478</v>
      </c>
      <c r="L48" s="11">
        <v>510.2</v>
      </c>
      <c r="M48" s="13" t="s">
        <v>37</v>
      </c>
      <c r="N48" s="13">
        <v>3</v>
      </c>
      <c r="O48" s="11"/>
      <c r="P48" s="14"/>
      <c r="Q48" s="14"/>
      <c r="R48" s="15"/>
      <c r="S48" s="80"/>
      <c r="T48" s="80"/>
      <c r="U48" s="80"/>
      <c r="V48" s="80"/>
      <c r="W48" s="80"/>
      <c r="X48" s="15"/>
      <c r="Y48" s="15"/>
      <c r="Z48" s="36"/>
    </row>
    <row r="49" spans="1:26" ht="15">
      <c r="A49" s="10">
        <v>48</v>
      </c>
      <c r="B49" s="11">
        <v>20.8</v>
      </c>
      <c r="C49" s="11">
        <v>62.4</v>
      </c>
      <c r="D49" s="11">
        <v>41.6</v>
      </c>
      <c r="E49" s="11">
        <v>41.6</v>
      </c>
      <c r="F49" s="12">
        <v>13</v>
      </c>
      <c r="G49" s="11">
        <v>12</v>
      </c>
      <c r="H49" s="11">
        <v>5</v>
      </c>
      <c r="I49" s="11">
        <v>6</v>
      </c>
      <c r="J49" s="11">
        <v>395</v>
      </c>
      <c r="K49" s="11">
        <v>526</v>
      </c>
      <c r="L49" s="11">
        <v>497.9</v>
      </c>
      <c r="M49" s="13" t="s">
        <v>37</v>
      </c>
      <c r="N49" s="13">
        <v>3</v>
      </c>
      <c r="O49" s="11"/>
      <c r="P49" s="14"/>
      <c r="Q49" s="14"/>
      <c r="R49" s="15"/>
      <c r="S49" s="80"/>
      <c r="T49" s="80"/>
      <c r="U49" s="80"/>
      <c r="V49" s="80"/>
      <c r="W49" s="80"/>
      <c r="X49" s="15"/>
      <c r="Y49" s="15"/>
      <c r="Z49" s="36"/>
    </row>
    <row r="50" spans="1:26" ht="15">
      <c r="A50" s="10">
        <v>49</v>
      </c>
      <c r="B50" s="12">
        <v>55</v>
      </c>
      <c r="C50" s="12">
        <v>25</v>
      </c>
      <c r="D50" s="12">
        <v>0</v>
      </c>
      <c r="E50" s="12">
        <v>0</v>
      </c>
      <c r="F50" s="12">
        <v>14</v>
      </c>
      <c r="G50" s="11">
        <v>12</v>
      </c>
      <c r="H50" s="11">
        <v>1.5</v>
      </c>
      <c r="I50" s="11">
        <v>1</v>
      </c>
      <c r="J50" s="24">
        <v>474</v>
      </c>
      <c r="K50" s="11">
        <v>759</v>
      </c>
      <c r="L50" s="12">
        <v>38.5</v>
      </c>
      <c r="M50" s="13" t="s">
        <v>34</v>
      </c>
      <c r="N50" s="13">
        <v>2</v>
      </c>
      <c r="O50" s="11"/>
      <c r="P50" s="14"/>
      <c r="Q50" s="14"/>
      <c r="R50" s="15"/>
      <c r="S50" s="80"/>
      <c r="T50" s="80"/>
      <c r="U50" s="80"/>
      <c r="V50" s="80"/>
      <c r="W50" s="80"/>
      <c r="X50" s="15"/>
      <c r="Y50" s="15"/>
      <c r="Z50" s="36"/>
    </row>
    <row r="51" spans="1:26" ht="15">
      <c r="A51" s="10">
        <v>50</v>
      </c>
      <c r="B51" s="12">
        <v>55</v>
      </c>
      <c r="C51" s="12">
        <v>25</v>
      </c>
      <c r="D51" s="12">
        <v>0</v>
      </c>
      <c r="E51" s="12">
        <v>0</v>
      </c>
      <c r="F51" s="12">
        <v>14</v>
      </c>
      <c r="G51" s="11">
        <v>12</v>
      </c>
      <c r="H51" s="11">
        <v>1.5</v>
      </c>
      <c r="I51" s="11">
        <v>1</v>
      </c>
      <c r="J51" s="11">
        <v>463</v>
      </c>
      <c r="K51" s="11">
        <v>677</v>
      </c>
      <c r="L51" s="12">
        <v>35.299999999999997</v>
      </c>
      <c r="M51" s="13" t="s">
        <v>34</v>
      </c>
      <c r="N51" s="13">
        <v>2</v>
      </c>
      <c r="O51" s="11"/>
      <c r="P51" s="14"/>
      <c r="Q51" s="14"/>
      <c r="R51" s="15"/>
      <c r="S51" s="80"/>
      <c r="T51" s="80"/>
      <c r="U51" s="80"/>
      <c r="V51" s="80"/>
      <c r="W51" s="80"/>
      <c r="X51" s="15"/>
      <c r="Y51" s="15"/>
      <c r="Z51" s="36"/>
    </row>
    <row r="52" spans="1:26" ht="15">
      <c r="A52" s="10">
        <v>51</v>
      </c>
      <c r="B52" s="12">
        <v>55</v>
      </c>
      <c r="C52" s="12">
        <v>25</v>
      </c>
      <c r="D52" s="12">
        <v>0</v>
      </c>
      <c r="E52" s="12">
        <v>0</v>
      </c>
      <c r="F52" s="12">
        <v>14</v>
      </c>
      <c r="G52" s="11">
        <v>12</v>
      </c>
      <c r="H52" s="11">
        <v>1.5</v>
      </c>
      <c r="I52" s="11">
        <v>1</v>
      </c>
      <c r="J52" s="37">
        <v>724</v>
      </c>
      <c r="K52" s="11">
        <v>862</v>
      </c>
      <c r="L52" s="12">
        <v>47.1</v>
      </c>
      <c r="M52" s="13" t="s">
        <v>34</v>
      </c>
      <c r="N52" s="13">
        <v>2</v>
      </c>
      <c r="O52" s="11"/>
      <c r="P52" s="14"/>
      <c r="Q52" s="14"/>
      <c r="S52" s="80"/>
      <c r="T52" s="80"/>
      <c r="U52" s="80"/>
      <c r="V52" s="80"/>
      <c r="W52" s="80"/>
      <c r="X52" s="15"/>
      <c r="Y52" s="15"/>
      <c r="Z52" s="36"/>
    </row>
    <row r="53" spans="1:26" ht="15">
      <c r="A53" s="10">
        <v>52</v>
      </c>
      <c r="B53" s="12">
        <v>45</v>
      </c>
      <c r="C53" s="12">
        <v>25</v>
      </c>
      <c r="D53" s="12">
        <v>27</v>
      </c>
      <c r="E53" s="12">
        <v>0</v>
      </c>
      <c r="F53" s="12">
        <v>9</v>
      </c>
      <c r="G53" s="11">
        <v>8</v>
      </c>
      <c r="H53" s="11">
        <v>1.5</v>
      </c>
      <c r="I53" s="11">
        <v>2</v>
      </c>
      <c r="J53" s="37">
        <v>474</v>
      </c>
      <c r="K53" s="11">
        <v>759</v>
      </c>
      <c r="L53" s="12">
        <v>42.1</v>
      </c>
      <c r="M53" s="13" t="s">
        <v>34</v>
      </c>
      <c r="N53" s="13">
        <v>2</v>
      </c>
      <c r="O53" s="11"/>
      <c r="P53" s="14"/>
      <c r="Q53" s="14"/>
      <c r="R53" s="15"/>
      <c r="S53" s="80"/>
      <c r="T53" s="80"/>
      <c r="U53" s="80"/>
      <c r="V53" s="80"/>
      <c r="W53" s="80"/>
      <c r="X53" s="15"/>
      <c r="Y53" s="15"/>
      <c r="Z53" s="36"/>
    </row>
    <row r="54" spans="1:26" ht="15">
      <c r="A54" s="10">
        <v>53</v>
      </c>
      <c r="B54" s="12">
        <v>45</v>
      </c>
      <c r="C54" s="12">
        <v>25</v>
      </c>
      <c r="D54" s="12">
        <v>27</v>
      </c>
      <c r="E54" s="12">
        <v>0</v>
      </c>
      <c r="F54" s="12">
        <v>9</v>
      </c>
      <c r="G54" s="11">
        <v>8</v>
      </c>
      <c r="H54" s="11">
        <v>1.5</v>
      </c>
      <c r="I54" s="11">
        <v>2</v>
      </c>
      <c r="J54" s="11">
        <v>463</v>
      </c>
      <c r="K54" s="11">
        <v>677</v>
      </c>
      <c r="L54" s="12">
        <v>39.200000000000003</v>
      </c>
      <c r="M54" s="13" t="s">
        <v>34</v>
      </c>
      <c r="N54" s="13">
        <v>2</v>
      </c>
      <c r="O54" s="11"/>
      <c r="P54" s="14"/>
      <c r="Q54" s="14"/>
      <c r="R54" s="15"/>
      <c r="S54" s="80"/>
      <c r="T54" s="80"/>
      <c r="U54" s="80"/>
      <c r="V54" s="80"/>
      <c r="W54" s="80"/>
      <c r="X54" s="15"/>
      <c r="Y54" s="15"/>
      <c r="Z54" s="36"/>
    </row>
    <row r="55" spans="1:26" ht="15">
      <c r="A55" s="10">
        <v>54</v>
      </c>
      <c r="B55" s="12">
        <v>45</v>
      </c>
      <c r="C55" s="12">
        <v>25</v>
      </c>
      <c r="D55" s="12">
        <v>27</v>
      </c>
      <c r="E55" s="12">
        <v>0</v>
      </c>
      <c r="F55" s="12">
        <v>9</v>
      </c>
      <c r="G55" s="11">
        <v>8</v>
      </c>
      <c r="H55" s="11">
        <v>1.5</v>
      </c>
      <c r="I55" s="11">
        <v>2</v>
      </c>
      <c r="J55" s="37">
        <v>724</v>
      </c>
      <c r="K55" s="11">
        <v>862</v>
      </c>
      <c r="L55" s="12">
        <v>52.2</v>
      </c>
      <c r="M55" s="13" t="s">
        <v>34</v>
      </c>
      <c r="N55" s="13">
        <v>2</v>
      </c>
      <c r="O55" s="11"/>
      <c r="P55" s="14"/>
      <c r="Q55" s="14"/>
      <c r="R55" s="15"/>
      <c r="S55" s="80"/>
      <c r="T55" s="80"/>
      <c r="U55" s="80"/>
      <c r="V55" s="80"/>
      <c r="W55" s="80"/>
      <c r="X55" s="15"/>
      <c r="Y55" s="15"/>
      <c r="Z55" s="36"/>
    </row>
    <row r="56" spans="1:26" ht="15">
      <c r="A56" s="10">
        <v>55</v>
      </c>
      <c r="B56" s="11">
        <v>45</v>
      </c>
      <c r="C56" s="11">
        <v>14</v>
      </c>
      <c r="D56" s="12">
        <v>0</v>
      </c>
      <c r="E56" s="11">
        <v>22</v>
      </c>
      <c r="F56" s="12">
        <v>9</v>
      </c>
      <c r="G56" s="11">
        <v>8</v>
      </c>
      <c r="H56" s="11">
        <v>1.5</v>
      </c>
      <c r="I56" s="11">
        <v>2</v>
      </c>
      <c r="J56" s="37">
        <v>474</v>
      </c>
      <c r="K56" s="11">
        <v>759</v>
      </c>
      <c r="L56" s="11">
        <v>32.5</v>
      </c>
      <c r="M56" s="13" t="s">
        <v>54</v>
      </c>
      <c r="N56" s="13" t="s">
        <v>55</v>
      </c>
      <c r="O56" s="11"/>
      <c r="P56" s="14"/>
      <c r="Q56" s="14"/>
      <c r="R56" s="15"/>
      <c r="S56" s="80"/>
      <c r="T56" s="80"/>
      <c r="U56" s="80"/>
      <c r="V56" s="80"/>
      <c r="W56" s="80"/>
      <c r="X56" s="15"/>
      <c r="Y56" s="15"/>
      <c r="Z56" s="36"/>
    </row>
    <row r="57" spans="1:26" ht="15">
      <c r="A57" s="10">
        <v>56</v>
      </c>
      <c r="B57" s="11">
        <v>45</v>
      </c>
      <c r="C57" s="11">
        <v>14</v>
      </c>
      <c r="D57" s="12">
        <v>0</v>
      </c>
      <c r="E57" s="11">
        <v>22</v>
      </c>
      <c r="F57" s="12">
        <v>9</v>
      </c>
      <c r="G57" s="11">
        <v>8</v>
      </c>
      <c r="H57" s="11">
        <v>1.5</v>
      </c>
      <c r="I57" s="11">
        <v>2</v>
      </c>
      <c r="J57" s="11">
        <v>463</v>
      </c>
      <c r="K57" s="11">
        <v>677</v>
      </c>
      <c r="L57" s="11">
        <v>30.7</v>
      </c>
      <c r="M57" s="13" t="s">
        <v>54</v>
      </c>
      <c r="N57" s="13" t="s">
        <v>55</v>
      </c>
      <c r="O57" s="11"/>
      <c r="P57" s="14"/>
      <c r="Q57" s="14"/>
      <c r="R57" s="15"/>
      <c r="S57" s="80"/>
      <c r="T57" s="80"/>
      <c r="U57" s="80"/>
      <c r="V57" s="80"/>
      <c r="W57" s="80"/>
      <c r="X57" s="15"/>
      <c r="Y57" s="15"/>
      <c r="Z57" s="36"/>
    </row>
    <row r="58" spans="1:26" ht="15">
      <c r="A58" s="10">
        <v>57</v>
      </c>
      <c r="B58" s="11">
        <v>45</v>
      </c>
      <c r="C58" s="11">
        <v>14</v>
      </c>
      <c r="D58" s="12">
        <v>0</v>
      </c>
      <c r="E58" s="11">
        <v>22</v>
      </c>
      <c r="F58" s="12">
        <v>9</v>
      </c>
      <c r="G58" s="11">
        <v>8</v>
      </c>
      <c r="H58" s="11">
        <v>1.5</v>
      </c>
      <c r="I58" s="11">
        <v>2</v>
      </c>
      <c r="J58" s="37">
        <v>724</v>
      </c>
      <c r="K58" s="11">
        <v>862</v>
      </c>
      <c r="L58" s="11">
        <v>40.9</v>
      </c>
      <c r="M58" s="13" t="s">
        <v>54</v>
      </c>
      <c r="N58" s="13" t="s">
        <v>55</v>
      </c>
      <c r="O58" s="11"/>
      <c r="P58" s="14"/>
      <c r="Q58" s="14"/>
      <c r="R58" s="15"/>
      <c r="S58" s="80"/>
      <c r="T58" s="80"/>
      <c r="U58" s="80"/>
      <c r="V58" s="80"/>
      <c r="W58" s="80"/>
      <c r="X58" s="15"/>
      <c r="Y58" s="15"/>
      <c r="Z58" s="36"/>
    </row>
    <row r="59" spans="1:26" ht="15">
      <c r="A59" s="10">
        <v>58</v>
      </c>
      <c r="B59" s="37">
        <v>45</v>
      </c>
      <c r="C59" s="37">
        <v>14</v>
      </c>
      <c r="D59" s="37">
        <v>27</v>
      </c>
      <c r="E59" s="37">
        <v>22</v>
      </c>
      <c r="F59" s="12">
        <v>9</v>
      </c>
      <c r="G59" s="11">
        <v>8</v>
      </c>
      <c r="H59" s="11">
        <v>1.5</v>
      </c>
      <c r="I59" s="11">
        <v>3</v>
      </c>
      <c r="J59" s="37">
        <v>474</v>
      </c>
      <c r="K59" s="11">
        <v>759</v>
      </c>
      <c r="L59" s="37">
        <v>33.4</v>
      </c>
      <c r="M59" s="13" t="s">
        <v>54</v>
      </c>
      <c r="N59" s="13" t="s">
        <v>55</v>
      </c>
      <c r="O59" s="11"/>
      <c r="P59" s="14"/>
      <c r="Q59" s="14"/>
      <c r="R59" s="15"/>
      <c r="S59" s="80"/>
      <c r="T59" s="80"/>
      <c r="U59" s="80"/>
      <c r="V59" s="80"/>
      <c r="W59" s="80"/>
      <c r="X59" s="15"/>
      <c r="Y59" s="15"/>
      <c r="Z59" s="36"/>
    </row>
    <row r="60" spans="1:26" ht="15">
      <c r="A60" s="10">
        <v>59</v>
      </c>
      <c r="B60" s="37">
        <v>45</v>
      </c>
      <c r="C60" s="37">
        <v>14</v>
      </c>
      <c r="D60" s="37">
        <v>27</v>
      </c>
      <c r="E60" s="37">
        <v>22</v>
      </c>
      <c r="F60" s="12">
        <v>9</v>
      </c>
      <c r="G60" s="11">
        <v>8</v>
      </c>
      <c r="H60" s="11">
        <v>1.5</v>
      </c>
      <c r="I60" s="11">
        <v>3</v>
      </c>
      <c r="J60" s="11">
        <v>463</v>
      </c>
      <c r="K60" s="11">
        <v>677</v>
      </c>
      <c r="L60" s="37">
        <v>31.8</v>
      </c>
      <c r="M60" s="13" t="s">
        <v>54</v>
      </c>
      <c r="N60" s="13" t="s">
        <v>55</v>
      </c>
      <c r="O60" s="11"/>
      <c r="P60" s="14"/>
      <c r="Q60" s="14"/>
      <c r="R60" s="15"/>
      <c r="S60" s="80"/>
      <c r="T60" s="80"/>
      <c r="U60" s="80"/>
      <c r="V60" s="80"/>
      <c r="W60" s="80"/>
      <c r="X60" s="15"/>
      <c r="Y60" s="15"/>
      <c r="Z60" s="36"/>
    </row>
    <row r="61" spans="1:26" ht="15">
      <c r="A61" s="10">
        <v>60</v>
      </c>
      <c r="B61" s="37">
        <v>45</v>
      </c>
      <c r="C61" s="37">
        <v>14</v>
      </c>
      <c r="D61" s="37">
        <v>27</v>
      </c>
      <c r="E61" s="37">
        <v>22</v>
      </c>
      <c r="F61" s="12">
        <v>9</v>
      </c>
      <c r="G61" s="11">
        <v>8</v>
      </c>
      <c r="H61" s="11">
        <v>1.5</v>
      </c>
      <c r="I61" s="11">
        <v>3</v>
      </c>
      <c r="J61" s="37">
        <v>724</v>
      </c>
      <c r="K61" s="11">
        <v>862</v>
      </c>
      <c r="L61" s="37">
        <v>42.8</v>
      </c>
      <c r="M61" s="13" t="s">
        <v>54</v>
      </c>
      <c r="N61" s="13" t="s">
        <v>55</v>
      </c>
      <c r="O61" s="11"/>
      <c r="P61" s="14"/>
      <c r="Q61" s="14"/>
      <c r="R61" s="15"/>
      <c r="S61" s="80"/>
      <c r="T61" s="80"/>
      <c r="U61" s="80"/>
      <c r="V61" s="80"/>
      <c r="W61" s="80"/>
      <c r="X61" s="15"/>
      <c r="Y61" s="15"/>
      <c r="Z61" s="36"/>
    </row>
    <row r="62" spans="1:26" ht="15">
      <c r="A62" s="10">
        <v>61</v>
      </c>
      <c r="B62" s="11">
        <v>35</v>
      </c>
      <c r="C62" s="11">
        <v>14</v>
      </c>
      <c r="D62" s="12">
        <v>21</v>
      </c>
      <c r="E62" s="11">
        <v>22</v>
      </c>
      <c r="F62" s="12">
        <v>7</v>
      </c>
      <c r="G62" s="11">
        <v>6</v>
      </c>
      <c r="H62" s="11">
        <v>1.5</v>
      </c>
      <c r="I62" s="11">
        <v>4</v>
      </c>
      <c r="J62" s="37">
        <v>474</v>
      </c>
      <c r="K62" s="11">
        <v>759</v>
      </c>
      <c r="L62" s="11">
        <v>39.5</v>
      </c>
      <c r="M62" s="13" t="s">
        <v>54</v>
      </c>
      <c r="N62" s="13" t="s">
        <v>55</v>
      </c>
      <c r="O62" s="11"/>
      <c r="P62" s="14"/>
      <c r="Q62" s="14"/>
      <c r="R62" s="15"/>
      <c r="S62" s="80"/>
      <c r="T62" s="80"/>
      <c r="U62" s="80"/>
      <c r="V62" s="80"/>
      <c r="W62" s="80"/>
      <c r="X62" s="15"/>
      <c r="Y62" s="15"/>
      <c r="Z62" s="36"/>
    </row>
    <row r="63" spans="1:26" ht="15">
      <c r="A63" s="10">
        <v>62</v>
      </c>
      <c r="B63" s="11">
        <v>35</v>
      </c>
      <c r="C63" s="11">
        <v>14</v>
      </c>
      <c r="D63" s="12">
        <v>21</v>
      </c>
      <c r="E63" s="11">
        <v>22</v>
      </c>
      <c r="F63" s="12">
        <v>7</v>
      </c>
      <c r="G63" s="11">
        <v>6</v>
      </c>
      <c r="H63" s="11">
        <v>1.5</v>
      </c>
      <c r="I63" s="11">
        <v>4</v>
      </c>
      <c r="J63" s="11">
        <v>463</v>
      </c>
      <c r="K63" s="11">
        <v>677</v>
      </c>
      <c r="L63" s="11">
        <v>35.299999999999997</v>
      </c>
      <c r="M63" s="13" t="s">
        <v>54</v>
      </c>
      <c r="N63" s="13" t="s">
        <v>55</v>
      </c>
      <c r="O63" s="11"/>
      <c r="P63" s="14"/>
      <c r="Q63" s="14"/>
      <c r="R63" s="15"/>
      <c r="S63" s="80"/>
      <c r="T63" s="80"/>
      <c r="U63" s="80"/>
      <c r="V63" s="80"/>
      <c r="W63" s="80"/>
      <c r="X63" s="15"/>
      <c r="Y63" s="15"/>
      <c r="Z63" s="36"/>
    </row>
    <row r="64" spans="1:26" ht="15">
      <c r="A64" s="10">
        <v>63</v>
      </c>
      <c r="B64" s="11">
        <v>45</v>
      </c>
      <c r="C64" s="11">
        <v>14</v>
      </c>
      <c r="D64" s="12">
        <v>27</v>
      </c>
      <c r="E64" s="11">
        <v>22</v>
      </c>
      <c r="F64" s="12">
        <v>9</v>
      </c>
      <c r="G64" s="11">
        <v>8</v>
      </c>
      <c r="H64" s="11">
        <v>1.5</v>
      </c>
      <c r="I64" s="11">
        <v>4</v>
      </c>
      <c r="J64" s="37">
        <v>724</v>
      </c>
      <c r="K64" s="11">
        <v>862</v>
      </c>
      <c r="L64" s="11">
        <v>44.3</v>
      </c>
      <c r="M64" s="13" t="s">
        <v>54</v>
      </c>
      <c r="N64" s="13" t="s">
        <v>55</v>
      </c>
      <c r="O64" s="11"/>
      <c r="P64" s="14"/>
      <c r="Q64" s="14"/>
      <c r="R64" s="15"/>
      <c r="S64" s="80"/>
      <c r="T64" s="80"/>
      <c r="U64" s="80"/>
      <c r="V64" s="80"/>
      <c r="W64" s="80"/>
      <c r="X64" s="15"/>
      <c r="Y64" s="15"/>
      <c r="Z64" s="36"/>
    </row>
    <row r="65" spans="1:26" ht="15">
      <c r="A65" s="10">
        <v>64</v>
      </c>
      <c r="B65" s="12">
        <v>33</v>
      </c>
      <c r="C65" s="12">
        <v>25</v>
      </c>
      <c r="D65" s="11">
        <v>0</v>
      </c>
      <c r="E65" s="12">
        <v>0</v>
      </c>
      <c r="F65" s="12">
        <v>11</v>
      </c>
      <c r="G65" s="11">
        <v>10</v>
      </c>
      <c r="H65" s="11">
        <v>1.44</v>
      </c>
      <c r="I65" s="24">
        <v>1</v>
      </c>
      <c r="J65" s="24">
        <v>438</v>
      </c>
      <c r="K65" s="24">
        <v>720</v>
      </c>
      <c r="L65" s="24">
        <v>29.5</v>
      </c>
      <c r="M65" s="38" t="s">
        <v>34</v>
      </c>
      <c r="N65" s="38">
        <v>2</v>
      </c>
      <c r="O65" s="24"/>
      <c r="P65" s="39"/>
      <c r="Q65" s="14"/>
      <c r="R65" s="15"/>
      <c r="S65" s="15"/>
      <c r="T65" s="15"/>
      <c r="U65" s="15"/>
      <c r="V65" s="15"/>
      <c r="W65" s="15"/>
      <c r="X65" s="15"/>
      <c r="Y65" s="15"/>
      <c r="Z65" s="36"/>
    </row>
    <row r="66" spans="1:26" ht="15">
      <c r="A66" s="10">
        <v>65</v>
      </c>
      <c r="B66" s="12">
        <v>36</v>
      </c>
      <c r="C66" s="12">
        <v>25</v>
      </c>
      <c r="D66" s="11">
        <v>0</v>
      </c>
      <c r="E66" s="12">
        <v>0</v>
      </c>
      <c r="F66" s="12">
        <v>14</v>
      </c>
      <c r="G66" s="11">
        <v>12</v>
      </c>
      <c r="H66" s="11">
        <v>1.48</v>
      </c>
      <c r="I66" s="24">
        <v>1</v>
      </c>
      <c r="J66" s="24">
        <v>438</v>
      </c>
      <c r="K66" s="24">
        <v>720</v>
      </c>
      <c r="L66" s="24">
        <v>34.9</v>
      </c>
      <c r="M66" s="38" t="s">
        <v>34</v>
      </c>
      <c r="N66" s="38">
        <v>2</v>
      </c>
      <c r="O66" s="24"/>
      <c r="P66" s="39"/>
      <c r="Q66" s="14"/>
      <c r="R66" s="15"/>
      <c r="S66" s="15"/>
      <c r="T66" s="15"/>
      <c r="U66" s="15"/>
      <c r="V66" s="15"/>
      <c r="W66" s="15"/>
      <c r="X66" s="15"/>
      <c r="Y66" s="15"/>
      <c r="Z66" s="36"/>
    </row>
    <row r="67" spans="1:26" ht="15">
      <c r="A67" s="10">
        <v>66</v>
      </c>
      <c r="B67" s="12">
        <v>36</v>
      </c>
      <c r="C67" s="12">
        <v>25</v>
      </c>
      <c r="D67" s="11">
        <v>0</v>
      </c>
      <c r="E67" s="12">
        <v>0</v>
      </c>
      <c r="F67" s="12">
        <v>14</v>
      </c>
      <c r="G67" s="11">
        <v>12</v>
      </c>
      <c r="H67" s="11">
        <v>1.47</v>
      </c>
      <c r="I67" s="24">
        <v>1</v>
      </c>
      <c r="J67" s="24">
        <v>444</v>
      </c>
      <c r="K67" s="24">
        <v>648</v>
      </c>
      <c r="L67" s="24">
        <v>31.8</v>
      </c>
      <c r="M67" s="38" t="s">
        <v>34</v>
      </c>
      <c r="N67" s="38">
        <v>2</v>
      </c>
      <c r="O67" s="24"/>
      <c r="P67" s="39"/>
      <c r="Q67" s="14"/>
      <c r="R67" s="15"/>
      <c r="S67" s="15"/>
      <c r="T67" s="15"/>
      <c r="U67" s="15"/>
      <c r="V67" s="15"/>
      <c r="W67" s="15"/>
      <c r="X67" s="15"/>
      <c r="Y67" s="15"/>
      <c r="Z67" s="36"/>
    </row>
    <row r="68" spans="1:26" ht="15">
      <c r="A68" s="10">
        <v>67</v>
      </c>
      <c r="B68" s="12">
        <v>33</v>
      </c>
      <c r="C68" s="12">
        <v>25</v>
      </c>
      <c r="D68" s="12">
        <v>0</v>
      </c>
      <c r="E68" s="12">
        <v>0</v>
      </c>
      <c r="F68" s="12">
        <v>11</v>
      </c>
      <c r="G68" s="11">
        <v>10</v>
      </c>
      <c r="H68" s="11">
        <v>1.48</v>
      </c>
      <c r="I68" s="24">
        <v>1</v>
      </c>
      <c r="J68" s="24">
        <v>675</v>
      </c>
      <c r="K68" s="24">
        <v>813</v>
      </c>
      <c r="L68" s="24">
        <v>29.9</v>
      </c>
      <c r="M68" s="38" t="s">
        <v>58</v>
      </c>
      <c r="N68" s="38" t="s">
        <v>59</v>
      </c>
      <c r="O68" s="24"/>
      <c r="P68" s="39"/>
      <c r="Q68" s="14"/>
      <c r="R68" s="15"/>
      <c r="S68" s="15"/>
      <c r="T68" s="15"/>
      <c r="U68" s="15"/>
      <c r="V68" s="15"/>
      <c r="W68" s="15"/>
      <c r="X68" s="15"/>
      <c r="Y68" s="15"/>
      <c r="Z68" s="36"/>
    </row>
    <row r="69" spans="1:26" ht="15">
      <c r="A69" s="10">
        <v>68</v>
      </c>
      <c r="B69" s="12">
        <v>36</v>
      </c>
      <c r="C69" s="12">
        <v>25</v>
      </c>
      <c r="D69" s="12">
        <v>0</v>
      </c>
      <c r="E69" s="12">
        <v>0</v>
      </c>
      <c r="F69" s="12">
        <v>14</v>
      </c>
      <c r="G69" s="11">
        <v>12</v>
      </c>
      <c r="H69" s="11">
        <v>1.5</v>
      </c>
      <c r="I69" s="24">
        <v>1</v>
      </c>
      <c r="J69" s="24">
        <v>675</v>
      </c>
      <c r="K69" s="24">
        <v>813</v>
      </c>
      <c r="L69" s="24">
        <v>37.1</v>
      </c>
      <c r="M69" s="38" t="s">
        <v>34</v>
      </c>
      <c r="N69" s="38">
        <v>2</v>
      </c>
      <c r="O69" s="24"/>
      <c r="P69" s="39"/>
      <c r="Q69" s="14"/>
      <c r="R69" s="15"/>
      <c r="S69" s="15"/>
      <c r="T69" s="15"/>
      <c r="U69" s="15"/>
      <c r="V69" s="15"/>
      <c r="W69" s="15"/>
      <c r="X69" s="15"/>
      <c r="Y69" s="15"/>
      <c r="Z69" s="36"/>
    </row>
    <row r="70" spans="1:26" ht="15">
      <c r="A70" s="10">
        <v>69</v>
      </c>
      <c r="B70" s="12">
        <v>27</v>
      </c>
      <c r="C70" s="12">
        <v>25</v>
      </c>
      <c r="D70" s="12">
        <v>27</v>
      </c>
      <c r="E70" s="12">
        <v>0</v>
      </c>
      <c r="F70" s="12">
        <v>9</v>
      </c>
      <c r="G70" s="11">
        <v>8</v>
      </c>
      <c r="H70" s="11">
        <v>1.44</v>
      </c>
      <c r="I70" s="24">
        <v>2</v>
      </c>
      <c r="J70" s="24">
        <v>438</v>
      </c>
      <c r="K70" s="24">
        <v>720</v>
      </c>
      <c r="L70" s="24">
        <v>38.9</v>
      </c>
      <c r="M70" s="38" t="s">
        <v>34</v>
      </c>
      <c r="N70" s="38">
        <v>2</v>
      </c>
      <c r="O70" s="24"/>
      <c r="P70" s="39"/>
      <c r="Q70" s="14"/>
      <c r="R70" s="15"/>
      <c r="S70" s="15"/>
      <c r="T70" s="15"/>
      <c r="U70" s="15"/>
      <c r="V70" s="15"/>
      <c r="W70" s="15"/>
      <c r="X70" s="15"/>
      <c r="Y70" s="15"/>
      <c r="Z70" s="36"/>
    </row>
    <row r="71" spans="1:26" ht="15">
      <c r="A71" s="10">
        <v>70</v>
      </c>
      <c r="B71" s="12">
        <v>27</v>
      </c>
      <c r="C71" s="12">
        <v>25</v>
      </c>
      <c r="D71" s="12">
        <v>27</v>
      </c>
      <c r="E71" s="12">
        <v>0</v>
      </c>
      <c r="F71" s="12">
        <v>9</v>
      </c>
      <c r="G71" s="11">
        <v>8</v>
      </c>
      <c r="H71" s="11">
        <v>1.45</v>
      </c>
      <c r="I71" s="24">
        <v>2</v>
      </c>
      <c r="J71" s="24">
        <v>438</v>
      </c>
      <c r="K71" s="24">
        <v>720</v>
      </c>
      <c r="L71" s="24">
        <v>37.5</v>
      </c>
      <c r="M71" s="38" t="s">
        <v>34</v>
      </c>
      <c r="N71" s="38">
        <v>2</v>
      </c>
      <c r="O71" s="24"/>
      <c r="P71" s="40"/>
      <c r="Q71" s="14"/>
      <c r="R71" s="15"/>
      <c r="S71" s="15"/>
      <c r="T71" s="15"/>
      <c r="U71" s="15"/>
      <c r="V71" s="15"/>
      <c r="W71" s="15"/>
      <c r="X71" s="15"/>
      <c r="Y71" s="15"/>
      <c r="Z71" s="36"/>
    </row>
    <row r="72" spans="1:26" ht="15">
      <c r="A72" s="10">
        <v>71</v>
      </c>
      <c r="B72" s="12">
        <v>27</v>
      </c>
      <c r="C72" s="12">
        <v>25</v>
      </c>
      <c r="D72" s="12">
        <v>27</v>
      </c>
      <c r="E72" s="12">
        <v>0</v>
      </c>
      <c r="F72" s="12">
        <v>9</v>
      </c>
      <c r="G72" s="11">
        <v>8</v>
      </c>
      <c r="H72" s="11">
        <v>1.45</v>
      </c>
      <c r="I72" s="24">
        <v>2</v>
      </c>
      <c r="J72" s="24">
        <v>444</v>
      </c>
      <c r="K72" s="24">
        <v>648</v>
      </c>
      <c r="L72" s="24">
        <v>36.700000000000003</v>
      </c>
      <c r="M72" s="38" t="s">
        <v>34</v>
      </c>
      <c r="N72" s="38">
        <v>2</v>
      </c>
      <c r="O72" s="24"/>
      <c r="P72" s="40"/>
      <c r="Q72" s="14"/>
      <c r="R72" s="15"/>
      <c r="S72" s="15"/>
      <c r="T72" s="15"/>
      <c r="U72" s="15"/>
      <c r="V72" s="15"/>
      <c r="W72" s="15"/>
      <c r="X72" s="15"/>
      <c r="Y72" s="15"/>
      <c r="Z72" s="36"/>
    </row>
    <row r="73" spans="1:26" ht="15">
      <c r="A73" s="10">
        <v>72</v>
      </c>
      <c r="B73" s="12">
        <v>27</v>
      </c>
      <c r="C73" s="12">
        <v>25</v>
      </c>
      <c r="D73" s="12">
        <v>27</v>
      </c>
      <c r="E73" s="12">
        <v>0</v>
      </c>
      <c r="F73" s="12">
        <v>9</v>
      </c>
      <c r="G73" s="11">
        <v>8</v>
      </c>
      <c r="H73" s="11">
        <v>1.47</v>
      </c>
      <c r="I73" s="24">
        <v>2</v>
      </c>
      <c r="J73" s="24">
        <v>675</v>
      </c>
      <c r="K73" s="24">
        <v>813</v>
      </c>
      <c r="L73" s="24">
        <v>42.8</v>
      </c>
      <c r="M73" s="38" t="s">
        <v>58</v>
      </c>
      <c r="N73" s="38" t="s">
        <v>59</v>
      </c>
      <c r="O73" s="24"/>
      <c r="P73" s="40"/>
      <c r="Q73" s="14"/>
      <c r="R73" s="15"/>
      <c r="S73" s="15"/>
      <c r="T73" s="15"/>
      <c r="U73" s="15"/>
      <c r="V73" s="15"/>
      <c r="W73" s="15"/>
      <c r="X73" s="15"/>
      <c r="Y73" s="15"/>
      <c r="Z73" s="36"/>
    </row>
    <row r="74" spans="1:26" ht="15">
      <c r="A74" s="10">
        <v>73</v>
      </c>
      <c r="B74" s="12">
        <v>27</v>
      </c>
      <c r="C74" s="12">
        <v>25</v>
      </c>
      <c r="D74" s="12">
        <v>27</v>
      </c>
      <c r="E74" s="12">
        <v>0</v>
      </c>
      <c r="F74" s="12">
        <v>9</v>
      </c>
      <c r="G74" s="11">
        <v>8</v>
      </c>
      <c r="H74" s="11">
        <v>1.44</v>
      </c>
      <c r="I74" s="24">
        <v>2</v>
      </c>
      <c r="J74" s="24">
        <v>675</v>
      </c>
      <c r="K74" s="24">
        <v>813</v>
      </c>
      <c r="L74" s="24">
        <v>42.8</v>
      </c>
      <c r="M74" s="38" t="s">
        <v>58</v>
      </c>
      <c r="N74" s="38" t="s">
        <v>59</v>
      </c>
      <c r="O74" s="24"/>
      <c r="P74" s="39"/>
      <c r="Q74" s="14"/>
      <c r="R74" s="15"/>
      <c r="S74" s="15"/>
      <c r="T74" s="15"/>
      <c r="U74" s="15"/>
      <c r="V74" s="15"/>
      <c r="W74" s="15"/>
      <c r="X74" s="15"/>
      <c r="Y74" s="15"/>
      <c r="Z74" s="36"/>
    </row>
    <row r="75" spans="1:26" ht="15">
      <c r="A75" s="10">
        <v>74</v>
      </c>
      <c r="B75" s="12">
        <v>27</v>
      </c>
      <c r="C75" s="12">
        <v>14</v>
      </c>
      <c r="D75" s="12">
        <v>0</v>
      </c>
      <c r="E75" s="12">
        <v>22</v>
      </c>
      <c r="F75" s="12">
        <v>9</v>
      </c>
      <c r="G75" s="11">
        <v>8</v>
      </c>
      <c r="H75" s="11">
        <v>1.47</v>
      </c>
      <c r="I75" s="24">
        <v>2</v>
      </c>
      <c r="J75" s="24">
        <v>438</v>
      </c>
      <c r="K75" s="24">
        <v>720</v>
      </c>
      <c r="L75" s="24">
        <v>41.8</v>
      </c>
      <c r="M75" s="38" t="s">
        <v>34</v>
      </c>
      <c r="N75" s="38">
        <v>2</v>
      </c>
      <c r="O75" s="24"/>
      <c r="P75" s="40"/>
      <c r="Q75" s="14"/>
      <c r="R75" s="15"/>
      <c r="S75" s="15"/>
      <c r="T75" s="15"/>
      <c r="U75" s="15"/>
      <c r="V75" s="15"/>
      <c r="W75" s="15"/>
      <c r="X75" s="15"/>
      <c r="Y75" s="15"/>
      <c r="Z75" s="36"/>
    </row>
    <row r="76" spans="1:26" ht="15">
      <c r="A76" s="10">
        <v>75</v>
      </c>
      <c r="B76" s="12">
        <v>27</v>
      </c>
      <c r="C76" s="12">
        <v>14</v>
      </c>
      <c r="D76" s="12">
        <v>0</v>
      </c>
      <c r="E76" s="12">
        <v>22</v>
      </c>
      <c r="F76" s="12">
        <v>9</v>
      </c>
      <c r="G76" s="11">
        <v>8</v>
      </c>
      <c r="H76" s="11">
        <v>1.44</v>
      </c>
      <c r="I76" s="24">
        <v>2</v>
      </c>
      <c r="J76" s="24">
        <v>438</v>
      </c>
      <c r="K76" s="24">
        <v>720</v>
      </c>
      <c r="L76" s="12">
        <v>41.6</v>
      </c>
      <c r="M76" s="13" t="s">
        <v>34</v>
      </c>
      <c r="N76" s="13">
        <v>2</v>
      </c>
      <c r="O76" s="24"/>
      <c r="P76" s="40"/>
      <c r="Q76" s="14"/>
      <c r="R76" s="15"/>
      <c r="S76" s="15"/>
      <c r="T76" s="15"/>
      <c r="U76" s="15"/>
      <c r="V76" s="15"/>
      <c r="W76" s="15"/>
      <c r="X76" s="15"/>
      <c r="Y76" s="15"/>
      <c r="Z76" s="36"/>
    </row>
    <row r="77" spans="1:26" ht="15">
      <c r="A77" s="10">
        <v>76</v>
      </c>
      <c r="B77" s="12">
        <v>27</v>
      </c>
      <c r="C77" s="12">
        <v>14</v>
      </c>
      <c r="D77" s="12">
        <v>0</v>
      </c>
      <c r="E77" s="12">
        <v>22</v>
      </c>
      <c r="F77" s="12">
        <v>9</v>
      </c>
      <c r="G77" s="11">
        <v>8</v>
      </c>
      <c r="H77" s="11">
        <v>1.44</v>
      </c>
      <c r="I77" s="24">
        <v>2</v>
      </c>
      <c r="J77" s="24">
        <v>444</v>
      </c>
      <c r="K77" s="24">
        <v>648</v>
      </c>
      <c r="L77" s="12">
        <v>38.700000000000003</v>
      </c>
      <c r="M77" s="13" t="s">
        <v>34</v>
      </c>
      <c r="N77" s="13">
        <v>2</v>
      </c>
      <c r="O77" s="24"/>
      <c r="P77" s="40"/>
      <c r="Q77" s="14"/>
      <c r="R77" s="15"/>
      <c r="S77" s="15"/>
      <c r="T77" s="15"/>
      <c r="U77" s="15"/>
      <c r="V77" s="15"/>
      <c r="W77" s="15"/>
      <c r="X77" s="15"/>
      <c r="Y77" s="15"/>
      <c r="Z77" s="36"/>
    </row>
    <row r="78" spans="1:26" ht="15">
      <c r="A78" s="10">
        <v>77</v>
      </c>
      <c r="B78" s="24">
        <v>27</v>
      </c>
      <c r="C78" s="24">
        <v>14</v>
      </c>
      <c r="D78" s="24">
        <v>0</v>
      </c>
      <c r="E78" s="24">
        <v>22</v>
      </c>
      <c r="F78" s="24">
        <v>9</v>
      </c>
      <c r="G78" s="24">
        <v>8</v>
      </c>
      <c r="H78" s="24">
        <v>1.46</v>
      </c>
      <c r="I78" s="24">
        <v>2</v>
      </c>
      <c r="J78" s="24">
        <v>675</v>
      </c>
      <c r="K78" s="24">
        <v>813</v>
      </c>
      <c r="L78" s="12">
        <v>42.2</v>
      </c>
      <c r="M78" s="13" t="s">
        <v>58</v>
      </c>
      <c r="N78" s="41" t="s">
        <v>59</v>
      </c>
      <c r="O78" s="24"/>
      <c r="P78" s="14"/>
      <c r="Q78" s="14"/>
      <c r="R78" s="15"/>
      <c r="S78" s="15"/>
      <c r="T78" s="15"/>
      <c r="U78" s="15"/>
      <c r="V78" s="15"/>
      <c r="W78" s="15"/>
      <c r="X78" s="15"/>
      <c r="Y78" s="15"/>
      <c r="Z78" s="36"/>
    </row>
    <row r="79" spans="1:26" ht="15">
      <c r="A79" s="10">
        <v>78</v>
      </c>
      <c r="B79" s="24">
        <v>27</v>
      </c>
      <c r="C79" s="24">
        <v>14</v>
      </c>
      <c r="D79" s="24">
        <v>0</v>
      </c>
      <c r="E79" s="24">
        <v>22</v>
      </c>
      <c r="F79" s="24">
        <v>9</v>
      </c>
      <c r="G79" s="24">
        <v>8</v>
      </c>
      <c r="H79" s="24">
        <v>1.45</v>
      </c>
      <c r="I79" s="24">
        <v>2</v>
      </c>
      <c r="J79" s="24">
        <v>675</v>
      </c>
      <c r="K79" s="24">
        <v>813</v>
      </c>
      <c r="L79" s="12">
        <v>43.4</v>
      </c>
      <c r="M79" s="13" t="s">
        <v>58</v>
      </c>
      <c r="N79" s="41" t="s">
        <v>59</v>
      </c>
      <c r="O79" s="24"/>
      <c r="P79" s="14"/>
      <c r="Q79" s="14"/>
      <c r="R79" s="15"/>
      <c r="S79" s="15"/>
      <c r="T79" s="15"/>
      <c r="U79" s="15"/>
      <c r="V79" s="15"/>
      <c r="W79" s="15"/>
      <c r="X79" s="15"/>
      <c r="Y79" s="15"/>
      <c r="Z79" s="36"/>
    </row>
    <row r="80" spans="1:26" ht="15">
      <c r="A80" s="10">
        <v>79</v>
      </c>
      <c r="B80" s="24">
        <v>21</v>
      </c>
      <c r="C80" s="24">
        <v>14</v>
      </c>
      <c r="D80" s="24">
        <v>21</v>
      </c>
      <c r="E80" s="24">
        <v>22</v>
      </c>
      <c r="F80" s="24">
        <v>9</v>
      </c>
      <c r="G80" s="24">
        <v>6</v>
      </c>
      <c r="H80" s="24">
        <v>1.46</v>
      </c>
      <c r="I80" s="11">
        <v>3</v>
      </c>
      <c r="J80" s="11">
        <v>438</v>
      </c>
      <c r="K80" s="11">
        <v>720</v>
      </c>
      <c r="L80" s="12">
        <v>35.700000000000003</v>
      </c>
      <c r="M80" s="13" t="s">
        <v>58</v>
      </c>
      <c r="N80" s="41" t="s">
        <v>59</v>
      </c>
      <c r="O80" s="24"/>
      <c r="P80" s="40"/>
      <c r="Q80" s="14"/>
      <c r="R80" s="15"/>
      <c r="S80" s="15"/>
      <c r="T80" s="15"/>
      <c r="U80" s="15"/>
      <c r="V80" s="15"/>
      <c r="W80" s="15"/>
      <c r="X80" s="15"/>
      <c r="Y80" s="15"/>
      <c r="Z80" s="36"/>
    </row>
    <row r="81" spans="1:26" ht="15">
      <c r="A81" s="10">
        <v>80</v>
      </c>
      <c r="B81" s="24">
        <v>27</v>
      </c>
      <c r="C81" s="24">
        <v>14</v>
      </c>
      <c r="D81" s="24">
        <v>27</v>
      </c>
      <c r="E81" s="24">
        <v>22</v>
      </c>
      <c r="F81" s="24">
        <v>9</v>
      </c>
      <c r="G81" s="24">
        <v>8</v>
      </c>
      <c r="H81" s="24">
        <v>1.48</v>
      </c>
      <c r="I81" s="11">
        <v>3</v>
      </c>
      <c r="J81" s="11">
        <v>438</v>
      </c>
      <c r="K81" s="11">
        <v>720</v>
      </c>
      <c r="L81" s="12">
        <v>45.4</v>
      </c>
      <c r="M81" s="13" t="s">
        <v>60</v>
      </c>
      <c r="N81" s="13" t="s">
        <v>61</v>
      </c>
      <c r="O81" s="24"/>
      <c r="P81" s="40"/>
      <c r="Q81" s="14"/>
      <c r="R81" s="15"/>
      <c r="S81" s="15"/>
      <c r="T81" s="15"/>
      <c r="U81" s="15"/>
      <c r="V81" s="15"/>
      <c r="W81" s="15"/>
      <c r="X81" s="15"/>
      <c r="Y81" s="15"/>
      <c r="Z81" s="36"/>
    </row>
    <row r="82" spans="1:26" ht="15">
      <c r="A82" s="10">
        <v>81</v>
      </c>
      <c r="B82" s="24">
        <v>27</v>
      </c>
      <c r="C82" s="24">
        <v>14</v>
      </c>
      <c r="D82" s="24">
        <v>27</v>
      </c>
      <c r="E82" s="24">
        <v>22</v>
      </c>
      <c r="F82" s="24">
        <v>9</v>
      </c>
      <c r="G82" s="24">
        <v>8</v>
      </c>
      <c r="H82" s="24">
        <v>1.45</v>
      </c>
      <c r="I82" s="11">
        <v>3</v>
      </c>
      <c r="J82" s="11">
        <v>438</v>
      </c>
      <c r="K82" s="11">
        <v>720</v>
      </c>
      <c r="L82" s="12">
        <v>42.4</v>
      </c>
      <c r="M82" s="13" t="s">
        <v>60</v>
      </c>
      <c r="N82" s="13" t="s">
        <v>61</v>
      </c>
      <c r="O82" s="24"/>
      <c r="P82" s="40"/>
      <c r="Q82" s="14"/>
      <c r="R82" s="15"/>
      <c r="S82" s="15"/>
      <c r="T82" s="15"/>
      <c r="U82" s="15"/>
      <c r="V82" s="15"/>
      <c r="W82" s="15"/>
      <c r="X82" s="15"/>
      <c r="Y82" s="15"/>
      <c r="Z82" s="36"/>
    </row>
    <row r="83" spans="1:26" ht="15">
      <c r="A83" s="10">
        <v>82</v>
      </c>
      <c r="B83" s="24">
        <v>27</v>
      </c>
      <c r="C83" s="24">
        <v>14</v>
      </c>
      <c r="D83" s="24">
        <v>27</v>
      </c>
      <c r="E83" s="24">
        <v>22</v>
      </c>
      <c r="F83" s="24">
        <v>9</v>
      </c>
      <c r="G83" s="24">
        <v>8</v>
      </c>
      <c r="H83" s="24">
        <v>1.45</v>
      </c>
      <c r="I83" s="11">
        <v>3</v>
      </c>
      <c r="J83" s="11">
        <v>444</v>
      </c>
      <c r="K83" s="11">
        <v>648</v>
      </c>
      <c r="L83" s="12">
        <v>41.7</v>
      </c>
      <c r="M83" s="13" t="s">
        <v>60</v>
      </c>
      <c r="N83" s="13" t="s">
        <v>61</v>
      </c>
      <c r="O83" s="24"/>
      <c r="P83" s="40"/>
      <c r="Q83" s="14"/>
      <c r="R83" s="15"/>
      <c r="S83" s="15"/>
      <c r="T83" s="15"/>
      <c r="U83" s="15"/>
      <c r="V83" s="15"/>
      <c r="W83" s="15"/>
      <c r="X83" s="15"/>
      <c r="Y83" s="15"/>
      <c r="Z83" s="36"/>
    </row>
    <row r="84" spans="1:26" ht="15">
      <c r="A84" s="10">
        <v>83</v>
      </c>
      <c r="B84" s="24">
        <v>27</v>
      </c>
      <c r="C84" s="24">
        <v>14</v>
      </c>
      <c r="D84" s="24">
        <v>27</v>
      </c>
      <c r="E84" s="24">
        <v>22</v>
      </c>
      <c r="F84" s="24">
        <v>9</v>
      </c>
      <c r="G84" s="24">
        <v>8</v>
      </c>
      <c r="H84" s="24">
        <v>1.46</v>
      </c>
      <c r="I84" s="11">
        <v>3</v>
      </c>
      <c r="J84" s="11">
        <v>675</v>
      </c>
      <c r="K84" s="11">
        <v>813</v>
      </c>
      <c r="L84" s="12">
        <v>52.2</v>
      </c>
      <c r="M84" s="13" t="s">
        <v>60</v>
      </c>
      <c r="N84" s="13" t="s">
        <v>61</v>
      </c>
      <c r="O84" s="24"/>
      <c r="P84" s="14"/>
      <c r="Q84" s="14"/>
      <c r="R84" s="15"/>
      <c r="S84" s="15"/>
      <c r="T84" s="15"/>
      <c r="U84" s="15"/>
      <c r="V84" s="15"/>
      <c r="W84" s="15"/>
      <c r="X84" s="15"/>
      <c r="Y84" s="15"/>
      <c r="Z84" s="36"/>
    </row>
    <row r="85" spans="1:26" ht="15">
      <c r="A85" s="10">
        <v>84</v>
      </c>
      <c r="B85" s="24">
        <v>27</v>
      </c>
      <c r="C85" s="24">
        <v>14</v>
      </c>
      <c r="D85" s="24">
        <v>27</v>
      </c>
      <c r="E85" s="24">
        <v>22</v>
      </c>
      <c r="F85" s="24">
        <v>9</v>
      </c>
      <c r="G85" s="24">
        <v>8</v>
      </c>
      <c r="H85" s="24">
        <v>1.44</v>
      </c>
      <c r="I85" s="11">
        <v>3</v>
      </c>
      <c r="J85" s="11">
        <v>675</v>
      </c>
      <c r="K85" s="11">
        <v>813</v>
      </c>
      <c r="L85" s="12">
        <v>51.5</v>
      </c>
      <c r="M85" s="13" t="s">
        <v>60</v>
      </c>
      <c r="N85" s="13" t="s">
        <v>61</v>
      </c>
      <c r="O85" s="24"/>
      <c r="P85" s="14"/>
      <c r="Q85" s="14"/>
      <c r="R85" s="15"/>
      <c r="S85" s="15"/>
      <c r="T85" s="15"/>
      <c r="U85" s="15"/>
      <c r="V85" s="15"/>
      <c r="W85" s="15"/>
      <c r="X85" s="15"/>
      <c r="Y85" s="15"/>
      <c r="Z85" s="36"/>
    </row>
    <row r="86" spans="1:26" ht="15">
      <c r="A86" s="10">
        <v>85</v>
      </c>
      <c r="B86" s="24">
        <v>21</v>
      </c>
      <c r="C86" s="24">
        <v>14</v>
      </c>
      <c r="D86" s="24">
        <v>21</v>
      </c>
      <c r="E86" s="24">
        <v>22</v>
      </c>
      <c r="F86" s="24">
        <v>7</v>
      </c>
      <c r="G86" s="24">
        <v>6</v>
      </c>
      <c r="H86" s="24">
        <v>1.45</v>
      </c>
      <c r="I86" s="11">
        <v>4</v>
      </c>
      <c r="J86" s="11">
        <v>438</v>
      </c>
      <c r="K86" s="11">
        <v>720</v>
      </c>
      <c r="L86" s="12">
        <v>45.4</v>
      </c>
      <c r="M86" s="13" t="s">
        <v>58</v>
      </c>
      <c r="N86" s="41" t="s">
        <v>59</v>
      </c>
      <c r="O86" s="24"/>
      <c r="P86" s="40"/>
      <c r="Q86" s="14"/>
      <c r="R86" s="15"/>
      <c r="S86" s="15"/>
      <c r="T86" s="15"/>
      <c r="U86" s="15"/>
      <c r="V86" s="15"/>
      <c r="W86" s="15"/>
      <c r="X86" s="15"/>
      <c r="Y86" s="15"/>
      <c r="Z86" s="36"/>
    </row>
    <row r="87" spans="1:26" ht="15">
      <c r="A87" s="10">
        <v>86</v>
      </c>
      <c r="B87" s="24">
        <v>21</v>
      </c>
      <c r="C87" s="24">
        <v>14</v>
      </c>
      <c r="D87" s="24">
        <v>21</v>
      </c>
      <c r="E87" s="24">
        <v>22</v>
      </c>
      <c r="F87" s="24">
        <v>7</v>
      </c>
      <c r="G87" s="24">
        <v>6</v>
      </c>
      <c r="H87" s="24">
        <v>1.44</v>
      </c>
      <c r="I87" s="11">
        <v>4</v>
      </c>
      <c r="J87" s="11">
        <v>438</v>
      </c>
      <c r="K87" s="11">
        <v>720</v>
      </c>
      <c r="L87" s="12">
        <v>45.7</v>
      </c>
      <c r="M87" s="13" t="s">
        <v>58</v>
      </c>
      <c r="N87" s="41" t="s">
        <v>59</v>
      </c>
      <c r="O87" s="24"/>
      <c r="P87" s="40"/>
      <c r="Q87" s="14"/>
      <c r="R87" s="15"/>
      <c r="S87" s="15"/>
      <c r="T87" s="15"/>
      <c r="U87" s="15"/>
      <c r="V87" s="15"/>
      <c r="W87" s="15"/>
      <c r="X87" s="15"/>
      <c r="Y87" s="15"/>
      <c r="Z87" s="36"/>
    </row>
    <row r="88" spans="1:26" ht="15">
      <c r="A88" s="10">
        <v>87</v>
      </c>
      <c r="B88" s="24">
        <v>21</v>
      </c>
      <c r="C88" s="24">
        <v>14</v>
      </c>
      <c r="D88" s="24">
        <v>21</v>
      </c>
      <c r="E88" s="24">
        <v>22</v>
      </c>
      <c r="F88" s="24">
        <v>7</v>
      </c>
      <c r="G88" s="24">
        <v>6</v>
      </c>
      <c r="H88" s="24">
        <v>1.47</v>
      </c>
      <c r="I88" s="11">
        <v>4</v>
      </c>
      <c r="J88" s="11">
        <v>444</v>
      </c>
      <c r="K88" s="11">
        <v>648</v>
      </c>
      <c r="L88" s="12">
        <v>44.2</v>
      </c>
      <c r="M88" s="13" t="s">
        <v>34</v>
      </c>
      <c r="N88" s="13">
        <v>2</v>
      </c>
      <c r="O88" s="24"/>
      <c r="P88" s="40"/>
      <c r="Q88" s="14"/>
      <c r="R88" s="15"/>
      <c r="S88" s="15"/>
      <c r="T88" s="15"/>
      <c r="U88" s="15"/>
      <c r="V88" s="15"/>
      <c r="W88" s="15"/>
      <c r="X88" s="15"/>
      <c r="Y88" s="15"/>
      <c r="Z88" s="36"/>
    </row>
    <row r="89" spans="1:26" ht="15">
      <c r="A89" s="10">
        <v>88</v>
      </c>
      <c r="B89" s="24">
        <v>21</v>
      </c>
      <c r="C89" s="24">
        <v>14</v>
      </c>
      <c r="D89" s="24">
        <v>21</v>
      </c>
      <c r="E89" s="24">
        <v>22</v>
      </c>
      <c r="F89" s="24">
        <v>7</v>
      </c>
      <c r="G89" s="24">
        <v>6</v>
      </c>
      <c r="H89" s="24">
        <v>1.47</v>
      </c>
      <c r="I89" s="11">
        <v>4</v>
      </c>
      <c r="J89" s="11">
        <v>444</v>
      </c>
      <c r="K89" s="11">
        <v>648</v>
      </c>
      <c r="L89" s="12">
        <v>44</v>
      </c>
      <c r="M89" s="13" t="s">
        <v>34</v>
      </c>
      <c r="N89" s="13">
        <v>2</v>
      </c>
      <c r="O89" s="24"/>
      <c r="P89" s="40"/>
      <c r="Q89" s="14"/>
      <c r="R89" s="15"/>
      <c r="S89" s="11"/>
      <c r="T89" s="42"/>
      <c r="U89" s="15"/>
      <c r="V89" s="15"/>
      <c r="W89" s="15"/>
      <c r="X89" s="15"/>
      <c r="Y89" s="15"/>
      <c r="Z89" s="36"/>
    </row>
    <row r="90" spans="1:26" ht="15">
      <c r="A90" s="10">
        <v>89</v>
      </c>
      <c r="B90" s="24">
        <v>21</v>
      </c>
      <c r="C90" s="24">
        <v>14</v>
      </c>
      <c r="D90" s="24">
        <v>21</v>
      </c>
      <c r="E90" s="24">
        <v>22</v>
      </c>
      <c r="F90" s="24">
        <v>7</v>
      </c>
      <c r="G90" s="24">
        <v>6</v>
      </c>
      <c r="H90" s="24">
        <v>1.46</v>
      </c>
      <c r="I90" s="11">
        <v>4</v>
      </c>
      <c r="J90" s="24">
        <v>675</v>
      </c>
      <c r="K90" s="11">
        <v>813</v>
      </c>
      <c r="L90" s="12">
        <v>47.8</v>
      </c>
      <c r="M90" s="13" t="s">
        <v>58</v>
      </c>
      <c r="N90" s="41" t="s">
        <v>59</v>
      </c>
      <c r="O90" s="24"/>
      <c r="P90" s="14"/>
      <c r="Q90" s="14"/>
      <c r="R90" s="15"/>
      <c r="S90" s="11"/>
      <c r="T90" s="42"/>
      <c r="U90" s="15"/>
      <c r="V90" s="15"/>
      <c r="W90" s="15"/>
      <c r="X90" s="15"/>
      <c r="Y90" s="15"/>
      <c r="Z90" s="36"/>
    </row>
    <row r="91" spans="1:26" ht="15">
      <c r="A91" s="10">
        <v>90</v>
      </c>
      <c r="B91" s="24">
        <v>27</v>
      </c>
      <c r="C91" s="24">
        <v>14</v>
      </c>
      <c r="D91" s="24">
        <v>27</v>
      </c>
      <c r="E91" s="24">
        <v>22</v>
      </c>
      <c r="F91" s="24">
        <v>9</v>
      </c>
      <c r="G91" s="24">
        <v>8</v>
      </c>
      <c r="H91" s="24">
        <v>1.46</v>
      </c>
      <c r="I91" s="11">
        <v>4</v>
      </c>
      <c r="J91" s="24">
        <v>675</v>
      </c>
      <c r="K91" s="11">
        <v>813</v>
      </c>
      <c r="L91" s="12">
        <v>60.1</v>
      </c>
      <c r="M91" s="13" t="s">
        <v>60</v>
      </c>
      <c r="N91" s="13" t="s">
        <v>61</v>
      </c>
      <c r="O91" s="24"/>
      <c r="P91" s="14"/>
      <c r="Q91" s="14"/>
      <c r="R91" s="15"/>
      <c r="S91" s="11"/>
      <c r="T91" s="42"/>
      <c r="U91" s="15"/>
      <c r="V91" s="15"/>
      <c r="W91" s="15"/>
      <c r="X91" s="15"/>
      <c r="Y91" s="15"/>
      <c r="Z91" s="36"/>
    </row>
    <row r="92" spans="1:26" ht="15">
      <c r="A92" s="10">
        <v>91</v>
      </c>
      <c r="B92" s="24">
        <v>55</v>
      </c>
      <c r="C92" s="24">
        <v>25</v>
      </c>
      <c r="D92" s="24">
        <v>0</v>
      </c>
      <c r="E92" s="24">
        <v>0</v>
      </c>
      <c r="F92" s="24">
        <v>14</v>
      </c>
      <c r="G92" s="24">
        <v>12</v>
      </c>
      <c r="H92" s="24">
        <v>1.45</v>
      </c>
      <c r="I92" s="24">
        <v>1</v>
      </c>
      <c r="J92" s="24">
        <v>438</v>
      </c>
      <c r="K92" s="24">
        <v>720</v>
      </c>
      <c r="L92" s="24">
        <v>38.5</v>
      </c>
      <c r="M92" s="38" t="s">
        <v>34</v>
      </c>
      <c r="N92" s="38">
        <v>2</v>
      </c>
      <c r="O92" s="24"/>
      <c r="P92" s="40"/>
      <c r="Q92" s="14"/>
      <c r="R92" s="15"/>
      <c r="S92" s="11"/>
      <c r="T92" s="42"/>
      <c r="U92" s="15"/>
      <c r="V92" s="15"/>
      <c r="W92" s="15"/>
      <c r="X92" s="15"/>
      <c r="Y92" s="15"/>
      <c r="Z92" s="36"/>
    </row>
    <row r="93" spans="1:26" ht="15">
      <c r="A93" s="10">
        <v>92</v>
      </c>
      <c r="B93" s="24">
        <v>55</v>
      </c>
      <c r="C93" s="24">
        <v>25</v>
      </c>
      <c r="D93" s="24">
        <v>0</v>
      </c>
      <c r="E93" s="24">
        <v>0</v>
      </c>
      <c r="F93" s="24">
        <v>14</v>
      </c>
      <c r="G93" s="24">
        <v>12</v>
      </c>
      <c r="H93" s="24">
        <v>1.46</v>
      </c>
      <c r="I93" s="24">
        <v>1</v>
      </c>
      <c r="J93" s="24">
        <v>444</v>
      </c>
      <c r="K93" s="24">
        <v>648</v>
      </c>
      <c r="L93" s="24">
        <v>35.299999999999997</v>
      </c>
      <c r="M93" s="38" t="s">
        <v>34</v>
      </c>
      <c r="N93" s="38">
        <v>2</v>
      </c>
      <c r="O93" s="24"/>
      <c r="P93" s="40"/>
      <c r="Q93" s="14"/>
      <c r="R93" s="15"/>
      <c r="S93" s="11"/>
      <c r="T93" s="42"/>
      <c r="U93" s="15"/>
      <c r="V93" s="15"/>
      <c r="W93" s="15"/>
      <c r="X93" s="15"/>
      <c r="Y93" s="15"/>
      <c r="Z93" s="36"/>
    </row>
    <row r="94" spans="1:26" ht="15">
      <c r="A94" s="10">
        <v>93</v>
      </c>
      <c r="B94" s="24">
        <v>55</v>
      </c>
      <c r="C94" s="24">
        <v>25</v>
      </c>
      <c r="D94" s="24">
        <v>0</v>
      </c>
      <c r="E94" s="24">
        <v>0</v>
      </c>
      <c r="F94" s="24">
        <v>14</v>
      </c>
      <c r="G94" s="24">
        <v>12</v>
      </c>
      <c r="H94" s="24">
        <v>1.47</v>
      </c>
      <c r="I94" s="24">
        <v>1</v>
      </c>
      <c r="J94" s="24">
        <v>444</v>
      </c>
      <c r="K94" s="24">
        <v>648</v>
      </c>
      <c r="L94" s="24">
        <v>33.299999999999997</v>
      </c>
      <c r="M94" s="38" t="s">
        <v>34</v>
      </c>
      <c r="N94" s="38">
        <v>2</v>
      </c>
      <c r="O94" s="24"/>
      <c r="P94" s="40"/>
      <c r="Q94" s="14"/>
      <c r="R94" s="15"/>
      <c r="S94" s="11"/>
      <c r="T94" s="42"/>
      <c r="U94" s="15"/>
      <c r="V94" s="15"/>
      <c r="W94" s="15"/>
      <c r="X94" s="15"/>
      <c r="Y94" s="15"/>
      <c r="Z94" s="36"/>
    </row>
    <row r="95" spans="1:26" ht="15">
      <c r="A95" s="10">
        <v>94</v>
      </c>
      <c r="B95" s="24">
        <v>55</v>
      </c>
      <c r="C95" s="24">
        <v>25</v>
      </c>
      <c r="D95" s="24">
        <v>0</v>
      </c>
      <c r="E95" s="24">
        <v>0</v>
      </c>
      <c r="F95" s="24">
        <v>14</v>
      </c>
      <c r="G95" s="24">
        <v>12</v>
      </c>
      <c r="H95" s="24">
        <v>1.47</v>
      </c>
      <c r="I95" s="24">
        <v>1</v>
      </c>
      <c r="J95" s="24">
        <v>675</v>
      </c>
      <c r="K95" s="24">
        <v>813</v>
      </c>
      <c r="L95" s="24">
        <v>45</v>
      </c>
      <c r="M95" s="38" t="s">
        <v>34</v>
      </c>
      <c r="N95" s="38">
        <v>2</v>
      </c>
      <c r="O95" s="24"/>
      <c r="P95" s="14"/>
      <c r="Q95" s="14"/>
      <c r="R95" s="15"/>
      <c r="S95" s="11"/>
      <c r="T95" s="42"/>
      <c r="U95" s="15"/>
      <c r="V95" s="15"/>
      <c r="W95" s="15"/>
      <c r="X95" s="15"/>
      <c r="Y95" s="15"/>
      <c r="Z95" s="36"/>
    </row>
    <row r="96" spans="1:26" ht="15">
      <c r="A96" s="10">
        <v>95</v>
      </c>
      <c r="B96" s="24">
        <v>55</v>
      </c>
      <c r="C96" s="24">
        <v>25</v>
      </c>
      <c r="D96" s="24">
        <v>0</v>
      </c>
      <c r="E96" s="24">
        <v>0</v>
      </c>
      <c r="F96" s="24">
        <v>14</v>
      </c>
      <c r="G96" s="24">
        <v>12</v>
      </c>
      <c r="H96" s="24">
        <v>1.46</v>
      </c>
      <c r="I96" s="24">
        <v>1</v>
      </c>
      <c r="J96" s="24">
        <v>675</v>
      </c>
      <c r="K96" s="24">
        <v>813</v>
      </c>
      <c r="L96" s="24">
        <v>47.1</v>
      </c>
      <c r="M96" s="38" t="s">
        <v>34</v>
      </c>
      <c r="N96" s="38">
        <v>2</v>
      </c>
      <c r="O96" s="24"/>
      <c r="P96" s="14"/>
      <c r="Q96" s="14"/>
      <c r="R96" s="15"/>
      <c r="S96" s="11"/>
      <c r="T96" s="42"/>
      <c r="U96" s="15"/>
      <c r="V96" s="15"/>
      <c r="W96" s="15"/>
      <c r="X96" s="15"/>
      <c r="Y96" s="15"/>
      <c r="Z96" s="36"/>
    </row>
    <row r="97" spans="1:26" ht="15">
      <c r="A97" s="10">
        <v>96</v>
      </c>
      <c r="B97" s="24">
        <v>45</v>
      </c>
      <c r="C97" s="24">
        <v>25</v>
      </c>
      <c r="D97" s="24">
        <v>27</v>
      </c>
      <c r="E97" s="24">
        <v>0</v>
      </c>
      <c r="F97" s="24">
        <v>9</v>
      </c>
      <c r="G97" s="24">
        <v>8</v>
      </c>
      <c r="H97" s="24">
        <v>1.45</v>
      </c>
      <c r="I97" s="24">
        <v>2</v>
      </c>
      <c r="J97" s="24">
        <v>438</v>
      </c>
      <c r="K97" s="24">
        <v>720</v>
      </c>
      <c r="L97" s="24">
        <v>42.1</v>
      </c>
      <c r="M97" s="38" t="s">
        <v>34</v>
      </c>
      <c r="N97" s="38">
        <v>2</v>
      </c>
      <c r="O97" s="24"/>
      <c r="P97" s="40"/>
      <c r="Q97" s="14"/>
      <c r="R97" s="15"/>
      <c r="S97" s="11"/>
      <c r="T97" s="42"/>
      <c r="U97" s="15"/>
      <c r="V97" s="15"/>
      <c r="W97" s="15"/>
      <c r="X97" s="15"/>
      <c r="Y97" s="15"/>
      <c r="Z97" s="36"/>
    </row>
    <row r="98" spans="1:26" ht="15">
      <c r="A98" s="10">
        <v>97</v>
      </c>
      <c r="B98" s="24">
        <v>45</v>
      </c>
      <c r="C98" s="24">
        <v>25</v>
      </c>
      <c r="D98" s="24">
        <v>27</v>
      </c>
      <c r="E98" s="24">
        <v>0</v>
      </c>
      <c r="F98" s="24">
        <v>9</v>
      </c>
      <c r="G98" s="24">
        <v>8</v>
      </c>
      <c r="H98" s="24">
        <v>1.45</v>
      </c>
      <c r="I98" s="24">
        <v>2</v>
      </c>
      <c r="J98" s="24">
        <v>438</v>
      </c>
      <c r="K98" s="24">
        <v>720</v>
      </c>
      <c r="L98" s="24">
        <v>41.4</v>
      </c>
      <c r="M98" s="38" t="s">
        <v>34</v>
      </c>
      <c r="N98" s="38">
        <v>2</v>
      </c>
      <c r="O98" s="24"/>
      <c r="P98" s="40"/>
      <c r="Q98" s="14"/>
      <c r="R98" s="15"/>
      <c r="S98" s="11"/>
      <c r="T98" s="42"/>
      <c r="U98" s="15"/>
      <c r="V98" s="15"/>
      <c r="W98" s="15"/>
      <c r="X98" s="15"/>
      <c r="Y98" s="15"/>
      <c r="Z98" s="36"/>
    </row>
    <row r="99" spans="1:26" ht="15">
      <c r="A99" s="10">
        <v>98</v>
      </c>
      <c r="B99" s="24">
        <v>45</v>
      </c>
      <c r="C99" s="24">
        <v>25</v>
      </c>
      <c r="D99" s="24">
        <v>27</v>
      </c>
      <c r="E99" s="24">
        <v>0</v>
      </c>
      <c r="F99" s="24">
        <v>9</v>
      </c>
      <c r="G99" s="24">
        <v>8</v>
      </c>
      <c r="H99" s="24">
        <v>1.45</v>
      </c>
      <c r="I99" s="24">
        <v>2</v>
      </c>
      <c r="J99" s="24">
        <v>444</v>
      </c>
      <c r="K99" s="24">
        <v>648</v>
      </c>
      <c r="L99" s="24">
        <v>39.200000000000003</v>
      </c>
      <c r="M99" s="38" t="s">
        <v>34</v>
      </c>
      <c r="N99" s="38">
        <v>2</v>
      </c>
      <c r="O99" s="24"/>
      <c r="P99" s="40"/>
      <c r="Q99" s="14"/>
      <c r="R99" s="15"/>
      <c r="S99" s="11"/>
      <c r="T99" s="42"/>
      <c r="U99" s="15"/>
      <c r="V99" s="15"/>
      <c r="W99" s="15"/>
      <c r="X99" s="15"/>
      <c r="Y99" s="15"/>
      <c r="Z99" s="36"/>
    </row>
    <row r="100" spans="1:26" ht="15">
      <c r="A100" s="10">
        <v>99</v>
      </c>
      <c r="B100" s="24">
        <v>45</v>
      </c>
      <c r="C100" s="24">
        <v>25</v>
      </c>
      <c r="D100" s="24">
        <v>27</v>
      </c>
      <c r="E100" s="24">
        <v>0</v>
      </c>
      <c r="F100" s="24">
        <v>9</v>
      </c>
      <c r="G100" s="24">
        <v>8</v>
      </c>
      <c r="H100" s="24">
        <v>1.45</v>
      </c>
      <c r="I100" s="24">
        <v>2</v>
      </c>
      <c r="J100" s="24">
        <v>675</v>
      </c>
      <c r="K100" s="24">
        <v>813</v>
      </c>
      <c r="L100" s="24">
        <v>52.2</v>
      </c>
      <c r="M100" s="38" t="s">
        <v>34</v>
      </c>
      <c r="N100" s="38">
        <v>2</v>
      </c>
      <c r="O100" s="24"/>
      <c r="P100" s="14"/>
      <c r="Q100" s="14"/>
      <c r="R100" s="15"/>
      <c r="S100" s="11"/>
      <c r="T100" s="42"/>
      <c r="U100" s="15"/>
      <c r="V100" s="15"/>
      <c r="W100" s="15"/>
      <c r="X100" s="15"/>
      <c r="Y100" s="15"/>
      <c r="Z100" s="36"/>
    </row>
    <row r="101" spans="1:26" ht="15">
      <c r="A101" s="10">
        <v>100</v>
      </c>
      <c r="B101" s="24">
        <v>45</v>
      </c>
      <c r="C101" s="24">
        <v>25</v>
      </c>
      <c r="D101" s="24">
        <v>27</v>
      </c>
      <c r="E101" s="24">
        <v>0</v>
      </c>
      <c r="F101" s="24">
        <v>9</v>
      </c>
      <c r="G101" s="24">
        <v>8</v>
      </c>
      <c r="H101" s="24">
        <v>1.45</v>
      </c>
      <c r="I101" s="24">
        <v>2</v>
      </c>
      <c r="J101" s="24">
        <v>675</v>
      </c>
      <c r="K101" s="24">
        <v>813</v>
      </c>
      <c r="L101" s="24">
        <v>51.3</v>
      </c>
      <c r="M101" s="38" t="s">
        <v>34</v>
      </c>
      <c r="N101" s="38">
        <v>2</v>
      </c>
      <c r="O101" s="24"/>
      <c r="P101" s="14"/>
      <c r="Q101" s="14"/>
      <c r="R101" s="15"/>
      <c r="S101" s="11"/>
      <c r="T101" s="42"/>
      <c r="U101" s="15"/>
      <c r="V101" s="15"/>
      <c r="W101" s="15"/>
      <c r="X101" s="15"/>
      <c r="Y101" s="15"/>
      <c r="Z101" s="36"/>
    </row>
    <row r="102" spans="1:26" ht="15">
      <c r="A102" s="10">
        <v>101</v>
      </c>
      <c r="B102" s="24">
        <v>45</v>
      </c>
      <c r="C102" s="24">
        <v>14</v>
      </c>
      <c r="D102" s="24">
        <v>0</v>
      </c>
      <c r="E102" s="24">
        <v>22</v>
      </c>
      <c r="F102" s="24">
        <v>9</v>
      </c>
      <c r="G102" s="24">
        <v>8</v>
      </c>
      <c r="H102" s="24">
        <v>1.46</v>
      </c>
      <c r="I102" s="24">
        <v>2</v>
      </c>
      <c r="J102" s="24">
        <v>438</v>
      </c>
      <c r="K102" s="24">
        <v>720</v>
      </c>
      <c r="L102" s="24">
        <v>32.5</v>
      </c>
      <c r="M102" s="38" t="s">
        <v>54</v>
      </c>
      <c r="N102" s="38" t="s">
        <v>61</v>
      </c>
      <c r="O102" s="24"/>
      <c r="P102" s="40"/>
      <c r="Q102" s="14"/>
      <c r="R102" s="15"/>
      <c r="S102" s="11"/>
      <c r="T102" s="42"/>
      <c r="U102" s="15"/>
      <c r="V102" s="15"/>
      <c r="W102" s="15"/>
      <c r="X102" s="15"/>
      <c r="Y102" s="15"/>
      <c r="Z102" s="36"/>
    </row>
    <row r="103" spans="1:26" ht="15">
      <c r="A103" s="10">
        <v>102</v>
      </c>
      <c r="B103" s="24">
        <v>45</v>
      </c>
      <c r="C103" s="24">
        <v>14</v>
      </c>
      <c r="D103" s="24">
        <v>0</v>
      </c>
      <c r="E103" s="24">
        <v>22</v>
      </c>
      <c r="F103" s="24">
        <v>9</v>
      </c>
      <c r="G103" s="24">
        <v>8</v>
      </c>
      <c r="H103" s="24">
        <v>1.48</v>
      </c>
      <c r="I103" s="24">
        <v>2</v>
      </c>
      <c r="J103" s="24">
        <v>444</v>
      </c>
      <c r="K103" s="24">
        <v>648</v>
      </c>
      <c r="L103" s="24">
        <v>30.7</v>
      </c>
      <c r="M103" s="38" t="s">
        <v>54</v>
      </c>
      <c r="N103" s="38" t="s">
        <v>61</v>
      </c>
      <c r="O103" s="24"/>
      <c r="P103" s="40"/>
      <c r="Q103" s="14"/>
      <c r="R103" s="15"/>
      <c r="S103" s="11"/>
      <c r="T103" s="42"/>
      <c r="U103" s="15"/>
      <c r="V103" s="15"/>
      <c r="W103" s="15"/>
      <c r="X103" s="15"/>
      <c r="Y103" s="15"/>
      <c r="Z103" s="36"/>
    </row>
    <row r="104" spans="1:26" ht="15">
      <c r="A104" s="10">
        <v>103</v>
      </c>
      <c r="B104" s="24">
        <v>45</v>
      </c>
      <c r="C104" s="24">
        <v>14</v>
      </c>
      <c r="D104" s="24">
        <v>0</v>
      </c>
      <c r="E104" s="24">
        <v>22</v>
      </c>
      <c r="F104" s="24">
        <v>9</v>
      </c>
      <c r="G104" s="24">
        <v>8</v>
      </c>
      <c r="H104" s="24">
        <v>1.47</v>
      </c>
      <c r="I104" s="24">
        <v>2</v>
      </c>
      <c r="J104" s="24">
        <v>675</v>
      </c>
      <c r="K104" s="24">
        <v>813</v>
      </c>
      <c r="L104" s="24">
        <v>40.700000000000003</v>
      </c>
      <c r="M104" s="41" t="s">
        <v>54</v>
      </c>
      <c r="N104" s="38" t="s">
        <v>61</v>
      </c>
      <c r="O104" s="24"/>
      <c r="P104" s="14"/>
      <c r="Q104" s="14"/>
      <c r="R104" s="15"/>
      <c r="S104" s="11"/>
      <c r="T104" s="42"/>
      <c r="U104" s="15"/>
      <c r="V104" s="15"/>
      <c r="W104" s="15"/>
      <c r="X104" s="15"/>
      <c r="Y104" s="15"/>
      <c r="Z104" s="36"/>
    </row>
    <row r="105" spans="1:26" ht="15">
      <c r="A105" s="10">
        <v>104</v>
      </c>
      <c r="B105" s="24">
        <v>45</v>
      </c>
      <c r="C105" s="24">
        <v>14</v>
      </c>
      <c r="D105" s="24">
        <v>0</v>
      </c>
      <c r="E105" s="24">
        <v>22</v>
      </c>
      <c r="F105" s="24">
        <v>9</v>
      </c>
      <c r="G105" s="24">
        <v>8</v>
      </c>
      <c r="H105" s="24">
        <v>1.49</v>
      </c>
      <c r="I105" s="24">
        <v>2</v>
      </c>
      <c r="J105" s="24">
        <v>675</v>
      </c>
      <c r="K105" s="24">
        <v>813</v>
      </c>
      <c r="L105" s="24">
        <v>40.9</v>
      </c>
      <c r="M105" s="41" t="s">
        <v>54</v>
      </c>
      <c r="N105" s="38" t="s">
        <v>61</v>
      </c>
      <c r="O105" s="24"/>
      <c r="P105" s="14"/>
      <c r="Q105" s="14"/>
      <c r="R105" s="15"/>
      <c r="S105" s="11"/>
      <c r="T105" s="42"/>
      <c r="U105" s="15"/>
      <c r="V105" s="15"/>
      <c r="W105" s="15"/>
      <c r="X105" s="15"/>
      <c r="Y105" s="15"/>
      <c r="Z105" s="36"/>
    </row>
    <row r="106" spans="1:26" ht="15">
      <c r="A106" s="10">
        <v>105</v>
      </c>
      <c r="B106" s="24">
        <v>45</v>
      </c>
      <c r="C106" s="24">
        <v>14</v>
      </c>
      <c r="D106" s="24">
        <v>27</v>
      </c>
      <c r="E106" s="24">
        <v>22</v>
      </c>
      <c r="F106" s="24">
        <v>9</v>
      </c>
      <c r="G106" s="24">
        <v>8</v>
      </c>
      <c r="H106" s="24">
        <v>1.47</v>
      </c>
      <c r="I106" s="24">
        <v>3</v>
      </c>
      <c r="J106" s="24">
        <v>438</v>
      </c>
      <c r="K106" s="24">
        <v>720</v>
      </c>
      <c r="L106" s="24">
        <v>33.4</v>
      </c>
      <c r="M106" s="38" t="s">
        <v>54</v>
      </c>
      <c r="N106" s="38" t="s">
        <v>61</v>
      </c>
      <c r="O106" s="24"/>
      <c r="P106" s="40"/>
      <c r="Q106" s="14"/>
      <c r="R106" s="15"/>
      <c r="S106" s="11"/>
      <c r="T106" s="42"/>
      <c r="U106" s="15"/>
      <c r="V106" s="15"/>
      <c r="W106" s="15"/>
      <c r="X106" s="15"/>
      <c r="Y106" s="15"/>
      <c r="Z106" s="36"/>
    </row>
    <row r="107" spans="1:26" ht="15">
      <c r="A107" s="10">
        <v>106</v>
      </c>
      <c r="B107" s="24">
        <v>45</v>
      </c>
      <c r="C107" s="24">
        <v>14</v>
      </c>
      <c r="D107" s="24">
        <v>27</v>
      </c>
      <c r="E107" s="24">
        <v>22</v>
      </c>
      <c r="F107" s="24">
        <v>9</v>
      </c>
      <c r="G107" s="24">
        <v>8</v>
      </c>
      <c r="H107" s="24">
        <v>1.47</v>
      </c>
      <c r="I107" s="24">
        <v>3</v>
      </c>
      <c r="J107" s="24">
        <v>444</v>
      </c>
      <c r="K107" s="24">
        <v>648</v>
      </c>
      <c r="L107" s="24">
        <v>31.8</v>
      </c>
      <c r="M107" s="38" t="s">
        <v>54</v>
      </c>
      <c r="N107" s="38" t="s">
        <v>61</v>
      </c>
      <c r="O107" s="24"/>
      <c r="P107" s="40"/>
      <c r="Q107" s="14"/>
      <c r="R107" s="15"/>
      <c r="S107" s="11"/>
      <c r="T107" s="42"/>
      <c r="U107" s="15"/>
      <c r="V107" s="15"/>
      <c r="W107" s="15"/>
      <c r="X107" s="15"/>
      <c r="Y107" s="15"/>
      <c r="Z107" s="36"/>
    </row>
    <row r="108" spans="1:26" ht="15">
      <c r="A108" s="10">
        <v>107</v>
      </c>
      <c r="B108" s="24">
        <v>45</v>
      </c>
      <c r="C108" s="24">
        <v>14</v>
      </c>
      <c r="D108" s="24">
        <v>27</v>
      </c>
      <c r="E108" s="24">
        <v>22</v>
      </c>
      <c r="F108" s="24">
        <v>9</v>
      </c>
      <c r="G108" s="24">
        <v>8</v>
      </c>
      <c r="H108" s="24">
        <v>1.46</v>
      </c>
      <c r="I108" s="24">
        <v>3</v>
      </c>
      <c r="J108" s="24">
        <v>675</v>
      </c>
      <c r="K108" s="24">
        <v>813</v>
      </c>
      <c r="L108" s="24">
        <v>42.8</v>
      </c>
      <c r="M108" s="41" t="s">
        <v>54</v>
      </c>
      <c r="N108" s="38" t="s">
        <v>61</v>
      </c>
      <c r="O108" s="24"/>
      <c r="P108" s="14"/>
      <c r="Q108" s="14"/>
      <c r="R108" s="15"/>
      <c r="S108" s="11"/>
      <c r="T108" s="42"/>
      <c r="U108" s="15"/>
      <c r="V108" s="15"/>
      <c r="W108" s="15"/>
      <c r="X108" s="15"/>
      <c r="Y108" s="15"/>
      <c r="Z108" s="36"/>
    </row>
    <row r="109" spans="1:26" ht="15">
      <c r="A109" s="10">
        <v>108</v>
      </c>
      <c r="B109" s="24">
        <v>45</v>
      </c>
      <c r="C109" s="24">
        <v>14</v>
      </c>
      <c r="D109" s="24">
        <v>27</v>
      </c>
      <c r="E109" s="24">
        <v>22</v>
      </c>
      <c r="F109" s="24">
        <v>9</v>
      </c>
      <c r="G109" s="24">
        <v>8</v>
      </c>
      <c r="H109" s="24">
        <v>1.48</v>
      </c>
      <c r="I109" s="24">
        <v>3</v>
      </c>
      <c r="J109" s="24">
        <v>675</v>
      </c>
      <c r="K109" s="24">
        <v>813</v>
      </c>
      <c r="L109" s="24">
        <v>42.6</v>
      </c>
      <c r="M109" s="41" t="s">
        <v>54</v>
      </c>
      <c r="N109" s="38" t="s">
        <v>61</v>
      </c>
      <c r="O109" s="24"/>
      <c r="P109" s="14"/>
      <c r="Q109" s="14"/>
      <c r="R109" s="15"/>
      <c r="S109" s="11"/>
      <c r="T109" s="42"/>
      <c r="U109" s="15"/>
      <c r="V109" s="15"/>
      <c r="W109" s="15"/>
      <c r="X109" s="15"/>
      <c r="Y109" s="15"/>
      <c r="Z109" s="36"/>
    </row>
    <row r="110" spans="1:26" ht="15">
      <c r="A110" s="10">
        <v>109</v>
      </c>
      <c r="B110" s="24">
        <v>35</v>
      </c>
      <c r="C110" s="24">
        <v>14</v>
      </c>
      <c r="D110" s="24">
        <v>21</v>
      </c>
      <c r="E110" s="24">
        <v>22</v>
      </c>
      <c r="F110" s="24">
        <v>7</v>
      </c>
      <c r="G110" s="24">
        <v>6</v>
      </c>
      <c r="H110" s="24">
        <v>1.45</v>
      </c>
      <c r="I110" s="24">
        <v>4</v>
      </c>
      <c r="J110" s="24">
        <v>438</v>
      </c>
      <c r="K110" s="24">
        <v>720</v>
      </c>
      <c r="L110" s="24">
        <v>38.700000000000003</v>
      </c>
      <c r="M110" s="38" t="s">
        <v>54</v>
      </c>
      <c r="N110" s="38" t="s">
        <v>61</v>
      </c>
      <c r="O110" s="24"/>
      <c r="P110" s="40"/>
      <c r="Q110" s="14"/>
      <c r="R110" s="15"/>
      <c r="S110" s="11"/>
      <c r="T110" s="42"/>
      <c r="U110" s="15"/>
      <c r="V110" s="15"/>
      <c r="W110" s="15"/>
      <c r="X110" s="15"/>
      <c r="Y110" s="15"/>
      <c r="Z110" s="36"/>
    </row>
    <row r="111" spans="1:26" ht="15">
      <c r="A111" s="10">
        <v>110</v>
      </c>
      <c r="B111" s="24">
        <v>35</v>
      </c>
      <c r="C111" s="24">
        <v>14</v>
      </c>
      <c r="D111" s="24">
        <v>21</v>
      </c>
      <c r="E111" s="24">
        <v>22</v>
      </c>
      <c r="F111" s="24">
        <v>7</v>
      </c>
      <c r="G111" s="24">
        <v>6</v>
      </c>
      <c r="H111" s="24">
        <v>1.46</v>
      </c>
      <c r="I111" s="24">
        <v>4</v>
      </c>
      <c r="J111" s="24">
        <v>438</v>
      </c>
      <c r="K111" s="24">
        <v>720</v>
      </c>
      <c r="L111" s="24">
        <v>39.5</v>
      </c>
      <c r="M111" s="38" t="s">
        <v>54</v>
      </c>
      <c r="N111" s="38" t="s">
        <v>61</v>
      </c>
      <c r="O111" s="24"/>
      <c r="P111" s="40"/>
      <c r="Q111" s="14"/>
      <c r="R111" s="15"/>
      <c r="S111" s="11"/>
      <c r="T111" s="42"/>
      <c r="U111" s="15"/>
      <c r="V111" s="15"/>
      <c r="W111" s="15"/>
      <c r="X111" s="15"/>
      <c r="Y111" s="15"/>
      <c r="Z111" s="36"/>
    </row>
    <row r="112" spans="1:26" ht="15">
      <c r="A112" s="10">
        <v>111</v>
      </c>
      <c r="B112" s="24">
        <v>35</v>
      </c>
      <c r="C112" s="24">
        <v>14</v>
      </c>
      <c r="D112" s="24">
        <v>21</v>
      </c>
      <c r="E112" s="24">
        <v>22</v>
      </c>
      <c r="F112" s="24">
        <v>7</v>
      </c>
      <c r="G112" s="24">
        <v>6</v>
      </c>
      <c r="H112" s="24">
        <v>1.48</v>
      </c>
      <c r="I112" s="24">
        <v>4</v>
      </c>
      <c r="J112" s="24">
        <v>444</v>
      </c>
      <c r="K112" s="24">
        <v>648</v>
      </c>
      <c r="L112" s="24">
        <v>35.299999999999997</v>
      </c>
      <c r="M112" s="41" t="s">
        <v>54</v>
      </c>
      <c r="N112" s="38" t="s">
        <v>61</v>
      </c>
      <c r="O112" s="24"/>
      <c r="P112" s="40"/>
      <c r="Q112" s="39"/>
      <c r="R112" s="15"/>
      <c r="S112" s="11"/>
      <c r="T112" s="42"/>
      <c r="U112" s="15"/>
      <c r="V112" s="15"/>
      <c r="W112" s="15"/>
      <c r="X112" s="15"/>
      <c r="Y112" s="15"/>
      <c r="Z112" s="36"/>
    </row>
    <row r="113" spans="1:26" ht="15">
      <c r="A113" s="10">
        <v>112</v>
      </c>
      <c r="B113" s="24">
        <v>45</v>
      </c>
      <c r="C113" s="24">
        <v>14</v>
      </c>
      <c r="D113" s="24">
        <v>27</v>
      </c>
      <c r="E113" s="24">
        <v>22</v>
      </c>
      <c r="F113" s="24">
        <v>9</v>
      </c>
      <c r="G113" s="24">
        <v>8</v>
      </c>
      <c r="H113" s="24">
        <v>1.45</v>
      </c>
      <c r="I113" s="24">
        <v>4</v>
      </c>
      <c r="J113" s="24">
        <v>675</v>
      </c>
      <c r="K113" s="24">
        <v>813</v>
      </c>
      <c r="L113" s="24">
        <v>44.3</v>
      </c>
      <c r="M113" s="41" t="s">
        <v>54</v>
      </c>
      <c r="N113" s="38" t="s">
        <v>61</v>
      </c>
      <c r="O113" s="24"/>
      <c r="P113" s="14"/>
      <c r="Q113" s="39"/>
      <c r="R113" s="15"/>
      <c r="S113" s="11"/>
      <c r="T113" s="42"/>
      <c r="U113" s="15"/>
      <c r="V113" s="15"/>
      <c r="W113" s="15"/>
      <c r="X113" s="15"/>
      <c r="Y113" s="15"/>
      <c r="Z113" s="36"/>
    </row>
    <row r="114" spans="1:26" ht="15">
      <c r="A114" s="10">
        <v>113</v>
      </c>
      <c r="B114" s="12">
        <v>36</v>
      </c>
      <c r="C114" s="12">
        <v>25</v>
      </c>
      <c r="D114" s="11">
        <v>0</v>
      </c>
      <c r="E114" s="11">
        <v>0</v>
      </c>
      <c r="F114" s="12">
        <v>14</v>
      </c>
      <c r="G114" s="11">
        <v>12</v>
      </c>
      <c r="H114" s="11">
        <v>10</v>
      </c>
      <c r="I114" s="11">
        <v>1</v>
      </c>
      <c r="J114" s="11">
        <v>190</v>
      </c>
      <c r="K114" s="11">
        <v>759</v>
      </c>
      <c r="L114" s="12">
        <v>38.9</v>
      </c>
      <c r="M114" s="13" t="s">
        <v>34</v>
      </c>
      <c r="N114" s="13">
        <v>2</v>
      </c>
      <c r="O114" s="11"/>
      <c r="P114" s="14"/>
      <c r="Q114" s="14"/>
      <c r="R114" s="15"/>
      <c r="S114" s="11"/>
      <c r="T114" s="42"/>
      <c r="U114" s="15"/>
      <c r="V114" s="15"/>
      <c r="W114" s="15"/>
      <c r="X114" s="15"/>
      <c r="Y114" s="15"/>
      <c r="Z114" s="36"/>
    </row>
    <row r="115" spans="1:26" ht="15">
      <c r="A115" s="10">
        <v>114</v>
      </c>
      <c r="B115" s="37">
        <v>36</v>
      </c>
      <c r="C115" s="12">
        <v>25</v>
      </c>
      <c r="D115" s="11">
        <v>0</v>
      </c>
      <c r="E115" s="11">
        <v>0</v>
      </c>
      <c r="F115" s="12">
        <v>14</v>
      </c>
      <c r="G115" s="11">
        <v>12</v>
      </c>
      <c r="H115" s="11">
        <v>10</v>
      </c>
      <c r="I115" s="11">
        <v>1</v>
      </c>
      <c r="J115" s="11">
        <v>205</v>
      </c>
      <c r="K115" s="11">
        <v>671</v>
      </c>
      <c r="L115" s="12">
        <v>31.8</v>
      </c>
      <c r="M115" s="13" t="s">
        <v>34</v>
      </c>
      <c r="N115" s="13">
        <v>2</v>
      </c>
      <c r="O115" s="11"/>
      <c r="P115" s="14"/>
      <c r="Q115" s="14"/>
      <c r="R115" s="15"/>
      <c r="S115" s="11"/>
      <c r="T115" s="42"/>
      <c r="U115" s="15"/>
      <c r="V115" s="15"/>
      <c r="W115" s="15"/>
      <c r="X115" s="15"/>
      <c r="Y115" s="15"/>
      <c r="Z115" s="36"/>
    </row>
    <row r="116" spans="1:26" ht="15">
      <c r="A116" s="10">
        <v>115</v>
      </c>
      <c r="B116" s="12">
        <v>36</v>
      </c>
      <c r="C116" s="12">
        <v>25</v>
      </c>
      <c r="D116" s="11">
        <v>0</v>
      </c>
      <c r="E116" s="11">
        <v>0</v>
      </c>
      <c r="F116" s="12">
        <v>14</v>
      </c>
      <c r="G116" s="11">
        <v>12</v>
      </c>
      <c r="H116" s="11">
        <v>10</v>
      </c>
      <c r="I116" s="11">
        <v>1</v>
      </c>
      <c r="J116" s="12">
        <v>450</v>
      </c>
      <c r="K116" s="11">
        <v>862</v>
      </c>
      <c r="L116" s="12">
        <v>37.1</v>
      </c>
      <c r="M116" s="13" t="s">
        <v>34</v>
      </c>
      <c r="N116" s="13">
        <v>2</v>
      </c>
      <c r="O116" s="11"/>
      <c r="P116" s="14"/>
      <c r="Q116" s="14"/>
      <c r="R116" s="15"/>
      <c r="S116" s="11"/>
      <c r="T116" s="42"/>
      <c r="U116" s="15"/>
      <c r="V116" s="15"/>
      <c r="W116" s="15"/>
      <c r="X116" s="15"/>
      <c r="Y116" s="15"/>
      <c r="Z116" s="36"/>
    </row>
    <row r="117" spans="1:26" ht="15">
      <c r="A117" s="10">
        <v>116</v>
      </c>
      <c r="B117" s="12">
        <v>27</v>
      </c>
      <c r="C117" s="12">
        <v>25</v>
      </c>
      <c r="D117" s="11">
        <v>27</v>
      </c>
      <c r="E117" s="11">
        <v>0</v>
      </c>
      <c r="F117" s="12">
        <v>9</v>
      </c>
      <c r="G117" s="11">
        <v>8</v>
      </c>
      <c r="H117" s="11">
        <v>10</v>
      </c>
      <c r="I117" s="11">
        <v>2</v>
      </c>
      <c r="J117" s="11">
        <v>190</v>
      </c>
      <c r="K117" s="11">
        <v>759</v>
      </c>
      <c r="L117" s="12">
        <v>38.9</v>
      </c>
      <c r="M117" s="13" t="s">
        <v>34</v>
      </c>
      <c r="N117" s="13">
        <v>2</v>
      </c>
      <c r="O117" s="11"/>
      <c r="P117" s="14"/>
      <c r="Q117" s="14"/>
      <c r="R117" s="15"/>
      <c r="S117" s="11"/>
      <c r="T117" s="42"/>
      <c r="U117" s="15"/>
      <c r="V117" s="15"/>
      <c r="W117" s="15"/>
      <c r="X117" s="15"/>
      <c r="Y117" s="15"/>
      <c r="Z117" s="36"/>
    </row>
    <row r="118" spans="1:26" ht="15">
      <c r="A118" s="10">
        <v>117</v>
      </c>
      <c r="B118" s="12">
        <v>27</v>
      </c>
      <c r="C118" s="12">
        <v>25</v>
      </c>
      <c r="D118" s="11">
        <v>27</v>
      </c>
      <c r="E118" s="11">
        <v>0</v>
      </c>
      <c r="F118" s="12">
        <v>9</v>
      </c>
      <c r="G118" s="11">
        <v>8</v>
      </c>
      <c r="H118" s="11">
        <v>10</v>
      </c>
      <c r="I118" s="11">
        <v>2</v>
      </c>
      <c r="J118" s="11">
        <v>205</v>
      </c>
      <c r="K118" s="11">
        <v>671</v>
      </c>
      <c r="L118" s="12">
        <v>36.700000000000003</v>
      </c>
      <c r="M118" s="13" t="s">
        <v>34</v>
      </c>
      <c r="N118" s="13">
        <v>2</v>
      </c>
      <c r="O118" s="11"/>
      <c r="P118" s="14"/>
      <c r="Q118" s="14"/>
      <c r="R118" s="15"/>
      <c r="S118" s="11"/>
      <c r="T118" s="42"/>
      <c r="U118" s="15"/>
      <c r="V118" s="15"/>
      <c r="W118" s="15"/>
      <c r="X118" s="15"/>
      <c r="Y118" s="15"/>
      <c r="Z118" s="36"/>
    </row>
    <row r="119" spans="1:26" ht="15">
      <c r="A119" s="10">
        <v>118</v>
      </c>
      <c r="B119" s="12">
        <v>27</v>
      </c>
      <c r="C119" s="12">
        <v>25</v>
      </c>
      <c r="D119" s="11">
        <v>27</v>
      </c>
      <c r="E119" s="11">
        <v>0</v>
      </c>
      <c r="F119" s="12">
        <v>9</v>
      </c>
      <c r="G119" s="11">
        <v>8</v>
      </c>
      <c r="H119" s="11">
        <v>10</v>
      </c>
      <c r="I119" s="11">
        <v>2</v>
      </c>
      <c r="J119" s="11">
        <v>450</v>
      </c>
      <c r="K119" s="11">
        <v>862</v>
      </c>
      <c r="L119" s="12">
        <v>37.1</v>
      </c>
      <c r="M119" s="13" t="s">
        <v>63</v>
      </c>
      <c r="N119" s="13" t="s">
        <v>64</v>
      </c>
      <c r="O119" s="11"/>
      <c r="P119" s="14"/>
      <c r="Q119" s="14"/>
      <c r="R119" s="15"/>
      <c r="S119" s="11"/>
      <c r="T119" s="42"/>
      <c r="U119" s="15"/>
      <c r="V119" s="15"/>
      <c r="W119" s="15"/>
      <c r="X119" s="15"/>
      <c r="Y119" s="15"/>
      <c r="Z119" s="36"/>
    </row>
    <row r="120" spans="1:26" ht="15">
      <c r="A120" s="10">
        <v>119</v>
      </c>
      <c r="B120" s="12">
        <v>27</v>
      </c>
      <c r="C120" s="12">
        <v>14</v>
      </c>
      <c r="D120" s="11">
        <v>0</v>
      </c>
      <c r="E120" s="12">
        <v>22</v>
      </c>
      <c r="F120" s="12">
        <v>9</v>
      </c>
      <c r="G120" s="11">
        <v>8</v>
      </c>
      <c r="H120" s="11">
        <v>10</v>
      </c>
      <c r="I120" s="11">
        <v>2</v>
      </c>
      <c r="J120" s="11">
        <v>190</v>
      </c>
      <c r="K120" s="11">
        <v>759</v>
      </c>
      <c r="L120" s="12">
        <v>41.8</v>
      </c>
      <c r="M120" s="13" t="s">
        <v>34</v>
      </c>
      <c r="N120" s="13">
        <v>2</v>
      </c>
      <c r="O120" s="11"/>
      <c r="P120" s="14"/>
      <c r="Q120" s="14"/>
      <c r="R120" s="15"/>
      <c r="S120" s="11"/>
      <c r="T120" s="42"/>
      <c r="U120" s="15"/>
      <c r="V120" s="15"/>
      <c r="W120" s="15"/>
      <c r="X120" s="15"/>
      <c r="Y120" s="15"/>
      <c r="Z120" s="36"/>
    </row>
    <row r="121" spans="1:26" ht="15">
      <c r="A121" s="10">
        <v>120</v>
      </c>
      <c r="B121" s="12">
        <v>27</v>
      </c>
      <c r="C121" s="12">
        <v>14</v>
      </c>
      <c r="D121" s="11">
        <v>0</v>
      </c>
      <c r="E121" s="12">
        <v>22</v>
      </c>
      <c r="F121" s="12">
        <v>9</v>
      </c>
      <c r="G121" s="11">
        <v>8</v>
      </c>
      <c r="H121" s="11">
        <v>10</v>
      </c>
      <c r="I121" s="11">
        <v>2</v>
      </c>
      <c r="J121" s="11">
        <v>205</v>
      </c>
      <c r="K121" s="11">
        <v>671</v>
      </c>
      <c r="L121" s="12">
        <v>38.700000000000003</v>
      </c>
      <c r="M121" s="13" t="s">
        <v>34</v>
      </c>
      <c r="N121" s="13">
        <v>2</v>
      </c>
      <c r="O121" s="11"/>
      <c r="P121" s="14"/>
      <c r="Q121" s="14"/>
      <c r="R121" s="15"/>
      <c r="S121" s="11"/>
      <c r="T121" s="42"/>
      <c r="U121" s="15"/>
      <c r="V121" s="15"/>
      <c r="W121" s="15"/>
      <c r="X121" s="15"/>
      <c r="Y121" s="15"/>
      <c r="Z121" s="36"/>
    </row>
    <row r="122" spans="1:26" ht="15">
      <c r="A122" s="10">
        <v>121</v>
      </c>
      <c r="B122" s="12">
        <v>27</v>
      </c>
      <c r="C122" s="12">
        <v>14</v>
      </c>
      <c r="D122" s="11">
        <v>0</v>
      </c>
      <c r="E122" s="12">
        <v>22</v>
      </c>
      <c r="F122" s="12">
        <v>9</v>
      </c>
      <c r="G122" s="11">
        <v>8</v>
      </c>
      <c r="H122" s="11">
        <v>10</v>
      </c>
      <c r="I122" s="11">
        <v>2</v>
      </c>
      <c r="J122" s="11">
        <v>450</v>
      </c>
      <c r="K122" s="11">
        <v>862</v>
      </c>
      <c r="L122" s="12">
        <v>43.4</v>
      </c>
      <c r="M122" s="13" t="s">
        <v>63</v>
      </c>
      <c r="N122" s="13" t="s">
        <v>64</v>
      </c>
      <c r="O122" s="11"/>
      <c r="P122" s="14"/>
      <c r="Q122" s="14"/>
      <c r="R122" s="15"/>
      <c r="S122" s="11"/>
      <c r="T122" s="42"/>
      <c r="U122" s="15"/>
      <c r="V122" s="15"/>
      <c r="W122" s="15"/>
      <c r="X122" s="15"/>
      <c r="Y122" s="15"/>
      <c r="Z122" s="36"/>
    </row>
    <row r="123" spans="1:26" ht="15">
      <c r="A123" s="10">
        <v>122</v>
      </c>
      <c r="B123" s="37">
        <v>27</v>
      </c>
      <c r="C123" s="37">
        <v>14</v>
      </c>
      <c r="D123" s="37">
        <v>27</v>
      </c>
      <c r="E123" s="37">
        <v>22</v>
      </c>
      <c r="F123" s="37">
        <v>9</v>
      </c>
      <c r="G123" s="37">
        <v>8</v>
      </c>
      <c r="H123" s="37">
        <v>10</v>
      </c>
      <c r="I123" s="37">
        <v>3</v>
      </c>
      <c r="J123" s="11">
        <v>190</v>
      </c>
      <c r="K123" s="11">
        <v>759</v>
      </c>
      <c r="L123" s="43">
        <v>45.4</v>
      </c>
      <c r="M123" s="44" t="s">
        <v>54</v>
      </c>
      <c r="N123" s="44" t="s">
        <v>65</v>
      </c>
      <c r="O123" s="11"/>
      <c r="P123" s="14"/>
      <c r="Q123" s="14"/>
      <c r="R123" s="15"/>
      <c r="S123" s="11"/>
      <c r="T123" s="42"/>
      <c r="U123" s="15"/>
      <c r="V123" s="15"/>
      <c r="W123" s="15"/>
      <c r="X123" s="15"/>
      <c r="Y123" s="15"/>
      <c r="Z123" s="36"/>
    </row>
    <row r="124" spans="1:26" ht="15">
      <c r="A124" s="10">
        <v>123</v>
      </c>
      <c r="B124" s="37">
        <v>27</v>
      </c>
      <c r="C124" s="37">
        <v>14</v>
      </c>
      <c r="D124" s="37">
        <v>27</v>
      </c>
      <c r="E124" s="37">
        <v>22</v>
      </c>
      <c r="F124" s="37">
        <v>9</v>
      </c>
      <c r="G124" s="37">
        <v>8</v>
      </c>
      <c r="H124" s="37">
        <v>10</v>
      </c>
      <c r="I124" s="37">
        <v>3</v>
      </c>
      <c r="J124" s="11">
        <v>205</v>
      </c>
      <c r="K124" s="11">
        <v>671</v>
      </c>
      <c r="L124" s="43">
        <v>41.7</v>
      </c>
      <c r="M124" s="44" t="s">
        <v>54</v>
      </c>
      <c r="N124" s="44" t="s">
        <v>66</v>
      </c>
      <c r="O124" s="11"/>
      <c r="P124" s="14"/>
      <c r="Q124" s="14"/>
      <c r="R124" s="15"/>
      <c r="S124" s="11"/>
      <c r="T124" s="42"/>
      <c r="U124" s="15"/>
      <c r="V124" s="15"/>
      <c r="W124" s="15"/>
      <c r="X124" s="15"/>
      <c r="Y124" s="15"/>
      <c r="Z124" s="36"/>
    </row>
    <row r="125" spans="1:26" ht="15">
      <c r="A125" s="10">
        <v>124</v>
      </c>
      <c r="B125" s="37">
        <v>27</v>
      </c>
      <c r="C125" s="37">
        <v>14</v>
      </c>
      <c r="D125" s="37">
        <v>27</v>
      </c>
      <c r="E125" s="37">
        <v>22</v>
      </c>
      <c r="F125" s="37">
        <v>9</v>
      </c>
      <c r="G125" s="37">
        <v>8</v>
      </c>
      <c r="H125" s="37">
        <v>10</v>
      </c>
      <c r="I125" s="37">
        <v>3</v>
      </c>
      <c r="J125" s="11">
        <v>450</v>
      </c>
      <c r="K125" s="11">
        <v>862</v>
      </c>
      <c r="L125" s="43">
        <v>52.2</v>
      </c>
      <c r="M125" s="44" t="s">
        <v>54</v>
      </c>
      <c r="N125" s="44" t="s">
        <v>67</v>
      </c>
      <c r="O125" s="11"/>
      <c r="P125" s="14"/>
      <c r="Q125" s="14"/>
      <c r="R125" s="15"/>
      <c r="S125" s="11"/>
      <c r="T125" s="42"/>
      <c r="U125" s="15"/>
      <c r="V125" s="15"/>
      <c r="W125" s="15"/>
      <c r="X125" s="15"/>
      <c r="Y125" s="15"/>
      <c r="Z125" s="36"/>
    </row>
    <row r="126" spans="1:26" ht="15">
      <c r="A126" s="10">
        <v>125</v>
      </c>
      <c r="B126" s="37">
        <v>21</v>
      </c>
      <c r="C126" s="37">
        <v>14</v>
      </c>
      <c r="D126" s="37">
        <v>21</v>
      </c>
      <c r="E126" s="37">
        <v>22</v>
      </c>
      <c r="F126" s="37">
        <v>7</v>
      </c>
      <c r="G126" s="37">
        <v>6</v>
      </c>
      <c r="H126" s="37">
        <v>10</v>
      </c>
      <c r="I126" s="37">
        <v>4</v>
      </c>
      <c r="J126" s="11">
        <v>190</v>
      </c>
      <c r="K126" s="11">
        <v>759</v>
      </c>
      <c r="L126" s="12">
        <v>45.7</v>
      </c>
      <c r="M126" s="13" t="s">
        <v>63</v>
      </c>
      <c r="N126" s="13" t="s">
        <v>64</v>
      </c>
      <c r="O126" s="11"/>
      <c r="P126" s="14"/>
      <c r="Q126" s="14"/>
      <c r="R126" s="15"/>
      <c r="S126" s="11"/>
      <c r="T126" s="42"/>
      <c r="U126" s="15"/>
      <c r="V126" s="15"/>
      <c r="W126" s="15"/>
      <c r="X126" s="15"/>
      <c r="Y126" s="15"/>
      <c r="Z126" s="36"/>
    </row>
    <row r="127" spans="1:26" ht="15">
      <c r="A127" s="10">
        <v>126</v>
      </c>
      <c r="B127" s="37">
        <v>21</v>
      </c>
      <c r="C127" s="37">
        <v>14</v>
      </c>
      <c r="D127" s="37">
        <v>21</v>
      </c>
      <c r="E127" s="37">
        <v>22</v>
      </c>
      <c r="F127" s="37">
        <v>7</v>
      </c>
      <c r="G127" s="37">
        <v>6</v>
      </c>
      <c r="H127" s="37">
        <v>10</v>
      </c>
      <c r="I127" s="11">
        <v>4</v>
      </c>
      <c r="J127" s="11">
        <v>205</v>
      </c>
      <c r="K127" s="11">
        <v>671</v>
      </c>
      <c r="L127" s="12">
        <v>44.2</v>
      </c>
      <c r="M127" s="13" t="s">
        <v>34</v>
      </c>
      <c r="N127" s="13">
        <v>2</v>
      </c>
      <c r="O127" s="11"/>
      <c r="P127" s="14"/>
      <c r="Q127" s="14"/>
      <c r="R127" s="15"/>
      <c r="S127" s="11"/>
      <c r="T127" s="42"/>
      <c r="U127" s="15"/>
      <c r="V127" s="15"/>
      <c r="W127" s="15"/>
      <c r="X127" s="15"/>
      <c r="Y127" s="15"/>
      <c r="Z127" s="36"/>
    </row>
    <row r="128" spans="1:26" ht="15">
      <c r="A128" s="10">
        <v>127</v>
      </c>
      <c r="B128" s="12">
        <v>27</v>
      </c>
      <c r="C128" s="12">
        <v>14</v>
      </c>
      <c r="D128" s="11">
        <v>27</v>
      </c>
      <c r="E128" s="12">
        <v>22</v>
      </c>
      <c r="F128" s="12">
        <v>9</v>
      </c>
      <c r="G128" s="11">
        <v>8</v>
      </c>
      <c r="H128" s="11">
        <v>10</v>
      </c>
      <c r="I128" s="11">
        <v>4</v>
      </c>
      <c r="J128" s="11">
        <v>450</v>
      </c>
      <c r="K128" s="11">
        <v>862</v>
      </c>
      <c r="L128" s="12">
        <v>60.1</v>
      </c>
      <c r="M128" s="13" t="s">
        <v>54</v>
      </c>
      <c r="N128" s="13" t="s">
        <v>67</v>
      </c>
      <c r="O128" s="11"/>
      <c r="P128" s="14"/>
      <c r="Q128" s="14"/>
      <c r="R128" s="15"/>
      <c r="S128" s="11"/>
      <c r="T128" s="42"/>
      <c r="U128" s="15"/>
      <c r="V128" s="15"/>
      <c r="W128" s="15"/>
      <c r="X128" s="15"/>
      <c r="Y128" s="15"/>
      <c r="Z128" s="36"/>
    </row>
    <row r="129" spans="1:26" ht="15">
      <c r="A129" s="10">
        <v>128</v>
      </c>
      <c r="B129" s="45">
        <v>36</v>
      </c>
      <c r="C129" s="45">
        <v>25</v>
      </c>
      <c r="D129" s="45">
        <v>0</v>
      </c>
      <c r="E129" s="45">
        <v>0</v>
      </c>
      <c r="F129" s="24">
        <v>14</v>
      </c>
      <c r="G129" s="24">
        <v>12</v>
      </c>
      <c r="H129" s="24">
        <v>10</v>
      </c>
      <c r="I129" s="24">
        <v>1</v>
      </c>
      <c r="J129" s="24">
        <v>438</v>
      </c>
      <c r="K129" s="24">
        <v>720</v>
      </c>
      <c r="L129" s="24">
        <v>34.5</v>
      </c>
      <c r="M129" s="24" t="s">
        <v>34</v>
      </c>
      <c r="N129" s="24">
        <v>2</v>
      </c>
      <c r="O129" s="24"/>
      <c r="P129" s="39"/>
      <c r="Q129" s="38"/>
      <c r="R129" s="15"/>
      <c r="S129" s="11"/>
      <c r="T129" s="42"/>
      <c r="U129" s="15"/>
      <c r="V129" s="15"/>
      <c r="W129" s="15"/>
      <c r="X129" s="15"/>
      <c r="Y129" s="15"/>
      <c r="Z129" s="36"/>
    </row>
    <row r="130" spans="1:26" ht="15">
      <c r="A130" s="10">
        <v>129</v>
      </c>
      <c r="B130" s="46">
        <v>36</v>
      </c>
      <c r="C130" s="46">
        <v>25</v>
      </c>
      <c r="D130" s="46">
        <v>0</v>
      </c>
      <c r="E130" s="46">
        <v>0</v>
      </c>
      <c r="F130" s="24">
        <v>14</v>
      </c>
      <c r="G130" s="24">
        <v>12</v>
      </c>
      <c r="H130" s="24">
        <v>10</v>
      </c>
      <c r="I130" s="24">
        <v>1</v>
      </c>
      <c r="J130" s="24">
        <v>444</v>
      </c>
      <c r="K130" s="24">
        <v>648</v>
      </c>
      <c r="L130" s="47">
        <v>32.9</v>
      </c>
      <c r="M130" s="24" t="s">
        <v>34</v>
      </c>
      <c r="N130" s="24">
        <v>2</v>
      </c>
      <c r="O130" s="47"/>
      <c r="P130" s="40"/>
      <c r="Q130" s="41"/>
      <c r="R130" s="15"/>
      <c r="S130" s="11"/>
      <c r="T130" s="42"/>
      <c r="U130" s="15"/>
      <c r="V130" s="15"/>
      <c r="W130" s="15"/>
      <c r="X130" s="15"/>
      <c r="Y130" s="15"/>
      <c r="Z130" s="36"/>
    </row>
    <row r="131" spans="1:26" ht="15">
      <c r="A131" s="10">
        <v>130</v>
      </c>
      <c r="B131" s="46">
        <v>36</v>
      </c>
      <c r="C131" s="46">
        <v>25</v>
      </c>
      <c r="D131" s="46">
        <v>0</v>
      </c>
      <c r="E131" s="46">
        <v>0</v>
      </c>
      <c r="F131" s="24">
        <v>14</v>
      </c>
      <c r="G131" s="24">
        <v>12</v>
      </c>
      <c r="H131" s="24">
        <v>10</v>
      </c>
      <c r="I131" s="24">
        <v>1</v>
      </c>
      <c r="J131" s="24">
        <v>675</v>
      </c>
      <c r="K131" s="24">
        <v>813</v>
      </c>
      <c r="L131" s="24">
        <v>36.9</v>
      </c>
      <c r="M131" s="24" t="s">
        <v>54</v>
      </c>
      <c r="N131" s="24" t="s">
        <v>55</v>
      </c>
      <c r="O131" s="47"/>
      <c r="P131" s="39"/>
      <c r="Q131" s="41"/>
      <c r="R131" s="15"/>
      <c r="S131" s="11"/>
      <c r="T131" s="42"/>
      <c r="U131" s="15"/>
      <c r="V131" s="15"/>
      <c r="W131" s="15"/>
      <c r="X131" s="15"/>
      <c r="Y131" s="15"/>
      <c r="Z131" s="36"/>
    </row>
    <row r="132" spans="1:26" ht="15">
      <c r="A132" s="10">
        <v>131</v>
      </c>
      <c r="B132" s="46">
        <v>27</v>
      </c>
      <c r="C132" s="46">
        <v>25</v>
      </c>
      <c r="D132" s="46">
        <v>27</v>
      </c>
      <c r="E132" s="46">
        <v>0</v>
      </c>
      <c r="F132" s="24">
        <v>9</v>
      </c>
      <c r="G132" s="24">
        <v>8</v>
      </c>
      <c r="H132" s="24">
        <v>10</v>
      </c>
      <c r="I132" s="24">
        <v>2</v>
      </c>
      <c r="J132" s="24">
        <v>438</v>
      </c>
      <c r="K132" s="24">
        <v>720</v>
      </c>
      <c r="L132" s="24">
        <v>38.200000000000003</v>
      </c>
      <c r="M132" s="24" t="s">
        <v>34</v>
      </c>
      <c r="N132" s="24">
        <v>2</v>
      </c>
      <c r="O132" s="47"/>
      <c r="P132" s="39"/>
      <c r="Q132" s="41"/>
      <c r="S132" s="11"/>
      <c r="T132" s="42"/>
      <c r="U132" s="15"/>
      <c r="V132" s="15"/>
      <c r="W132" s="15"/>
      <c r="X132" s="15"/>
      <c r="Y132" s="15"/>
      <c r="Z132" s="36"/>
    </row>
    <row r="133" spans="1:26" ht="15">
      <c r="A133" s="10">
        <v>132</v>
      </c>
      <c r="B133" s="46">
        <v>27</v>
      </c>
      <c r="C133" s="46">
        <v>25</v>
      </c>
      <c r="D133" s="46">
        <v>27</v>
      </c>
      <c r="E133" s="46">
        <v>0</v>
      </c>
      <c r="F133" s="24">
        <v>9</v>
      </c>
      <c r="G133" s="24">
        <v>8</v>
      </c>
      <c r="H133" s="24">
        <v>10</v>
      </c>
      <c r="I133" s="24">
        <v>2</v>
      </c>
      <c r="J133" s="24">
        <v>444</v>
      </c>
      <c r="K133" s="24">
        <v>648</v>
      </c>
      <c r="L133" s="24">
        <v>36.700000000000003</v>
      </c>
      <c r="M133" s="24" t="s">
        <v>34</v>
      </c>
      <c r="N133" s="24">
        <v>2</v>
      </c>
      <c r="O133" s="47"/>
      <c r="P133" s="40"/>
      <c r="Q133" s="41"/>
      <c r="S133" s="11"/>
      <c r="T133" s="42"/>
      <c r="U133" s="15"/>
      <c r="V133" s="15"/>
      <c r="W133" s="15"/>
      <c r="X133" s="15"/>
      <c r="Y133" s="15"/>
      <c r="Z133" s="36"/>
    </row>
    <row r="134" spans="1:26" ht="15">
      <c r="A134" s="10">
        <v>133</v>
      </c>
      <c r="B134" s="46">
        <v>27</v>
      </c>
      <c r="C134" s="46">
        <v>25</v>
      </c>
      <c r="D134" s="46">
        <v>27</v>
      </c>
      <c r="E134" s="46">
        <v>0</v>
      </c>
      <c r="F134" s="24">
        <v>9</v>
      </c>
      <c r="G134" s="24">
        <v>8</v>
      </c>
      <c r="H134" s="24">
        <v>10</v>
      </c>
      <c r="I134" s="24">
        <v>2</v>
      </c>
      <c r="J134" s="24">
        <v>675</v>
      </c>
      <c r="K134" s="24">
        <v>813</v>
      </c>
      <c r="L134" s="24">
        <v>42.8</v>
      </c>
      <c r="M134" s="24" t="s">
        <v>54</v>
      </c>
      <c r="N134" s="24" t="s">
        <v>55</v>
      </c>
      <c r="O134" s="47"/>
      <c r="P134" s="39"/>
      <c r="Q134" s="41"/>
      <c r="S134" s="11"/>
      <c r="T134" s="42"/>
      <c r="U134" s="15"/>
      <c r="V134" s="15"/>
      <c r="W134" s="15"/>
      <c r="X134" s="15"/>
      <c r="Y134" s="15"/>
      <c r="Z134" s="36"/>
    </row>
    <row r="135" spans="1:26" ht="15">
      <c r="A135" s="10">
        <v>134</v>
      </c>
      <c r="B135" s="46">
        <v>27</v>
      </c>
      <c r="C135" s="46">
        <v>14</v>
      </c>
      <c r="D135" s="46">
        <v>27</v>
      </c>
      <c r="E135" s="46">
        <v>22</v>
      </c>
      <c r="F135" s="24">
        <v>9</v>
      </c>
      <c r="G135" s="24">
        <v>8</v>
      </c>
      <c r="H135" s="24">
        <v>10</v>
      </c>
      <c r="I135" s="24">
        <v>3</v>
      </c>
      <c r="J135" s="24">
        <v>438</v>
      </c>
      <c r="K135" s="24">
        <v>720</v>
      </c>
      <c r="L135" s="24">
        <v>43.9</v>
      </c>
      <c r="M135" s="24" t="s">
        <v>34</v>
      </c>
      <c r="N135" s="24">
        <v>2</v>
      </c>
      <c r="O135" s="47"/>
      <c r="P135" s="39"/>
      <c r="Q135" s="41"/>
      <c r="S135" s="11"/>
      <c r="T135" s="42"/>
      <c r="U135" s="15"/>
      <c r="V135" s="15"/>
      <c r="W135" s="15"/>
      <c r="X135" s="15"/>
      <c r="Y135" s="15"/>
      <c r="Z135" s="36"/>
    </row>
    <row r="136" spans="1:26" ht="15">
      <c r="A136" s="10">
        <v>135</v>
      </c>
      <c r="B136" s="46">
        <v>27</v>
      </c>
      <c r="C136" s="46">
        <v>14</v>
      </c>
      <c r="D136" s="46">
        <v>27</v>
      </c>
      <c r="E136" s="46">
        <v>22</v>
      </c>
      <c r="F136" s="24">
        <v>9</v>
      </c>
      <c r="G136" s="24">
        <v>8</v>
      </c>
      <c r="H136" s="24">
        <v>10</v>
      </c>
      <c r="I136" s="24">
        <v>3</v>
      </c>
      <c r="J136" s="24">
        <v>444</v>
      </c>
      <c r="K136" s="24">
        <v>648</v>
      </c>
      <c r="L136" s="24">
        <v>41.7</v>
      </c>
      <c r="M136" s="24" t="s">
        <v>63</v>
      </c>
      <c r="N136" s="24" t="s">
        <v>64</v>
      </c>
      <c r="O136" s="47"/>
      <c r="P136" s="40"/>
      <c r="Q136" s="41"/>
      <c r="S136" s="11"/>
      <c r="T136" s="42"/>
      <c r="U136" s="15"/>
      <c r="V136" s="15"/>
      <c r="W136" s="15"/>
      <c r="X136" s="15"/>
      <c r="Y136" s="15"/>
      <c r="Z136" s="36"/>
    </row>
    <row r="137" spans="1:26" ht="15">
      <c r="A137" s="10">
        <v>136</v>
      </c>
      <c r="B137" s="46">
        <v>27</v>
      </c>
      <c r="C137" s="46">
        <v>14</v>
      </c>
      <c r="D137" s="46">
        <v>27</v>
      </c>
      <c r="E137" s="46">
        <v>22</v>
      </c>
      <c r="F137" s="24">
        <v>9</v>
      </c>
      <c r="G137" s="24">
        <v>8</v>
      </c>
      <c r="H137" s="24">
        <v>10</v>
      </c>
      <c r="I137" s="24">
        <v>3</v>
      </c>
      <c r="J137" s="24">
        <v>675</v>
      </c>
      <c r="K137" s="24">
        <v>813</v>
      </c>
      <c r="L137" s="24">
        <v>51.9</v>
      </c>
      <c r="M137" s="24" t="s">
        <v>54</v>
      </c>
      <c r="N137" s="24" t="s">
        <v>55</v>
      </c>
      <c r="O137" s="47"/>
      <c r="P137" s="39"/>
      <c r="Q137" s="41"/>
      <c r="S137" s="11"/>
      <c r="T137" s="42"/>
      <c r="U137" s="15"/>
      <c r="V137" s="15"/>
      <c r="W137" s="15"/>
      <c r="X137" s="15"/>
      <c r="Y137" s="15"/>
      <c r="Z137" s="36"/>
    </row>
    <row r="138" spans="1:26" ht="15">
      <c r="A138" s="10">
        <v>137</v>
      </c>
      <c r="B138" s="46">
        <v>55</v>
      </c>
      <c r="C138" s="46">
        <v>25</v>
      </c>
      <c r="D138" s="46">
        <v>0</v>
      </c>
      <c r="E138" s="46">
        <v>0</v>
      </c>
      <c r="F138" s="24">
        <v>14</v>
      </c>
      <c r="G138" s="24">
        <v>12</v>
      </c>
      <c r="H138" s="24">
        <v>10</v>
      </c>
      <c r="I138" s="24">
        <v>1</v>
      </c>
      <c r="J138" s="24">
        <v>438</v>
      </c>
      <c r="K138" s="24">
        <v>720</v>
      </c>
      <c r="L138" s="24">
        <v>38.200000000000003</v>
      </c>
      <c r="M138" s="24" t="s">
        <v>34</v>
      </c>
      <c r="N138" s="24">
        <v>2</v>
      </c>
      <c r="O138" s="24"/>
      <c r="P138" s="39"/>
      <c r="Q138" s="38"/>
      <c r="S138" s="11"/>
      <c r="T138" s="42"/>
      <c r="U138" s="15"/>
      <c r="V138" s="15"/>
      <c r="W138" s="15"/>
      <c r="X138" s="15"/>
      <c r="Y138" s="15"/>
      <c r="Z138" s="36"/>
    </row>
    <row r="139" spans="1:26" ht="15">
      <c r="A139" s="10">
        <v>138</v>
      </c>
      <c r="B139" s="46">
        <v>55</v>
      </c>
      <c r="C139" s="46">
        <v>25</v>
      </c>
      <c r="D139" s="46">
        <v>0</v>
      </c>
      <c r="E139" s="46">
        <v>0</v>
      </c>
      <c r="F139" s="24">
        <v>14</v>
      </c>
      <c r="G139" s="24">
        <v>12</v>
      </c>
      <c r="H139" s="24">
        <v>10</v>
      </c>
      <c r="I139" s="24">
        <v>1</v>
      </c>
      <c r="J139" s="24">
        <v>444</v>
      </c>
      <c r="K139" s="24">
        <v>648</v>
      </c>
      <c r="L139" s="24">
        <v>34.299999999999997</v>
      </c>
      <c r="M139" s="24" t="s">
        <v>34</v>
      </c>
      <c r="N139" s="24">
        <v>2</v>
      </c>
      <c r="O139" s="47"/>
      <c r="P139" s="40"/>
      <c r="Q139" s="41"/>
      <c r="S139" s="15"/>
      <c r="T139" s="15"/>
      <c r="U139" s="15"/>
      <c r="V139" s="15"/>
      <c r="W139" s="15"/>
      <c r="X139" s="15"/>
      <c r="Y139" s="15"/>
      <c r="Z139" s="36"/>
    </row>
    <row r="140" spans="1:26" ht="15">
      <c r="A140" s="10">
        <v>139</v>
      </c>
      <c r="B140" s="46">
        <v>55</v>
      </c>
      <c r="C140" s="46">
        <v>25</v>
      </c>
      <c r="D140" s="46">
        <v>0</v>
      </c>
      <c r="E140" s="46">
        <v>0</v>
      </c>
      <c r="F140" s="24">
        <v>14</v>
      </c>
      <c r="G140" s="24">
        <v>12</v>
      </c>
      <c r="H140" s="24">
        <v>10</v>
      </c>
      <c r="I140" s="24">
        <v>1</v>
      </c>
      <c r="J140" s="24">
        <v>675</v>
      </c>
      <c r="K140" s="24">
        <v>813</v>
      </c>
      <c r="L140" s="24">
        <v>46.1</v>
      </c>
      <c r="M140" s="24" t="s">
        <v>54</v>
      </c>
      <c r="N140" s="24" t="s">
        <v>55</v>
      </c>
      <c r="O140" s="47"/>
      <c r="P140" s="39"/>
      <c r="Q140" s="41"/>
      <c r="S140" s="15"/>
      <c r="T140" s="15"/>
      <c r="U140" s="15"/>
      <c r="V140" s="15"/>
      <c r="W140" s="15"/>
      <c r="X140" s="15"/>
      <c r="Y140" s="15"/>
      <c r="Z140" s="36"/>
    </row>
    <row r="141" spans="1:26" ht="15">
      <c r="A141" s="10">
        <v>140</v>
      </c>
      <c r="B141" s="46">
        <v>45</v>
      </c>
      <c r="C141" s="46">
        <v>25</v>
      </c>
      <c r="D141" s="46">
        <v>27</v>
      </c>
      <c r="E141" s="46">
        <v>0</v>
      </c>
      <c r="F141" s="24">
        <v>9</v>
      </c>
      <c r="G141" s="24">
        <v>8</v>
      </c>
      <c r="H141" s="24">
        <v>10</v>
      </c>
      <c r="I141" s="24">
        <v>2</v>
      </c>
      <c r="J141" s="24">
        <v>438</v>
      </c>
      <c r="K141" s="24">
        <v>720</v>
      </c>
      <c r="L141" s="24">
        <v>41.8</v>
      </c>
      <c r="M141" s="24" t="s">
        <v>34</v>
      </c>
      <c r="N141" s="24">
        <v>2</v>
      </c>
      <c r="O141" s="47"/>
      <c r="P141" s="39"/>
      <c r="Q141" s="41"/>
      <c r="S141" s="15"/>
      <c r="T141" s="15"/>
      <c r="U141" s="15"/>
      <c r="V141" s="15"/>
      <c r="W141" s="15"/>
      <c r="X141" s="15"/>
      <c r="Y141" s="15"/>
      <c r="Z141" s="36"/>
    </row>
    <row r="142" spans="1:26" ht="15">
      <c r="A142" s="10">
        <v>141</v>
      </c>
      <c r="B142" s="46">
        <v>45</v>
      </c>
      <c r="C142" s="46">
        <v>25</v>
      </c>
      <c r="D142" s="46">
        <v>27</v>
      </c>
      <c r="E142" s="46">
        <v>0</v>
      </c>
      <c r="F142" s="24">
        <v>9</v>
      </c>
      <c r="G142" s="24">
        <v>8</v>
      </c>
      <c r="H142" s="24">
        <v>10</v>
      </c>
      <c r="I142" s="24">
        <v>2</v>
      </c>
      <c r="J142" s="24">
        <v>444</v>
      </c>
      <c r="K142" s="24">
        <v>648</v>
      </c>
      <c r="L142" s="24">
        <v>39.200000000000003</v>
      </c>
      <c r="M142" s="24" t="s">
        <v>34</v>
      </c>
      <c r="N142" s="24">
        <v>2</v>
      </c>
      <c r="O142" s="47"/>
      <c r="P142" s="40"/>
      <c r="Q142" s="41"/>
      <c r="S142" s="15"/>
      <c r="T142" s="15"/>
      <c r="U142" s="15"/>
      <c r="V142" s="15"/>
      <c r="W142" s="15"/>
      <c r="X142" s="15"/>
      <c r="Y142" s="15"/>
      <c r="Z142" s="36"/>
    </row>
    <row r="143" spans="1:26" ht="15">
      <c r="A143" s="10">
        <v>142</v>
      </c>
      <c r="B143" s="46">
        <v>45</v>
      </c>
      <c r="C143" s="46">
        <v>25</v>
      </c>
      <c r="D143" s="46">
        <v>27</v>
      </c>
      <c r="E143" s="46">
        <v>0</v>
      </c>
      <c r="F143" s="24">
        <v>9</v>
      </c>
      <c r="G143" s="24">
        <v>8</v>
      </c>
      <c r="H143" s="24">
        <v>10</v>
      </c>
      <c r="I143" s="24">
        <v>2</v>
      </c>
      <c r="J143" s="24">
        <v>675</v>
      </c>
      <c r="K143" s="24">
        <v>813</v>
      </c>
      <c r="L143" s="24">
        <v>51.8</v>
      </c>
      <c r="M143" s="24" t="s">
        <v>54</v>
      </c>
      <c r="N143" s="24" t="s">
        <v>55</v>
      </c>
      <c r="O143" s="47"/>
      <c r="P143" s="39"/>
      <c r="Q143" s="41"/>
      <c r="S143" s="15"/>
      <c r="T143" s="15"/>
      <c r="U143" s="15"/>
      <c r="V143" s="15"/>
      <c r="W143" s="15"/>
      <c r="X143" s="15"/>
      <c r="Y143" s="15"/>
      <c r="Z143" s="36"/>
    </row>
    <row r="144" spans="1:26" ht="15">
      <c r="A144" s="10">
        <v>143</v>
      </c>
      <c r="B144" s="46">
        <v>45</v>
      </c>
      <c r="C144" s="46">
        <v>14</v>
      </c>
      <c r="D144" s="46">
        <v>27</v>
      </c>
      <c r="E144" s="46">
        <v>22</v>
      </c>
      <c r="F144" s="24">
        <v>9</v>
      </c>
      <c r="G144" s="24">
        <v>8</v>
      </c>
      <c r="H144" s="24">
        <v>10</v>
      </c>
      <c r="I144" s="24">
        <v>3</v>
      </c>
      <c r="J144" s="24">
        <v>438</v>
      </c>
      <c r="K144" s="24">
        <v>720</v>
      </c>
      <c r="L144" s="24">
        <v>33.4</v>
      </c>
      <c r="M144" s="24" t="s">
        <v>34</v>
      </c>
      <c r="N144" s="24">
        <v>2</v>
      </c>
      <c r="O144" s="47"/>
      <c r="P144" s="39"/>
      <c r="Q144" s="41"/>
      <c r="S144" s="15"/>
      <c r="T144" s="15"/>
      <c r="U144" s="15"/>
      <c r="V144" s="15"/>
      <c r="W144" s="15"/>
      <c r="X144" s="15"/>
      <c r="Y144" s="15"/>
      <c r="Z144" s="36"/>
    </row>
    <row r="145" spans="1:26" ht="15">
      <c r="A145" s="10">
        <v>144</v>
      </c>
      <c r="B145" s="46">
        <v>45</v>
      </c>
      <c r="C145" s="46">
        <v>14</v>
      </c>
      <c r="D145" s="46">
        <v>27</v>
      </c>
      <c r="E145" s="46">
        <v>22</v>
      </c>
      <c r="F145" s="24">
        <v>9</v>
      </c>
      <c r="G145" s="24">
        <v>8</v>
      </c>
      <c r="H145" s="24">
        <v>10</v>
      </c>
      <c r="I145" s="24">
        <v>3</v>
      </c>
      <c r="J145" s="24">
        <v>444</v>
      </c>
      <c r="K145" s="24">
        <v>648</v>
      </c>
      <c r="L145" s="24">
        <v>31.8</v>
      </c>
      <c r="M145" s="24" t="s">
        <v>34</v>
      </c>
      <c r="N145" s="24">
        <v>2</v>
      </c>
      <c r="O145" s="47"/>
      <c r="P145" s="40"/>
      <c r="Q145" s="41"/>
      <c r="S145" s="15"/>
      <c r="T145" s="15"/>
      <c r="U145" s="15"/>
      <c r="V145" s="15"/>
      <c r="W145" s="15"/>
      <c r="X145" s="15"/>
      <c r="Y145" s="15"/>
      <c r="Z145" s="36"/>
    </row>
    <row r="146" spans="1:26" ht="15">
      <c r="A146" s="10">
        <v>145</v>
      </c>
      <c r="B146" s="46">
        <v>45</v>
      </c>
      <c r="C146" s="46">
        <v>14</v>
      </c>
      <c r="D146" s="46">
        <v>27</v>
      </c>
      <c r="E146" s="46">
        <v>22</v>
      </c>
      <c r="F146" s="24">
        <v>9</v>
      </c>
      <c r="G146" s="24">
        <v>8</v>
      </c>
      <c r="H146" s="24">
        <v>10</v>
      </c>
      <c r="I146" s="24">
        <v>3</v>
      </c>
      <c r="J146" s="24">
        <v>675</v>
      </c>
      <c r="K146" s="24">
        <v>813</v>
      </c>
      <c r="L146" s="24">
        <v>42.7</v>
      </c>
      <c r="M146" s="24" t="s">
        <v>54</v>
      </c>
      <c r="N146" s="24" t="s">
        <v>55</v>
      </c>
      <c r="O146" s="47"/>
      <c r="P146" s="39"/>
      <c r="Q146" s="41"/>
      <c r="S146" s="15"/>
      <c r="T146" s="15"/>
      <c r="U146" s="15"/>
      <c r="V146" s="15"/>
      <c r="W146" s="15"/>
      <c r="X146" s="15"/>
      <c r="Y146" s="15"/>
      <c r="Z146" s="36"/>
    </row>
    <row r="147" spans="1:26" ht="15">
      <c r="A147" s="10"/>
      <c r="S147" s="15"/>
      <c r="T147" s="15"/>
      <c r="U147" s="15"/>
      <c r="V147" s="15"/>
      <c r="W147" s="15"/>
      <c r="X147" s="15"/>
      <c r="Y147" s="15"/>
      <c r="Z147" s="36"/>
    </row>
    <row r="148" spans="1:26" ht="15">
      <c r="A148" s="10"/>
      <c r="S148" s="15"/>
      <c r="T148" s="15"/>
      <c r="U148" s="15"/>
      <c r="V148" s="15"/>
      <c r="W148" s="15"/>
      <c r="X148" s="15"/>
      <c r="Y148" s="15"/>
      <c r="Z148" s="36"/>
    </row>
    <row r="149" spans="1:26" ht="15">
      <c r="A149" s="10"/>
      <c r="S149" s="15"/>
      <c r="T149" s="15"/>
      <c r="U149" s="15"/>
      <c r="V149" s="15"/>
      <c r="W149" s="15"/>
      <c r="X149" s="15"/>
      <c r="Y149" s="15"/>
      <c r="Z149" s="36"/>
    </row>
    <row r="150" spans="1:26" ht="15">
      <c r="A150" s="10"/>
      <c r="S150" s="15"/>
      <c r="T150" s="15"/>
      <c r="U150" s="15"/>
      <c r="V150" s="15"/>
      <c r="W150" s="15"/>
      <c r="X150" s="15"/>
      <c r="Y150" s="15"/>
      <c r="Z150" s="36"/>
    </row>
    <row r="151" spans="1:26" ht="15">
      <c r="A151" s="10"/>
      <c r="S151" s="15"/>
      <c r="T151" s="15"/>
      <c r="U151" s="15"/>
      <c r="V151" s="15"/>
      <c r="W151" s="15"/>
      <c r="X151" s="15"/>
      <c r="Y151" s="15"/>
      <c r="Z151" s="36"/>
    </row>
    <row r="152" spans="1:26" ht="15">
      <c r="A152" s="10"/>
      <c r="S152" s="15"/>
      <c r="T152" s="15"/>
      <c r="U152" s="15"/>
      <c r="V152" s="15"/>
      <c r="W152" s="15"/>
      <c r="X152" s="15"/>
      <c r="Y152" s="15"/>
      <c r="Z152" s="36"/>
    </row>
    <row r="153" spans="1:26" ht="15">
      <c r="A153" s="10"/>
      <c r="S153" s="15"/>
      <c r="T153" s="15"/>
      <c r="U153" s="15"/>
      <c r="V153" s="15"/>
      <c r="W153" s="15"/>
      <c r="X153" s="15"/>
      <c r="Y153" s="15"/>
      <c r="Z153" s="36"/>
    </row>
    <row r="154" spans="1:26" ht="15">
      <c r="A154" s="10"/>
      <c r="S154" s="15"/>
      <c r="T154" s="15"/>
      <c r="U154" s="15"/>
      <c r="V154" s="15"/>
      <c r="W154" s="15"/>
      <c r="X154" s="15"/>
      <c r="Y154" s="15"/>
      <c r="Z154" s="36"/>
    </row>
    <row r="155" spans="1:26" ht="15">
      <c r="A155" s="10"/>
      <c r="S155" s="15"/>
      <c r="T155" s="15"/>
      <c r="U155" s="15"/>
      <c r="V155" s="15"/>
      <c r="W155" s="15"/>
      <c r="X155" s="15"/>
      <c r="Y155" s="15"/>
      <c r="Z155" s="36"/>
    </row>
    <row r="156" spans="1:26" ht="15">
      <c r="A156" s="10"/>
      <c r="S156" s="15"/>
      <c r="T156" s="15"/>
      <c r="U156" s="15"/>
      <c r="V156" s="15"/>
      <c r="W156" s="15"/>
      <c r="X156" s="15"/>
      <c r="Y156" s="15"/>
      <c r="Z156" s="36"/>
    </row>
    <row r="157" spans="1:26" ht="15">
      <c r="A157" s="10"/>
      <c r="S157" s="15"/>
      <c r="T157" s="15"/>
      <c r="U157" s="15"/>
      <c r="V157" s="15"/>
      <c r="W157" s="15"/>
      <c r="X157" s="15"/>
      <c r="Y157" s="15"/>
      <c r="Z157" s="36"/>
    </row>
    <row r="158" spans="1:26" ht="15">
      <c r="A158" s="10"/>
      <c r="S158" s="15"/>
      <c r="T158" s="15"/>
      <c r="U158" s="15"/>
      <c r="V158" s="15"/>
      <c r="W158" s="15"/>
      <c r="X158" s="15"/>
      <c r="Y158" s="15"/>
      <c r="Z158" s="36"/>
    </row>
    <row r="159" spans="1:26" ht="15">
      <c r="A159" s="10"/>
      <c r="S159" s="15"/>
      <c r="T159" s="15"/>
      <c r="U159" s="15"/>
      <c r="V159" s="15"/>
      <c r="W159" s="15"/>
      <c r="X159" s="15"/>
      <c r="Y159" s="15"/>
      <c r="Z159" s="36"/>
    </row>
    <row r="160" spans="1:26" ht="15">
      <c r="A160" s="10"/>
      <c r="S160" s="15"/>
      <c r="T160" s="15"/>
      <c r="U160" s="15"/>
      <c r="V160" s="15"/>
      <c r="W160" s="15"/>
      <c r="X160" s="15"/>
      <c r="Y160" s="15"/>
      <c r="Z160" s="36"/>
    </row>
    <row r="161" spans="1:26" ht="15">
      <c r="A161" s="10"/>
      <c r="S161" s="15"/>
      <c r="T161" s="15"/>
      <c r="U161" s="15"/>
      <c r="V161" s="15"/>
      <c r="W161" s="15"/>
      <c r="X161" s="15"/>
      <c r="Y161" s="15"/>
      <c r="Z161" s="36"/>
    </row>
    <row r="162" spans="1:26" ht="15">
      <c r="A162" s="10"/>
      <c r="S162" s="15"/>
      <c r="T162" s="15"/>
      <c r="U162" s="15"/>
      <c r="V162" s="15"/>
      <c r="W162" s="15"/>
      <c r="X162" s="15"/>
      <c r="Y162" s="15"/>
      <c r="Z162" s="36"/>
    </row>
    <row r="163" spans="1:26" ht="15">
      <c r="A163" s="10"/>
      <c r="S163" s="15"/>
      <c r="T163" s="15"/>
      <c r="U163" s="15"/>
      <c r="V163" s="15"/>
      <c r="W163" s="15"/>
      <c r="X163" s="15"/>
      <c r="Y163" s="15"/>
      <c r="Z163" s="36"/>
    </row>
    <row r="164" spans="1:26" ht="15">
      <c r="A164" s="10"/>
      <c r="S164" s="15"/>
      <c r="T164" s="15"/>
      <c r="U164" s="15"/>
      <c r="V164" s="15"/>
      <c r="W164" s="15"/>
      <c r="X164" s="15"/>
      <c r="Y164" s="15"/>
      <c r="Z164" s="36"/>
    </row>
    <row r="165" spans="1:26" ht="15">
      <c r="A165" s="10"/>
      <c r="S165" s="15"/>
      <c r="T165" s="15"/>
      <c r="U165" s="15"/>
      <c r="V165" s="15"/>
      <c r="W165" s="15"/>
      <c r="X165" s="15"/>
      <c r="Y165" s="15"/>
      <c r="Z165" s="36"/>
    </row>
    <row r="166" spans="1:26" ht="15">
      <c r="A166" s="10"/>
      <c r="S166" s="15"/>
      <c r="T166" s="15"/>
      <c r="U166" s="15"/>
      <c r="V166" s="15"/>
      <c r="W166" s="15"/>
      <c r="X166" s="15"/>
      <c r="Y166" s="15"/>
      <c r="Z166" s="36"/>
    </row>
    <row r="167" spans="1:26" ht="15">
      <c r="A167" s="10"/>
      <c r="S167" s="15"/>
      <c r="T167" s="15"/>
      <c r="U167" s="15"/>
      <c r="V167" s="15"/>
      <c r="W167" s="15"/>
      <c r="X167" s="15"/>
      <c r="Y167" s="15"/>
      <c r="Z167" s="36"/>
    </row>
    <row r="168" spans="1:26" ht="15">
      <c r="A168" s="10"/>
      <c r="S168" s="15"/>
      <c r="T168" s="15"/>
      <c r="U168" s="15"/>
      <c r="V168" s="15"/>
      <c r="W168" s="15"/>
      <c r="X168" s="15"/>
      <c r="Y168" s="15"/>
      <c r="Z168" s="36"/>
    </row>
    <row r="169" spans="1:26" ht="15">
      <c r="A169" s="10"/>
      <c r="S169" s="15"/>
      <c r="T169" s="15"/>
      <c r="U169" s="15"/>
      <c r="V169" s="15"/>
      <c r="W169" s="15"/>
      <c r="X169" s="15"/>
      <c r="Y169" s="15"/>
      <c r="Z169" s="36"/>
    </row>
    <row r="170" spans="1:26" ht="15">
      <c r="A170" s="10"/>
      <c r="S170" s="15"/>
      <c r="T170" s="15"/>
      <c r="U170" s="15"/>
      <c r="V170" s="15"/>
      <c r="W170" s="15"/>
      <c r="X170" s="15"/>
      <c r="Y170" s="15"/>
      <c r="Z170" s="36"/>
    </row>
    <row r="171" spans="1:26" ht="15">
      <c r="A171" s="10"/>
      <c r="S171" s="15"/>
      <c r="T171" s="15"/>
      <c r="U171" s="15"/>
      <c r="V171" s="15"/>
      <c r="W171" s="15"/>
      <c r="X171" s="15"/>
      <c r="Y171" s="15"/>
      <c r="Z171" s="36"/>
    </row>
    <row r="172" spans="1:26" ht="15">
      <c r="A172" s="10"/>
      <c r="S172" s="15"/>
      <c r="T172" s="15"/>
      <c r="U172" s="15"/>
      <c r="V172" s="15"/>
      <c r="W172" s="15"/>
      <c r="X172" s="15"/>
      <c r="Y172" s="15"/>
      <c r="Z172" s="36"/>
    </row>
    <row r="173" spans="1:26" ht="15">
      <c r="A173" s="10"/>
      <c r="S173" s="15"/>
      <c r="T173" s="15"/>
      <c r="U173" s="15"/>
      <c r="V173" s="15"/>
      <c r="W173" s="15"/>
      <c r="X173" s="15"/>
      <c r="Y173" s="15"/>
      <c r="Z173" s="36"/>
    </row>
    <row r="174" spans="1:26" ht="15">
      <c r="A174" s="10"/>
      <c r="S174" s="15"/>
      <c r="T174" s="15"/>
      <c r="U174" s="15"/>
      <c r="V174" s="15"/>
      <c r="W174" s="15"/>
      <c r="X174" s="15"/>
      <c r="Y174" s="15"/>
      <c r="Z174" s="36"/>
    </row>
    <row r="175" spans="1:26" ht="15">
      <c r="A175" s="10"/>
      <c r="S175" s="15"/>
      <c r="T175" s="15"/>
      <c r="U175" s="15"/>
      <c r="V175" s="15"/>
      <c r="W175" s="15"/>
      <c r="X175" s="15"/>
      <c r="Y175" s="15"/>
      <c r="Z175" s="36"/>
    </row>
    <row r="176" spans="1:26" ht="15">
      <c r="A176" s="10"/>
      <c r="S176" s="15"/>
      <c r="T176" s="15"/>
      <c r="U176" s="15"/>
      <c r="V176" s="15"/>
      <c r="W176" s="15"/>
      <c r="X176" s="15"/>
      <c r="Y176" s="15"/>
      <c r="Z176" s="36"/>
    </row>
    <row r="177" spans="1:26" ht="15">
      <c r="A177" s="10"/>
      <c r="S177" s="15"/>
      <c r="T177" s="15"/>
      <c r="U177" s="15"/>
      <c r="V177" s="15"/>
      <c r="W177" s="15"/>
      <c r="X177" s="15"/>
      <c r="Y177" s="15"/>
      <c r="Z177" s="36"/>
    </row>
    <row r="178" spans="1:26" ht="15">
      <c r="A178" s="10"/>
      <c r="S178" s="15"/>
      <c r="T178" s="15"/>
      <c r="U178" s="15"/>
      <c r="V178" s="15"/>
      <c r="W178" s="15"/>
      <c r="X178" s="15"/>
      <c r="Y178" s="15"/>
      <c r="Z178" s="36"/>
    </row>
    <row r="179" spans="1:26" ht="15">
      <c r="A179" s="10"/>
      <c r="S179" s="15"/>
      <c r="T179" s="15"/>
      <c r="U179" s="15"/>
      <c r="V179" s="15"/>
      <c r="W179" s="15"/>
      <c r="X179" s="15"/>
      <c r="Y179" s="15"/>
      <c r="Z179" s="36"/>
    </row>
    <row r="180" spans="1:26" ht="15">
      <c r="A180" s="10"/>
      <c r="S180" s="15"/>
      <c r="T180" s="15"/>
      <c r="U180" s="15"/>
      <c r="V180" s="15"/>
      <c r="W180" s="15"/>
      <c r="X180" s="15"/>
      <c r="Y180" s="15"/>
      <c r="Z180" s="36"/>
    </row>
    <row r="181" spans="1:26" ht="15">
      <c r="A181" s="10"/>
      <c r="S181" s="15"/>
      <c r="T181" s="15"/>
      <c r="U181" s="15"/>
      <c r="V181" s="15"/>
      <c r="W181" s="15"/>
      <c r="X181" s="15"/>
      <c r="Y181" s="15"/>
      <c r="Z181" s="36"/>
    </row>
    <row r="182" spans="1:26" ht="15">
      <c r="A182" s="10"/>
      <c r="S182" s="15"/>
      <c r="T182" s="15"/>
      <c r="U182" s="15"/>
      <c r="V182" s="15"/>
      <c r="W182" s="15"/>
      <c r="X182" s="15"/>
      <c r="Y182" s="15"/>
      <c r="Z182" s="36"/>
    </row>
    <row r="183" spans="1:26" ht="15">
      <c r="A183" s="10"/>
      <c r="S183" s="15"/>
      <c r="T183" s="15"/>
      <c r="U183" s="15"/>
      <c r="V183" s="15"/>
      <c r="W183" s="15"/>
      <c r="X183" s="15"/>
      <c r="Y183" s="15"/>
      <c r="Z183" s="36"/>
    </row>
    <row r="184" spans="1:26" ht="15">
      <c r="A184" s="10"/>
      <c r="S184" s="15"/>
      <c r="T184" s="15"/>
      <c r="U184" s="15"/>
      <c r="V184" s="15"/>
      <c r="W184" s="15"/>
      <c r="X184" s="15"/>
      <c r="Y184" s="15"/>
      <c r="Z184" s="36"/>
    </row>
    <row r="185" spans="1:26" ht="15">
      <c r="A185" s="10"/>
      <c r="S185" s="15"/>
      <c r="T185" s="15"/>
      <c r="U185" s="15"/>
      <c r="V185" s="15"/>
      <c r="W185" s="15"/>
      <c r="X185" s="15"/>
      <c r="Y185" s="15"/>
      <c r="Z185" s="36"/>
    </row>
    <row r="186" spans="1:26" ht="15">
      <c r="A186" s="10"/>
      <c r="S186" s="15"/>
      <c r="T186" s="15"/>
      <c r="U186" s="15"/>
      <c r="V186" s="15"/>
      <c r="W186" s="15"/>
      <c r="X186" s="15"/>
      <c r="Y186" s="15"/>
      <c r="Z186" s="36"/>
    </row>
    <row r="187" spans="1:26" ht="15">
      <c r="A187" s="10"/>
      <c r="S187" s="15"/>
      <c r="T187" s="15"/>
      <c r="U187" s="15"/>
      <c r="V187" s="15"/>
      <c r="W187" s="15"/>
      <c r="X187" s="15"/>
      <c r="Y187" s="15"/>
      <c r="Z187" s="36"/>
    </row>
    <row r="188" spans="1:26" ht="15">
      <c r="A188" s="10"/>
      <c r="S188" s="15"/>
      <c r="T188" s="15"/>
      <c r="U188" s="15"/>
      <c r="V188" s="15"/>
      <c r="W188" s="15"/>
      <c r="X188" s="15"/>
      <c r="Y188" s="15"/>
      <c r="Z188" s="36"/>
    </row>
    <row r="189" spans="1:26" ht="15">
      <c r="A189" s="10"/>
      <c r="S189" s="15"/>
      <c r="T189" s="15"/>
      <c r="U189" s="15"/>
      <c r="V189" s="15"/>
      <c r="W189" s="15"/>
      <c r="X189" s="15"/>
      <c r="Y189" s="15"/>
      <c r="Z189" s="36"/>
    </row>
    <row r="190" spans="1:26" ht="15">
      <c r="A190" s="10"/>
      <c r="S190" s="15"/>
      <c r="T190" s="15"/>
      <c r="U190" s="15"/>
      <c r="V190" s="15"/>
      <c r="W190" s="15"/>
      <c r="X190" s="15"/>
      <c r="Y190" s="15"/>
      <c r="Z190" s="36"/>
    </row>
    <row r="191" spans="1:26" ht="15">
      <c r="A191" s="10"/>
      <c r="S191" s="15"/>
      <c r="T191" s="15"/>
      <c r="U191" s="15"/>
      <c r="V191" s="15"/>
      <c r="W191" s="15"/>
      <c r="X191" s="15"/>
      <c r="Y191" s="15"/>
      <c r="Z191" s="36"/>
    </row>
    <row r="192" spans="1:26" ht="15">
      <c r="A192" s="10"/>
      <c r="S192" s="15"/>
      <c r="T192" s="15"/>
      <c r="U192" s="15"/>
      <c r="V192" s="15"/>
      <c r="W192" s="15"/>
      <c r="X192" s="15"/>
      <c r="Y192" s="15"/>
      <c r="Z192" s="36"/>
    </row>
    <row r="193" spans="1:26" ht="15">
      <c r="A193" s="10"/>
      <c r="S193" s="15"/>
      <c r="T193" s="15"/>
      <c r="U193" s="15"/>
      <c r="V193" s="15"/>
      <c r="W193" s="15"/>
      <c r="X193" s="15"/>
      <c r="Y193" s="15"/>
      <c r="Z193" s="36"/>
    </row>
    <row r="194" spans="1:26" ht="15">
      <c r="A194" s="10"/>
      <c r="S194" s="15"/>
      <c r="T194" s="15"/>
      <c r="U194" s="15"/>
      <c r="V194" s="15"/>
      <c r="W194" s="15"/>
      <c r="X194" s="15"/>
      <c r="Y194" s="15"/>
      <c r="Z194" s="36"/>
    </row>
    <row r="195" spans="1:26" ht="15">
      <c r="A195" s="10"/>
      <c r="S195" s="15"/>
      <c r="T195" s="15"/>
      <c r="U195" s="15"/>
      <c r="V195" s="15"/>
      <c r="W195" s="15"/>
      <c r="X195" s="15"/>
      <c r="Y195" s="15"/>
      <c r="Z195" s="36"/>
    </row>
    <row r="196" spans="1:26" ht="15">
      <c r="A196" s="10"/>
      <c r="S196" s="15"/>
      <c r="T196" s="15"/>
      <c r="U196" s="15"/>
      <c r="V196" s="15"/>
      <c r="W196" s="15"/>
      <c r="X196" s="15"/>
      <c r="Y196" s="15"/>
      <c r="Z196" s="36"/>
    </row>
    <row r="197" spans="1:26" ht="15">
      <c r="A197" s="10"/>
      <c r="S197" s="15"/>
      <c r="T197" s="15"/>
      <c r="U197" s="15"/>
      <c r="V197" s="15"/>
      <c r="W197" s="15"/>
      <c r="X197" s="15"/>
      <c r="Y197" s="15"/>
      <c r="Z197" s="36"/>
    </row>
    <row r="198" spans="1:26" ht="15">
      <c r="A198" s="10"/>
      <c r="S198" s="15"/>
      <c r="T198" s="15"/>
      <c r="U198" s="15"/>
      <c r="V198" s="15"/>
      <c r="W198" s="15"/>
      <c r="X198" s="15"/>
      <c r="Y198" s="15"/>
      <c r="Z198" s="36"/>
    </row>
    <row r="199" spans="1:26" ht="15">
      <c r="A199" s="10"/>
      <c r="S199" s="15"/>
      <c r="T199" s="15"/>
      <c r="U199" s="15"/>
      <c r="V199" s="15"/>
      <c r="W199" s="15"/>
      <c r="X199" s="15"/>
      <c r="Y199" s="15"/>
      <c r="Z199" s="36"/>
    </row>
    <row r="200" spans="1:26" ht="15">
      <c r="A200" s="10"/>
      <c r="S200" s="15"/>
      <c r="T200" s="15"/>
      <c r="U200" s="15"/>
      <c r="V200" s="15"/>
      <c r="W200" s="15"/>
      <c r="X200" s="15"/>
      <c r="Y200" s="15"/>
      <c r="Z200" s="36"/>
    </row>
    <row r="201" spans="1:26" ht="15">
      <c r="A201" s="10"/>
      <c r="S201" s="15"/>
      <c r="T201" s="15"/>
      <c r="U201" s="15"/>
      <c r="V201" s="15"/>
      <c r="W201" s="15"/>
      <c r="X201" s="15"/>
      <c r="Y201" s="15"/>
      <c r="Z201" s="36"/>
    </row>
    <row r="202" spans="1:26" ht="15">
      <c r="A202" s="10"/>
      <c r="S202" s="15"/>
      <c r="T202" s="15"/>
      <c r="U202" s="15"/>
      <c r="V202" s="15"/>
      <c r="W202" s="15"/>
      <c r="X202" s="15"/>
      <c r="Y202" s="15"/>
      <c r="Z202" s="36"/>
    </row>
    <row r="203" spans="1:26" ht="15">
      <c r="A203" s="10"/>
      <c r="S203" s="15"/>
      <c r="T203" s="15"/>
      <c r="U203" s="15"/>
      <c r="V203" s="15"/>
      <c r="W203" s="15"/>
      <c r="X203" s="15"/>
      <c r="Y203" s="15"/>
      <c r="Z203" s="36"/>
    </row>
    <row r="204" spans="1:26" ht="15">
      <c r="A204" s="10"/>
      <c r="S204" s="15"/>
      <c r="T204" s="15"/>
      <c r="U204" s="15"/>
      <c r="V204" s="15"/>
      <c r="W204" s="15"/>
      <c r="X204" s="15"/>
      <c r="Y204" s="15"/>
      <c r="Z204" s="36"/>
    </row>
    <row r="205" spans="1:26" ht="15">
      <c r="A205" s="10"/>
      <c r="S205" s="15"/>
      <c r="T205" s="15"/>
      <c r="U205" s="15"/>
      <c r="V205" s="15"/>
      <c r="W205" s="15"/>
      <c r="X205" s="15"/>
      <c r="Y205" s="15"/>
      <c r="Z205" s="36"/>
    </row>
    <row r="206" spans="1:26" ht="15">
      <c r="A206" s="10"/>
      <c r="S206" s="15"/>
      <c r="T206" s="15"/>
      <c r="U206" s="15"/>
      <c r="V206" s="15"/>
      <c r="W206" s="15"/>
      <c r="X206" s="15"/>
      <c r="Y206" s="15"/>
      <c r="Z206" s="36"/>
    </row>
    <row r="207" spans="1:26" ht="15">
      <c r="A207" s="10"/>
      <c r="S207" s="15"/>
      <c r="T207" s="15"/>
      <c r="U207" s="15"/>
      <c r="V207" s="15"/>
      <c r="W207" s="15"/>
      <c r="X207" s="15"/>
      <c r="Y207" s="15"/>
      <c r="Z207" s="36"/>
    </row>
    <row r="208" spans="1:26" ht="15">
      <c r="A208" s="10"/>
      <c r="B208" s="15"/>
      <c r="C208" s="15"/>
      <c r="D208" s="15"/>
      <c r="E208" s="15"/>
      <c r="F208" s="48"/>
      <c r="G208" s="42"/>
      <c r="H208" s="42"/>
      <c r="I208" s="42"/>
      <c r="J208" s="42"/>
      <c r="K208" s="42"/>
      <c r="L208" s="42"/>
      <c r="M208" s="49"/>
      <c r="N208" s="15"/>
      <c r="O208" s="15"/>
      <c r="P208" s="15"/>
      <c r="Q208" s="15"/>
      <c r="S208" s="15"/>
      <c r="T208" s="15"/>
      <c r="U208" s="15"/>
      <c r="V208" s="15"/>
      <c r="W208" s="15"/>
      <c r="X208" s="15"/>
      <c r="Y208" s="15"/>
      <c r="Z208" s="36"/>
    </row>
    <row r="209" spans="1:26" ht="15">
      <c r="A209" s="10"/>
      <c r="B209" s="15"/>
      <c r="C209" s="15"/>
      <c r="D209" s="15"/>
      <c r="E209" s="15"/>
      <c r="F209" s="48"/>
      <c r="G209" s="42"/>
      <c r="H209" s="42"/>
      <c r="I209" s="42"/>
      <c r="J209" s="42"/>
      <c r="K209" s="42"/>
      <c r="L209" s="42"/>
      <c r="M209" s="49"/>
      <c r="N209" s="15"/>
      <c r="O209" s="15"/>
      <c r="P209" s="15"/>
      <c r="Q209" s="15"/>
      <c r="S209" s="15"/>
      <c r="T209" s="15"/>
      <c r="U209" s="15"/>
      <c r="V209" s="15"/>
      <c r="W209" s="15"/>
      <c r="X209" s="15"/>
      <c r="Y209" s="15"/>
      <c r="Z209" s="36"/>
    </row>
    <row r="210" spans="1:26" ht="15">
      <c r="A210" s="10"/>
      <c r="B210" s="15"/>
      <c r="C210" s="15"/>
      <c r="D210" s="15"/>
      <c r="E210" s="15"/>
      <c r="F210" s="48"/>
      <c r="G210" s="42"/>
      <c r="H210" s="42"/>
      <c r="I210" s="42"/>
      <c r="J210" s="42"/>
      <c r="K210" s="42"/>
      <c r="L210" s="42"/>
      <c r="M210" s="49"/>
      <c r="N210" s="15"/>
      <c r="O210" s="15"/>
      <c r="P210" s="15"/>
      <c r="Q210" s="15"/>
      <c r="S210" s="15"/>
      <c r="T210" s="15"/>
      <c r="U210" s="15"/>
      <c r="V210" s="15"/>
      <c r="W210" s="15"/>
      <c r="X210" s="15"/>
      <c r="Y210" s="15"/>
      <c r="Z210" s="36"/>
    </row>
    <row r="211" spans="1:26" ht="15">
      <c r="A211" s="10"/>
      <c r="B211" s="15"/>
      <c r="C211" s="15"/>
      <c r="D211" s="15"/>
      <c r="E211" s="15"/>
      <c r="F211" s="48"/>
      <c r="G211" s="42"/>
      <c r="H211" s="42"/>
      <c r="I211" s="42"/>
      <c r="J211" s="42"/>
      <c r="K211" s="42"/>
      <c r="L211" s="42"/>
      <c r="M211" s="49"/>
      <c r="N211" s="15"/>
      <c r="O211" s="15"/>
      <c r="P211" s="15"/>
      <c r="Q211" s="15"/>
      <c r="S211" s="15"/>
      <c r="T211" s="15"/>
      <c r="U211" s="15"/>
      <c r="V211" s="15"/>
      <c r="W211" s="15"/>
      <c r="X211" s="15"/>
      <c r="Y211" s="15"/>
      <c r="Z211" s="36"/>
    </row>
    <row r="212" spans="1:26" ht="15">
      <c r="A212" s="10"/>
      <c r="B212" s="15"/>
      <c r="C212" s="15"/>
      <c r="D212" s="15"/>
      <c r="E212" s="15"/>
      <c r="F212" s="48"/>
      <c r="G212" s="42"/>
      <c r="H212" s="42"/>
      <c r="I212" s="42"/>
      <c r="J212" s="42"/>
      <c r="K212" s="42"/>
      <c r="L212" s="42"/>
      <c r="M212" s="49"/>
      <c r="N212" s="15"/>
      <c r="O212" s="15"/>
      <c r="P212" s="15"/>
      <c r="Q212" s="15"/>
      <c r="S212" s="15"/>
      <c r="T212" s="15"/>
      <c r="U212" s="15"/>
      <c r="V212" s="15"/>
      <c r="W212" s="15"/>
      <c r="X212" s="15"/>
      <c r="Y212" s="15"/>
      <c r="Z212" s="36"/>
    </row>
    <row r="213" spans="1:26" ht="15">
      <c r="A213" s="10"/>
      <c r="B213" s="15"/>
      <c r="C213" s="15"/>
      <c r="D213" s="15"/>
      <c r="E213" s="15"/>
      <c r="F213" s="48"/>
      <c r="G213" s="42"/>
      <c r="H213" s="42"/>
      <c r="I213" s="42"/>
      <c r="J213" s="42"/>
      <c r="K213" s="42"/>
      <c r="L213" s="42"/>
      <c r="M213" s="49"/>
      <c r="N213" s="15"/>
      <c r="O213" s="15"/>
      <c r="P213" s="15"/>
      <c r="Q213" s="15"/>
      <c r="S213" s="15"/>
      <c r="T213" s="15"/>
      <c r="U213" s="15"/>
      <c r="V213" s="15"/>
      <c r="W213" s="15"/>
      <c r="X213" s="15"/>
      <c r="Y213" s="15"/>
      <c r="Z213" s="36"/>
    </row>
    <row r="214" spans="1:26" ht="15">
      <c r="A214" s="10"/>
      <c r="B214" s="15"/>
      <c r="C214" s="15"/>
      <c r="D214" s="15"/>
      <c r="E214" s="15"/>
      <c r="F214" s="48"/>
      <c r="G214" s="42"/>
      <c r="H214" s="42"/>
      <c r="I214" s="42"/>
      <c r="J214" s="42"/>
      <c r="K214" s="42"/>
      <c r="L214" s="42"/>
      <c r="M214" s="49"/>
      <c r="N214" s="15"/>
      <c r="O214" s="15"/>
      <c r="P214" s="15"/>
      <c r="Q214" s="15"/>
      <c r="S214" s="15"/>
      <c r="T214" s="15"/>
      <c r="U214" s="15"/>
      <c r="V214" s="15"/>
      <c r="W214" s="15"/>
      <c r="X214" s="15"/>
      <c r="Y214" s="15"/>
      <c r="Z214" s="36"/>
    </row>
    <row r="215" spans="1:26" ht="15">
      <c r="A215" s="10"/>
      <c r="B215" s="15"/>
      <c r="C215" s="15"/>
      <c r="D215" s="15"/>
      <c r="E215" s="15"/>
      <c r="F215" s="48"/>
      <c r="G215" s="42"/>
      <c r="H215" s="42"/>
      <c r="I215" s="42"/>
      <c r="J215" s="42"/>
      <c r="K215" s="42"/>
      <c r="L215" s="42"/>
      <c r="M215" s="49"/>
      <c r="N215" s="15"/>
      <c r="O215" s="15"/>
      <c r="P215" s="15"/>
      <c r="Q215" s="15"/>
      <c r="S215" s="15"/>
      <c r="T215" s="15"/>
      <c r="U215" s="15"/>
      <c r="V215" s="15"/>
      <c r="W215" s="15"/>
      <c r="X215" s="15"/>
      <c r="Y215" s="15"/>
      <c r="Z215" s="36"/>
    </row>
    <row r="216" spans="1:26" ht="15">
      <c r="A216" s="10"/>
      <c r="B216" s="15"/>
      <c r="C216" s="15"/>
      <c r="D216" s="15"/>
      <c r="E216" s="15"/>
      <c r="F216" s="48"/>
      <c r="G216" s="42"/>
      <c r="H216" s="42"/>
      <c r="I216" s="42"/>
      <c r="J216" s="42"/>
      <c r="K216" s="42"/>
      <c r="L216" s="42"/>
      <c r="M216" s="49"/>
      <c r="N216" s="15"/>
      <c r="O216" s="15"/>
      <c r="P216" s="15"/>
      <c r="Q216" s="15"/>
      <c r="S216" s="15"/>
      <c r="T216" s="15"/>
      <c r="U216" s="15"/>
      <c r="V216" s="15"/>
      <c r="W216" s="15"/>
      <c r="X216" s="15"/>
      <c r="Y216" s="15"/>
      <c r="Z216" s="36"/>
    </row>
    <row r="217" spans="1:26" ht="15">
      <c r="A217" s="10"/>
      <c r="B217" s="15"/>
      <c r="C217" s="15"/>
      <c r="D217" s="15"/>
      <c r="E217" s="15"/>
      <c r="F217" s="48"/>
      <c r="G217" s="42"/>
      <c r="H217" s="42"/>
      <c r="I217" s="42"/>
      <c r="J217" s="42"/>
      <c r="K217" s="42"/>
      <c r="L217" s="42"/>
      <c r="M217" s="49"/>
      <c r="N217" s="15"/>
      <c r="O217" s="15"/>
      <c r="P217" s="15"/>
      <c r="Q217" s="15"/>
      <c r="S217" s="15"/>
      <c r="T217" s="15"/>
      <c r="U217" s="15"/>
      <c r="V217" s="15"/>
      <c r="W217" s="15"/>
      <c r="X217" s="15"/>
      <c r="Y217" s="15"/>
      <c r="Z217" s="36"/>
    </row>
    <row r="218" spans="1:26" ht="15">
      <c r="A218" s="10"/>
      <c r="B218" s="15"/>
      <c r="C218" s="15"/>
      <c r="D218" s="15"/>
      <c r="E218" s="15"/>
      <c r="F218" s="48"/>
      <c r="G218" s="42"/>
      <c r="H218" s="42"/>
      <c r="I218" s="42"/>
      <c r="J218" s="42"/>
      <c r="K218" s="42"/>
      <c r="L218" s="42"/>
      <c r="M218" s="49"/>
      <c r="N218" s="15"/>
      <c r="O218" s="15"/>
      <c r="P218" s="15"/>
      <c r="Q218" s="15"/>
      <c r="S218" s="15"/>
      <c r="T218" s="15"/>
      <c r="U218" s="15"/>
      <c r="V218" s="15"/>
      <c r="W218" s="15"/>
      <c r="X218" s="15"/>
      <c r="Y218" s="15"/>
      <c r="Z218" s="36"/>
    </row>
    <row r="219" spans="1:26" ht="15">
      <c r="A219" s="10"/>
      <c r="B219" s="15"/>
      <c r="C219" s="15"/>
      <c r="D219" s="15"/>
      <c r="E219" s="15"/>
      <c r="F219" s="48"/>
      <c r="G219" s="42"/>
      <c r="H219" s="42"/>
      <c r="I219" s="42"/>
      <c r="J219" s="42"/>
      <c r="K219" s="42"/>
      <c r="L219" s="42"/>
      <c r="M219" s="49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36"/>
    </row>
    <row r="220" spans="1:26" ht="15">
      <c r="A220" s="10"/>
      <c r="B220" s="15"/>
      <c r="C220" s="15"/>
      <c r="D220" s="15"/>
      <c r="E220" s="15"/>
      <c r="F220" s="48"/>
      <c r="G220" s="42"/>
      <c r="H220" s="42"/>
      <c r="I220" s="42"/>
      <c r="J220" s="42"/>
      <c r="K220" s="42"/>
      <c r="L220" s="42"/>
      <c r="M220" s="49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36"/>
    </row>
    <row r="221" spans="1:26" ht="15">
      <c r="A221" s="10"/>
      <c r="B221" s="15"/>
      <c r="C221" s="15"/>
      <c r="D221" s="15"/>
      <c r="E221" s="15"/>
      <c r="F221" s="48"/>
      <c r="G221" s="42"/>
      <c r="H221" s="42"/>
      <c r="I221" s="42"/>
      <c r="J221" s="42"/>
      <c r="K221" s="42"/>
      <c r="L221" s="42"/>
      <c r="M221" s="49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36"/>
    </row>
    <row r="222" spans="1:26" ht="15">
      <c r="A222" s="10"/>
      <c r="B222" s="17"/>
      <c r="C222" s="17"/>
      <c r="D222" s="15"/>
      <c r="E222" s="15"/>
      <c r="F222" s="48"/>
      <c r="G222" s="42"/>
      <c r="H222" s="42"/>
      <c r="I222" s="42"/>
      <c r="J222" s="42"/>
      <c r="K222" s="42"/>
      <c r="L222" s="42"/>
      <c r="M222" s="49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36"/>
    </row>
    <row r="223" spans="1:26" ht="15">
      <c r="A223" s="10"/>
      <c r="B223" s="17"/>
      <c r="C223" s="17"/>
      <c r="D223" s="17"/>
      <c r="E223" s="17"/>
      <c r="F223" s="50"/>
      <c r="G223" s="51"/>
      <c r="H223" s="51"/>
      <c r="I223" s="51"/>
      <c r="J223" s="51"/>
      <c r="K223" s="51"/>
      <c r="L223" s="51"/>
      <c r="M223" s="52"/>
      <c r="N223" s="17"/>
      <c r="O223" s="17"/>
      <c r="P223" s="17"/>
      <c r="Q223" s="17"/>
      <c r="R223" s="15"/>
      <c r="S223" s="15"/>
      <c r="T223" s="15"/>
      <c r="U223" s="15"/>
      <c r="V223" s="15"/>
      <c r="W223" s="15"/>
      <c r="X223" s="15"/>
      <c r="Y223" s="15"/>
      <c r="Z223" s="36"/>
    </row>
    <row r="224" spans="1:26" ht="15">
      <c r="A224" s="10"/>
      <c r="B224" s="17"/>
      <c r="C224" s="17"/>
      <c r="D224" s="17"/>
      <c r="E224" s="17"/>
      <c r="F224" s="50"/>
      <c r="G224" s="51"/>
      <c r="H224" s="51"/>
      <c r="I224" s="51"/>
      <c r="J224" s="51"/>
      <c r="K224" s="51"/>
      <c r="L224" s="51"/>
      <c r="M224" s="52"/>
      <c r="N224" s="17"/>
      <c r="O224" s="17"/>
      <c r="P224" s="17"/>
      <c r="Q224" s="17"/>
      <c r="R224" s="15"/>
      <c r="S224" s="15"/>
      <c r="T224" s="15"/>
      <c r="U224" s="15"/>
      <c r="V224" s="15"/>
      <c r="W224" s="15"/>
      <c r="X224" s="15"/>
      <c r="Y224" s="15"/>
      <c r="Z224" s="36"/>
    </row>
    <row r="225" spans="1:26" ht="15">
      <c r="A225" s="10"/>
      <c r="B225" s="17"/>
      <c r="C225" s="17"/>
      <c r="D225" s="17"/>
      <c r="E225" s="17"/>
      <c r="F225" s="50"/>
      <c r="G225" s="51"/>
      <c r="H225" s="51"/>
      <c r="I225" s="51"/>
      <c r="J225" s="51"/>
      <c r="K225" s="51"/>
      <c r="L225" s="51"/>
      <c r="M225" s="52"/>
      <c r="N225" s="17"/>
      <c r="O225" s="17"/>
      <c r="P225" s="17"/>
      <c r="Q225" s="17"/>
      <c r="R225" s="15"/>
      <c r="S225" s="15"/>
      <c r="T225" s="15"/>
      <c r="U225" s="15"/>
      <c r="V225" s="15"/>
      <c r="W225" s="15"/>
      <c r="X225" s="15"/>
      <c r="Y225" s="15"/>
      <c r="Z225" s="36"/>
    </row>
    <row r="226" spans="1:26" ht="15">
      <c r="A226" s="10"/>
      <c r="B226" s="17"/>
      <c r="C226" s="17"/>
      <c r="D226" s="17"/>
      <c r="E226" s="17"/>
      <c r="F226" s="50"/>
      <c r="G226" s="51"/>
      <c r="H226" s="51"/>
      <c r="I226" s="51"/>
      <c r="J226" s="51"/>
      <c r="K226" s="51"/>
      <c r="L226" s="51"/>
      <c r="M226" s="52"/>
      <c r="N226" s="17"/>
      <c r="O226" s="17"/>
      <c r="P226" s="17"/>
      <c r="Q226" s="17"/>
      <c r="R226" s="15"/>
      <c r="S226" s="15"/>
      <c r="T226" s="15"/>
      <c r="U226" s="15"/>
      <c r="V226" s="15"/>
      <c r="W226" s="15"/>
      <c r="X226" s="15"/>
      <c r="Y226" s="15"/>
      <c r="Z226" s="36"/>
    </row>
    <row r="227" spans="1:26" ht="15">
      <c r="A227" s="10"/>
      <c r="B227" s="17"/>
      <c r="C227" s="17"/>
      <c r="D227" s="17"/>
      <c r="E227" s="17"/>
      <c r="F227" s="50"/>
      <c r="G227" s="51"/>
      <c r="H227" s="51"/>
      <c r="I227" s="51"/>
      <c r="J227" s="51"/>
      <c r="K227" s="51"/>
      <c r="L227" s="51"/>
      <c r="M227" s="52"/>
      <c r="N227" s="17"/>
      <c r="O227" s="17"/>
      <c r="P227" s="17"/>
      <c r="Q227" s="17"/>
      <c r="R227" s="15"/>
      <c r="S227" s="15"/>
      <c r="T227" s="15"/>
      <c r="U227" s="15"/>
      <c r="V227" s="15"/>
      <c r="W227" s="15"/>
      <c r="X227" s="15"/>
      <c r="Y227" s="15"/>
      <c r="Z227" s="36"/>
    </row>
    <row r="228" spans="1:26" ht="15">
      <c r="A228" s="10"/>
      <c r="B228" s="17"/>
      <c r="C228" s="17"/>
      <c r="D228" s="17"/>
      <c r="E228" s="17"/>
      <c r="F228" s="50"/>
      <c r="G228" s="51"/>
      <c r="H228" s="51"/>
      <c r="I228" s="51"/>
      <c r="J228" s="51"/>
      <c r="K228" s="51"/>
      <c r="L228" s="51"/>
      <c r="M228" s="52"/>
      <c r="N228" s="17"/>
      <c r="O228" s="17"/>
      <c r="P228" s="17"/>
      <c r="Q228" s="17"/>
      <c r="R228" s="15"/>
      <c r="S228" s="15"/>
      <c r="T228" s="15"/>
      <c r="U228" s="15"/>
      <c r="V228" s="15"/>
      <c r="W228" s="15"/>
      <c r="X228" s="15"/>
      <c r="Y228" s="15"/>
      <c r="Z228" s="36"/>
    </row>
    <row r="229" spans="1:26" ht="15">
      <c r="A229" s="10"/>
      <c r="B229" s="17"/>
      <c r="C229" s="17"/>
      <c r="D229" s="17"/>
      <c r="E229" s="17"/>
      <c r="F229" s="50"/>
      <c r="G229" s="51"/>
      <c r="H229" s="51"/>
      <c r="I229" s="51"/>
      <c r="J229" s="51"/>
      <c r="K229" s="51"/>
      <c r="L229" s="51"/>
      <c r="M229" s="52"/>
      <c r="N229" s="17"/>
      <c r="O229" s="17"/>
      <c r="P229" s="17"/>
      <c r="Q229" s="17"/>
      <c r="R229" s="15"/>
      <c r="S229" s="15"/>
      <c r="T229" s="15"/>
      <c r="U229" s="15"/>
      <c r="V229" s="15"/>
      <c r="W229" s="15"/>
      <c r="X229" s="15"/>
      <c r="Y229" s="15"/>
      <c r="Z229" s="36"/>
    </row>
    <row r="230" spans="1:26" ht="15">
      <c r="A230" s="10"/>
      <c r="B230" s="17"/>
      <c r="C230" s="17"/>
      <c r="D230" s="17"/>
      <c r="E230" s="17"/>
      <c r="F230" s="50"/>
      <c r="G230" s="51"/>
      <c r="H230" s="51"/>
      <c r="I230" s="51"/>
      <c r="J230" s="51"/>
      <c r="K230" s="51"/>
      <c r="L230" s="51"/>
      <c r="M230" s="52"/>
      <c r="N230" s="17"/>
      <c r="O230" s="17"/>
      <c r="P230" s="17"/>
      <c r="Q230" s="17"/>
      <c r="R230" s="15"/>
      <c r="S230" s="15"/>
      <c r="T230" s="15"/>
      <c r="U230" s="15"/>
      <c r="V230" s="15"/>
      <c r="W230" s="15"/>
      <c r="X230" s="15"/>
      <c r="Y230" s="15"/>
      <c r="Z230" s="36"/>
    </row>
    <row r="231" spans="1:26" ht="15">
      <c r="A231" s="10"/>
      <c r="B231" s="17"/>
      <c r="C231" s="17"/>
      <c r="D231" s="17"/>
      <c r="E231" s="17"/>
      <c r="F231" s="50"/>
      <c r="G231" s="51"/>
      <c r="H231" s="51"/>
      <c r="I231" s="51"/>
      <c r="J231" s="51"/>
      <c r="K231" s="51"/>
      <c r="L231" s="51"/>
      <c r="M231" s="52"/>
      <c r="N231" s="17"/>
      <c r="O231" s="17"/>
      <c r="P231" s="17"/>
      <c r="Q231" s="17"/>
      <c r="R231" s="15"/>
      <c r="S231" s="15"/>
      <c r="T231" s="15"/>
      <c r="U231" s="15"/>
      <c r="V231" s="15"/>
      <c r="W231" s="15"/>
      <c r="X231" s="15"/>
      <c r="Y231" s="15"/>
      <c r="Z231" s="36"/>
    </row>
    <row r="232" spans="1:26" ht="15">
      <c r="A232" s="10"/>
      <c r="B232" s="17"/>
      <c r="C232" s="17"/>
      <c r="D232" s="17"/>
      <c r="E232" s="17"/>
      <c r="F232" s="50"/>
      <c r="G232" s="51"/>
      <c r="H232" s="51"/>
      <c r="I232" s="51"/>
      <c r="J232" s="51"/>
      <c r="K232" s="51"/>
      <c r="L232" s="51"/>
      <c r="M232" s="52"/>
      <c r="N232" s="17"/>
      <c r="O232" s="17"/>
      <c r="P232" s="17"/>
      <c r="Q232" s="17"/>
      <c r="R232" s="15"/>
      <c r="S232" s="15"/>
      <c r="T232" s="15"/>
      <c r="U232" s="15"/>
      <c r="V232" s="15"/>
      <c r="W232" s="15"/>
      <c r="X232" s="15"/>
      <c r="Y232" s="15"/>
      <c r="Z232" s="36"/>
    </row>
    <row r="233" spans="1:26" ht="15">
      <c r="A233" s="10"/>
      <c r="B233" s="17"/>
      <c r="C233" s="17"/>
      <c r="D233" s="17"/>
      <c r="E233" s="17"/>
      <c r="F233" s="50"/>
      <c r="G233" s="51"/>
      <c r="H233" s="51"/>
      <c r="I233" s="51"/>
      <c r="J233" s="51"/>
      <c r="K233" s="51"/>
      <c r="L233" s="51"/>
      <c r="M233" s="52"/>
      <c r="N233" s="17"/>
      <c r="O233" s="17"/>
      <c r="P233" s="17"/>
      <c r="Q233" s="17"/>
      <c r="R233" s="15"/>
      <c r="S233" s="15"/>
      <c r="T233" s="15"/>
      <c r="U233" s="15"/>
      <c r="V233" s="15"/>
      <c r="W233" s="15"/>
      <c r="X233" s="15"/>
      <c r="Y233" s="15"/>
      <c r="Z233" s="36"/>
    </row>
    <row r="234" spans="1:26" ht="15">
      <c r="A234" s="10"/>
      <c r="B234" s="17"/>
      <c r="C234" s="17"/>
      <c r="D234" s="17"/>
      <c r="E234" s="17"/>
      <c r="F234" s="50"/>
      <c r="G234" s="51"/>
      <c r="H234" s="51"/>
      <c r="I234" s="51"/>
      <c r="J234" s="51"/>
      <c r="K234" s="51"/>
      <c r="L234" s="51"/>
      <c r="M234" s="52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 spans="1:26" ht="15">
      <c r="A235" s="10"/>
      <c r="B235" s="17"/>
      <c r="C235" s="17"/>
      <c r="D235" s="17"/>
      <c r="E235" s="17"/>
      <c r="F235" s="50"/>
      <c r="G235" s="51"/>
      <c r="H235" s="51"/>
      <c r="I235" s="51"/>
      <c r="J235" s="51"/>
      <c r="K235" s="51"/>
      <c r="L235" s="51"/>
      <c r="M235" s="52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 spans="1:26" ht="15">
      <c r="A236" s="10"/>
      <c r="B236" s="17"/>
      <c r="C236" s="17"/>
      <c r="D236" s="17"/>
      <c r="E236" s="17"/>
      <c r="F236" s="50"/>
      <c r="G236" s="51"/>
      <c r="H236" s="51"/>
      <c r="I236" s="51"/>
      <c r="J236" s="51"/>
      <c r="K236" s="51"/>
      <c r="L236" s="51"/>
      <c r="M236" s="52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 spans="1:26" ht="15">
      <c r="A237" s="10"/>
      <c r="B237" s="17"/>
      <c r="C237" s="17"/>
      <c r="D237" s="17"/>
      <c r="E237" s="17"/>
      <c r="F237" s="50"/>
      <c r="G237" s="51"/>
      <c r="H237" s="51"/>
      <c r="I237" s="51"/>
      <c r="J237" s="51"/>
      <c r="K237" s="51"/>
      <c r="L237" s="51"/>
      <c r="M237" s="52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 spans="1:26" ht="15">
      <c r="A238" s="10"/>
      <c r="B238" s="17"/>
      <c r="C238" s="17"/>
      <c r="D238" s="17"/>
      <c r="E238" s="17"/>
      <c r="F238" s="50"/>
      <c r="G238" s="51"/>
      <c r="H238" s="51"/>
      <c r="I238" s="51"/>
      <c r="J238" s="51"/>
      <c r="K238" s="51"/>
      <c r="L238" s="51"/>
      <c r="M238" s="52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 spans="1:26" ht="15">
      <c r="A239" s="10"/>
      <c r="B239" s="17"/>
      <c r="C239" s="17"/>
      <c r="D239" s="17"/>
      <c r="E239" s="17"/>
      <c r="F239" s="50"/>
      <c r="G239" s="51"/>
      <c r="H239" s="51"/>
      <c r="I239" s="51"/>
      <c r="J239" s="51"/>
      <c r="K239" s="51"/>
      <c r="L239" s="51"/>
      <c r="M239" s="52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 spans="1:26" ht="15">
      <c r="A240" s="10"/>
      <c r="B240" s="17"/>
      <c r="C240" s="17"/>
      <c r="D240" s="17"/>
      <c r="E240" s="17"/>
      <c r="F240" s="50"/>
      <c r="G240" s="51"/>
      <c r="H240" s="51"/>
      <c r="I240" s="51"/>
      <c r="J240" s="51"/>
      <c r="K240" s="51"/>
      <c r="L240" s="51"/>
      <c r="M240" s="52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 spans="1:25" ht="15">
      <c r="A241" s="10"/>
      <c r="B241" s="17"/>
      <c r="C241" s="17"/>
      <c r="D241" s="17"/>
      <c r="E241" s="17"/>
      <c r="F241" s="50"/>
      <c r="G241" s="51"/>
      <c r="H241" s="51"/>
      <c r="I241" s="51"/>
      <c r="J241" s="51"/>
      <c r="K241" s="51"/>
      <c r="L241" s="51"/>
      <c r="M241" s="52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 spans="1:25" ht="15">
      <c r="A242" s="10"/>
      <c r="B242" s="17"/>
      <c r="C242" s="17"/>
      <c r="D242" s="17"/>
      <c r="E242" s="17"/>
      <c r="F242" s="50"/>
      <c r="G242" s="51"/>
      <c r="H242" s="51"/>
      <c r="I242" s="51"/>
      <c r="J242" s="51"/>
      <c r="K242" s="51"/>
      <c r="L242" s="51"/>
      <c r="M242" s="52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 spans="1:25" ht="15">
      <c r="A243" s="10"/>
      <c r="B243" s="17"/>
      <c r="C243" s="17"/>
      <c r="D243" s="17"/>
      <c r="E243" s="17"/>
      <c r="F243" s="50"/>
      <c r="G243" s="51"/>
      <c r="H243" s="51"/>
      <c r="I243" s="51"/>
      <c r="J243" s="51"/>
      <c r="K243" s="51"/>
      <c r="L243" s="51"/>
      <c r="M243" s="52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 spans="1:25" ht="15">
      <c r="A244" s="10"/>
      <c r="B244" s="17"/>
      <c r="C244" s="17"/>
      <c r="D244" s="17"/>
      <c r="E244" s="17"/>
      <c r="F244" s="50"/>
      <c r="G244" s="51"/>
      <c r="H244" s="51"/>
      <c r="I244" s="51"/>
      <c r="J244" s="51"/>
      <c r="K244" s="51"/>
      <c r="L244" s="51"/>
      <c r="M244" s="52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 spans="1:25" ht="15">
      <c r="A245" s="10"/>
      <c r="B245" s="17"/>
      <c r="C245" s="17"/>
      <c r="D245" s="17"/>
      <c r="E245" s="17"/>
      <c r="F245" s="50"/>
      <c r="G245" s="51"/>
      <c r="H245" s="51"/>
      <c r="I245" s="51"/>
      <c r="J245" s="51"/>
      <c r="K245" s="51"/>
      <c r="L245" s="51"/>
      <c r="M245" s="52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 spans="1:25" ht="15">
      <c r="A246" s="10"/>
      <c r="B246" s="17"/>
      <c r="C246" s="17"/>
      <c r="D246" s="17"/>
      <c r="E246" s="17"/>
      <c r="F246" s="50"/>
      <c r="G246" s="51"/>
      <c r="H246" s="51"/>
      <c r="I246" s="51"/>
      <c r="J246" s="51"/>
      <c r="K246" s="51"/>
      <c r="L246" s="51"/>
      <c r="M246" s="52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 spans="1:25" ht="15">
      <c r="A247" s="10"/>
      <c r="B247" s="17"/>
      <c r="C247" s="17"/>
      <c r="D247" s="17"/>
      <c r="E247" s="17"/>
      <c r="F247" s="50"/>
      <c r="G247" s="51"/>
      <c r="H247" s="51"/>
      <c r="I247" s="51"/>
      <c r="J247" s="51"/>
      <c r="K247" s="51"/>
      <c r="L247" s="51"/>
      <c r="M247" s="52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 spans="1:25" ht="15">
      <c r="A248" s="10"/>
      <c r="B248" s="53"/>
      <c r="C248" s="51"/>
      <c r="D248" s="17"/>
      <c r="E248" s="17"/>
      <c r="F248" s="50"/>
      <c r="G248" s="51"/>
      <c r="H248" s="51"/>
      <c r="I248" s="51"/>
      <c r="J248" s="51"/>
      <c r="K248" s="51"/>
      <c r="L248" s="51"/>
      <c r="M248" s="52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 spans="1:25" ht="15">
      <c r="A249" s="10"/>
      <c r="B249" s="53"/>
      <c r="C249" s="51"/>
      <c r="D249" s="51"/>
      <c r="E249" s="51"/>
      <c r="F249" s="51"/>
      <c r="G249" s="51"/>
      <c r="H249" s="51"/>
      <c r="I249" s="51"/>
      <c r="J249" s="51"/>
      <c r="K249" s="51"/>
      <c r="L249" s="53"/>
      <c r="M249" s="52"/>
      <c r="N249" s="51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 spans="1:25" ht="15">
      <c r="A250" s="10"/>
      <c r="B250" s="53"/>
      <c r="C250" s="51"/>
      <c r="D250" s="51"/>
      <c r="E250" s="51"/>
      <c r="F250" s="51"/>
      <c r="G250" s="51"/>
      <c r="H250" s="51"/>
      <c r="I250" s="51"/>
      <c r="J250" s="51"/>
      <c r="K250" s="51"/>
      <c r="L250" s="53"/>
      <c r="M250" s="52"/>
      <c r="N250" s="51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 spans="1:25" ht="15">
      <c r="A251" s="10"/>
      <c r="B251" s="53"/>
      <c r="C251" s="51"/>
      <c r="D251" s="51"/>
      <c r="E251" s="51"/>
      <c r="F251" s="51"/>
      <c r="G251" s="51"/>
      <c r="H251" s="51"/>
      <c r="I251" s="51"/>
      <c r="J251" s="51"/>
      <c r="K251" s="51"/>
      <c r="L251" s="53"/>
      <c r="M251" s="52"/>
      <c r="N251" s="51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 spans="1:25" ht="15">
      <c r="A252" s="10"/>
      <c r="B252" s="53"/>
      <c r="C252" s="51"/>
      <c r="D252" s="51"/>
      <c r="E252" s="51"/>
      <c r="F252" s="51"/>
      <c r="G252" s="51"/>
      <c r="H252" s="51"/>
      <c r="I252" s="51"/>
      <c r="J252" s="51"/>
      <c r="K252" s="51"/>
      <c r="L252" s="53"/>
      <c r="M252" s="52"/>
      <c r="N252" s="51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 spans="1:25" ht="15">
      <c r="A253" s="10"/>
      <c r="B253" s="53"/>
      <c r="C253" s="51"/>
      <c r="D253" s="51"/>
      <c r="E253" s="51"/>
      <c r="F253" s="51"/>
      <c r="G253" s="51"/>
      <c r="H253" s="51"/>
      <c r="I253" s="51"/>
      <c r="J253" s="51"/>
      <c r="K253" s="51"/>
      <c r="L253" s="53"/>
      <c r="M253" s="52"/>
      <c r="N253" s="51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 spans="1:25" ht="15">
      <c r="A254" s="10"/>
      <c r="B254" s="53"/>
      <c r="C254" s="51"/>
      <c r="D254" s="51"/>
      <c r="E254" s="51"/>
      <c r="F254" s="51"/>
      <c r="G254" s="51"/>
      <c r="H254" s="51"/>
      <c r="I254" s="51"/>
      <c r="J254" s="51"/>
      <c r="K254" s="51"/>
      <c r="L254" s="53"/>
      <c r="M254" s="52"/>
      <c r="N254" s="51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 spans="1:25" ht="15">
      <c r="A255" s="10"/>
      <c r="B255" s="53"/>
      <c r="C255" s="51"/>
      <c r="D255" s="51"/>
      <c r="E255" s="51"/>
      <c r="F255" s="51"/>
      <c r="G255" s="51"/>
      <c r="H255" s="51"/>
      <c r="I255" s="51"/>
      <c r="J255" s="51"/>
      <c r="K255" s="51"/>
      <c r="L255" s="53"/>
      <c r="M255" s="52"/>
      <c r="N255" s="51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spans="1:25" ht="15">
      <c r="A256" s="10"/>
      <c r="B256" s="53"/>
      <c r="C256" s="51"/>
      <c r="D256" s="51"/>
      <c r="E256" s="51"/>
      <c r="F256" s="51"/>
      <c r="G256" s="51"/>
      <c r="H256" s="51"/>
      <c r="I256" s="51"/>
      <c r="J256" s="51"/>
      <c r="K256" s="51"/>
      <c r="L256" s="53"/>
      <c r="M256" s="52"/>
      <c r="N256" s="51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spans="1:25" ht="15">
      <c r="A257" s="10"/>
      <c r="B257" s="53"/>
      <c r="C257" s="51"/>
      <c r="D257" s="51"/>
      <c r="E257" s="51"/>
      <c r="F257" s="51"/>
      <c r="G257" s="51"/>
      <c r="H257" s="51"/>
      <c r="I257" s="51"/>
      <c r="J257" s="51"/>
      <c r="K257" s="51"/>
      <c r="L257" s="53"/>
      <c r="M257" s="52"/>
      <c r="N257" s="51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 spans="1:25" ht="15">
      <c r="A258" s="10"/>
      <c r="B258" s="53"/>
      <c r="C258" s="51"/>
      <c r="D258" s="51"/>
      <c r="E258" s="51"/>
      <c r="F258" s="51"/>
      <c r="G258" s="51"/>
      <c r="H258" s="51"/>
      <c r="I258" s="51"/>
      <c r="J258" s="51"/>
      <c r="K258" s="51"/>
      <c r="L258" s="53"/>
      <c r="M258" s="52"/>
      <c r="N258" s="51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 spans="1:25" ht="15">
      <c r="A259" s="10"/>
      <c r="B259" s="53"/>
      <c r="C259" s="51"/>
      <c r="D259" s="51"/>
      <c r="E259" s="51"/>
      <c r="F259" s="51"/>
      <c r="G259" s="51"/>
      <c r="H259" s="51"/>
      <c r="I259" s="51"/>
      <c r="J259" s="51"/>
      <c r="K259" s="51"/>
      <c r="L259" s="53"/>
      <c r="M259" s="52"/>
      <c r="N259" s="51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 spans="1:25" ht="15">
      <c r="A260" s="10"/>
      <c r="B260" s="53"/>
      <c r="C260" s="51"/>
      <c r="D260" s="51"/>
      <c r="E260" s="51"/>
      <c r="F260" s="51"/>
      <c r="G260" s="51"/>
      <c r="H260" s="51"/>
      <c r="I260" s="51"/>
      <c r="J260" s="51"/>
      <c r="K260" s="51"/>
      <c r="L260" s="53"/>
      <c r="M260" s="52"/>
      <c r="N260" s="51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spans="1:25" ht="15">
      <c r="A261" s="10"/>
      <c r="B261" s="53"/>
      <c r="C261" s="51"/>
      <c r="D261" s="51"/>
      <c r="E261" s="51"/>
      <c r="F261" s="51"/>
      <c r="G261" s="51"/>
      <c r="H261" s="51"/>
      <c r="I261" s="51"/>
      <c r="J261" s="51"/>
      <c r="K261" s="51"/>
      <c r="L261" s="53"/>
      <c r="M261" s="52"/>
      <c r="N261" s="51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 spans="1:25" ht="15">
      <c r="A262" s="10"/>
      <c r="B262" s="53"/>
      <c r="C262" s="51"/>
      <c r="D262" s="51"/>
      <c r="E262" s="51"/>
      <c r="F262" s="51"/>
      <c r="G262" s="51"/>
      <c r="H262" s="51"/>
      <c r="I262" s="51"/>
      <c r="J262" s="51"/>
      <c r="K262" s="51"/>
      <c r="L262" s="53"/>
      <c r="M262" s="52"/>
      <c r="N262" s="51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 spans="1:25" ht="15">
      <c r="A263" s="10"/>
      <c r="B263" s="53"/>
      <c r="C263" s="51"/>
      <c r="D263" s="51"/>
      <c r="E263" s="51"/>
      <c r="F263" s="51"/>
      <c r="G263" s="51"/>
      <c r="H263" s="51"/>
      <c r="I263" s="51"/>
      <c r="J263" s="51"/>
      <c r="K263" s="51"/>
      <c r="L263" s="53"/>
      <c r="M263" s="52"/>
      <c r="N263" s="51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 spans="1:25" ht="15">
      <c r="A264" s="10"/>
      <c r="B264" s="53"/>
      <c r="C264" s="51"/>
      <c r="D264" s="51"/>
      <c r="E264" s="51"/>
      <c r="F264" s="51"/>
      <c r="G264" s="51"/>
      <c r="H264" s="51"/>
      <c r="I264" s="51"/>
      <c r="J264" s="51"/>
      <c r="K264" s="51"/>
      <c r="L264" s="53"/>
      <c r="M264" s="52"/>
      <c r="N264" s="51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 spans="1:25" ht="15">
      <c r="A265" s="10"/>
      <c r="B265" s="53"/>
      <c r="C265" s="51"/>
      <c r="D265" s="51"/>
      <c r="E265" s="51"/>
      <c r="F265" s="51"/>
      <c r="G265" s="51"/>
      <c r="H265" s="51"/>
      <c r="I265" s="51"/>
      <c r="J265" s="51"/>
      <c r="K265" s="51"/>
      <c r="L265" s="53"/>
      <c r="M265" s="52"/>
      <c r="N265" s="51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 spans="1:25" ht="15">
      <c r="A266" s="10"/>
      <c r="B266" s="53"/>
      <c r="C266" s="51"/>
      <c r="D266" s="51"/>
      <c r="E266" s="51"/>
      <c r="F266" s="51"/>
      <c r="G266" s="51"/>
      <c r="H266" s="51"/>
      <c r="I266" s="51"/>
      <c r="J266" s="51"/>
      <c r="K266" s="51"/>
      <c r="L266" s="53"/>
      <c r="M266" s="52"/>
      <c r="N266" s="51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 spans="1:25" ht="15">
      <c r="A267" s="10"/>
      <c r="B267" s="53"/>
      <c r="C267" s="51"/>
      <c r="D267" s="51"/>
      <c r="E267" s="51"/>
      <c r="F267" s="51"/>
      <c r="G267" s="51"/>
      <c r="H267" s="51"/>
      <c r="I267" s="51"/>
      <c r="J267" s="51"/>
      <c r="K267" s="51"/>
      <c r="L267" s="53"/>
      <c r="M267" s="52"/>
      <c r="N267" s="51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 spans="1:25" ht="15">
      <c r="A268" s="10"/>
      <c r="B268" s="53"/>
      <c r="C268" s="51"/>
      <c r="D268" s="51"/>
      <c r="E268" s="51"/>
      <c r="F268" s="51"/>
      <c r="G268" s="51"/>
      <c r="H268" s="51"/>
      <c r="I268" s="51"/>
      <c r="J268" s="51"/>
      <c r="K268" s="51"/>
      <c r="L268" s="53"/>
      <c r="M268" s="52"/>
      <c r="N268" s="51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 spans="1:25" ht="15">
      <c r="A269" s="10"/>
      <c r="B269" s="53"/>
      <c r="C269" s="51"/>
      <c r="D269" s="51"/>
      <c r="E269" s="51"/>
      <c r="F269" s="51"/>
      <c r="G269" s="51"/>
      <c r="H269" s="51"/>
      <c r="I269" s="51"/>
      <c r="J269" s="51"/>
      <c r="K269" s="51"/>
      <c r="L269" s="53"/>
      <c r="M269" s="52"/>
      <c r="N269" s="51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 spans="1:25" ht="15">
      <c r="A270" s="10"/>
      <c r="B270" s="53"/>
      <c r="C270" s="51"/>
      <c r="D270" s="51"/>
      <c r="E270" s="51"/>
      <c r="F270" s="51"/>
      <c r="G270" s="51"/>
      <c r="H270" s="51"/>
      <c r="I270" s="51"/>
      <c r="J270" s="51"/>
      <c r="K270" s="51"/>
      <c r="L270" s="53"/>
      <c r="M270" s="52"/>
      <c r="N270" s="51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 spans="1:25" ht="15">
      <c r="A271" s="10"/>
      <c r="B271" s="53"/>
      <c r="C271" s="51"/>
      <c r="D271" s="51"/>
      <c r="E271" s="51"/>
      <c r="F271" s="51"/>
      <c r="G271" s="51"/>
      <c r="H271" s="51"/>
      <c r="I271" s="51"/>
      <c r="J271" s="51"/>
      <c r="K271" s="51"/>
      <c r="L271" s="53"/>
      <c r="M271" s="52"/>
      <c r="N271" s="51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 spans="1:25" ht="15">
      <c r="A272" s="10"/>
      <c r="B272" s="53"/>
      <c r="C272" s="51"/>
      <c r="D272" s="51"/>
      <c r="E272" s="51"/>
      <c r="F272" s="51"/>
      <c r="G272" s="51"/>
      <c r="H272" s="51"/>
      <c r="I272" s="51"/>
      <c r="J272" s="51"/>
      <c r="K272" s="51"/>
      <c r="L272" s="53"/>
      <c r="M272" s="52"/>
      <c r="N272" s="51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 spans="1:25" ht="15">
      <c r="A273" s="10"/>
      <c r="B273" s="53"/>
      <c r="C273" s="51"/>
      <c r="D273" s="51"/>
      <c r="E273" s="51"/>
      <c r="F273" s="51"/>
      <c r="G273" s="51"/>
      <c r="H273" s="51"/>
      <c r="I273" s="51"/>
      <c r="J273" s="51"/>
      <c r="K273" s="51"/>
      <c r="L273" s="53"/>
      <c r="M273" s="52"/>
      <c r="N273" s="51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 spans="1:25" ht="15">
      <c r="A274" s="10"/>
      <c r="B274" s="53"/>
      <c r="C274" s="51"/>
      <c r="D274" s="51"/>
      <c r="E274" s="51"/>
      <c r="F274" s="51"/>
      <c r="G274" s="51"/>
      <c r="H274" s="51"/>
      <c r="I274" s="51"/>
      <c r="J274" s="51"/>
      <c r="K274" s="51"/>
      <c r="L274" s="53"/>
      <c r="M274" s="52"/>
      <c r="N274" s="51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 spans="1:25" ht="15">
      <c r="A275" s="10"/>
      <c r="B275" s="53"/>
      <c r="C275" s="51"/>
      <c r="D275" s="51"/>
      <c r="E275" s="51"/>
      <c r="F275" s="51"/>
      <c r="G275" s="51"/>
      <c r="H275" s="51"/>
      <c r="I275" s="51"/>
      <c r="J275" s="51"/>
      <c r="K275" s="51"/>
      <c r="L275" s="53"/>
      <c r="M275" s="52"/>
      <c r="N275" s="51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 spans="1:25" ht="15">
      <c r="A276" s="10"/>
      <c r="B276" s="53"/>
      <c r="C276" s="51"/>
      <c r="D276" s="51"/>
      <c r="E276" s="51"/>
      <c r="F276" s="51"/>
      <c r="G276" s="51"/>
      <c r="H276" s="51"/>
      <c r="I276" s="51"/>
      <c r="J276" s="51"/>
      <c r="K276" s="51"/>
      <c r="L276" s="53"/>
      <c r="M276" s="52"/>
      <c r="N276" s="51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 spans="1:25" ht="15">
      <c r="A277" s="10"/>
      <c r="B277" s="53"/>
      <c r="C277" s="51"/>
      <c r="D277" s="51"/>
      <c r="E277" s="51"/>
      <c r="F277" s="51"/>
      <c r="G277" s="51"/>
      <c r="H277" s="51"/>
      <c r="I277" s="51"/>
      <c r="J277" s="51"/>
      <c r="K277" s="51"/>
      <c r="L277" s="53"/>
      <c r="M277" s="52"/>
      <c r="N277" s="51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 spans="1:25" ht="15">
      <c r="A278" s="10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3"/>
      <c r="M278" s="52"/>
      <c r="N278" s="51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spans="1:25" ht="15">
      <c r="A279" s="10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2"/>
      <c r="N279" s="51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 spans="1:25" ht="15">
      <c r="A280" s="10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2"/>
      <c r="N280" s="51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 spans="1:25" ht="15">
      <c r="A281" s="10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2"/>
      <c r="N281" s="51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 spans="1:25" ht="15">
      <c r="A282" s="10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2"/>
      <c r="N282" s="51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spans="1:25" ht="15">
      <c r="A283" s="10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2"/>
      <c r="N283" s="51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 spans="1:25" ht="15">
      <c r="A284" s="10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2"/>
      <c r="N284" s="51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 spans="1:25" ht="15">
      <c r="A285" s="10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2"/>
      <c r="N285" s="51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 spans="1:25" ht="15">
      <c r="A286" s="10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2"/>
      <c r="N286" s="51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 spans="1:25" ht="15">
      <c r="A287" s="10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2"/>
      <c r="N287" s="51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 spans="1:25" ht="15">
      <c r="A288" s="10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2"/>
      <c r="N288" s="51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 spans="1:25" ht="15">
      <c r="A289" s="10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2"/>
      <c r="N289" s="51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 spans="1:25" ht="15">
      <c r="A290" s="10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2"/>
      <c r="N290" s="51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 spans="1:25" ht="15">
      <c r="A291" s="10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2"/>
      <c r="N291" s="51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 spans="1:25" ht="15">
      <c r="A292" s="10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2"/>
      <c r="N292" s="51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 spans="1:25" ht="15">
      <c r="A293" s="10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2"/>
      <c r="N293" s="51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 spans="1:25" ht="15">
      <c r="A294" s="10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2"/>
      <c r="N294" s="51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 spans="1:25" ht="15">
      <c r="A295" s="10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2"/>
      <c r="N295" s="51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 spans="1:25" ht="15">
      <c r="A296" s="10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2"/>
      <c r="N296" s="51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 spans="1:25" ht="15">
      <c r="A297" s="10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2"/>
      <c r="N297" s="51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 spans="1:25" ht="15">
      <c r="A298" s="10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2"/>
      <c r="N298" s="51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 spans="1:25" ht="15">
      <c r="A299" s="10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2"/>
      <c r="N299" s="51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 spans="1:25" ht="15">
      <c r="A300" s="10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2"/>
      <c r="N300" s="51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 spans="1:25" ht="15">
      <c r="A301" s="10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2"/>
      <c r="N301" s="51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 spans="1:25" ht="15">
      <c r="A302" s="10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2"/>
      <c r="N302" s="51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 spans="1:25" ht="15">
      <c r="A303" s="10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2"/>
      <c r="N303" s="51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 spans="1:25" ht="15">
      <c r="A304" s="10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2"/>
      <c r="N304" s="51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 spans="1:25" ht="15">
      <c r="A305" s="10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2"/>
      <c r="N305" s="51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 spans="1:25" ht="15">
      <c r="A306" s="10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2"/>
      <c r="N306" s="51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 spans="1:25" ht="15">
      <c r="A307" s="10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2"/>
      <c r="N307" s="51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 spans="1:25" ht="15">
      <c r="A308" s="10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2"/>
      <c r="N308" s="51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 spans="1:25" ht="15">
      <c r="A309" s="10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2"/>
      <c r="N309" s="51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 spans="1:25" ht="15">
      <c r="A310" s="10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2"/>
      <c r="N310" s="51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 spans="1:25" ht="15">
      <c r="A311" s="10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2"/>
      <c r="N311" s="51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 spans="1:25" ht="15">
      <c r="A312" s="10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2"/>
      <c r="N312" s="51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 spans="1:25" ht="15">
      <c r="A313" s="10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2"/>
      <c r="N313" s="51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 spans="1:25" ht="15">
      <c r="A314" s="10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2"/>
      <c r="N314" s="51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 spans="1:25" ht="15">
      <c r="A315" s="10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2"/>
      <c r="N315" s="51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 spans="1:25" ht="15">
      <c r="A316" s="10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2"/>
      <c r="N316" s="51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 spans="1:25" ht="15">
      <c r="A317" s="10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2"/>
      <c r="N317" s="51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 spans="1:25" ht="15">
      <c r="A318" s="10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2"/>
      <c r="N318" s="51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 spans="1:25" ht="15">
      <c r="A319" s="10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2"/>
      <c r="N319" s="51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 spans="1:25" ht="15">
      <c r="A320" s="10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2"/>
      <c r="N320" s="51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 spans="1:25" ht="15">
      <c r="A321" s="10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2"/>
      <c r="N321" s="51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 spans="1:25" ht="15">
      <c r="A322" s="10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2"/>
      <c r="N322" s="51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 spans="1:25" ht="15">
      <c r="A323" s="10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2"/>
      <c r="N323" s="51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 spans="1:25" ht="15">
      <c r="A324" s="10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2"/>
      <c r="N324" s="51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 spans="1:25" ht="15">
      <c r="A325" s="10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2"/>
      <c r="N325" s="51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 spans="1:25" ht="15">
      <c r="A326" s="10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2"/>
      <c r="N326" s="51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 spans="1:25" ht="15">
      <c r="A327" s="10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2"/>
      <c r="N327" s="51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 spans="1:25" ht="15">
      <c r="A328" s="10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2"/>
      <c r="N328" s="51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 spans="1:25" ht="15">
      <c r="A329" s="10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2"/>
      <c r="N329" s="51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 spans="1:25" ht="15">
      <c r="A330" s="10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2"/>
      <c r="N330" s="51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 spans="1:25" ht="15">
      <c r="A331" s="10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2"/>
      <c r="N331" s="51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 spans="1:25" ht="15">
      <c r="A332" s="10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2"/>
      <c r="N332" s="51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 spans="1:25" ht="15">
      <c r="A333" s="10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2"/>
      <c r="N333" s="51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 spans="1:25" ht="15">
      <c r="A334" s="10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2"/>
      <c r="N334" s="51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 spans="1:25" ht="15">
      <c r="A335" s="10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2"/>
      <c r="N335" s="51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 spans="1:25" ht="15">
      <c r="A336" s="10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2"/>
      <c r="N336" s="51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 spans="1:25" ht="15">
      <c r="A337" s="10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2"/>
      <c r="N337" s="51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 spans="1:25" ht="15">
      <c r="A338" s="10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2"/>
      <c r="N338" s="51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 spans="1:25" ht="15">
      <c r="A339" s="10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2"/>
      <c r="N339" s="51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 spans="1:25" ht="15">
      <c r="A340" s="10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2"/>
      <c r="N340" s="51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 spans="1:25" ht="15">
      <c r="A341" s="10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2"/>
      <c r="N341" s="51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 spans="1:25" ht="15">
      <c r="A342" s="10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2"/>
      <c r="N342" s="51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 spans="1:25" ht="15">
      <c r="A343" s="10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2"/>
      <c r="N343" s="51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 spans="1:25" ht="15">
      <c r="A344" s="10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2"/>
      <c r="N344" s="51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 spans="1:25" ht="15">
      <c r="A345" s="10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2"/>
      <c r="N345" s="51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 spans="1:25" ht="15">
      <c r="A346" s="10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2"/>
      <c r="N346" s="51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 spans="1:25" ht="15">
      <c r="A347" s="10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2"/>
      <c r="N347" s="51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 spans="1:25" ht="15">
      <c r="A348" s="10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2"/>
      <c r="N348" s="51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 spans="1:25" ht="15">
      <c r="A349" s="10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2"/>
      <c r="N349" s="51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 spans="1:25" ht="15">
      <c r="A350" s="10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2"/>
      <c r="N350" s="51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 spans="1:25" ht="15">
      <c r="A351" s="10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2"/>
      <c r="N351" s="51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 spans="1:25" ht="15">
      <c r="A352" s="10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2"/>
      <c r="N352" s="51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 spans="1:25" ht="15">
      <c r="A353" s="10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2"/>
      <c r="N353" s="51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 spans="1:25" ht="15">
      <c r="A354" s="10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2"/>
      <c r="N354" s="51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 spans="1:25" ht="15">
      <c r="A355" s="10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2"/>
      <c r="N355" s="51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 spans="1:25" ht="15">
      <c r="A356" s="10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2"/>
      <c r="N356" s="51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 spans="1:25" ht="15">
      <c r="A357" s="10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2"/>
      <c r="N357" s="51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 spans="1:25" ht="15">
      <c r="A358" s="10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2"/>
      <c r="N358" s="51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 spans="1:25" ht="15">
      <c r="A359" s="10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2"/>
      <c r="N359" s="51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 spans="1:25" ht="15">
      <c r="A360" s="10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2"/>
      <c r="N360" s="51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 spans="1:25" ht="15">
      <c r="A361" s="10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2"/>
      <c r="N361" s="51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 spans="1:25" ht="15">
      <c r="A362" s="10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2"/>
      <c r="N362" s="51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 spans="1:25" ht="15">
      <c r="A363" s="10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2"/>
      <c r="N363" s="51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 spans="1:25" ht="15">
      <c r="A364" s="10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2"/>
      <c r="N364" s="51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 spans="1:25" ht="15">
      <c r="A365" s="10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2"/>
      <c r="N365" s="51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 spans="1:25" ht="15">
      <c r="A366" s="10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2"/>
      <c r="N366" s="51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 spans="1:25" ht="15">
      <c r="A367" s="10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2"/>
      <c r="N367" s="51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 spans="1:25" ht="15">
      <c r="A368" s="10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2"/>
      <c r="N368" s="51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 spans="1:25" ht="15">
      <c r="A369" s="10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2"/>
      <c r="N369" s="51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 spans="1:25" ht="15">
      <c r="A370" s="10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2"/>
      <c r="N370" s="51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 spans="1:25" ht="15">
      <c r="A371" s="10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2"/>
      <c r="N371" s="51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 spans="1:25" ht="15">
      <c r="A372" s="10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2"/>
      <c r="N372" s="51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 spans="1:25" ht="15">
      <c r="A373" s="10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2"/>
      <c r="N373" s="51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 spans="1:25" ht="15">
      <c r="A374" s="10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2"/>
      <c r="N374" s="51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 spans="1:25" ht="15">
      <c r="A375" s="10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2"/>
      <c r="N375" s="51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 spans="1:25" ht="15">
      <c r="A376" s="10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2"/>
      <c r="N376" s="51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 spans="1:25" ht="15">
      <c r="A377" s="10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2"/>
      <c r="N377" s="51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spans="1:25" ht="15">
      <c r="A378" s="10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2"/>
      <c r="N378" s="51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 spans="1:25" ht="15">
      <c r="A379" s="10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2"/>
      <c r="N379" s="51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 spans="1:25" ht="15">
      <c r="A380" s="10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2"/>
      <c r="N380" s="51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 spans="1:25" ht="15">
      <c r="A381" s="10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2"/>
      <c r="N381" s="51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 spans="1:25" ht="15">
      <c r="A382" s="10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2"/>
      <c r="N382" s="51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 spans="1:25" ht="15">
      <c r="A383" s="10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2"/>
      <c r="N383" s="51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 spans="1:25" ht="15">
      <c r="A384" s="10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2"/>
      <c r="N384" s="51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 spans="1:25" ht="15">
      <c r="A385" s="10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2"/>
      <c r="N385" s="51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 spans="1:25" ht="15">
      <c r="A386" s="10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2"/>
      <c r="N386" s="51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 spans="1:25" ht="15">
      <c r="A387" s="10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2"/>
      <c r="N387" s="51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 spans="1:25" ht="15">
      <c r="A388" s="10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2"/>
      <c r="N388" s="51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 spans="1:25" ht="15">
      <c r="A389" s="10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2"/>
      <c r="N389" s="51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 spans="1:25" ht="15">
      <c r="A390" s="10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2"/>
      <c r="N390" s="51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 spans="1:25" ht="15">
      <c r="A391" s="10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2"/>
      <c r="N391" s="51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 spans="1:25" ht="15">
      <c r="A392" s="10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2"/>
      <c r="N392" s="51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 spans="1:25" ht="15">
      <c r="A393" s="10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2"/>
      <c r="N393" s="51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 spans="1:25" ht="15">
      <c r="A394" s="10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2"/>
      <c r="N394" s="51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 spans="1:25" ht="15">
      <c r="A395" s="10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2"/>
      <c r="N395" s="51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 spans="1:25" ht="15">
      <c r="A396" s="10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2"/>
      <c r="N396" s="51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 spans="1:25" ht="15">
      <c r="A397" s="10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2"/>
      <c r="N397" s="51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 spans="1:25" ht="15">
      <c r="A398" s="10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2"/>
      <c r="N398" s="51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 spans="1:25" ht="15">
      <c r="A399" s="10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2"/>
      <c r="N399" s="51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 spans="1:25" ht="15">
      <c r="A400" s="10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2"/>
      <c r="N400" s="51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 spans="1:25" ht="15">
      <c r="A401" s="10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2"/>
      <c r="N401" s="51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 spans="1:25" ht="15">
      <c r="A402" s="10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2"/>
      <c r="N402" s="51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 spans="1:25" ht="15">
      <c r="A403" s="10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2"/>
      <c r="N403" s="51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 spans="1:25" ht="15">
      <c r="A404" s="10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2"/>
      <c r="N404" s="51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 spans="1:25" ht="15">
      <c r="A405" s="10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2"/>
      <c r="N405" s="51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 spans="1:25" ht="15">
      <c r="A406" s="10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2"/>
      <c r="N406" s="51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 spans="1:25" ht="15">
      <c r="A407" s="10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2"/>
      <c r="N407" s="51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 spans="1:25" ht="15">
      <c r="A408" s="10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2"/>
      <c r="N408" s="51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 spans="1:25" ht="15">
      <c r="A409" s="10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2"/>
      <c r="N409" s="51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 spans="1:25" ht="15">
      <c r="A410" s="10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2"/>
      <c r="N410" s="51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 spans="1:25" ht="15">
      <c r="A411" s="10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2"/>
      <c r="N411" s="51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 spans="1:25" ht="15">
      <c r="A412" s="10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2"/>
      <c r="N412" s="51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 spans="1:25" ht="15">
      <c r="A413" s="10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2"/>
      <c r="N413" s="51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 spans="1:25" ht="15">
      <c r="A414" s="10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2"/>
      <c r="N414" s="51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 spans="1:25" ht="15">
      <c r="A415" s="10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2"/>
      <c r="N415" s="51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 spans="1:25" ht="15">
      <c r="A416" s="10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2"/>
      <c r="N416" s="51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 spans="1:25" ht="15">
      <c r="A417" s="10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2"/>
      <c r="N417" s="51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 spans="1:25" ht="15">
      <c r="A418" s="10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2"/>
      <c r="N418" s="51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 spans="1:25" ht="15">
      <c r="A419" s="10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2"/>
      <c r="N419" s="51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 spans="1:25" ht="15">
      <c r="A420" s="10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2"/>
      <c r="N420" s="51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 spans="1:25" ht="15">
      <c r="A421" s="10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2"/>
      <c r="N421" s="51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 spans="1:25" ht="15">
      <c r="A422" s="10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2"/>
      <c r="N422" s="51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 spans="1:25" ht="15">
      <c r="A423" s="10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2"/>
      <c r="N423" s="51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 spans="1:25" ht="15">
      <c r="A424" s="10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2"/>
      <c r="N424" s="51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 spans="1:25" ht="15">
      <c r="A425" s="10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2"/>
      <c r="N425" s="51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 spans="1:25" ht="15">
      <c r="A426" s="10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2"/>
      <c r="N426" s="51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 spans="1:25" ht="15">
      <c r="A427" s="10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2"/>
      <c r="N427" s="51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 spans="1:25" ht="15">
      <c r="A428" s="10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2"/>
      <c r="N428" s="51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 spans="1:25" ht="15">
      <c r="A429" s="10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2"/>
      <c r="N429" s="51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 spans="1:25" ht="15">
      <c r="A430" s="10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2"/>
      <c r="N430" s="51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 spans="1:25" ht="15">
      <c r="A431" s="10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2"/>
      <c r="N431" s="51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 spans="1:25" ht="15">
      <c r="A432" s="10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3"/>
      <c r="M432" s="52"/>
      <c r="N432" s="51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 spans="1:25" ht="15">
      <c r="A433" s="10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3"/>
      <c r="M433" s="52"/>
      <c r="N433" s="51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 spans="1:25" ht="15">
      <c r="A434" s="10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3"/>
      <c r="M434" s="52"/>
      <c r="N434" s="51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 spans="1:25" ht="15">
      <c r="A435" s="10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3"/>
      <c r="M435" s="52"/>
      <c r="N435" s="51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 spans="1:25" ht="15">
      <c r="A436" s="10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3"/>
      <c r="M436" s="52"/>
      <c r="N436" s="51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 spans="1:25" ht="15">
      <c r="A437" s="10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3"/>
      <c r="M437" s="52"/>
      <c r="N437" s="51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 spans="1:25" ht="15">
      <c r="A438" s="10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3"/>
      <c r="M438" s="52"/>
      <c r="N438" s="51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 spans="1:25" ht="15">
      <c r="A439" s="10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3"/>
      <c r="M439" s="52"/>
      <c r="N439" s="51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 spans="1:25" ht="15">
      <c r="A440" s="10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3"/>
      <c r="M440" s="52"/>
      <c r="N440" s="51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 spans="1:25" ht="15">
      <c r="A441" s="10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3"/>
      <c r="M441" s="52"/>
      <c r="N441" s="51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 spans="1:25" ht="15">
      <c r="A442" s="10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3"/>
      <c r="M442" s="52"/>
      <c r="N442" s="51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 spans="1:25" ht="15">
      <c r="A443" s="10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3"/>
      <c r="M443" s="52"/>
      <c r="N443" s="51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 spans="1:25" ht="15">
      <c r="A444" s="10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3"/>
      <c r="M444" s="52"/>
      <c r="N444" s="51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 spans="1:25" ht="15">
      <c r="A445" s="10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3"/>
      <c r="M445" s="52"/>
      <c r="N445" s="51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 spans="1:25" ht="15">
      <c r="A446" s="10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3"/>
      <c r="M446" s="52"/>
      <c r="N446" s="51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 spans="1:25" ht="15">
      <c r="A447" s="10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3"/>
      <c r="M447" s="52"/>
      <c r="N447" s="51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 spans="1:25" ht="15">
      <c r="A448" s="10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3"/>
      <c r="M448" s="52"/>
      <c r="N448" s="51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 spans="1:25" ht="15">
      <c r="A449" s="10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3"/>
      <c r="M449" s="52"/>
      <c r="N449" s="51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 spans="1:25" ht="15">
      <c r="A450" s="10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3"/>
      <c r="M450" s="52"/>
      <c r="N450" s="51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 spans="1:25" ht="15">
      <c r="A451" s="10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3"/>
      <c r="M451" s="52"/>
      <c r="N451" s="51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 spans="1:25" ht="15">
      <c r="A452" s="10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3"/>
      <c r="M452" s="52"/>
      <c r="N452" s="51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 spans="1:25" ht="15">
      <c r="A453" s="10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3"/>
      <c r="M453" s="52"/>
      <c r="N453" s="51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 spans="1:25" ht="15">
      <c r="A454" s="10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3"/>
      <c r="M454" s="52"/>
      <c r="N454" s="51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 spans="1:25" ht="15">
      <c r="A455" s="10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3"/>
      <c r="M455" s="52"/>
      <c r="N455" s="51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 spans="1:25" ht="15">
      <c r="A456" s="10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3"/>
      <c r="M456" s="52"/>
      <c r="N456" s="51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 spans="1:25" ht="15">
      <c r="A457" s="10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3"/>
      <c r="M457" s="52"/>
      <c r="N457" s="51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 spans="1:25" ht="15">
      <c r="A458" s="10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3"/>
      <c r="M458" s="52"/>
      <c r="N458" s="51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 spans="1:25" ht="15">
      <c r="A459" s="10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3"/>
      <c r="M459" s="52"/>
      <c r="N459" s="51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 spans="1:25" ht="15">
      <c r="A460" s="10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3"/>
      <c r="M460" s="52"/>
      <c r="N460" s="51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 spans="1:25" ht="15">
      <c r="A461" s="10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3"/>
      <c r="M461" s="52"/>
      <c r="N461" s="51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 spans="1:25" ht="15">
      <c r="A462" s="10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3"/>
      <c r="M462" s="52"/>
      <c r="N462" s="51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 spans="1:25" ht="15">
      <c r="A463" s="10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3"/>
      <c r="M463" s="52"/>
      <c r="N463" s="51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 spans="1:25" ht="15">
      <c r="A464" s="10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3"/>
      <c r="M464" s="52"/>
      <c r="N464" s="51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 spans="1:25" ht="15">
      <c r="A465" s="10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3"/>
      <c r="M465" s="52"/>
      <c r="N465" s="51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 spans="1:25" ht="15">
      <c r="A466" s="10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3"/>
      <c r="M466" s="52"/>
      <c r="N466" s="51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 spans="1:25" ht="15">
      <c r="A467" s="10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3"/>
      <c r="M467" s="52"/>
      <c r="N467" s="51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 spans="1:25" ht="15">
      <c r="A468" s="10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3"/>
      <c r="M468" s="52"/>
      <c r="N468" s="51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 spans="1:25" ht="15">
      <c r="A469" s="10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3"/>
      <c r="M469" s="52"/>
      <c r="N469" s="51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 spans="1:25" ht="15">
      <c r="A470" s="10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3"/>
      <c r="M470" s="52"/>
      <c r="N470" s="51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 spans="1:25" ht="15">
      <c r="A471" s="10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3"/>
      <c r="M471" s="52"/>
      <c r="N471" s="51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 spans="1:25" ht="15">
      <c r="A472" s="10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3"/>
      <c r="M472" s="52"/>
      <c r="N472" s="51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 spans="1:25" ht="15">
      <c r="A473" s="10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3"/>
      <c r="M473" s="52"/>
      <c r="N473" s="51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 spans="1:25" ht="15">
      <c r="A474" s="10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3"/>
      <c r="M474" s="52"/>
      <c r="N474" s="51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 spans="1:25" ht="15">
      <c r="A475" s="10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3"/>
      <c r="M475" s="52"/>
      <c r="N475" s="51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 spans="1:25" ht="15">
      <c r="A476" s="10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3"/>
      <c r="M476" s="52"/>
      <c r="N476" s="51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 spans="1:25" ht="15">
      <c r="A477" s="10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3"/>
      <c r="M477" s="52"/>
      <c r="N477" s="51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 spans="1:25" ht="15">
      <c r="A478" s="10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3"/>
      <c r="M478" s="52"/>
      <c r="N478" s="51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 spans="1:25" ht="15">
      <c r="A479" s="10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3"/>
      <c r="M479" s="52"/>
      <c r="N479" s="51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 spans="1:25" ht="15">
      <c r="A480" s="10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3"/>
      <c r="M480" s="52"/>
      <c r="N480" s="51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 spans="1:25" ht="15">
      <c r="A481" s="10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3"/>
      <c r="M481" s="52"/>
      <c r="N481" s="51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 spans="1:25" ht="15">
      <c r="A482" s="10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3"/>
      <c r="M482" s="52"/>
      <c r="N482" s="51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 spans="1:25" ht="15">
      <c r="A483" s="10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3"/>
      <c r="M483" s="52"/>
      <c r="N483" s="51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 spans="1:25" ht="15">
      <c r="A484" s="10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3"/>
      <c r="M484" s="52"/>
      <c r="N484" s="51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 spans="1:25" ht="15">
      <c r="A485" s="10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3"/>
      <c r="M485" s="52"/>
      <c r="N485" s="51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 spans="1:25" ht="15">
      <c r="A486" s="10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3"/>
      <c r="M486" s="52"/>
      <c r="N486" s="51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 spans="1:25" ht="15">
      <c r="A487" s="10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3"/>
      <c r="M487" s="52"/>
      <c r="N487" s="51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 spans="1:25" ht="15">
      <c r="A488" s="10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3"/>
      <c r="M488" s="52"/>
      <c r="N488" s="51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 spans="1:25" ht="15">
      <c r="A489" s="10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3"/>
      <c r="M489" s="52"/>
      <c r="N489" s="51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 spans="1:25" ht="15">
      <c r="A490" s="10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3"/>
      <c r="M490" s="52"/>
      <c r="N490" s="51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 spans="1:25" ht="15">
      <c r="A491" s="10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3"/>
      <c r="M491" s="52"/>
      <c r="N491" s="51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 spans="1:25" ht="15">
      <c r="A492" s="10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3"/>
      <c r="M492" s="52"/>
      <c r="N492" s="51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 spans="1:25" ht="15">
      <c r="A493" s="10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3"/>
      <c r="M493" s="52"/>
      <c r="N493" s="51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 spans="1:25" ht="15">
      <c r="A494" s="10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3"/>
      <c r="M494" s="52"/>
      <c r="N494" s="51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 spans="1:25" ht="15">
      <c r="A495" s="10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3"/>
      <c r="M495" s="52"/>
      <c r="N495" s="51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 spans="1:25" ht="15">
      <c r="A496" s="10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3"/>
      <c r="M496" s="52"/>
      <c r="N496" s="51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 spans="1:25" ht="15">
      <c r="A497" s="10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3"/>
      <c r="M497" s="52"/>
      <c r="N497" s="51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 spans="1:25" ht="15">
      <c r="A498" s="10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3"/>
      <c r="M498" s="52"/>
      <c r="N498" s="51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 spans="1:25" ht="15">
      <c r="A499" s="10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3"/>
      <c r="M499" s="52"/>
      <c r="N499" s="51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 spans="1:25" ht="15">
      <c r="A500" s="10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3"/>
      <c r="M500" s="52"/>
      <c r="N500" s="51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 spans="1:25" ht="15">
      <c r="A501" s="10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3"/>
      <c r="M501" s="52"/>
      <c r="N501" s="51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 spans="1:25" ht="15">
      <c r="A502" s="10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3"/>
      <c r="M502" s="52"/>
      <c r="N502" s="51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 spans="1:25" ht="15">
      <c r="A503" s="10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3"/>
      <c r="M503" s="52"/>
      <c r="N503" s="51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 spans="1:25" ht="15">
      <c r="A504" s="10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3"/>
      <c r="M504" s="52"/>
      <c r="N504" s="51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 spans="1:25" ht="15">
      <c r="A505" s="10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3"/>
      <c r="M505" s="52"/>
      <c r="N505" s="51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 spans="1:25" ht="15">
      <c r="A506" s="10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3"/>
      <c r="M506" s="52"/>
      <c r="N506" s="51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 spans="1:25" ht="15">
      <c r="A507" s="10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3"/>
      <c r="M507" s="52"/>
      <c r="N507" s="51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 spans="1:25" ht="15">
      <c r="A508" s="10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3"/>
      <c r="M508" s="52"/>
      <c r="N508" s="51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 spans="1:25" ht="15">
      <c r="A509" s="10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3"/>
      <c r="M509" s="52"/>
      <c r="N509" s="51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 spans="1:25" ht="15">
      <c r="A510" s="10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3"/>
      <c r="M510" s="52"/>
      <c r="N510" s="51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 spans="1:25" ht="15">
      <c r="A511" s="10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3"/>
      <c r="M511" s="52"/>
      <c r="N511" s="51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 spans="1:25" ht="15">
      <c r="A512" s="10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3"/>
      <c r="M512" s="52"/>
      <c r="N512" s="51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 spans="1:25" ht="15">
      <c r="A513" s="10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3"/>
      <c r="M513" s="52"/>
      <c r="N513" s="51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 spans="1:25" ht="15">
      <c r="A514" s="10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3"/>
      <c r="M514" s="52"/>
      <c r="N514" s="51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 spans="1:25" ht="15">
      <c r="A515" s="10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3"/>
      <c r="M515" s="52"/>
      <c r="N515" s="51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 spans="1:25" ht="15">
      <c r="A516" s="10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3"/>
      <c r="M516" s="52"/>
      <c r="N516" s="51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 spans="1:25" ht="15">
      <c r="A517" s="10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3"/>
      <c r="M517" s="52"/>
      <c r="N517" s="51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 spans="1:25" ht="15">
      <c r="A518" s="10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3"/>
      <c r="M518" s="52"/>
      <c r="N518" s="51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 spans="1:25" ht="15">
      <c r="A519" s="10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3"/>
      <c r="M519" s="52"/>
      <c r="N519" s="51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 spans="1:25" ht="15">
      <c r="A520" s="10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3"/>
      <c r="M520" s="52"/>
      <c r="N520" s="51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 spans="1:25" ht="15">
      <c r="A521" s="10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3"/>
      <c r="M521" s="52"/>
      <c r="N521" s="51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 spans="1:25" ht="15">
      <c r="A522" s="10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3"/>
      <c r="M522" s="52"/>
      <c r="N522" s="51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 spans="1:25" ht="15">
      <c r="A523" s="10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3"/>
      <c r="M523" s="52"/>
      <c r="N523" s="51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 spans="1:25" ht="15">
      <c r="A524" s="10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3"/>
      <c r="M524" s="52"/>
      <c r="N524" s="51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 spans="1:25" ht="15">
      <c r="A525" s="10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3"/>
      <c r="M525" s="52"/>
      <c r="N525" s="51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 spans="1:25" ht="15">
      <c r="A526" s="10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3"/>
      <c r="M526" s="52"/>
      <c r="N526" s="51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 spans="1:25" ht="15">
      <c r="A527" s="10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3"/>
      <c r="M527" s="52"/>
      <c r="N527" s="51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 spans="1:25" ht="15">
      <c r="A528" s="10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3"/>
      <c r="M528" s="52"/>
      <c r="N528" s="51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 spans="1:25" ht="15">
      <c r="A529" s="10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3"/>
      <c r="M529" s="52"/>
      <c r="N529" s="51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 spans="1:25" ht="15">
      <c r="A530" s="10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3"/>
      <c r="M530" s="52"/>
      <c r="N530" s="51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 spans="1:25" ht="15">
      <c r="A531" s="10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3"/>
      <c r="M531" s="52"/>
      <c r="N531" s="51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 spans="1:25" ht="15">
      <c r="A532" s="10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3"/>
      <c r="M532" s="52"/>
      <c r="N532" s="51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 spans="1:25" ht="15">
      <c r="A533" s="10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3"/>
      <c r="M533" s="52"/>
      <c r="N533" s="51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 spans="1:25" ht="15">
      <c r="A534" s="10"/>
      <c r="D534" s="51"/>
      <c r="E534" s="51"/>
      <c r="F534" s="51"/>
      <c r="G534" s="51"/>
      <c r="H534" s="51"/>
      <c r="I534" s="51"/>
      <c r="J534" s="51"/>
      <c r="K534" s="51"/>
      <c r="L534" s="53"/>
      <c r="M534" s="52"/>
      <c r="N534" s="51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 spans="1:25" ht="15">
      <c r="A535" s="10"/>
      <c r="R535" s="17"/>
      <c r="S535" s="17"/>
      <c r="T535" s="17"/>
      <c r="U535" s="17"/>
      <c r="V535" s="17"/>
      <c r="W535" s="17"/>
      <c r="X535" s="17"/>
      <c r="Y535" s="17"/>
    </row>
    <row r="536" spans="1:25" ht="15">
      <c r="A536" s="10"/>
      <c r="R536" s="17"/>
      <c r="S536" s="17"/>
      <c r="T536" s="17"/>
      <c r="U536" s="17"/>
      <c r="V536" s="17"/>
      <c r="W536" s="17"/>
      <c r="X536" s="17"/>
      <c r="Y536" s="17"/>
    </row>
    <row r="537" spans="1:25" ht="15">
      <c r="A537" s="10"/>
      <c r="R537" s="17"/>
      <c r="S537" s="17"/>
      <c r="T537" s="17"/>
      <c r="U537" s="17"/>
      <c r="V537" s="17"/>
      <c r="W537" s="17"/>
      <c r="X537" s="17"/>
      <c r="Y537" s="17"/>
    </row>
    <row r="538" spans="1:25" ht="15">
      <c r="A538" s="10"/>
      <c r="R538" s="17"/>
      <c r="S538" s="17"/>
      <c r="T538" s="17"/>
      <c r="U538" s="17"/>
      <c r="V538" s="17"/>
      <c r="W538" s="17"/>
      <c r="X538" s="17"/>
      <c r="Y538" s="17"/>
    </row>
    <row r="539" spans="1:25" ht="15">
      <c r="A539" s="10"/>
      <c r="R539" s="17"/>
      <c r="S539" s="17"/>
      <c r="T539" s="17"/>
      <c r="U539" s="17"/>
      <c r="V539" s="17"/>
      <c r="W539" s="17"/>
      <c r="X539" s="17"/>
      <c r="Y539" s="17"/>
    </row>
    <row r="540" spans="1:25" ht="15">
      <c r="A540" s="10"/>
      <c r="R540" s="17"/>
      <c r="S540" s="17"/>
      <c r="T540" s="17"/>
      <c r="U540" s="17"/>
      <c r="V540" s="17"/>
      <c r="W540" s="17"/>
      <c r="X540" s="17"/>
      <c r="Y540" s="17"/>
    </row>
    <row r="541" spans="1:25" ht="15">
      <c r="A541" s="10"/>
      <c r="R541" s="17"/>
      <c r="S541" s="17"/>
      <c r="T541" s="17"/>
      <c r="U541" s="17"/>
      <c r="V541" s="17"/>
      <c r="W541" s="17"/>
      <c r="X541" s="17"/>
      <c r="Y541" s="17"/>
    </row>
    <row r="542" spans="1:25" ht="15">
      <c r="A542" s="10"/>
      <c r="R542" s="17"/>
      <c r="S542" s="17"/>
      <c r="T542" s="17"/>
      <c r="U542" s="17"/>
      <c r="V542" s="17"/>
      <c r="W542" s="17"/>
      <c r="X542" s="17"/>
      <c r="Y542" s="17"/>
    </row>
    <row r="543" spans="1:25" ht="15">
      <c r="A543" s="10"/>
      <c r="R543" s="17"/>
      <c r="S543" s="17"/>
      <c r="T543" s="17"/>
      <c r="U543" s="17"/>
      <c r="V543" s="17"/>
      <c r="W543" s="17"/>
      <c r="X543" s="17"/>
      <c r="Y543" s="17"/>
    </row>
    <row r="544" spans="1:25" ht="15">
      <c r="A544" s="10"/>
      <c r="R544" s="17"/>
      <c r="S544" s="17"/>
      <c r="T544" s="17"/>
      <c r="U544" s="17"/>
      <c r="V544" s="17"/>
      <c r="W544" s="17"/>
      <c r="X544" s="17"/>
      <c r="Y544" s="17"/>
    </row>
    <row r="545" spans="18:25" ht="15">
      <c r="R545" s="17"/>
      <c r="S545" s="17"/>
      <c r="T545" s="17"/>
      <c r="U545" s="17"/>
      <c r="V545" s="17"/>
      <c r="W545" s="17"/>
      <c r="X545" s="17"/>
      <c r="Y545" s="17"/>
    </row>
    <row r="990" spans="7:7" ht="15">
      <c r="G990" s="11"/>
    </row>
  </sheetData>
  <mergeCells count="3">
    <mergeCell ref="Q1:R1"/>
    <mergeCell ref="S16:Y35"/>
    <mergeCell ref="S37:W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0"/>
  <sheetViews>
    <sheetView workbookViewId="0"/>
  </sheetViews>
  <sheetFormatPr defaultColWidth="12.5703125" defaultRowHeight="15.75" customHeight="1"/>
  <sheetData>
    <row r="1" spans="1:26" ht="15.75" customHeight="1">
      <c r="A1" s="10">
        <v>49</v>
      </c>
      <c r="B1" s="12">
        <v>55</v>
      </c>
      <c r="C1" s="12">
        <v>25</v>
      </c>
      <c r="D1" s="12">
        <v>0</v>
      </c>
      <c r="E1" s="12">
        <v>0</v>
      </c>
      <c r="F1" s="12">
        <v>14</v>
      </c>
      <c r="G1" s="11">
        <v>12</v>
      </c>
      <c r="H1" s="11">
        <v>1.5</v>
      </c>
      <c r="I1" s="11">
        <v>1</v>
      </c>
      <c r="J1" s="24">
        <v>474</v>
      </c>
      <c r="K1" s="11">
        <v>759</v>
      </c>
      <c r="L1" s="12">
        <v>38.5</v>
      </c>
      <c r="M1" s="54">
        <f t="shared" ref="M1:M22" si="0">H1*B1*K1/1000</f>
        <v>62.6175</v>
      </c>
      <c r="N1" s="13">
        <v>2</v>
      </c>
      <c r="O1" s="11" t="s">
        <v>50</v>
      </c>
      <c r="P1" s="14" t="s">
        <v>51</v>
      </c>
      <c r="Q1" s="14" t="s">
        <v>52</v>
      </c>
      <c r="R1" s="54" t="e">
        <f t="shared" ref="R1:R22" si="1">M1*G1*P1/1000</f>
        <v>#VALUE!</v>
      </c>
      <c r="S1" s="55"/>
      <c r="T1" s="56"/>
      <c r="U1" s="57"/>
      <c r="V1" s="58"/>
      <c r="W1" s="58"/>
      <c r="X1" s="58"/>
      <c r="Y1" s="59"/>
    </row>
    <row r="2" spans="1:26" ht="15.75" customHeight="1">
      <c r="A2" s="10">
        <v>50</v>
      </c>
      <c r="B2" s="12">
        <v>55</v>
      </c>
      <c r="C2" s="12">
        <v>25</v>
      </c>
      <c r="D2" s="12">
        <v>0</v>
      </c>
      <c r="E2" s="12">
        <v>0</v>
      </c>
      <c r="F2" s="12">
        <v>14</v>
      </c>
      <c r="G2" s="11">
        <v>12</v>
      </c>
      <c r="H2" s="11">
        <v>1.5</v>
      </c>
      <c r="I2" s="11">
        <v>1</v>
      </c>
      <c r="J2" s="11">
        <v>463</v>
      </c>
      <c r="K2" s="11">
        <v>677</v>
      </c>
      <c r="L2" s="12">
        <v>35.299999999999997</v>
      </c>
      <c r="M2" s="54">
        <f t="shared" si="0"/>
        <v>55.852499999999999</v>
      </c>
      <c r="N2" s="13">
        <v>2</v>
      </c>
      <c r="O2" s="11" t="s">
        <v>50</v>
      </c>
      <c r="P2" s="14" t="s">
        <v>51</v>
      </c>
      <c r="Q2" s="14" t="s">
        <v>52</v>
      </c>
      <c r="R2" s="54" t="e">
        <f t="shared" si="1"/>
        <v>#VALUE!</v>
      </c>
      <c r="S2" s="60"/>
      <c r="T2" s="15"/>
      <c r="U2" s="36"/>
      <c r="Y2" s="61"/>
    </row>
    <row r="3" spans="1:26" ht="15.75" customHeight="1">
      <c r="A3" s="10">
        <v>51</v>
      </c>
      <c r="B3" s="12">
        <v>55</v>
      </c>
      <c r="C3" s="12">
        <v>25</v>
      </c>
      <c r="D3" s="12">
        <v>0</v>
      </c>
      <c r="E3" s="12">
        <v>0</v>
      </c>
      <c r="F3" s="12">
        <v>14</v>
      </c>
      <c r="G3" s="11">
        <v>12</v>
      </c>
      <c r="H3" s="11">
        <v>1.5</v>
      </c>
      <c r="I3" s="11">
        <v>1</v>
      </c>
      <c r="J3" s="37">
        <v>724</v>
      </c>
      <c r="K3" s="11">
        <v>862</v>
      </c>
      <c r="L3" s="12">
        <v>47.1</v>
      </c>
      <c r="M3" s="54">
        <f t="shared" si="0"/>
        <v>71.114999999999995</v>
      </c>
      <c r="N3" s="13">
        <v>2</v>
      </c>
      <c r="O3" s="11" t="s">
        <v>50</v>
      </c>
      <c r="P3" s="14" t="s">
        <v>53</v>
      </c>
      <c r="Q3" s="14" t="s">
        <v>52</v>
      </c>
      <c r="R3" s="54" t="e">
        <f t="shared" si="1"/>
        <v>#VALUE!</v>
      </c>
      <c r="S3" s="60"/>
      <c r="T3" s="15"/>
      <c r="U3" s="36"/>
      <c r="Y3" s="61"/>
    </row>
    <row r="4" spans="1:26" ht="15.75" customHeight="1">
      <c r="A4" s="10">
        <v>64</v>
      </c>
      <c r="B4" s="12">
        <v>33</v>
      </c>
      <c r="C4" s="12">
        <v>25</v>
      </c>
      <c r="D4" s="11">
        <v>0</v>
      </c>
      <c r="E4" s="12">
        <v>0</v>
      </c>
      <c r="F4" s="12">
        <v>11</v>
      </c>
      <c r="G4" s="11">
        <v>10</v>
      </c>
      <c r="H4" s="11">
        <v>1.44</v>
      </c>
      <c r="I4" s="24">
        <v>1</v>
      </c>
      <c r="J4" s="24">
        <v>438</v>
      </c>
      <c r="K4" s="24">
        <v>720</v>
      </c>
      <c r="L4" s="24">
        <v>29.5</v>
      </c>
      <c r="M4" s="54">
        <f t="shared" si="0"/>
        <v>34.214399999999998</v>
      </c>
      <c r="N4" s="38">
        <v>2</v>
      </c>
      <c r="O4" s="24" t="s">
        <v>56</v>
      </c>
      <c r="P4" s="39" t="s">
        <v>51</v>
      </c>
      <c r="Q4" s="14" t="s">
        <v>57</v>
      </c>
      <c r="R4" s="54" t="e">
        <f t="shared" si="1"/>
        <v>#VALUE!</v>
      </c>
      <c r="S4" s="60"/>
      <c r="T4" s="15"/>
      <c r="U4" s="15"/>
      <c r="V4" s="15"/>
      <c r="W4" s="15"/>
      <c r="X4" s="15"/>
      <c r="Y4" s="62"/>
      <c r="Z4" s="36"/>
    </row>
    <row r="5" spans="1:26" ht="15.75" customHeight="1">
      <c r="A5" s="10">
        <v>65</v>
      </c>
      <c r="B5" s="12">
        <v>36</v>
      </c>
      <c r="C5" s="12">
        <v>25</v>
      </c>
      <c r="D5" s="11">
        <v>0</v>
      </c>
      <c r="E5" s="12">
        <v>0</v>
      </c>
      <c r="F5" s="12">
        <v>14</v>
      </c>
      <c r="G5" s="11">
        <v>12</v>
      </c>
      <c r="H5" s="11">
        <v>1.48</v>
      </c>
      <c r="I5" s="24">
        <v>1</v>
      </c>
      <c r="J5" s="24">
        <v>438</v>
      </c>
      <c r="K5" s="24">
        <v>720</v>
      </c>
      <c r="L5" s="24">
        <v>34.9</v>
      </c>
      <c r="M5" s="54">
        <f t="shared" si="0"/>
        <v>38.361599999999996</v>
      </c>
      <c r="N5" s="38">
        <v>2</v>
      </c>
      <c r="O5" s="24" t="s">
        <v>56</v>
      </c>
      <c r="P5" s="39" t="s">
        <v>51</v>
      </c>
      <c r="Q5" s="14" t="s">
        <v>57</v>
      </c>
      <c r="R5" s="54" t="e">
        <f t="shared" si="1"/>
        <v>#VALUE!</v>
      </c>
      <c r="S5" s="60"/>
      <c r="T5" s="15"/>
      <c r="U5" s="15"/>
      <c r="V5" s="15"/>
      <c r="W5" s="15"/>
      <c r="X5" s="15"/>
      <c r="Y5" s="62"/>
      <c r="Z5" s="36"/>
    </row>
    <row r="6" spans="1:26" ht="15.75" customHeight="1">
      <c r="A6" s="10">
        <v>66</v>
      </c>
      <c r="B6" s="12">
        <v>36</v>
      </c>
      <c r="C6" s="12">
        <v>25</v>
      </c>
      <c r="D6" s="11">
        <v>0</v>
      </c>
      <c r="E6" s="12">
        <v>0</v>
      </c>
      <c r="F6" s="12">
        <v>14</v>
      </c>
      <c r="G6" s="11">
        <v>12</v>
      </c>
      <c r="H6" s="11">
        <v>1.47</v>
      </c>
      <c r="I6" s="24">
        <v>1</v>
      </c>
      <c r="J6" s="24">
        <v>444</v>
      </c>
      <c r="K6" s="24">
        <v>648</v>
      </c>
      <c r="L6" s="24">
        <v>31.8</v>
      </c>
      <c r="M6" s="54">
        <f t="shared" si="0"/>
        <v>34.292160000000003</v>
      </c>
      <c r="N6" s="38">
        <v>2</v>
      </c>
      <c r="O6" s="24" t="s">
        <v>56</v>
      </c>
      <c r="P6" s="39" t="s">
        <v>51</v>
      </c>
      <c r="Q6" s="14" t="s">
        <v>57</v>
      </c>
      <c r="R6" s="54" t="e">
        <f t="shared" si="1"/>
        <v>#VALUE!</v>
      </c>
      <c r="S6" s="60"/>
      <c r="T6" s="15"/>
      <c r="U6" s="15"/>
      <c r="V6" s="15"/>
      <c r="W6" s="15"/>
      <c r="X6" s="15"/>
      <c r="Y6" s="62"/>
      <c r="Z6" s="36"/>
    </row>
    <row r="7" spans="1:26" ht="15.75" customHeight="1">
      <c r="A7" s="10">
        <v>67</v>
      </c>
      <c r="B7" s="12">
        <v>33</v>
      </c>
      <c r="C7" s="12">
        <v>25</v>
      </c>
      <c r="D7" s="12">
        <v>0</v>
      </c>
      <c r="E7" s="12">
        <v>0</v>
      </c>
      <c r="F7" s="12">
        <v>11</v>
      </c>
      <c r="G7" s="11">
        <v>10</v>
      </c>
      <c r="H7" s="11">
        <v>1.48</v>
      </c>
      <c r="I7" s="24">
        <v>1</v>
      </c>
      <c r="J7" s="24">
        <v>675</v>
      </c>
      <c r="K7" s="24">
        <v>813</v>
      </c>
      <c r="L7" s="24">
        <v>29.9</v>
      </c>
      <c r="M7" s="54">
        <f t="shared" si="0"/>
        <v>39.706919999999997</v>
      </c>
      <c r="N7" s="38" t="s">
        <v>59</v>
      </c>
      <c r="O7" s="24" t="s">
        <v>56</v>
      </c>
      <c r="P7" s="39" t="s">
        <v>53</v>
      </c>
      <c r="Q7" s="14" t="s">
        <v>57</v>
      </c>
      <c r="R7" s="54" t="e">
        <f t="shared" si="1"/>
        <v>#VALUE!</v>
      </c>
      <c r="S7" s="60"/>
      <c r="T7" s="15"/>
      <c r="U7" s="15"/>
      <c r="V7" s="15"/>
      <c r="W7" s="15"/>
      <c r="X7" s="15"/>
      <c r="Y7" s="62"/>
      <c r="Z7" s="36"/>
    </row>
    <row r="8" spans="1:26" ht="15.75" customHeight="1">
      <c r="A8" s="10">
        <v>68</v>
      </c>
      <c r="B8" s="12">
        <v>36</v>
      </c>
      <c r="C8" s="12">
        <v>25</v>
      </c>
      <c r="D8" s="12">
        <v>0</v>
      </c>
      <c r="E8" s="12">
        <v>0</v>
      </c>
      <c r="F8" s="12">
        <v>14</v>
      </c>
      <c r="G8" s="11">
        <v>12</v>
      </c>
      <c r="H8" s="11">
        <v>1.5</v>
      </c>
      <c r="I8" s="24">
        <v>1</v>
      </c>
      <c r="J8" s="24">
        <v>675</v>
      </c>
      <c r="K8" s="24">
        <v>813</v>
      </c>
      <c r="L8" s="24">
        <v>37.1</v>
      </c>
      <c r="M8" s="54">
        <f t="shared" si="0"/>
        <v>43.902000000000001</v>
      </c>
      <c r="N8" s="38">
        <v>2</v>
      </c>
      <c r="O8" s="24" t="s">
        <v>56</v>
      </c>
      <c r="P8" s="39" t="s">
        <v>53</v>
      </c>
      <c r="Q8" s="14" t="s">
        <v>57</v>
      </c>
      <c r="R8" s="54" t="e">
        <f t="shared" si="1"/>
        <v>#VALUE!</v>
      </c>
      <c r="S8" s="60"/>
      <c r="T8" s="15"/>
      <c r="U8" s="15"/>
      <c r="V8" s="15"/>
      <c r="W8" s="15"/>
      <c r="X8" s="15"/>
      <c r="Y8" s="62"/>
      <c r="Z8" s="36"/>
    </row>
    <row r="9" spans="1:26" ht="15.75" customHeight="1">
      <c r="A9" s="10">
        <v>91</v>
      </c>
      <c r="B9" s="24">
        <v>55</v>
      </c>
      <c r="C9" s="24">
        <v>25</v>
      </c>
      <c r="D9" s="24">
        <v>0</v>
      </c>
      <c r="E9" s="24">
        <v>0</v>
      </c>
      <c r="F9" s="24">
        <v>14</v>
      </c>
      <c r="G9" s="24">
        <v>12</v>
      </c>
      <c r="H9" s="24">
        <v>1.45</v>
      </c>
      <c r="I9" s="24">
        <v>1</v>
      </c>
      <c r="J9" s="24">
        <v>438</v>
      </c>
      <c r="K9" s="24">
        <v>720</v>
      </c>
      <c r="L9" s="24">
        <v>38.5</v>
      </c>
      <c r="M9" s="54">
        <f t="shared" si="0"/>
        <v>57.42</v>
      </c>
      <c r="N9" s="38">
        <v>2</v>
      </c>
      <c r="O9" s="24" t="s">
        <v>56</v>
      </c>
      <c r="P9" s="40" t="s">
        <v>51</v>
      </c>
      <c r="Q9" s="14" t="s">
        <v>52</v>
      </c>
      <c r="R9" s="54" t="e">
        <f t="shared" si="1"/>
        <v>#VALUE!</v>
      </c>
      <c r="S9" s="63"/>
      <c r="T9" s="42"/>
      <c r="U9" s="15"/>
      <c r="V9" s="15"/>
      <c r="W9" s="15"/>
      <c r="X9" s="15"/>
      <c r="Y9" s="62"/>
      <c r="Z9" s="36"/>
    </row>
    <row r="10" spans="1:26" ht="15.75" customHeight="1">
      <c r="A10" s="10">
        <v>92</v>
      </c>
      <c r="B10" s="24">
        <v>55</v>
      </c>
      <c r="C10" s="24">
        <v>25</v>
      </c>
      <c r="D10" s="24">
        <v>0</v>
      </c>
      <c r="E10" s="24">
        <v>0</v>
      </c>
      <c r="F10" s="24">
        <v>14</v>
      </c>
      <c r="G10" s="24">
        <v>12</v>
      </c>
      <c r="H10" s="24">
        <v>1.46</v>
      </c>
      <c r="I10" s="24">
        <v>1</v>
      </c>
      <c r="J10" s="24">
        <v>444</v>
      </c>
      <c r="K10" s="24">
        <v>648</v>
      </c>
      <c r="L10" s="24">
        <v>35.299999999999997</v>
      </c>
      <c r="M10" s="54">
        <f t="shared" si="0"/>
        <v>52.034399999999998</v>
      </c>
      <c r="N10" s="38">
        <v>2</v>
      </c>
      <c r="O10" s="24" t="s">
        <v>56</v>
      </c>
      <c r="P10" s="40" t="s">
        <v>51</v>
      </c>
      <c r="Q10" s="14" t="s">
        <v>52</v>
      </c>
      <c r="R10" s="54" t="e">
        <f t="shared" si="1"/>
        <v>#VALUE!</v>
      </c>
      <c r="S10" s="63"/>
      <c r="T10" s="42"/>
      <c r="U10" s="15"/>
      <c r="V10" s="15"/>
      <c r="W10" s="15"/>
      <c r="X10" s="15"/>
      <c r="Y10" s="62"/>
      <c r="Z10" s="36"/>
    </row>
    <row r="11" spans="1:26" ht="15.75" customHeight="1">
      <c r="A11" s="10">
        <v>93</v>
      </c>
      <c r="B11" s="24">
        <v>55</v>
      </c>
      <c r="C11" s="24">
        <v>25</v>
      </c>
      <c r="D11" s="24">
        <v>0</v>
      </c>
      <c r="E11" s="24">
        <v>0</v>
      </c>
      <c r="F11" s="24">
        <v>14</v>
      </c>
      <c r="G11" s="24">
        <v>12</v>
      </c>
      <c r="H11" s="24">
        <v>1.47</v>
      </c>
      <c r="I11" s="24">
        <v>1</v>
      </c>
      <c r="J11" s="24">
        <v>444</v>
      </c>
      <c r="K11" s="24">
        <v>648</v>
      </c>
      <c r="L11" s="24">
        <v>33.299999999999997</v>
      </c>
      <c r="M11" s="54">
        <f t="shared" si="0"/>
        <v>52.390799999999999</v>
      </c>
      <c r="N11" s="38">
        <v>2</v>
      </c>
      <c r="O11" s="24" t="s">
        <v>56</v>
      </c>
      <c r="P11" s="40" t="s">
        <v>51</v>
      </c>
      <c r="Q11" s="14" t="s">
        <v>52</v>
      </c>
      <c r="R11" s="54" t="e">
        <f t="shared" si="1"/>
        <v>#VALUE!</v>
      </c>
      <c r="S11" s="63"/>
      <c r="T11" s="42"/>
      <c r="U11" s="15"/>
      <c r="V11" s="15"/>
      <c r="W11" s="15"/>
      <c r="X11" s="15"/>
      <c r="Y11" s="62"/>
      <c r="Z11" s="36"/>
    </row>
    <row r="12" spans="1:26" ht="15.75" customHeight="1">
      <c r="A12" s="10">
        <v>94</v>
      </c>
      <c r="B12" s="24">
        <v>55</v>
      </c>
      <c r="C12" s="24">
        <v>25</v>
      </c>
      <c r="D12" s="24">
        <v>0</v>
      </c>
      <c r="E12" s="24">
        <v>0</v>
      </c>
      <c r="F12" s="24">
        <v>14</v>
      </c>
      <c r="G12" s="24">
        <v>12</v>
      </c>
      <c r="H12" s="24">
        <v>1.47</v>
      </c>
      <c r="I12" s="24">
        <v>1</v>
      </c>
      <c r="J12" s="24">
        <v>675</v>
      </c>
      <c r="K12" s="24">
        <v>813</v>
      </c>
      <c r="L12" s="24">
        <v>45</v>
      </c>
      <c r="M12" s="54">
        <f t="shared" si="0"/>
        <v>65.731049999999982</v>
      </c>
      <c r="N12" s="38">
        <v>2</v>
      </c>
      <c r="O12" s="24" t="s">
        <v>56</v>
      </c>
      <c r="P12" s="14" t="s">
        <v>53</v>
      </c>
      <c r="Q12" s="14" t="s">
        <v>52</v>
      </c>
      <c r="R12" s="54" t="e">
        <f t="shared" si="1"/>
        <v>#VALUE!</v>
      </c>
      <c r="S12" s="63"/>
      <c r="T12" s="42"/>
      <c r="U12" s="15"/>
      <c r="V12" s="15"/>
      <c r="W12" s="15"/>
      <c r="X12" s="15"/>
      <c r="Y12" s="62"/>
      <c r="Z12" s="36"/>
    </row>
    <row r="13" spans="1:26" ht="15.75" customHeight="1">
      <c r="A13" s="10">
        <v>95</v>
      </c>
      <c r="B13" s="24">
        <v>55</v>
      </c>
      <c r="C13" s="24">
        <v>25</v>
      </c>
      <c r="D13" s="24">
        <v>0</v>
      </c>
      <c r="E13" s="24">
        <v>0</v>
      </c>
      <c r="F13" s="24">
        <v>14</v>
      </c>
      <c r="G13" s="24">
        <v>12</v>
      </c>
      <c r="H13" s="24">
        <v>1.46</v>
      </c>
      <c r="I13" s="24">
        <v>1</v>
      </c>
      <c r="J13" s="24">
        <v>675</v>
      </c>
      <c r="K13" s="24">
        <v>813</v>
      </c>
      <c r="L13" s="24">
        <v>47.1</v>
      </c>
      <c r="M13" s="54">
        <f t="shared" si="0"/>
        <v>65.283899999999988</v>
      </c>
      <c r="N13" s="38">
        <v>2</v>
      </c>
      <c r="O13" s="24" t="s">
        <v>56</v>
      </c>
      <c r="P13" s="14" t="s">
        <v>53</v>
      </c>
      <c r="Q13" s="14" t="s">
        <v>52</v>
      </c>
      <c r="R13" s="54" t="e">
        <f t="shared" si="1"/>
        <v>#VALUE!</v>
      </c>
      <c r="S13" s="63"/>
      <c r="T13" s="42"/>
      <c r="U13" s="15"/>
      <c r="V13" s="15"/>
      <c r="W13" s="15"/>
      <c r="X13" s="15"/>
      <c r="Y13" s="62"/>
      <c r="Z13" s="36"/>
    </row>
    <row r="14" spans="1:26" ht="15.75" customHeight="1">
      <c r="A14" s="10">
        <v>113</v>
      </c>
      <c r="B14" s="12">
        <v>36</v>
      </c>
      <c r="C14" s="12">
        <v>25</v>
      </c>
      <c r="D14" s="11">
        <v>0</v>
      </c>
      <c r="E14" s="11">
        <v>0</v>
      </c>
      <c r="F14" s="12">
        <v>14</v>
      </c>
      <c r="G14" s="11">
        <v>12</v>
      </c>
      <c r="H14" s="11">
        <v>10</v>
      </c>
      <c r="I14" s="11">
        <v>1</v>
      </c>
      <c r="J14" s="11">
        <v>190</v>
      </c>
      <c r="K14" s="11">
        <v>759</v>
      </c>
      <c r="L14" s="12">
        <v>38.9</v>
      </c>
      <c r="M14" s="54">
        <f t="shared" si="0"/>
        <v>273.24</v>
      </c>
      <c r="N14" s="13">
        <v>2</v>
      </c>
      <c r="O14" s="11" t="s">
        <v>62</v>
      </c>
      <c r="P14" s="14" t="s">
        <v>51</v>
      </c>
      <c r="Q14" s="14" t="s">
        <v>21</v>
      </c>
      <c r="R14" s="54" t="e">
        <f t="shared" si="1"/>
        <v>#VALUE!</v>
      </c>
      <c r="S14" s="63"/>
      <c r="T14" s="42"/>
      <c r="U14" s="15"/>
      <c r="V14" s="15"/>
      <c r="W14" s="15"/>
      <c r="X14" s="15"/>
      <c r="Y14" s="62"/>
      <c r="Z14" s="36"/>
    </row>
    <row r="15" spans="1:26" ht="15.75" customHeight="1">
      <c r="A15" s="10">
        <v>114</v>
      </c>
      <c r="B15" s="37">
        <v>36</v>
      </c>
      <c r="C15" s="12">
        <v>25</v>
      </c>
      <c r="D15" s="11">
        <v>0</v>
      </c>
      <c r="E15" s="11">
        <v>0</v>
      </c>
      <c r="F15" s="12">
        <v>14</v>
      </c>
      <c r="G15" s="11">
        <v>12</v>
      </c>
      <c r="H15" s="11">
        <v>10</v>
      </c>
      <c r="I15" s="11">
        <v>1</v>
      </c>
      <c r="J15" s="11">
        <v>205</v>
      </c>
      <c r="K15" s="11">
        <v>671</v>
      </c>
      <c r="L15" s="12">
        <v>31.8</v>
      </c>
      <c r="M15" s="54">
        <f t="shared" si="0"/>
        <v>241.56</v>
      </c>
      <c r="N15" s="13">
        <v>2</v>
      </c>
      <c r="O15" s="11" t="s">
        <v>62</v>
      </c>
      <c r="P15" s="14" t="s">
        <v>51</v>
      </c>
      <c r="Q15" s="14" t="s">
        <v>21</v>
      </c>
      <c r="R15" s="54" t="e">
        <f t="shared" si="1"/>
        <v>#VALUE!</v>
      </c>
      <c r="S15" s="64"/>
      <c r="T15" s="65"/>
      <c r="U15" s="66"/>
      <c r="V15" s="66"/>
      <c r="W15" s="66"/>
      <c r="X15" s="66"/>
      <c r="Y15" s="67"/>
      <c r="Z15" s="36"/>
    </row>
    <row r="16" spans="1:26" ht="15.75" customHeight="1">
      <c r="A16" s="10">
        <v>115</v>
      </c>
      <c r="B16" s="12">
        <v>36</v>
      </c>
      <c r="C16" s="12">
        <v>25</v>
      </c>
      <c r="D16" s="11">
        <v>0</v>
      </c>
      <c r="E16" s="11">
        <v>0</v>
      </c>
      <c r="F16" s="12">
        <v>14</v>
      </c>
      <c r="G16" s="11">
        <v>12</v>
      </c>
      <c r="H16" s="11">
        <v>10</v>
      </c>
      <c r="I16" s="11">
        <v>1</v>
      </c>
      <c r="J16" s="12">
        <v>450</v>
      </c>
      <c r="K16" s="11">
        <v>862</v>
      </c>
      <c r="L16" s="12">
        <v>37.1</v>
      </c>
      <c r="M16" s="54">
        <f t="shared" si="0"/>
        <v>310.32</v>
      </c>
      <c r="N16" s="13">
        <v>2</v>
      </c>
      <c r="O16" s="11" t="s">
        <v>62</v>
      </c>
      <c r="P16" s="14" t="s">
        <v>53</v>
      </c>
      <c r="Q16" s="14" t="s">
        <v>21</v>
      </c>
      <c r="R16" s="54" t="e">
        <f t="shared" si="1"/>
        <v>#VALUE!</v>
      </c>
      <c r="S16" s="11"/>
      <c r="T16" s="42"/>
      <c r="U16" s="15"/>
      <c r="V16" s="15"/>
      <c r="W16" s="15"/>
      <c r="X16" s="15"/>
      <c r="Y16" s="15"/>
      <c r="Z16" s="36"/>
    </row>
    <row r="17" spans="1:26" ht="15.75" customHeight="1">
      <c r="A17" s="10">
        <v>128</v>
      </c>
      <c r="B17" s="45">
        <v>36</v>
      </c>
      <c r="C17" s="45">
        <v>25</v>
      </c>
      <c r="D17" s="45">
        <v>0</v>
      </c>
      <c r="E17" s="45">
        <v>0</v>
      </c>
      <c r="F17" s="24">
        <v>14</v>
      </c>
      <c r="G17" s="24">
        <v>12</v>
      </c>
      <c r="H17" s="24">
        <v>10</v>
      </c>
      <c r="I17" s="24">
        <v>1</v>
      </c>
      <c r="J17" s="24">
        <v>438</v>
      </c>
      <c r="K17" s="24">
        <v>720</v>
      </c>
      <c r="L17" s="24">
        <v>34.5</v>
      </c>
      <c r="M17" s="54">
        <f t="shared" si="0"/>
        <v>259.2</v>
      </c>
      <c r="N17" s="24">
        <v>2</v>
      </c>
      <c r="O17" s="24" t="s">
        <v>68</v>
      </c>
      <c r="P17" s="39" t="s">
        <v>51</v>
      </c>
      <c r="Q17" s="38" t="s">
        <v>57</v>
      </c>
      <c r="R17" s="54" t="e">
        <f t="shared" si="1"/>
        <v>#VALUE!</v>
      </c>
      <c r="S17" s="11"/>
      <c r="T17" s="42"/>
      <c r="U17" s="15"/>
      <c r="V17" s="15"/>
      <c r="W17" s="15"/>
      <c r="X17" s="15"/>
      <c r="Y17" s="15"/>
      <c r="Z17" s="36"/>
    </row>
    <row r="18" spans="1:26" ht="15.75" customHeight="1">
      <c r="A18" s="10">
        <v>129</v>
      </c>
      <c r="B18" s="46">
        <v>36</v>
      </c>
      <c r="C18" s="46">
        <v>25</v>
      </c>
      <c r="D18" s="46">
        <v>0</v>
      </c>
      <c r="E18" s="46">
        <v>0</v>
      </c>
      <c r="F18" s="24">
        <v>14</v>
      </c>
      <c r="G18" s="24">
        <v>12</v>
      </c>
      <c r="H18" s="24">
        <v>10</v>
      </c>
      <c r="I18" s="24">
        <v>1</v>
      </c>
      <c r="J18" s="24">
        <v>444</v>
      </c>
      <c r="K18" s="24">
        <v>648</v>
      </c>
      <c r="L18" s="47">
        <v>32.9</v>
      </c>
      <c r="M18" s="54">
        <f t="shared" si="0"/>
        <v>233.28</v>
      </c>
      <c r="N18" s="24">
        <v>2</v>
      </c>
      <c r="O18" s="47" t="s">
        <v>68</v>
      </c>
      <c r="P18" s="40" t="s">
        <v>51</v>
      </c>
      <c r="Q18" s="41" t="s">
        <v>57</v>
      </c>
      <c r="R18" s="54" t="e">
        <f t="shared" si="1"/>
        <v>#VALUE!</v>
      </c>
      <c r="S18" s="11"/>
      <c r="T18" s="42"/>
      <c r="U18" s="15"/>
      <c r="V18" s="15"/>
      <c r="W18" s="15"/>
      <c r="X18" s="15"/>
      <c r="Y18" s="15"/>
      <c r="Z18" s="36"/>
    </row>
    <row r="19" spans="1:26" ht="15.75" customHeight="1">
      <c r="A19" s="10">
        <v>130</v>
      </c>
      <c r="B19" s="46">
        <v>36</v>
      </c>
      <c r="C19" s="46">
        <v>25</v>
      </c>
      <c r="D19" s="46">
        <v>0</v>
      </c>
      <c r="E19" s="46">
        <v>0</v>
      </c>
      <c r="F19" s="24">
        <v>14</v>
      </c>
      <c r="G19" s="24">
        <v>12</v>
      </c>
      <c r="H19" s="24">
        <v>10</v>
      </c>
      <c r="I19" s="24">
        <v>1</v>
      </c>
      <c r="J19" s="24">
        <v>675</v>
      </c>
      <c r="K19" s="24">
        <v>813</v>
      </c>
      <c r="L19" s="24">
        <v>36.9</v>
      </c>
      <c r="M19" s="54">
        <f t="shared" si="0"/>
        <v>292.68</v>
      </c>
      <c r="N19" s="24" t="s">
        <v>55</v>
      </c>
      <c r="O19" s="47" t="s">
        <v>68</v>
      </c>
      <c r="P19" s="39" t="s">
        <v>53</v>
      </c>
      <c r="Q19" s="41" t="s">
        <v>57</v>
      </c>
      <c r="R19" s="54" t="e">
        <f t="shared" si="1"/>
        <v>#VALUE!</v>
      </c>
      <c r="S19" s="11"/>
      <c r="T19" s="42"/>
      <c r="U19" s="15"/>
      <c r="V19" s="15"/>
      <c r="W19" s="15"/>
      <c r="X19" s="15"/>
      <c r="Y19" s="15"/>
      <c r="Z19" s="36"/>
    </row>
    <row r="20" spans="1:26" ht="15.75" customHeight="1">
      <c r="A20" s="10">
        <v>137</v>
      </c>
      <c r="B20" s="46">
        <v>55</v>
      </c>
      <c r="C20" s="46">
        <v>25</v>
      </c>
      <c r="D20" s="46">
        <v>0</v>
      </c>
      <c r="E20" s="46">
        <v>0</v>
      </c>
      <c r="F20" s="24">
        <v>14</v>
      </c>
      <c r="G20" s="24">
        <v>12</v>
      </c>
      <c r="H20" s="24">
        <v>10</v>
      </c>
      <c r="I20" s="24">
        <v>1</v>
      </c>
      <c r="J20" s="24">
        <v>438</v>
      </c>
      <c r="K20" s="24">
        <v>720</v>
      </c>
      <c r="L20" s="24">
        <v>38.200000000000003</v>
      </c>
      <c r="M20" s="54">
        <f t="shared" si="0"/>
        <v>396</v>
      </c>
      <c r="N20" s="24">
        <v>2</v>
      </c>
      <c r="O20" s="24" t="s">
        <v>68</v>
      </c>
      <c r="P20" s="39" t="s">
        <v>51</v>
      </c>
      <c r="Q20" s="38" t="s">
        <v>52</v>
      </c>
      <c r="R20" s="54" t="e">
        <f t="shared" si="1"/>
        <v>#VALUE!</v>
      </c>
      <c r="S20" s="11"/>
      <c r="T20" s="42"/>
      <c r="U20" s="15"/>
      <c r="V20" s="15"/>
      <c r="W20" s="15"/>
      <c r="X20" s="15"/>
      <c r="Y20" s="15"/>
      <c r="Z20" s="36"/>
    </row>
    <row r="21" spans="1:26" ht="15.75" customHeight="1">
      <c r="A21" s="10">
        <v>138</v>
      </c>
      <c r="B21" s="46">
        <v>55</v>
      </c>
      <c r="C21" s="46">
        <v>25</v>
      </c>
      <c r="D21" s="46">
        <v>0</v>
      </c>
      <c r="E21" s="46">
        <v>0</v>
      </c>
      <c r="F21" s="24">
        <v>14</v>
      </c>
      <c r="G21" s="24">
        <v>12</v>
      </c>
      <c r="H21" s="24">
        <v>10</v>
      </c>
      <c r="I21" s="24">
        <v>1</v>
      </c>
      <c r="J21" s="24">
        <v>444</v>
      </c>
      <c r="K21" s="24">
        <v>648</v>
      </c>
      <c r="L21" s="24">
        <v>34.299999999999997</v>
      </c>
      <c r="M21" s="54">
        <f t="shared" si="0"/>
        <v>356.4</v>
      </c>
      <c r="N21" s="24">
        <v>2</v>
      </c>
      <c r="O21" s="47" t="s">
        <v>68</v>
      </c>
      <c r="P21" s="40" t="s">
        <v>51</v>
      </c>
      <c r="Q21" s="41" t="s">
        <v>52</v>
      </c>
      <c r="R21" s="54" t="e">
        <f t="shared" si="1"/>
        <v>#VALUE!</v>
      </c>
      <c r="S21" s="15"/>
      <c r="T21" s="15"/>
      <c r="U21" s="15"/>
      <c r="V21" s="15"/>
      <c r="W21" s="15"/>
      <c r="X21" s="15"/>
      <c r="Y21" s="15"/>
      <c r="Z21" s="36"/>
    </row>
    <row r="22" spans="1:26" ht="15.75" customHeight="1">
      <c r="A22" s="10">
        <v>139</v>
      </c>
      <c r="B22" s="46">
        <v>55</v>
      </c>
      <c r="C22" s="46">
        <v>25</v>
      </c>
      <c r="D22" s="46">
        <v>0</v>
      </c>
      <c r="E22" s="46">
        <v>0</v>
      </c>
      <c r="F22" s="24">
        <v>14</v>
      </c>
      <c r="G22" s="24">
        <v>12</v>
      </c>
      <c r="H22" s="24">
        <v>10</v>
      </c>
      <c r="I22" s="24">
        <v>1</v>
      </c>
      <c r="J22" s="24">
        <v>675</v>
      </c>
      <c r="K22" s="24">
        <v>813</v>
      </c>
      <c r="L22" s="24">
        <v>46.1</v>
      </c>
      <c r="M22" s="54">
        <f t="shared" si="0"/>
        <v>447.15</v>
      </c>
      <c r="N22" s="24" t="s">
        <v>55</v>
      </c>
      <c r="O22" s="47" t="s">
        <v>68</v>
      </c>
      <c r="P22" s="39" t="s">
        <v>53</v>
      </c>
      <c r="Q22" s="41" t="s">
        <v>52</v>
      </c>
      <c r="R22" s="54" t="e">
        <f t="shared" si="1"/>
        <v>#VALUE!</v>
      </c>
      <c r="S22" s="15"/>
      <c r="T22" s="15"/>
      <c r="U22" s="15"/>
      <c r="V22" s="15"/>
      <c r="W22" s="15"/>
      <c r="X22" s="15"/>
      <c r="Y22" s="15"/>
      <c r="Z22" s="36"/>
    </row>
    <row r="23" spans="1:26" ht="15.75" customHeight="1">
      <c r="A23" s="10">
        <v>55</v>
      </c>
      <c r="B23" s="11">
        <v>45</v>
      </c>
      <c r="C23" s="11">
        <v>14</v>
      </c>
      <c r="D23" s="12">
        <v>0</v>
      </c>
      <c r="E23" s="11">
        <v>22</v>
      </c>
      <c r="F23" s="12">
        <v>9</v>
      </c>
      <c r="G23" s="11">
        <v>8</v>
      </c>
      <c r="H23" s="11">
        <v>1.5</v>
      </c>
      <c r="I23" s="11">
        <v>2</v>
      </c>
      <c r="J23" s="37">
        <v>474</v>
      </c>
      <c r="K23" s="11">
        <v>759</v>
      </c>
      <c r="L23" s="11">
        <v>32.5</v>
      </c>
      <c r="M23" s="54">
        <f t="shared" ref="M23:M50" si="2">H23*2*B23*K23/1000</f>
        <v>102.465</v>
      </c>
      <c r="N23" s="13" t="s">
        <v>55</v>
      </c>
      <c r="O23" s="11" t="s">
        <v>50</v>
      </c>
      <c r="P23" s="14" t="s">
        <v>51</v>
      </c>
      <c r="Q23" s="14" t="s">
        <v>52</v>
      </c>
      <c r="R23" s="54" t="e">
        <f t="shared" ref="R23:R50" si="3">M23*2*G23*P23/1000</f>
        <v>#VALUE!</v>
      </c>
      <c r="S23" s="15"/>
      <c r="T23" s="15"/>
      <c r="U23" s="36"/>
    </row>
    <row r="24" spans="1:26" ht="15.75" customHeight="1">
      <c r="A24" s="10">
        <v>56</v>
      </c>
      <c r="B24" s="11">
        <v>45</v>
      </c>
      <c r="C24" s="11">
        <v>14</v>
      </c>
      <c r="D24" s="12">
        <v>0</v>
      </c>
      <c r="E24" s="11">
        <v>22</v>
      </c>
      <c r="F24" s="12">
        <v>9</v>
      </c>
      <c r="G24" s="11">
        <v>8</v>
      </c>
      <c r="H24" s="11">
        <v>1.5</v>
      </c>
      <c r="I24" s="11">
        <v>2</v>
      </c>
      <c r="J24" s="11">
        <v>463</v>
      </c>
      <c r="K24" s="11">
        <v>677</v>
      </c>
      <c r="L24" s="11">
        <v>30.7</v>
      </c>
      <c r="M24" s="54">
        <f t="shared" si="2"/>
        <v>91.394999999999996</v>
      </c>
      <c r="N24" s="13" t="s">
        <v>55</v>
      </c>
      <c r="O24" s="11" t="s">
        <v>50</v>
      </c>
      <c r="P24" s="14" t="s">
        <v>51</v>
      </c>
      <c r="Q24" s="14" t="s">
        <v>52</v>
      </c>
      <c r="R24" s="54" t="e">
        <f t="shared" si="3"/>
        <v>#VALUE!</v>
      </c>
      <c r="S24" s="15"/>
      <c r="T24" s="15"/>
      <c r="U24" s="36"/>
    </row>
    <row r="25" spans="1:26" ht="15.75" customHeight="1">
      <c r="A25" s="10">
        <v>57</v>
      </c>
      <c r="B25" s="11">
        <v>45</v>
      </c>
      <c r="C25" s="11">
        <v>14</v>
      </c>
      <c r="D25" s="12">
        <v>0</v>
      </c>
      <c r="E25" s="11">
        <v>22</v>
      </c>
      <c r="F25" s="12">
        <v>9</v>
      </c>
      <c r="G25" s="11">
        <v>8</v>
      </c>
      <c r="H25" s="11">
        <v>1.5</v>
      </c>
      <c r="I25" s="11">
        <v>2</v>
      </c>
      <c r="J25" s="37">
        <v>724</v>
      </c>
      <c r="K25" s="11">
        <v>862</v>
      </c>
      <c r="L25" s="11">
        <v>40.9</v>
      </c>
      <c r="M25" s="54">
        <f t="shared" si="2"/>
        <v>116.37</v>
      </c>
      <c r="N25" s="13" t="s">
        <v>55</v>
      </c>
      <c r="O25" s="11" t="s">
        <v>50</v>
      </c>
      <c r="P25" s="14" t="s">
        <v>53</v>
      </c>
      <c r="Q25" s="14" t="s">
        <v>52</v>
      </c>
      <c r="R25" s="54" t="e">
        <f t="shared" si="3"/>
        <v>#VALUE!</v>
      </c>
      <c r="S25" s="15"/>
      <c r="T25" s="15"/>
      <c r="U25" s="36"/>
    </row>
    <row r="26" spans="1:26" ht="15.75" customHeight="1">
      <c r="A26" s="10">
        <v>74</v>
      </c>
      <c r="B26" s="12">
        <v>27</v>
      </c>
      <c r="C26" s="12">
        <v>14</v>
      </c>
      <c r="D26" s="12">
        <v>0</v>
      </c>
      <c r="E26" s="12">
        <v>22</v>
      </c>
      <c r="F26" s="12">
        <v>9</v>
      </c>
      <c r="G26" s="11">
        <v>8</v>
      </c>
      <c r="H26" s="11">
        <v>1.47</v>
      </c>
      <c r="I26" s="24">
        <v>2</v>
      </c>
      <c r="J26" s="24">
        <v>438</v>
      </c>
      <c r="K26" s="24">
        <v>720</v>
      </c>
      <c r="L26" s="24">
        <v>41.8</v>
      </c>
      <c r="M26" s="54">
        <f t="shared" si="2"/>
        <v>57.153599999999997</v>
      </c>
      <c r="N26" s="38">
        <v>2</v>
      </c>
      <c r="O26" s="24" t="s">
        <v>56</v>
      </c>
      <c r="P26" s="40" t="s">
        <v>51</v>
      </c>
      <c r="Q26" s="14" t="s">
        <v>57</v>
      </c>
      <c r="R26" s="54" t="e">
        <f t="shared" si="3"/>
        <v>#VALUE!</v>
      </c>
      <c r="S26" s="15"/>
      <c r="T26" s="15"/>
      <c r="U26" s="15"/>
      <c r="V26" s="15"/>
      <c r="W26" s="15"/>
      <c r="X26" s="15"/>
      <c r="Y26" s="15"/>
      <c r="Z26" s="36"/>
    </row>
    <row r="27" spans="1:26" ht="15.75" customHeight="1">
      <c r="A27" s="10">
        <v>75</v>
      </c>
      <c r="B27" s="12">
        <v>27</v>
      </c>
      <c r="C27" s="12">
        <v>14</v>
      </c>
      <c r="D27" s="12">
        <v>0</v>
      </c>
      <c r="E27" s="12">
        <v>22</v>
      </c>
      <c r="F27" s="12">
        <v>9</v>
      </c>
      <c r="G27" s="11">
        <v>8</v>
      </c>
      <c r="H27" s="11">
        <v>1.44</v>
      </c>
      <c r="I27" s="24">
        <v>2</v>
      </c>
      <c r="J27" s="24">
        <v>438</v>
      </c>
      <c r="K27" s="24">
        <v>720</v>
      </c>
      <c r="L27" s="12">
        <v>41.6</v>
      </c>
      <c r="M27" s="54">
        <f t="shared" si="2"/>
        <v>55.987199999999994</v>
      </c>
      <c r="N27" s="13">
        <v>2</v>
      </c>
      <c r="O27" s="24" t="s">
        <v>56</v>
      </c>
      <c r="P27" s="40" t="s">
        <v>51</v>
      </c>
      <c r="Q27" s="14" t="s">
        <v>57</v>
      </c>
      <c r="R27" s="54" t="e">
        <f t="shared" si="3"/>
        <v>#VALUE!</v>
      </c>
      <c r="S27" s="15"/>
      <c r="T27" s="15"/>
      <c r="U27" s="15"/>
      <c r="V27" s="15"/>
      <c r="W27" s="15"/>
      <c r="X27" s="15"/>
      <c r="Y27" s="15"/>
      <c r="Z27" s="36"/>
    </row>
    <row r="28" spans="1:26" ht="15.75" customHeight="1">
      <c r="A28" s="10">
        <v>76</v>
      </c>
      <c r="B28" s="12">
        <v>27</v>
      </c>
      <c r="C28" s="12">
        <v>14</v>
      </c>
      <c r="D28" s="12">
        <v>0</v>
      </c>
      <c r="E28" s="12">
        <v>22</v>
      </c>
      <c r="F28" s="12">
        <v>9</v>
      </c>
      <c r="G28" s="11">
        <v>8</v>
      </c>
      <c r="H28" s="11">
        <v>1.44</v>
      </c>
      <c r="I28" s="24">
        <v>2</v>
      </c>
      <c r="J28" s="24">
        <v>444</v>
      </c>
      <c r="K28" s="24">
        <v>648</v>
      </c>
      <c r="L28" s="12">
        <v>38.700000000000003</v>
      </c>
      <c r="M28" s="54">
        <f t="shared" si="2"/>
        <v>50.388479999999994</v>
      </c>
      <c r="N28" s="13">
        <v>2</v>
      </c>
      <c r="O28" s="24" t="s">
        <v>56</v>
      </c>
      <c r="P28" s="40" t="s">
        <v>51</v>
      </c>
      <c r="Q28" s="14" t="s">
        <v>57</v>
      </c>
      <c r="R28" s="54" t="e">
        <f t="shared" si="3"/>
        <v>#VALUE!</v>
      </c>
      <c r="S28" s="15"/>
      <c r="T28" s="15"/>
      <c r="U28" s="15"/>
      <c r="V28" s="15"/>
      <c r="W28" s="15"/>
      <c r="X28" s="15"/>
      <c r="Y28" s="15"/>
      <c r="Z28" s="36"/>
    </row>
    <row r="29" spans="1:26" ht="15.75" customHeight="1">
      <c r="A29" s="10">
        <v>77</v>
      </c>
      <c r="B29" s="24">
        <v>27</v>
      </c>
      <c r="C29" s="24">
        <v>14</v>
      </c>
      <c r="D29" s="24">
        <v>0</v>
      </c>
      <c r="E29" s="24">
        <v>22</v>
      </c>
      <c r="F29" s="24">
        <v>9</v>
      </c>
      <c r="G29" s="24">
        <v>8</v>
      </c>
      <c r="H29" s="24">
        <v>1.46</v>
      </c>
      <c r="I29" s="24">
        <v>2</v>
      </c>
      <c r="J29" s="24">
        <v>675</v>
      </c>
      <c r="K29" s="24">
        <v>813</v>
      </c>
      <c r="L29" s="12">
        <v>42.2</v>
      </c>
      <c r="M29" s="54">
        <f t="shared" si="2"/>
        <v>64.096920000000011</v>
      </c>
      <c r="N29" s="41" t="s">
        <v>59</v>
      </c>
      <c r="O29" s="24" t="s">
        <v>56</v>
      </c>
      <c r="P29" s="14" t="s">
        <v>53</v>
      </c>
      <c r="Q29" s="14" t="s">
        <v>57</v>
      </c>
      <c r="R29" s="54" t="e">
        <f t="shared" si="3"/>
        <v>#VALUE!</v>
      </c>
      <c r="S29" s="15"/>
      <c r="T29" s="15"/>
      <c r="U29" s="15"/>
      <c r="V29" s="15"/>
      <c r="W29" s="15"/>
      <c r="X29" s="15"/>
      <c r="Y29" s="15"/>
      <c r="Z29" s="36"/>
    </row>
    <row r="30" spans="1:26" ht="15.75" customHeight="1">
      <c r="A30" s="10">
        <v>78</v>
      </c>
      <c r="B30" s="24">
        <v>27</v>
      </c>
      <c r="C30" s="24">
        <v>14</v>
      </c>
      <c r="D30" s="24">
        <v>0</v>
      </c>
      <c r="E30" s="24">
        <v>22</v>
      </c>
      <c r="F30" s="24">
        <v>9</v>
      </c>
      <c r="G30" s="24">
        <v>8</v>
      </c>
      <c r="H30" s="24">
        <v>1.45</v>
      </c>
      <c r="I30" s="24">
        <v>2</v>
      </c>
      <c r="J30" s="24">
        <v>675</v>
      </c>
      <c r="K30" s="24">
        <v>813</v>
      </c>
      <c r="L30" s="12">
        <v>43.4</v>
      </c>
      <c r="M30" s="54">
        <f t="shared" si="2"/>
        <v>63.657899999999991</v>
      </c>
      <c r="N30" s="41" t="s">
        <v>59</v>
      </c>
      <c r="O30" s="24" t="s">
        <v>56</v>
      </c>
      <c r="P30" s="14" t="s">
        <v>53</v>
      </c>
      <c r="Q30" s="14" t="s">
        <v>57</v>
      </c>
      <c r="R30" s="54" t="e">
        <f t="shared" si="3"/>
        <v>#VALUE!</v>
      </c>
      <c r="S30" s="15"/>
      <c r="T30" s="15"/>
      <c r="U30" s="15"/>
      <c r="V30" s="15"/>
      <c r="W30" s="15"/>
      <c r="X30" s="15"/>
      <c r="Y30" s="15"/>
      <c r="Z30" s="36"/>
    </row>
    <row r="31" spans="1:26" ht="15.75" customHeight="1">
      <c r="A31" s="10">
        <v>101</v>
      </c>
      <c r="B31" s="24">
        <v>45</v>
      </c>
      <c r="C31" s="24">
        <v>14</v>
      </c>
      <c r="D31" s="24">
        <v>0</v>
      </c>
      <c r="E31" s="24">
        <v>22</v>
      </c>
      <c r="F31" s="24">
        <v>9</v>
      </c>
      <c r="G31" s="24">
        <v>8</v>
      </c>
      <c r="H31" s="24">
        <v>1.46</v>
      </c>
      <c r="I31" s="24">
        <v>2</v>
      </c>
      <c r="J31" s="24">
        <v>438</v>
      </c>
      <c r="K31" s="24">
        <v>720</v>
      </c>
      <c r="L31" s="24">
        <v>32.5</v>
      </c>
      <c r="M31" s="54">
        <f t="shared" si="2"/>
        <v>94.608000000000004</v>
      </c>
      <c r="N31" s="38" t="s">
        <v>61</v>
      </c>
      <c r="O31" s="24" t="s">
        <v>56</v>
      </c>
      <c r="P31" s="40" t="s">
        <v>51</v>
      </c>
      <c r="Q31" s="14" t="s">
        <v>52</v>
      </c>
      <c r="R31" s="54" t="e">
        <f t="shared" si="3"/>
        <v>#VALUE!</v>
      </c>
      <c r="S31" s="11"/>
      <c r="T31" s="42"/>
      <c r="U31" s="15"/>
      <c r="V31" s="15"/>
      <c r="W31" s="15"/>
      <c r="X31" s="15"/>
      <c r="Y31" s="15"/>
      <c r="Z31" s="36"/>
    </row>
    <row r="32" spans="1:26" ht="15.75" customHeight="1">
      <c r="A32" s="10">
        <v>102</v>
      </c>
      <c r="B32" s="24">
        <v>45</v>
      </c>
      <c r="C32" s="24">
        <v>14</v>
      </c>
      <c r="D32" s="24">
        <v>0</v>
      </c>
      <c r="E32" s="24">
        <v>22</v>
      </c>
      <c r="F32" s="24">
        <v>9</v>
      </c>
      <c r="G32" s="24">
        <v>8</v>
      </c>
      <c r="H32" s="24">
        <v>1.48</v>
      </c>
      <c r="I32" s="24">
        <v>2</v>
      </c>
      <c r="J32" s="24">
        <v>444</v>
      </c>
      <c r="K32" s="24">
        <v>648</v>
      </c>
      <c r="L32" s="24">
        <v>30.7</v>
      </c>
      <c r="M32" s="54">
        <f t="shared" si="2"/>
        <v>86.313599999999994</v>
      </c>
      <c r="N32" s="38" t="s">
        <v>61</v>
      </c>
      <c r="O32" s="24" t="s">
        <v>56</v>
      </c>
      <c r="P32" s="40" t="s">
        <v>51</v>
      </c>
      <c r="Q32" s="14" t="s">
        <v>52</v>
      </c>
      <c r="R32" s="54" t="e">
        <f t="shared" si="3"/>
        <v>#VALUE!</v>
      </c>
      <c r="S32" s="11"/>
      <c r="T32" s="42"/>
      <c r="U32" s="15"/>
      <c r="V32" s="15"/>
      <c r="W32" s="15"/>
      <c r="X32" s="15"/>
      <c r="Y32" s="15"/>
      <c r="Z32" s="36"/>
    </row>
    <row r="33" spans="1:26" ht="15.75" customHeight="1">
      <c r="A33" s="10">
        <v>103</v>
      </c>
      <c r="B33" s="24">
        <v>45</v>
      </c>
      <c r="C33" s="24">
        <v>14</v>
      </c>
      <c r="D33" s="24">
        <v>0</v>
      </c>
      <c r="E33" s="24">
        <v>22</v>
      </c>
      <c r="F33" s="24">
        <v>9</v>
      </c>
      <c r="G33" s="24">
        <v>8</v>
      </c>
      <c r="H33" s="24">
        <v>1.47</v>
      </c>
      <c r="I33" s="24">
        <v>2</v>
      </c>
      <c r="J33" s="24">
        <v>675</v>
      </c>
      <c r="K33" s="24">
        <v>813</v>
      </c>
      <c r="L33" s="24">
        <v>40.700000000000003</v>
      </c>
      <c r="M33" s="54">
        <f t="shared" si="2"/>
        <v>107.55990000000001</v>
      </c>
      <c r="N33" s="38" t="s">
        <v>61</v>
      </c>
      <c r="O33" s="24" t="s">
        <v>56</v>
      </c>
      <c r="P33" s="14" t="s">
        <v>53</v>
      </c>
      <c r="Q33" s="14" t="s">
        <v>52</v>
      </c>
      <c r="R33" s="54" t="e">
        <f t="shared" si="3"/>
        <v>#VALUE!</v>
      </c>
      <c r="S33" s="11"/>
      <c r="T33" s="42"/>
      <c r="U33" s="15"/>
      <c r="V33" s="15"/>
      <c r="W33" s="15"/>
      <c r="X33" s="15"/>
      <c r="Y33" s="15"/>
      <c r="Z33" s="36"/>
    </row>
    <row r="34" spans="1:26" ht="15.75" customHeight="1">
      <c r="A34" s="10">
        <v>104</v>
      </c>
      <c r="B34" s="24">
        <v>45</v>
      </c>
      <c r="C34" s="24">
        <v>14</v>
      </c>
      <c r="D34" s="24">
        <v>0</v>
      </c>
      <c r="E34" s="24">
        <v>22</v>
      </c>
      <c r="F34" s="24">
        <v>9</v>
      </c>
      <c r="G34" s="24">
        <v>8</v>
      </c>
      <c r="H34" s="24">
        <v>1.49</v>
      </c>
      <c r="I34" s="24">
        <v>2</v>
      </c>
      <c r="J34" s="24">
        <v>675</v>
      </c>
      <c r="K34" s="24">
        <v>813</v>
      </c>
      <c r="L34" s="24">
        <v>40.9</v>
      </c>
      <c r="M34" s="54">
        <f t="shared" si="2"/>
        <v>109.02329999999999</v>
      </c>
      <c r="N34" s="38" t="s">
        <v>61</v>
      </c>
      <c r="O34" s="24" t="s">
        <v>56</v>
      </c>
      <c r="P34" s="14" t="s">
        <v>53</v>
      </c>
      <c r="Q34" s="14" t="s">
        <v>52</v>
      </c>
      <c r="R34" s="54" t="e">
        <f t="shared" si="3"/>
        <v>#VALUE!</v>
      </c>
      <c r="S34" s="11"/>
      <c r="T34" s="42"/>
      <c r="U34" s="15"/>
      <c r="V34" s="15"/>
      <c r="W34" s="15"/>
      <c r="X34" s="15"/>
      <c r="Y34" s="15"/>
      <c r="Z34" s="36"/>
    </row>
    <row r="35" spans="1:26" ht="15.75" customHeight="1">
      <c r="A35" s="10">
        <v>119</v>
      </c>
      <c r="B35" s="12">
        <v>27</v>
      </c>
      <c r="C35" s="12">
        <v>14</v>
      </c>
      <c r="D35" s="11">
        <v>0</v>
      </c>
      <c r="E35" s="12">
        <v>22</v>
      </c>
      <c r="F35" s="12">
        <v>9</v>
      </c>
      <c r="G35" s="11">
        <v>8</v>
      </c>
      <c r="H35" s="11">
        <v>10</v>
      </c>
      <c r="I35" s="11">
        <v>2</v>
      </c>
      <c r="J35" s="11">
        <v>190</v>
      </c>
      <c r="K35" s="11">
        <v>759</v>
      </c>
      <c r="L35" s="12">
        <v>41.8</v>
      </c>
      <c r="M35" s="54">
        <f t="shared" si="2"/>
        <v>409.86</v>
      </c>
      <c r="N35" s="13">
        <v>2</v>
      </c>
      <c r="O35" s="11" t="s">
        <v>62</v>
      </c>
      <c r="P35" s="14" t="s">
        <v>51</v>
      </c>
      <c r="Q35" s="14" t="s">
        <v>21</v>
      </c>
      <c r="R35" s="54" t="e">
        <f t="shared" si="3"/>
        <v>#VALUE!</v>
      </c>
      <c r="S35" s="11"/>
      <c r="T35" s="42"/>
      <c r="U35" s="15"/>
      <c r="V35" s="15"/>
      <c r="W35" s="15"/>
      <c r="X35" s="15"/>
      <c r="Y35" s="15"/>
      <c r="Z35" s="36"/>
    </row>
    <row r="36" spans="1:26" ht="15.75" customHeight="1">
      <c r="A36" s="10">
        <v>120</v>
      </c>
      <c r="B36" s="12">
        <v>27</v>
      </c>
      <c r="C36" s="12">
        <v>14</v>
      </c>
      <c r="D36" s="11">
        <v>0</v>
      </c>
      <c r="E36" s="12">
        <v>22</v>
      </c>
      <c r="F36" s="12">
        <v>9</v>
      </c>
      <c r="G36" s="11">
        <v>8</v>
      </c>
      <c r="H36" s="11">
        <v>10</v>
      </c>
      <c r="I36" s="11">
        <v>2</v>
      </c>
      <c r="J36" s="11">
        <v>205</v>
      </c>
      <c r="K36" s="11">
        <v>671</v>
      </c>
      <c r="L36" s="12">
        <v>38.700000000000003</v>
      </c>
      <c r="M36" s="54">
        <f t="shared" si="2"/>
        <v>362.34</v>
      </c>
      <c r="N36" s="13">
        <v>2</v>
      </c>
      <c r="O36" s="11" t="s">
        <v>62</v>
      </c>
      <c r="P36" s="14" t="s">
        <v>51</v>
      </c>
      <c r="Q36" s="14" t="s">
        <v>21</v>
      </c>
      <c r="R36" s="54" t="e">
        <f t="shared" si="3"/>
        <v>#VALUE!</v>
      </c>
      <c r="S36" s="11"/>
      <c r="T36" s="42"/>
      <c r="U36" s="15"/>
      <c r="V36" s="15"/>
      <c r="W36" s="15"/>
      <c r="X36" s="15"/>
      <c r="Y36" s="15"/>
      <c r="Z36" s="36"/>
    </row>
    <row r="37" spans="1:26" ht="15.75" customHeight="1">
      <c r="A37" s="10">
        <v>121</v>
      </c>
      <c r="B37" s="12">
        <v>27</v>
      </c>
      <c r="C37" s="12">
        <v>14</v>
      </c>
      <c r="D37" s="11">
        <v>0</v>
      </c>
      <c r="E37" s="12">
        <v>22</v>
      </c>
      <c r="F37" s="12">
        <v>9</v>
      </c>
      <c r="G37" s="11">
        <v>8</v>
      </c>
      <c r="H37" s="11">
        <v>10</v>
      </c>
      <c r="I37" s="11">
        <v>2</v>
      </c>
      <c r="J37" s="11">
        <v>450</v>
      </c>
      <c r="K37" s="11">
        <v>862</v>
      </c>
      <c r="L37" s="12">
        <v>43.4</v>
      </c>
      <c r="M37" s="54">
        <f t="shared" si="2"/>
        <v>465.48</v>
      </c>
      <c r="N37" s="13" t="s">
        <v>64</v>
      </c>
      <c r="O37" s="11" t="s">
        <v>62</v>
      </c>
      <c r="P37" s="14" t="s">
        <v>53</v>
      </c>
      <c r="Q37" s="14" t="s">
        <v>21</v>
      </c>
      <c r="R37" s="54" t="e">
        <f t="shared" si="3"/>
        <v>#VALUE!</v>
      </c>
      <c r="S37" s="11"/>
      <c r="T37" s="42"/>
      <c r="U37" s="15"/>
      <c r="V37" s="15"/>
      <c r="W37" s="15"/>
      <c r="X37" s="15"/>
      <c r="Y37" s="15"/>
      <c r="Z37" s="36"/>
    </row>
    <row r="38" spans="1:26" ht="15.75" customHeight="1">
      <c r="A38" s="10">
        <v>24</v>
      </c>
      <c r="B38" s="11">
        <v>20.8</v>
      </c>
      <c r="C38" s="11">
        <v>20.8</v>
      </c>
      <c r="D38" s="11">
        <v>0</v>
      </c>
      <c r="E38" s="11">
        <v>41.6</v>
      </c>
      <c r="F38" s="12">
        <v>13</v>
      </c>
      <c r="G38" s="11">
        <v>12</v>
      </c>
      <c r="H38" s="11">
        <v>5</v>
      </c>
      <c r="I38" s="11">
        <v>2</v>
      </c>
      <c r="J38" s="11">
        <v>395</v>
      </c>
      <c r="K38" s="11">
        <v>526</v>
      </c>
      <c r="L38" s="11">
        <v>167.4</v>
      </c>
      <c r="M38" s="54">
        <f t="shared" si="2"/>
        <v>109.408</v>
      </c>
      <c r="N38" s="13">
        <v>2</v>
      </c>
      <c r="O38" s="11" t="s">
        <v>19</v>
      </c>
      <c r="P38" s="14" t="s">
        <v>20</v>
      </c>
      <c r="Q38" s="14" t="s">
        <v>38</v>
      </c>
      <c r="R38" s="54" t="e">
        <f t="shared" si="3"/>
        <v>#VALUE!</v>
      </c>
    </row>
    <row r="39" spans="1:26" ht="15.75" customHeight="1">
      <c r="A39" s="10">
        <v>25</v>
      </c>
      <c r="B39" s="11">
        <v>20.8</v>
      </c>
      <c r="C39" s="11">
        <v>20.8</v>
      </c>
      <c r="D39" s="11">
        <v>0</v>
      </c>
      <c r="E39" s="11">
        <v>41.6</v>
      </c>
      <c r="F39" s="12">
        <v>13</v>
      </c>
      <c r="G39" s="11">
        <v>12</v>
      </c>
      <c r="H39" s="11">
        <v>0.8</v>
      </c>
      <c r="I39" s="11">
        <v>2</v>
      </c>
      <c r="J39" s="11">
        <v>327</v>
      </c>
      <c r="K39" s="11">
        <v>478</v>
      </c>
      <c r="L39" s="11">
        <v>19.600000000000001</v>
      </c>
      <c r="M39" s="54">
        <f t="shared" si="2"/>
        <v>15.90784</v>
      </c>
      <c r="N39" s="13">
        <v>2</v>
      </c>
      <c r="O39" s="11" t="s">
        <v>19</v>
      </c>
      <c r="P39" s="14" t="s">
        <v>20</v>
      </c>
      <c r="Q39" s="14" t="s">
        <v>21</v>
      </c>
      <c r="R39" s="54" t="e">
        <f t="shared" si="3"/>
        <v>#VALUE!</v>
      </c>
    </row>
    <row r="40" spans="1:26" ht="15.75" customHeight="1">
      <c r="A40" s="10">
        <v>26</v>
      </c>
      <c r="B40" s="11">
        <v>20.8</v>
      </c>
      <c r="C40" s="11">
        <v>20.8</v>
      </c>
      <c r="D40" s="11">
        <v>0</v>
      </c>
      <c r="E40" s="11">
        <v>41.6</v>
      </c>
      <c r="F40" s="12">
        <v>13</v>
      </c>
      <c r="G40" s="11">
        <v>12</v>
      </c>
      <c r="H40" s="11">
        <v>0.8</v>
      </c>
      <c r="I40" s="11">
        <v>2</v>
      </c>
      <c r="J40" s="11">
        <v>327</v>
      </c>
      <c r="K40" s="11">
        <v>478</v>
      </c>
      <c r="L40" s="11">
        <v>18.8</v>
      </c>
      <c r="M40" s="54">
        <f t="shared" si="2"/>
        <v>15.90784</v>
      </c>
      <c r="N40" s="13">
        <v>2</v>
      </c>
      <c r="O40" s="11" t="s">
        <v>19</v>
      </c>
      <c r="P40" s="14" t="s">
        <v>20</v>
      </c>
      <c r="Q40" s="14" t="s">
        <v>21</v>
      </c>
      <c r="R40" s="54" t="e">
        <f t="shared" si="3"/>
        <v>#VALUE!</v>
      </c>
    </row>
    <row r="41" spans="1:26" ht="15">
      <c r="A41" s="10">
        <v>27</v>
      </c>
      <c r="B41" s="11">
        <v>20.8</v>
      </c>
      <c r="C41" s="11">
        <v>20.8</v>
      </c>
      <c r="D41" s="11">
        <v>0</v>
      </c>
      <c r="E41" s="11">
        <v>41.6</v>
      </c>
      <c r="F41" s="12">
        <v>13</v>
      </c>
      <c r="G41" s="11">
        <v>12</v>
      </c>
      <c r="H41" s="11">
        <v>1.2</v>
      </c>
      <c r="I41" s="11">
        <v>2</v>
      </c>
      <c r="J41" s="11">
        <v>311</v>
      </c>
      <c r="K41" s="11">
        <v>456</v>
      </c>
      <c r="L41" s="11">
        <v>29.3</v>
      </c>
      <c r="M41" s="54">
        <f t="shared" si="2"/>
        <v>22.76352</v>
      </c>
      <c r="N41" s="13">
        <v>2</v>
      </c>
      <c r="O41" s="11" t="s">
        <v>19</v>
      </c>
      <c r="P41" s="14" t="s">
        <v>20</v>
      </c>
      <c r="Q41" s="14" t="s">
        <v>21</v>
      </c>
      <c r="R41" s="54" t="e">
        <f t="shared" si="3"/>
        <v>#VALUE!</v>
      </c>
    </row>
    <row r="42" spans="1:26" ht="15">
      <c r="A42" s="10">
        <v>28</v>
      </c>
      <c r="B42" s="11">
        <v>20.8</v>
      </c>
      <c r="C42" s="11">
        <v>20.8</v>
      </c>
      <c r="D42" s="11">
        <v>0</v>
      </c>
      <c r="E42" s="11">
        <v>41.6</v>
      </c>
      <c r="F42" s="12">
        <v>13</v>
      </c>
      <c r="G42" s="11">
        <v>12</v>
      </c>
      <c r="H42" s="11">
        <v>2</v>
      </c>
      <c r="I42" s="11">
        <v>2</v>
      </c>
      <c r="J42" s="11">
        <v>334</v>
      </c>
      <c r="K42" s="11">
        <v>463</v>
      </c>
      <c r="L42" s="11">
        <v>45.2</v>
      </c>
      <c r="M42" s="54">
        <f t="shared" si="2"/>
        <v>38.521599999999999</v>
      </c>
      <c r="N42" s="13">
        <v>2</v>
      </c>
      <c r="O42" s="11" t="s">
        <v>19</v>
      </c>
      <c r="P42" s="14" t="s">
        <v>20</v>
      </c>
      <c r="Q42" s="14" t="s">
        <v>21</v>
      </c>
      <c r="R42" s="54" t="e">
        <f t="shared" si="3"/>
        <v>#VALUE!</v>
      </c>
    </row>
    <row r="43" spans="1:26" ht="15">
      <c r="A43" s="10">
        <v>29</v>
      </c>
      <c r="B43" s="11">
        <v>20.8</v>
      </c>
      <c r="C43" s="11">
        <v>20.8</v>
      </c>
      <c r="D43" s="11">
        <v>0</v>
      </c>
      <c r="E43" s="11">
        <v>41.6</v>
      </c>
      <c r="F43" s="12">
        <v>13</v>
      </c>
      <c r="G43" s="11">
        <v>12</v>
      </c>
      <c r="H43" s="11">
        <v>3</v>
      </c>
      <c r="I43" s="11">
        <v>2</v>
      </c>
      <c r="J43" s="11">
        <v>295</v>
      </c>
      <c r="K43" s="11">
        <v>447</v>
      </c>
      <c r="L43" s="11">
        <v>66.900000000000006</v>
      </c>
      <c r="M43" s="54">
        <f t="shared" si="2"/>
        <v>55.785600000000002</v>
      </c>
      <c r="N43" s="13">
        <v>2</v>
      </c>
      <c r="O43" s="11" t="s">
        <v>19</v>
      </c>
      <c r="P43" s="14" t="s">
        <v>20</v>
      </c>
      <c r="Q43" s="14" t="s">
        <v>21</v>
      </c>
      <c r="R43" s="54" t="e">
        <f t="shared" si="3"/>
        <v>#VALUE!</v>
      </c>
    </row>
    <row r="44" spans="1:26" ht="15">
      <c r="A44" s="10">
        <v>30</v>
      </c>
      <c r="B44" s="11">
        <v>20.8</v>
      </c>
      <c r="C44" s="11">
        <v>20.8</v>
      </c>
      <c r="D44" s="11">
        <v>0</v>
      </c>
      <c r="E44" s="11">
        <v>41.6</v>
      </c>
      <c r="F44" s="12">
        <v>13</v>
      </c>
      <c r="G44" s="11">
        <v>12</v>
      </c>
      <c r="H44" s="11">
        <v>3</v>
      </c>
      <c r="I44" s="11">
        <v>2</v>
      </c>
      <c r="J44" s="11">
        <v>295</v>
      </c>
      <c r="K44" s="11">
        <v>447</v>
      </c>
      <c r="L44" s="11">
        <v>67.5</v>
      </c>
      <c r="M44" s="54">
        <f t="shared" si="2"/>
        <v>55.785600000000002</v>
      </c>
      <c r="N44" s="13">
        <v>2</v>
      </c>
      <c r="O44" s="11" t="s">
        <v>19</v>
      </c>
      <c r="P44" s="14" t="s">
        <v>20</v>
      </c>
      <c r="Q44" s="14" t="s">
        <v>21</v>
      </c>
      <c r="R44" s="54" t="e">
        <f t="shared" si="3"/>
        <v>#VALUE!</v>
      </c>
    </row>
    <row r="45" spans="1:26" ht="15">
      <c r="A45" s="10">
        <v>31</v>
      </c>
      <c r="B45" s="11">
        <v>20.8</v>
      </c>
      <c r="C45" s="11">
        <v>20.8</v>
      </c>
      <c r="D45" s="11">
        <v>0</v>
      </c>
      <c r="E45" s="11">
        <v>41.6</v>
      </c>
      <c r="F45" s="12">
        <v>13</v>
      </c>
      <c r="G45" s="11">
        <v>12</v>
      </c>
      <c r="H45" s="24">
        <v>3</v>
      </c>
      <c r="I45" s="11">
        <v>2</v>
      </c>
      <c r="J45" s="11">
        <v>295</v>
      </c>
      <c r="K45" s="11">
        <v>447</v>
      </c>
      <c r="L45" s="11">
        <v>126.5</v>
      </c>
      <c r="M45" s="54">
        <f t="shared" si="2"/>
        <v>55.785600000000002</v>
      </c>
      <c r="N45" s="13">
        <v>2</v>
      </c>
      <c r="O45" s="11" t="s">
        <v>19</v>
      </c>
      <c r="P45" s="14" t="s">
        <v>20</v>
      </c>
      <c r="Q45" s="14" t="s">
        <v>38</v>
      </c>
      <c r="R45" s="54" t="e">
        <f t="shared" si="3"/>
        <v>#VALUE!</v>
      </c>
    </row>
    <row r="46" spans="1:26" ht="15">
      <c r="A46" s="10">
        <v>32</v>
      </c>
      <c r="B46" s="11">
        <v>20.8</v>
      </c>
      <c r="C46" s="11">
        <v>20.8</v>
      </c>
      <c r="D46" s="11">
        <v>0</v>
      </c>
      <c r="E46" s="11">
        <v>41.6</v>
      </c>
      <c r="F46" s="12">
        <v>13</v>
      </c>
      <c r="G46" s="11">
        <v>12</v>
      </c>
      <c r="H46" s="11">
        <v>3</v>
      </c>
      <c r="I46" s="11">
        <v>2</v>
      </c>
      <c r="J46" s="11">
        <v>295</v>
      </c>
      <c r="K46" s="11">
        <v>447</v>
      </c>
      <c r="L46" s="11">
        <v>123.1</v>
      </c>
      <c r="M46" s="54">
        <f t="shared" si="2"/>
        <v>55.785600000000002</v>
      </c>
      <c r="N46" s="13">
        <v>2</v>
      </c>
      <c r="O46" s="11" t="s">
        <v>19</v>
      </c>
      <c r="P46" s="14" t="s">
        <v>20</v>
      </c>
      <c r="Q46" s="14" t="s">
        <v>38</v>
      </c>
      <c r="R46" s="54" t="e">
        <f t="shared" si="3"/>
        <v>#VALUE!</v>
      </c>
    </row>
    <row r="47" spans="1:26" ht="15">
      <c r="A47" s="10">
        <v>33</v>
      </c>
      <c r="B47" s="11">
        <v>20.8</v>
      </c>
      <c r="C47" s="11">
        <v>20.8</v>
      </c>
      <c r="D47" s="11">
        <v>0</v>
      </c>
      <c r="E47" s="11">
        <v>41.6</v>
      </c>
      <c r="F47" s="12">
        <v>13</v>
      </c>
      <c r="G47" s="11">
        <v>12</v>
      </c>
      <c r="H47" s="11">
        <v>4.5</v>
      </c>
      <c r="I47" s="11">
        <v>2</v>
      </c>
      <c r="J47" s="11">
        <v>353</v>
      </c>
      <c r="K47" s="11">
        <v>478</v>
      </c>
      <c r="L47" s="11">
        <v>100.6</v>
      </c>
      <c r="M47" s="54">
        <f t="shared" si="2"/>
        <v>89.4816</v>
      </c>
      <c r="N47" s="13">
        <v>2</v>
      </c>
      <c r="O47" s="11" t="s">
        <v>19</v>
      </c>
      <c r="P47" s="14" t="s">
        <v>20</v>
      </c>
      <c r="Q47" s="14" t="s">
        <v>21</v>
      </c>
      <c r="R47" s="54" t="e">
        <f t="shared" si="3"/>
        <v>#VALUE!</v>
      </c>
    </row>
    <row r="48" spans="1:26" ht="15">
      <c r="A48" s="10">
        <v>34</v>
      </c>
      <c r="B48" s="11">
        <v>20.8</v>
      </c>
      <c r="C48" s="11">
        <v>20.8</v>
      </c>
      <c r="D48" s="11">
        <v>0</v>
      </c>
      <c r="E48" s="11">
        <v>41.6</v>
      </c>
      <c r="F48" s="12">
        <v>13</v>
      </c>
      <c r="G48" s="11">
        <v>12</v>
      </c>
      <c r="H48" s="11">
        <v>4.5</v>
      </c>
      <c r="I48" s="11">
        <v>2</v>
      </c>
      <c r="J48" s="11">
        <v>353</v>
      </c>
      <c r="K48" s="11">
        <v>478</v>
      </c>
      <c r="L48" s="11">
        <v>98.7</v>
      </c>
      <c r="M48" s="54">
        <f t="shared" si="2"/>
        <v>89.4816</v>
      </c>
      <c r="N48" s="13">
        <v>2</v>
      </c>
      <c r="O48" s="11" t="s">
        <v>19</v>
      </c>
      <c r="P48" s="14" t="s">
        <v>20</v>
      </c>
      <c r="Q48" s="14" t="s">
        <v>21</v>
      </c>
      <c r="R48" s="54" t="e">
        <f t="shared" si="3"/>
        <v>#VALUE!</v>
      </c>
    </row>
    <row r="49" spans="1:26" ht="15">
      <c r="A49" s="10">
        <v>35</v>
      </c>
      <c r="B49" s="11">
        <v>20.8</v>
      </c>
      <c r="C49" s="11">
        <v>20.8</v>
      </c>
      <c r="D49" s="11">
        <v>0</v>
      </c>
      <c r="E49" s="11">
        <v>41.6</v>
      </c>
      <c r="F49" s="12">
        <v>13</v>
      </c>
      <c r="G49" s="11">
        <v>12</v>
      </c>
      <c r="H49" s="11">
        <v>4.5</v>
      </c>
      <c r="I49" s="11">
        <v>2</v>
      </c>
      <c r="J49" s="11">
        <v>353</v>
      </c>
      <c r="K49" s="11">
        <v>478</v>
      </c>
      <c r="L49" s="11">
        <v>120.9</v>
      </c>
      <c r="M49" s="54">
        <f t="shared" si="2"/>
        <v>89.4816</v>
      </c>
      <c r="N49" s="13">
        <v>2</v>
      </c>
      <c r="O49" s="11" t="s">
        <v>19</v>
      </c>
      <c r="P49" s="14" t="s">
        <v>20</v>
      </c>
      <c r="Q49" s="14" t="s">
        <v>38</v>
      </c>
      <c r="R49" s="54" t="e">
        <f t="shared" si="3"/>
        <v>#VALUE!</v>
      </c>
      <c r="S49" s="17"/>
      <c r="T49" s="17"/>
      <c r="U49" s="17"/>
      <c r="V49" s="17"/>
      <c r="W49" s="17"/>
      <c r="X49" s="17"/>
      <c r="Y49" s="17"/>
    </row>
    <row r="50" spans="1:26" ht="15">
      <c r="A50" s="10">
        <v>36</v>
      </c>
      <c r="B50" s="11">
        <v>20.8</v>
      </c>
      <c r="C50" s="11">
        <v>20.8</v>
      </c>
      <c r="D50" s="11">
        <v>0</v>
      </c>
      <c r="E50" s="11">
        <v>41.6</v>
      </c>
      <c r="F50" s="12">
        <v>13</v>
      </c>
      <c r="G50" s="11">
        <v>12</v>
      </c>
      <c r="H50" s="11">
        <v>5</v>
      </c>
      <c r="I50" s="11">
        <v>2</v>
      </c>
      <c r="J50" s="11">
        <v>395</v>
      </c>
      <c r="K50" s="11">
        <v>526</v>
      </c>
      <c r="L50" s="11">
        <v>162.19999999999999</v>
      </c>
      <c r="M50" s="54">
        <f t="shared" si="2"/>
        <v>109.408</v>
      </c>
      <c r="N50" s="13">
        <v>2</v>
      </c>
      <c r="O50" s="11" t="s">
        <v>19</v>
      </c>
      <c r="P50" s="14" t="s">
        <v>20</v>
      </c>
      <c r="Q50" s="14" t="s">
        <v>38</v>
      </c>
      <c r="R50" s="54" t="e">
        <f t="shared" si="3"/>
        <v>#VALUE!</v>
      </c>
      <c r="S50" s="15"/>
      <c r="T50" s="15"/>
      <c r="U50" s="36"/>
    </row>
    <row r="51" spans="1:26" ht="15">
      <c r="A51" s="10">
        <v>52</v>
      </c>
      <c r="B51" s="12">
        <v>45</v>
      </c>
      <c r="C51" s="12">
        <v>25</v>
      </c>
      <c r="D51" s="12">
        <v>27</v>
      </c>
      <c r="E51" s="12">
        <v>0</v>
      </c>
      <c r="F51" s="12">
        <v>9</v>
      </c>
      <c r="G51" s="11">
        <v>8</v>
      </c>
      <c r="H51" s="11">
        <v>1.5</v>
      </c>
      <c r="I51" s="11">
        <v>2</v>
      </c>
      <c r="J51" s="37">
        <v>474</v>
      </c>
      <c r="K51" s="11">
        <v>759</v>
      </c>
      <c r="L51" s="12">
        <v>42.1</v>
      </c>
      <c r="M51" s="54">
        <f t="shared" ref="M51:M95" si="4">H51*(B51+(D51-(F51/2)))*K51/1000</f>
        <v>76.848749999999995</v>
      </c>
      <c r="N51" s="13">
        <v>2</v>
      </c>
      <c r="O51" s="11" t="s">
        <v>50</v>
      </c>
      <c r="P51" s="14" t="s">
        <v>51</v>
      </c>
      <c r="Q51" s="14" t="s">
        <v>52</v>
      </c>
      <c r="R51" s="54" t="e">
        <f t="shared" ref="R51:R95" si="5">M51*(G51+(I51-(K51/2)))*P51/1000</f>
        <v>#VALUE!</v>
      </c>
      <c r="S51" s="15"/>
      <c r="T51" s="15"/>
      <c r="U51" s="36"/>
    </row>
    <row r="52" spans="1:26" ht="15">
      <c r="A52" s="10">
        <v>53</v>
      </c>
      <c r="B52" s="12">
        <v>45</v>
      </c>
      <c r="C52" s="12">
        <v>25</v>
      </c>
      <c r="D52" s="12">
        <v>27</v>
      </c>
      <c r="E52" s="12">
        <v>0</v>
      </c>
      <c r="F52" s="12">
        <v>9</v>
      </c>
      <c r="G52" s="11">
        <v>8</v>
      </c>
      <c r="H52" s="11">
        <v>1.5</v>
      </c>
      <c r="I52" s="11">
        <v>2</v>
      </c>
      <c r="J52" s="11">
        <v>463</v>
      </c>
      <c r="K52" s="11">
        <v>677</v>
      </c>
      <c r="L52" s="12">
        <v>39.200000000000003</v>
      </c>
      <c r="M52" s="54">
        <f t="shared" si="4"/>
        <v>68.546250000000001</v>
      </c>
      <c r="N52" s="13">
        <v>2</v>
      </c>
      <c r="O52" s="11" t="s">
        <v>50</v>
      </c>
      <c r="P52" s="14" t="s">
        <v>51</v>
      </c>
      <c r="Q52" s="14" t="s">
        <v>52</v>
      </c>
      <c r="R52" s="54" t="e">
        <f t="shared" si="5"/>
        <v>#VALUE!</v>
      </c>
      <c r="S52" s="15"/>
      <c r="T52" s="15"/>
      <c r="U52" s="36"/>
    </row>
    <row r="53" spans="1:26" ht="15">
      <c r="A53" s="10">
        <v>54</v>
      </c>
      <c r="B53" s="12">
        <v>45</v>
      </c>
      <c r="C53" s="12">
        <v>25</v>
      </c>
      <c r="D53" s="12">
        <v>27</v>
      </c>
      <c r="E53" s="12">
        <v>0</v>
      </c>
      <c r="F53" s="12">
        <v>9</v>
      </c>
      <c r="G53" s="11">
        <v>8</v>
      </c>
      <c r="H53" s="11">
        <v>1.5</v>
      </c>
      <c r="I53" s="11">
        <v>2</v>
      </c>
      <c r="J53" s="37">
        <v>724</v>
      </c>
      <c r="K53" s="11">
        <v>862</v>
      </c>
      <c r="L53" s="12">
        <v>52.2</v>
      </c>
      <c r="M53" s="54">
        <f t="shared" si="4"/>
        <v>87.277500000000003</v>
      </c>
      <c r="N53" s="13">
        <v>2</v>
      </c>
      <c r="O53" s="11" t="s">
        <v>50</v>
      </c>
      <c r="P53" s="14" t="s">
        <v>53</v>
      </c>
      <c r="Q53" s="14" t="s">
        <v>52</v>
      </c>
      <c r="R53" s="54" t="e">
        <f t="shared" si="5"/>
        <v>#VALUE!</v>
      </c>
      <c r="S53" s="15"/>
      <c r="T53" s="15"/>
      <c r="U53" s="36"/>
    </row>
    <row r="54" spans="1:26" ht="15">
      <c r="A54" s="10">
        <v>69</v>
      </c>
      <c r="B54" s="12">
        <v>27</v>
      </c>
      <c r="C54" s="12">
        <v>25</v>
      </c>
      <c r="D54" s="12">
        <v>27</v>
      </c>
      <c r="E54" s="12">
        <v>0</v>
      </c>
      <c r="F54" s="12">
        <v>9</v>
      </c>
      <c r="G54" s="11">
        <v>8</v>
      </c>
      <c r="H54" s="11">
        <v>1.44</v>
      </c>
      <c r="I54" s="24">
        <v>2</v>
      </c>
      <c r="J54" s="24">
        <v>438</v>
      </c>
      <c r="K54" s="24">
        <v>720</v>
      </c>
      <c r="L54" s="24">
        <v>38.9</v>
      </c>
      <c r="M54" s="54">
        <f t="shared" si="4"/>
        <v>51.321599999999997</v>
      </c>
      <c r="N54" s="38">
        <v>2</v>
      </c>
      <c r="O54" s="24" t="s">
        <v>56</v>
      </c>
      <c r="P54" s="39" t="s">
        <v>51</v>
      </c>
      <c r="Q54" s="14" t="s">
        <v>57</v>
      </c>
      <c r="R54" s="54" t="e">
        <f t="shared" si="5"/>
        <v>#VALUE!</v>
      </c>
      <c r="S54" s="15"/>
      <c r="T54" s="15"/>
      <c r="U54" s="15"/>
      <c r="V54" s="15"/>
      <c r="W54" s="15"/>
      <c r="X54" s="15"/>
      <c r="Y54" s="15"/>
      <c r="Z54" s="36"/>
    </row>
    <row r="55" spans="1:26" ht="15">
      <c r="A55" s="10">
        <v>70</v>
      </c>
      <c r="B55" s="12">
        <v>27</v>
      </c>
      <c r="C55" s="12">
        <v>25</v>
      </c>
      <c r="D55" s="12">
        <v>27</v>
      </c>
      <c r="E55" s="12">
        <v>0</v>
      </c>
      <c r="F55" s="12">
        <v>9</v>
      </c>
      <c r="G55" s="11">
        <v>8</v>
      </c>
      <c r="H55" s="11">
        <v>1.45</v>
      </c>
      <c r="I55" s="24">
        <v>2</v>
      </c>
      <c r="J55" s="24">
        <v>438</v>
      </c>
      <c r="K55" s="24">
        <v>720</v>
      </c>
      <c r="L55" s="24">
        <v>37.5</v>
      </c>
      <c r="M55" s="54">
        <f t="shared" si="4"/>
        <v>51.67799999999999</v>
      </c>
      <c r="N55" s="38">
        <v>2</v>
      </c>
      <c r="O55" s="24" t="s">
        <v>56</v>
      </c>
      <c r="P55" s="40" t="s">
        <v>51</v>
      </c>
      <c r="Q55" s="14" t="s">
        <v>57</v>
      </c>
      <c r="R55" s="54" t="e">
        <f t="shared" si="5"/>
        <v>#VALUE!</v>
      </c>
      <c r="S55" s="15"/>
      <c r="T55" s="15"/>
      <c r="U55" s="15"/>
      <c r="V55" s="15"/>
      <c r="W55" s="15"/>
      <c r="X55" s="15"/>
      <c r="Y55" s="15"/>
      <c r="Z55" s="36"/>
    </row>
    <row r="56" spans="1:26" ht="15">
      <c r="A56" s="10">
        <v>71</v>
      </c>
      <c r="B56" s="12">
        <v>27</v>
      </c>
      <c r="C56" s="12">
        <v>25</v>
      </c>
      <c r="D56" s="12">
        <v>27</v>
      </c>
      <c r="E56" s="12">
        <v>0</v>
      </c>
      <c r="F56" s="12">
        <v>9</v>
      </c>
      <c r="G56" s="11">
        <v>8</v>
      </c>
      <c r="H56" s="11">
        <v>1.45</v>
      </c>
      <c r="I56" s="24">
        <v>2</v>
      </c>
      <c r="J56" s="24">
        <v>444</v>
      </c>
      <c r="K56" s="24">
        <v>648</v>
      </c>
      <c r="L56" s="24">
        <v>36.700000000000003</v>
      </c>
      <c r="M56" s="54">
        <f t="shared" si="4"/>
        <v>46.510199999999998</v>
      </c>
      <c r="N56" s="38">
        <v>2</v>
      </c>
      <c r="O56" s="24" t="s">
        <v>56</v>
      </c>
      <c r="P56" s="40" t="s">
        <v>51</v>
      </c>
      <c r="Q56" s="14" t="s">
        <v>57</v>
      </c>
      <c r="R56" s="54" t="e">
        <f t="shared" si="5"/>
        <v>#VALUE!</v>
      </c>
      <c r="S56" s="15"/>
      <c r="T56" s="15"/>
      <c r="U56" s="15"/>
      <c r="V56" s="15"/>
      <c r="W56" s="15"/>
      <c r="X56" s="15"/>
      <c r="Y56" s="15"/>
      <c r="Z56" s="36"/>
    </row>
    <row r="57" spans="1:26" ht="15">
      <c r="A57" s="10">
        <v>72</v>
      </c>
      <c r="B57" s="12">
        <v>27</v>
      </c>
      <c r="C57" s="12">
        <v>25</v>
      </c>
      <c r="D57" s="12">
        <v>27</v>
      </c>
      <c r="E57" s="12">
        <v>0</v>
      </c>
      <c r="F57" s="12">
        <v>9</v>
      </c>
      <c r="G57" s="11">
        <v>8</v>
      </c>
      <c r="H57" s="11">
        <v>1.47</v>
      </c>
      <c r="I57" s="24">
        <v>2</v>
      </c>
      <c r="J57" s="24">
        <v>675</v>
      </c>
      <c r="K57" s="24">
        <v>813</v>
      </c>
      <c r="L57" s="24">
        <v>42.8</v>
      </c>
      <c r="M57" s="54">
        <f t="shared" si="4"/>
        <v>59.157944999999998</v>
      </c>
      <c r="N57" s="38" t="s">
        <v>59</v>
      </c>
      <c r="O57" s="24" t="s">
        <v>56</v>
      </c>
      <c r="P57" s="40" t="s">
        <v>53</v>
      </c>
      <c r="Q57" s="14" t="s">
        <v>57</v>
      </c>
      <c r="R57" s="54" t="e">
        <f t="shared" si="5"/>
        <v>#VALUE!</v>
      </c>
      <c r="S57" s="15"/>
      <c r="T57" s="15"/>
      <c r="U57" s="15"/>
      <c r="V57" s="15"/>
      <c r="W57" s="15"/>
      <c r="X57" s="15"/>
      <c r="Y57" s="15"/>
      <c r="Z57" s="36"/>
    </row>
    <row r="58" spans="1:26" ht="15">
      <c r="A58" s="10">
        <v>73</v>
      </c>
      <c r="B58" s="12">
        <v>27</v>
      </c>
      <c r="C58" s="12">
        <v>25</v>
      </c>
      <c r="D58" s="12">
        <v>27</v>
      </c>
      <c r="E58" s="12">
        <v>0</v>
      </c>
      <c r="F58" s="12">
        <v>9</v>
      </c>
      <c r="G58" s="11">
        <v>8</v>
      </c>
      <c r="H58" s="11">
        <v>1.44</v>
      </c>
      <c r="I58" s="24">
        <v>2</v>
      </c>
      <c r="J58" s="24">
        <v>675</v>
      </c>
      <c r="K58" s="24">
        <v>813</v>
      </c>
      <c r="L58" s="24">
        <v>42.8</v>
      </c>
      <c r="M58" s="54">
        <f t="shared" si="4"/>
        <v>57.95064</v>
      </c>
      <c r="N58" s="38" t="s">
        <v>59</v>
      </c>
      <c r="O58" s="24" t="s">
        <v>56</v>
      </c>
      <c r="P58" s="39" t="s">
        <v>53</v>
      </c>
      <c r="Q58" s="14" t="s">
        <v>57</v>
      </c>
      <c r="R58" s="54" t="e">
        <f t="shared" si="5"/>
        <v>#VALUE!</v>
      </c>
      <c r="S58" s="15"/>
      <c r="T58" s="15"/>
      <c r="U58" s="15"/>
      <c r="V58" s="15"/>
      <c r="W58" s="15"/>
      <c r="X58" s="15"/>
      <c r="Y58" s="15"/>
      <c r="Z58" s="36"/>
    </row>
    <row r="59" spans="1:26" ht="15">
      <c r="A59" s="10">
        <v>96</v>
      </c>
      <c r="B59" s="24">
        <v>45</v>
      </c>
      <c r="C59" s="24">
        <v>25</v>
      </c>
      <c r="D59" s="24">
        <v>27</v>
      </c>
      <c r="E59" s="24">
        <v>0</v>
      </c>
      <c r="F59" s="24">
        <v>9</v>
      </c>
      <c r="G59" s="24">
        <v>8</v>
      </c>
      <c r="H59" s="24">
        <v>1.45</v>
      </c>
      <c r="I59" s="24">
        <v>2</v>
      </c>
      <c r="J59" s="24">
        <v>438</v>
      </c>
      <c r="K59" s="24">
        <v>720</v>
      </c>
      <c r="L59" s="24">
        <v>42.1</v>
      </c>
      <c r="M59" s="54">
        <f t="shared" si="4"/>
        <v>70.47</v>
      </c>
      <c r="N59" s="38">
        <v>2</v>
      </c>
      <c r="O59" s="24" t="s">
        <v>56</v>
      </c>
      <c r="P59" s="40" t="s">
        <v>51</v>
      </c>
      <c r="Q59" s="14" t="s">
        <v>52</v>
      </c>
      <c r="R59" s="54" t="e">
        <f t="shared" si="5"/>
        <v>#VALUE!</v>
      </c>
      <c r="S59" s="11"/>
      <c r="T59" s="42"/>
      <c r="U59" s="15"/>
      <c r="V59" s="15"/>
      <c r="W59" s="15"/>
      <c r="X59" s="15"/>
      <c r="Y59" s="15"/>
      <c r="Z59" s="36"/>
    </row>
    <row r="60" spans="1:26" ht="15">
      <c r="A60" s="10">
        <v>97</v>
      </c>
      <c r="B60" s="24">
        <v>45</v>
      </c>
      <c r="C60" s="24">
        <v>25</v>
      </c>
      <c r="D60" s="24">
        <v>27</v>
      </c>
      <c r="E60" s="24">
        <v>0</v>
      </c>
      <c r="F60" s="24">
        <v>9</v>
      </c>
      <c r="G60" s="24">
        <v>8</v>
      </c>
      <c r="H60" s="24">
        <v>1.45</v>
      </c>
      <c r="I60" s="24">
        <v>2</v>
      </c>
      <c r="J60" s="24">
        <v>438</v>
      </c>
      <c r="K60" s="24">
        <v>720</v>
      </c>
      <c r="L60" s="24">
        <v>41.4</v>
      </c>
      <c r="M60" s="54">
        <f t="shared" si="4"/>
        <v>70.47</v>
      </c>
      <c r="N60" s="38">
        <v>2</v>
      </c>
      <c r="O60" s="24" t="s">
        <v>56</v>
      </c>
      <c r="P60" s="40" t="s">
        <v>51</v>
      </c>
      <c r="Q60" s="14" t="s">
        <v>52</v>
      </c>
      <c r="R60" s="54" t="e">
        <f t="shared" si="5"/>
        <v>#VALUE!</v>
      </c>
      <c r="S60" s="11"/>
      <c r="T60" s="42"/>
      <c r="U60" s="15"/>
      <c r="V60" s="15"/>
      <c r="W60" s="15"/>
      <c r="X60" s="15"/>
      <c r="Y60" s="15"/>
      <c r="Z60" s="36"/>
    </row>
    <row r="61" spans="1:26" ht="15">
      <c r="A61" s="10">
        <v>98</v>
      </c>
      <c r="B61" s="24">
        <v>45</v>
      </c>
      <c r="C61" s="24">
        <v>25</v>
      </c>
      <c r="D61" s="24">
        <v>27</v>
      </c>
      <c r="E61" s="24">
        <v>0</v>
      </c>
      <c r="F61" s="24">
        <v>9</v>
      </c>
      <c r="G61" s="24">
        <v>8</v>
      </c>
      <c r="H61" s="24">
        <v>1.45</v>
      </c>
      <c r="I61" s="24">
        <v>2</v>
      </c>
      <c r="J61" s="24">
        <v>444</v>
      </c>
      <c r="K61" s="24">
        <v>648</v>
      </c>
      <c r="L61" s="24">
        <v>39.200000000000003</v>
      </c>
      <c r="M61" s="54">
        <f t="shared" si="4"/>
        <v>63.423000000000002</v>
      </c>
      <c r="N61" s="38">
        <v>2</v>
      </c>
      <c r="O61" s="24" t="s">
        <v>56</v>
      </c>
      <c r="P61" s="40" t="s">
        <v>51</v>
      </c>
      <c r="Q61" s="14" t="s">
        <v>52</v>
      </c>
      <c r="R61" s="54" t="e">
        <f t="shared" si="5"/>
        <v>#VALUE!</v>
      </c>
      <c r="S61" s="11"/>
      <c r="T61" s="42"/>
      <c r="U61" s="15"/>
      <c r="V61" s="15"/>
      <c r="W61" s="15"/>
      <c r="X61" s="15"/>
      <c r="Y61" s="15"/>
      <c r="Z61" s="36"/>
    </row>
    <row r="62" spans="1:26" ht="15">
      <c r="A62" s="10">
        <v>99</v>
      </c>
      <c r="B62" s="24">
        <v>45</v>
      </c>
      <c r="C62" s="24">
        <v>25</v>
      </c>
      <c r="D62" s="24">
        <v>27</v>
      </c>
      <c r="E62" s="24">
        <v>0</v>
      </c>
      <c r="F62" s="24">
        <v>9</v>
      </c>
      <c r="G62" s="24">
        <v>8</v>
      </c>
      <c r="H62" s="24">
        <v>1.45</v>
      </c>
      <c r="I62" s="24">
        <v>2</v>
      </c>
      <c r="J62" s="24">
        <v>675</v>
      </c>
      <c r="K62" s="24">
        <v>813</v>
      </c>
      <c r="L62" s="24">
        <v>52.2</v>
      </c>
      <c r="M62" s="54">
        <f t="shared" si="4"/>
        <v>79.572374999999994</v>
      </c>
      <c r="N62" s="38">
        <v>2</v>
      </c>
      <c r="O62" s="24" t="s">
        <v>56</v>
      </c>
      <c r="P62" s="14" t="s">
        <v>53</v>
      </c>
      <c r="Q62" s="14" t="s">
        <v>52</v>
      </c>
      <c r="R62" s="54" t="e">
        <f t="shared" si="5"/>
        <v>#VALUE!</v>
      </c>
      <c r="S62" s="11"/>
      <c r="T62" s="42"/>
      <c r="U62" s="15"/>
      <c r="V62" s="15"/>
      <c r="W62" s="15"/>
      <c r="X62" s="15"/>
      <c r="Y62" s="15"/>
      <c r="Z62" s="36"/>
    </row>
    <row r="63" spans="1:26" ht="15">
      <c r="A63" s="10">
        <v>100</v>
      </c>
      <c r="B63" s="24">
        <v>45</v>
      </c>
      <c r="C63" s="24">
        <v>25</v>
      </c>
      <c r="D63" s="24">
        <v>27</v>
      </c>
      <c r="E63" s="24">
        <v>0</v>
      </c>
      <c r="F63" s="24">
        <v>9</v>
      </c>
      <c r="G63" s="24">
        <v>8</v>
      </c>
      <c r="H63" s="24">
        <v>1.45</v>
      </c>
      <c r="I63" s="24">
        <v>2</v>
      </c>
      <c r="J63" s="24">
        <v>675</v>
      </c>
      <c r="K63" s="24">
        <v>813</v>
      </c>
      <c r="L63" s="24">
        <v>51.3</v>
      </c>
      <c r="M63" s="54">
        <f t="shared" si="4"/>
        <v>79.572374999999994</v>
      </c>
      <c r="N63" s="38">
        <v>2</v>
      </c>
      <c r="O63" s="24" t="s">
        <v>56</v>
      </c>
      <c r="P63" s="14" t="s">
        <v>53</v>
      </c>
      <c r="Q63" s="14" t="s">
        <v>52</v>
      </c>
      <c r="R63" s="54" t="e">
        <f t="shared" si="5"/>
        <v>#VALUE!</v>
      </c>
      <c r="S63" s="11"/>
      <c r="T63" s="42"/>
      <c r="U63" s="15"/>
      <c r="V63" s="15"/>
      <c r="W63" s="15"/>
      <c r="X63" s="15"/>
      <c r="Y63" s="15"/>
      <c r="Z63" s="36"/>
    </row>
    <row r="64" spans="1:26" ht="15">
      <c r="A64" s="10">
        <v>116</v>
      </c>
      <c r="B64" s="12">
        <v>27</v>
      </c>
      <c r="C64" s="12">
        <v>25</v>
      </c>
      <c r="D64" s="11">
        <v>27</v>
      </c>
      <c r="E64" s="11">
        <v>0</v>
      </c>
      <c r="F64" s="12">
        <v>9</v>
      </c>
      <c r="G64" s="11">
        <v>8</v>
      </c>
      <c r="H64" s="11">
        <v>10</v>
      </c>
      <c r="I64" s="11">
        <v>2</v>
      </c>
      <c r="J64" s="11">
        <v>190</v>
      </c>
      <c r="K64" s="11">
        <v>759</v>
      </c>
      <c r="L64" s="12">
        <v>38.9</v>
      </c>
      <c r="M64" s="54">
        <f t="shared" si="4"/>
        <v>375.70499999999998</v>
      </c>
      <c r="N64" s="13">
        <v>2</v>
      </c>
      <c r="O64" s="11" t="s">
        <v>62</v>
      </c>
      <c r="P64" s="14" t="s">
        <v>51</v>
      </c>
      <c r="Q64" s="14" t="s">
        <v>21</v>
      </c>
      <c r="R64" s="54" t="e">
        <f t="shared" si="5"/>
        <v>#VALUE!</v>
      </c>
      <c r="S64" s="11"/>
      <c r="T64" s="42"/>
      <c r="U64" s="15"/>
      <c r="V64" s="15"/>
      <c r="W64" s="15"/>
      <c r="X64" s="15"/>
      <c r="Y64" s="15"/>
      <c r="Z64" s="36"/>
    </row>
    <row r="65" spans="1:26" ht="15">
      <c r="A65" s="10">
        <v>117</v>
      </c>
      <c r="B65" s="12">
        <v>27</v>
      </c>
      <c r="C65" s="12">
        <v>25</v>
      </c>
      <c r="D65" s="11">
        <v>27</v>
      </c>
      <c r="E65" s="11">
        <v>0</v>
      </c>
      <c r="F65" s="12">
        <v>9</v>
      </c>
      <c r="G65" s="11">
        <v>8</v>
      </c>
      <c r="H65" s="11">
        <v>10</v>
      </c>
      <c r="I65" s="11">
        <v>2</v>
      </c>
      <c r="J65" s="11">
        <v>205</v>
      </c>
      <c r="K65" s="11">
        <v>671</v>
      </c>
      <c r="L65" s="12">
        <v>36.700000000000003</v>
      </c>
      <c r="M65" s="54">
        <f t="shared" si="4"/>
        <v>332.14499999999998</v>
      </c>
      <c r="N65" s="13">
        <v>2</v>
      </c>
      <c r="O65" s="11" t="s">
        <v>62</v>
      </c>
      <c r="P65" s="14" t="s">
        <v>51</v>
      </c>
      <c r="Q65" s="14" t="s">
        <v>21</v>
      </c>
      <c r="R65" s="54" t="e">
        <f t="shared" si="5"/>
        <v>#VALUE!</v>
      </c>
      <c r="S65" s="11"/>
      <c r="T65" s="42"/>
      <c r="U65" s="15"/>
      <c r="V65" s="15"/>
      <c r="W65" s="15"/>
      <c r="X65" s="15"/>
      <c r="Y65" s="15"/>
      <c r="Z65" s="36"/>
    </row>
    <row r="66" spans="1:26" ht="15">
      <c r="A66" s="10">
        <v>118</v>
      </c>
      <c r="B66" s="12">
        <v>27</v>
      </c>
      <c r="C66" s="12">
        <v>25</v>
      </c>
      <c r="D66" s="11">
        <v>27</v>
      </c>
      <c r="E66" s="11">
        <v>0</v>
      </c>
      <c r="F66" s="12">
        <v>9</v>
      </c>
      <c r="G66" s="11">
        <v>8</v>
      </c>
      <c r="H66" s="11">
        <v>10</v>
      </c>
      <c r="I66" s="11">
        <v>2</v>
      </c>
      <c r="J66" s="11">
        <v>450</v>
      </c>
      <c r="K66" s="11">
        <v>862</v>
      </c>
      <c r="L66" s="12">
        <v>37.1</v>
      </c>
      <c r="M66" s="54">
        <f t="shared" si="4"/>
        <v>426.69</v>
      </c>
      <c r="N66" s="13" t="s">
        <v>64</v>
      </c>
      <c r="O66" s="11" t="s">
        <v>62</v>
      </c>
      <c r="P66" s="14" t="s">
        <v>53</v>
      </c>
      <c r="Q66" s="14" t="s">
        <v>21</v>
      </c>
      <c r="R66" s="54" t="e">
        <f t="shared" si="5"/>
        <v>#VALUE!</v>
      </c>
      <c r="S66" s="11"/>
      <c r="T66" s="42"/>
      <c r="U66" s="15"/>
      <c r="V66" s="15"/>
      <c r="W66" s="15"/>
      <c r="X66" s="15"/>
      <c r="Y66" s="15"/>
      <c r="Z66" s="36"/>
    </row>
    <row r="67" spans="1:26" ht="15">
      <c r="A67" s="10">
        <v>131</v>
      </c>
      <c r="B67" s="46">
        <v>27</v>
      </c>
      <c r="C67" s="46">
        <v>25</v>
      </c>
      <c r="D67" s="46">
        <v>27</v>
      </c>
      <c r="E67" s="46">
        <v>0</v>
      </c>
      <c r="F67" s="24">
        <v>9</v>
      </c>
      <c r="G67" s="24">
        <v>8</v>
      </c>
      <c r="H67" s="24">
        <v>10</v>
      </c>
      <c r="I67" s="24">
        <v>2</v>
      </c>
      <c r="J67" s="24">
        <v>438</v>
      </c>
      <c r="K67" s="24">
        <v>720</v>
      </c>
      <c r="L67" s="24">
        <v>38.200000000000003</v>
      </c>
      <c r="M67" s="54">
        <f t="shared" si="4"/>
        <v>356.4</v>
      </c>
      <c r="N67" s="24">
        <v>2</v>
      </c>
      <c r="O67" s="47" t="s">
        <v>68</v>
      </c>
      <c r="P67" s="39" t="s">
        <v>51</v>
      </c>
      <c r="Q67" s="41" t="s">
        <v>57</v>
      </c>
      <c r="R67" s="54" t="e">
        <f t="shared" si="5"/>
        <v>#VALUE!</v>
      </c>
      <c r="S67" s="11"/>
      <c r="T67" s="42"/>
      <c r="U67" s="15"/>
      <c r="V67" s="15"/>
      <c r="W67" s="15"/>
      <c r="X67" s="15"/>
      <c r="Y67" s="15"/>
      <c r="Z67" s="36"/>
    </row>
    <row r="68" spans="1:26" ht="15">
      <c r="A68" s="10">
        <v>132</v>
      </c>
      <c r="B68" s="46">
        <v>27</v>
      </c>
      <c r="C68" s="46">
        <v>25</v>
      </c>
      <c r="D68" s="46">
        <v>27</v>
      </c>
      <c r="E68" s="46">
        <v>0</v>
      </c>
      <c r="F68" s="24">
        <v>9</v>
      </c>
      <c r="G68" s="24">
        <v>8</v>
      </c>
      <c r="H68" s="24">
        <v>10</v>
      </c>
      <c r="I68" s="24">
        <v>2</v>
      </c>
      <c r="J68" s="24">
        <v>444</v>
      </c>
      <c r="K68" s="24">
        <v>648</v>
      </c>
      <c r="L68" s="24">
        <v>36.700000000000003</v>
      </c>
      <c r="M68" s="54">
        <f t="shared" si="4"/>
        <v>320.76</v>
      </c>
      <c r="N68" s="24">
        <v>2</v>
      </c>
      <c r="O68" s="47" t="s">
        <v>68</v>
      </c>
      <c r="P68" s="40" t="s">
        <v>51</v>
      </c>
      <c r="Q68" s="41" t="s">
        <v>57</v>
      </c>
      <c r="R68" s="54" t="e">
        <f t="shared" si="5"/>
        <v>#VALUE!</v>
      </c>
      <c r="S68" s="11"/>
      <c r="T68" s="42"/>
      <c r="U68" s="15"/>
      <c r="V68" s="15"/>
      <c r="W68" s="15"/>
      <c r="X68" s="15"/>
      <c r="Y68" s="15"/>
      <c r="Z68" s="36"/>
    </row>
    <row r="69" spans="1:26" ht="15">
      <c r="A69" s="10">
        <v>133</v>
      </c>
      <c r="B69" s="46">
        <v>27</v>
      </c>
      <c r="C69" s="46">
        <v>25</v>
      </c>
      <c r="D69" s="46">
        <v>27</v>
      </c>
      <c r="E69" s="46">
        <v>0</v>
      </c>
      <c r="F69" s="24">
        <v>9</v>
      </c>
      <c r="G69" s="24">
        <v>8</v>
      </c>
      <c r="H69" s="24">
        <v>10</v>
      </c>
      <c r="I69" s="24">
        <v>2</v>
      </c>
      <c r="J69" s="24">
        <v>675</v>
      </c>
      <c r="K69" s="24">
        <v>813</v>
      </c>
      <c r="L69" s="24">
        <v>42.8</v>
      </c>
      <c r="M69" s="54">
        <f t="shared" si="4"/>
        <v>402.435</v>
      </c>
      <c r="N69" s="24" t="s">
        <v>55</v>
      </c>
      <c r="O69" s="47" t="s">
        <v>68</v>
      </c>
      <c r="P69" s="39" t="s">
        <v>53</v>
      </c>
      <c r="Q69" s="41" t="s">
        <v>57</v>
      </c>
      <c r="R69" s="54" t="e">
        <f t="shared" si="5"/>
        <v>#VALUE!</v>
      </c>
      <c r="S69" s="11"/>
      <c r="T69" s="42"/>
      <c r="U69" s="15"/>
      <c r="V69" s="15"/>
      <c r="W69" s="15"/>
      <c r="X69" s="15"/>
      <c r="Y69" s="15"/>
      <c r="Z69" s="36"/>
    </row>
    <row r="70" spans="1:26" ht="15">
      <c r="A70" s="10">
        <v>140</v>
      </c>
      <c r="B70" s="46">
        <v>45</v>
      </c>
      <c r="C70" s="46">
        <v>25</v>
      </c>
      <c r="D70" s="46">
        <v>27</v>
      </c>
      <c r="E70" s="46">
        <v>0</v>
      </c>
      <c r="F70" s="24">
        <v>9</v>
      </c>
      <c r="G70" s="24">
        <v>8</v>
      </c>
      <c r="H70" s="24">
        <v>10</v>
      </c>
      <c r="I70" s="24">
        <v>2</v>
      </c>
      <c r="J70" s="24">
        <v>438</v>
      </c>
      <c r="K70" s="24">
        <v>720</v>
      </c>
      <c r="L70" s="24">
        <v>41.8</v>
      </c>
      <c r="M70" s="54">
        <f t="shared" si="4"/>
        <v>486</v>
      </c>
      <c r="N70" s="24">
        <v>2</v>
      </c>
      <c r="O70" s="47" t="s">
        <v>68</v>
      </c>
      <c r="P70" s="39" t="s">
        <v>51</v>
      </c>
      <c r="Q70" s="41" t="s">
        <v>52</v>
      </c>
      <c r="R70" s="54" t="e">
        <f t="shared" si="5"/>
        <v>#VALUE!</v>
      </c>
      <c r="S70" s="15"/>
      <c r="T70" s="15"/>
      <c r="U70" s="15"/>
      <c r="V70" s="15"/>
      <c r="W70" s="15"/>
      <c r="X70" s="15"/>
      <c r="Y70" s="15"/>
      <c r="Z70" s="36"/>
    </row>
    <row r="71" spans="1:26" ht="15">
      <c r="A71" s="10">
        <v>141</v>
      </c>
      <c r="B71" s="46">
        <v>45</v>
      </c>
      <c r="C71" s="46">
        <v>25</v>
      </c>
      <c r="D71" s="46">
        <v>27</v>
      </c>
      <c r="E71" s="46">
        <v>0</v>
      </c>
      <c r="F71" s="24">
        <v>9</v>
      </c>
      <c r="G71" s="24">
        <v>8</v>
      </c>
      <c r="H71" s="24">
        <v>10</v>
      </c>
      <c r="I71" s="24">
        <v>2</v>
      </c>
      <c r="J71" s="24">
        <v>444</v>
      </c>
      <c r="K71" s="24">
        <v>648</v>
      </c>
      <c r="L71" s="24">
        <v>39.200000000000003</v>
      </c>
      <c r="M71" s="54">
        <f t="shared" si="4"/>
        <v>437.4</v>
      </c>
      <c r="N71" s="24">
        <v>2</v>
      </c>
      <c r="O71" s="47" t="s">
        <v>68</v>
      </c>
      <c r="P71" s="40" t="s">
        <v>51</v>
      </c>
      <c r="Q71" s="41" t="s">
        <v>52</v>
      </c>
      <c r="R71" s="54" t="e">
        <f t="shared" si="5"/>
        <v>#VALUE!</v>
      </c>
      <c r="S71" s="15"/>
      <c r="T71" s="15"/>
      <c r="U71" s="15"/>
      <c r="V71" s="15"/>
      <c r="W71" s="15"/>
      <c r="X71" s="15"/>
      <c r="Y71" s="15"/>
      <c r="Z71" s="36"/>
    </row>
    <row r="72" spans="1:26" ht="15">
      <c r="A72" s="10">
        <v>142</v>
      </c>
      <c r="B72" s="46">
        <v>45</v>
      </c>
      <c r="C72" s="46">
        <v>25</v>
      </c>
      <c r="D72" s="46">
        <v>27</v>
      </c>
      <c r="E72" s="46">
        <v>0</v>
      </c>
      <c r="F72" s="24">
        <v>9</v>
      </c>
      <c r="G72" s="24">
        <v>8</v>
      </c>
      <c r="H72" s="24">
        <v>10</v>
      </c>
      <c r="I72" s="24">
        <v>2</v>
      </c>
      <c r="J72" s="24">
        <v>675</v>
      </c>
      <c r="K72" s="24">
        <v>813</v>
      </c>
      <c r="L72" s="24">
        <v>51.8</v>
      </c>
      <c r="M72" s="54">
        <f t="shared" si="4"/>
        <v>548.77499999999998</v>
      </c>
      <c r="N72" s="24" t="s">
        <v>55</v>
      </c>
      <c r="O72" s="47" t="s">
        <v>68</v>
      </c>
      <c r="P72" s="39" t="s">
        <v>53</v>
      </c>
      <c r="Q72" s="41" t="s">
        <v>52</v>
      </c>
      <c r="R72" s="54" t="e">
        <f t="shared" si="5"/>
        <v>#VALUE!</v>
      </c>
      <c r="S72" s="15"/>
      <c r="T72" s="15"/>
      <c r="U72" s="15"/>
      <c r="V72" s="15"/>
      <c r="W72" s="15"/>
      <c r="X72" s="15"/>
      <c r="Y72" s="15"/>
      <c r="Z72" s="36"/>
    </row>
    <row r="73" spans="1:26" ht="15">
      <c r="A73" s="10">
        <v>1</v>
      </c>
      <c r="B73" s="11">
        <v>20.8</v>
      </c>
      <c r="C73" s="11">
        <v>20.8</v>
      </c>
      <c r="D73" s="11">
        <v>41.6</v>
      </c>
      <c r="E73" s="11">
        <v>0</v>
      </c>
      <c r="F73" s="12">
        <v>13</v>
      </c>
      <c r="G73" s="11">
        <v>12</v>
      </c>
      <c r="H73" s="11">
        <v>0.8</v>
      </c>
      <c r="I73" s="11">
        <v>2</v>
      </c>
      <c r="J73" s="11">
        <v>327</v>
      </c>
      <c r="K73" s="11">
        <v>478</v>
      </c>
      <c r="L73" s="11">
        <v>11.3</v>
      </c>
      <c r="M73" s="54">
        <f t="shared" si="4"/>
        <v>21.376160000000002</v>
      </c>
      <c r="N73" s="13">
        <v>1</v>
      </c>
      <c r="O73" s="11" t="s">
        <v>19</v>
      </c>
      <c r="P73" s="14" t="s">
        <v>20</v>
      </c>
      <c r="Q73" s="14" t="s">
        <v>21</v>
      </c>
      <c r="R73" s="54" t="e">
        <f t="shared" si="5"/>
        <v>#VALUE!</v>
      </c>
      <c r="S73" s="18"/>
      <c r="T73" s="17"/>
      <c r="U73" s="17"/>
      <c r="V73" s="17"/>
      <c r="W73" s="18"/>
      <c r="X73" s="17"/>
      <c r="Y73" s="17"/>
    </row>
    <row r="74" spans="1:26" ht="15">
      <c r="A74" s="10">
        <v>2</v>
      </c>
      <c r="B74" s="11">
        <v>20.8</v>
      </c>
      <c r="C74" s="11">
        <v>20.8</v>
      </c>
      <c r="D74" s="11">
        <v>41.6</v>
      </c>
      <c r="E74" s="11">
        <v>0</v>
      </c>
      <c r="F74" s="12">
        <v>13</v>
      </c>
      <c r="G74" s="11">
        <v>12</v>
      </c>
      <c r="H74" s="11">
        <v>0.8</v>
      </c>
      <c r="I74" s="11">
        <v>2</v>
      </c>
      <c r="J74" s="11">
        <v>327</v>
      </c>
      <c r="K74" s="11">
        <v>478</v>
      </c>
      <c r="L74" s="11">
        <v>11.9</v>
      </c>
      <c r="M74" s="54">
        <f t="shared" si="4"/>
        <v>21.376160000000002</v>
      </c>
      <c r="N74" s="13">
        <v>1</v>
      </c>
      <c r="O74" s="11" t="s">
        <v>19</v>
      </c>
      <c r="P74" s="14" t="s">
        <v>20</v>
      </c>
      <c r="Q74" s="14" t="s">
        <v>21</v>
      </c>
      <c r="R74" s="54" t="e">
        <f t="shared" si="5"/>
        <v>#VALUE!</v>
      </c>
      <c r="S74" s="23"/>
      <c r="T74" s="2"/>
      <c r="U74" s="1"/>
      <c r="V74" s="17"/>
      <c r="W74" s="21"/>
      <c r="X74" s="21"/>
      <c r="Y74" s="1"/>
    </row>
    <row r="75" spans="1:26" ht="15">
      <c r="A75" s="10">
        <v>3</v>
      </c>
      <c r="B75" s="11">
        <v>20.8</v>
      </c>
      <c r="C75" s="11">
        <v>20.8</v>
      </c>
      <c r="D75" s="11">
        <v>41.6</v>
      </c>
      <c r="E75" s="11">
        <v>0</v>
      </c>
      <c r="F75" s="12">
        <v>13</v>
      </c>
      <c r="G75" s="11">
        <v>12</v>
      </c>
      <c r="H75" s="11">
        <v>1.2</v>
      </c>
      <c r="I75" s="11">
        <v>2</v>
      </c>
      <c r="J75" s="11">
        <v>311</v>
      </c>
      <c r="K75" s="11">
        <v>456</v>
      </c>
      <c r="L75" s="11">
        <v>17.5</v>
      </c>
      <c r="M75" s="54">
        <f t="shared" si="4"/>
        <v>30.588480000000001</v>
      </c>
      <c r="N75" s="13">
        <v>1</v>
      </c>
      <c r="O75" s="11" t="s">
        <v>19</v>
      </c>
      <c r="P75" s="14" t="s">
        <v>20</v>
      </c>
      <c r="Q75" s="14" t="s">
        <v>21</v>
      </c>
      <c r="R75" s="54" t="e">
        <f t="shared" si="5"/>
        <v>#VALUE!</v>
      </c>
      <c r="S75" s="23"/>
      <c r="T75" s="23"/>
      <c r="U75" s="1"/>
      <c r="V75" s="17"/>
      <c r="W75" s="21"/>
      <c r="X75" s="17"/>
      <c r="Y75" s="17"/>
    </row>
    <row r="76" spans="1:26" ht="15">
      <c r="A76" s="10">
        <v>4</v>
      </c>
      <c r="B76" s="11">
        <v>20.8</v>
      </c>
      <c r="C76" s="11">
        <v>20.8</v>
      </c>
      <c r="D76" s="11">
        <v>41.6</v>
      </c>
      <c r="E76" s="11">
        <v>0</v>
      </c>
      <c r="F76" s="12">
        <v>13</v>
      </c>
      <c r="G76" s="11">
        <v>12</v>
      </c>
      <c r="H76" s="11">
        <v>2</v>
      </c>
      <c r="I76" s="11">
        <v>2</v>
      </c>
      <c r="J76" s="11">
        <v>334</v>
      </c>
      <c r="K76" s="11">
        <v>463</v>
      </c>
      <c r="L76" s="11">
        <v>28.4</v>
      </c>
      <c r="M76" s="54">
        <f t="shared" si="4"/>
        <v>51.763400000000011</v>
      </c>
      <c r="N76" s="13">
        <v>1</v>
      </c>
      <c r="O76" s="11" t="s">
        <v>19</v>
      </c>
      <c r="P76" s="14" t="s">
        <v>20</v>
      </c>
      <c r="Q76" s="14" t="s">
        <v>21</v>
      </c>
      <c r="R76" s="54" t="e">
        <f t="shared" si="5"/>
        <v>#VALUE!</v>
      </c>
      <c r="S76" s="23"/>
      <c r="T76" s="23"/>
      <c r="U76" s="1"/>
      <c r="V76" s="17"/>
      <c r="W76" s="1"/>
      <c r="X76" s="21"/>
      <c r="Y76" s="17"/>
    </row>
    <row r="77" spans="1:26" ht="15">
      <c r="A77" s="10">
        <v>5</v>
      </c>
      <c r="B77" s="11">
        <v>20.8</v>
      </c>
      <c r="C77" s="11">
        <v>20.8</v>
      </c>
      <c r="D77" s="11">
        <v>41.6</v>
      </c>
      <c r="E77" s="11">
        <v>0</v>
      </c>
      <c r="F77" s="12">
        <v>13</v>
      </c>
      <c r="G77" s="11">
        <v>12</v>
      </c>
      <c r="H77" s="11">
        <v>3</v>
      </c>
      <c r="I77" s="11">
        <v>2</v>
      </c>
      <c r="J77" s="11">
        <v>295</v>
      </c>
      <c r="K77" s="11">
        <v>447</v>
      </c>
      <c r="L77" s="11">
        <v>40.4</v>
      </c>
      <c r="M77" s="54">
        <f t="shared" si="4"/>
        <v>74.961900000000014</v>
      </c>
      <c r="N77" s="13">
        <v>1</v>
      </c>
      <c r="O77" s="11" t="s">
        <v>19</v>
      </c>
      <c r="P77" s="14" t="s">
        <v>20</v>
      </c>
      <c r="Q77" s="14" t="s">
        <v>21</v>
      </c>
      <c r="R77" s="54" t="e">
        <f t="shared" si="5"/>
        <v>#VALUE!</v>
      </c>
      <c r="S77" s="23"/>
      <c r="T77" s="23"/>
      <c r="U77" s="1"/>
      <c r="V77" s="17"/>
      <c r="W77" s="1"/>
      <c r="X77" s="21"/>
      <c r="Y77" s="1"/>
    </row>
    <row r="78" spans="1:26" ht="15">
      <c r="A78" s="10">
        <v>6</v>
      </c>
      <c r="B78" s="11">
        <v>20.8</v>
      </c>
      <c r="C78" s="11">
        <v>20.8</v>
      </c>
      <c r="D78" s="11">
        <v>41.6</v>
      </c>
      <c r="E78" s="11">
        <v>0</v>
      </c>
      <c r="F78" s="12">
        <v>13</v>
      </c>
      <c r="G78" s="11">
        <v>12</v>
      </c>
      <c r="H78" s="11">
        <v>3</v>
      </c>
      <c r="I78" s="11">
        <v>2</v>
      </c>
      <c r="J78" s="11">
        <v>295</v>
      </c>
      <c r="K78" s="11">
        <v>447</v>
      </c>
      <c r="L78" s="11">
        <v>40.9</v>
      </c>
      <c r="M78" s="54">
        <f t="shared" si="4"/>
        <v>74.961900000000014</v>
      </c>
      <c r="N78" s="13">
        <v>1</v>
      </c>
      <c r="O78" s="11" t="s">
        <v>19</v>
      </c>
      <c r="P78" s="14" t="s">
        <v>20</v>
      </c>
      <c r="Q78" s="14" t="s">
        <v>21</v>
      </c>
      <c r="R78" s="54" t="e">
        <f t="shared" si="5"/>
        <v>#VALUE!</v>
      </c>
      <c r="S78" s="23"/>
      <c r="T78" s="23"/>
      <c r="U78" s="1"/>
      <c r="V78" s="17"/>
      <c r="W78" s="1"/>
      <c r="X78" s="21"/>
      <c r="Y78" s="1"/>
    </row>
    <row r="79" spans="1:26" ht="15">
      <c r="A79" s="10">
        <v>7</v>
      </c>
      <c r="B79" s="11">
        <v>20.8</v>
      </c>
      <c r="C79" s="11">
        <v>20.8</v>
      </c>
      <c r="D79" s="11">
        <v>41.6</v>
      </c>
      <c r="E79" s="11">
        <v>0</v>
      </c>
      <c r="F79" s="12">
        <v>13</v>
      </c>
      <c r="G79" s="11">
        <v>12</v>
      </c>
      <c r="H79" s="24">
        <v>3</v>
      </c>
      <c r="I79" s="11">
        <v>2</v>
      </c>
      <c r="J79" s="11">
        <v>295</v>
      </c>
      <c r="K79" s="11">
        <v>447</v>
      </c>
      <c r="L79" s="11">
        <v>79.2</v>
      </c>
      <c r="M79" s="54">
        <f t="shared" si="4"/>
        <v>74.961900000000014</v>
      </c>
      <c r="N79" s="13">
        <v>1</v>
      </c>
      <c r="O79" s="11" t="s">
        <v>19</v>
      </c>
      <c r="P79" s="14" t="s">
        <v>20</v>
      </c>
      <c r="Q79" s="14" t="s">
        <v>38</v>
      </c>
      <c r="R79" s="54" t="e">
        <f t="shared" si="5"/>
        <v>#VALUE!</v>
      </c>
      <c r="S79" s="23"/>
      <c r="T79" s="23"/>
      <c r="U79" s="1"/>
      <c r="V79" s="17"/>
      <c r="W79" s="21"/>
      <c r="X79" s="1"/>
      <c r="Y79" s="1"/>
    </row>
    <row r="80" spans="1:26" ht="15">
      <c r="A80" s="10">
        <v>8</v>
      </c>
      <c r="B80" s="11">
        <v>20.8</v>
      </c>
      <c r="C80" s="11">
        <v>20.8</v>
      </c>
      <c r="D80" s="11">
        <v>41.6</v>
      </c>
      <c r="E80" s="11">
        <v>0</v>
      </c>
      <c r="F80" s="12">
        <v>13</v>
      </c>
      <c r="G80" s="11">
        <v>12</v>
      </c>
      <c r="H80" s="11">
        <v>3</v>
      </c>
      <c r="I80" s="11">
        <v>2</v>
      </c>
      <c r="J80" s="11">
        <v>295</v>
      </c>
      <c r="K80" s="11">
        <v>447</v>
      </c>
      <c r="L80" s="11">
        <v>79.5</v>
      </c>
      <c r="M80" s="54">
        <f t="shared" si="4"/>
        <v>74.961900000000014</v>
      </c>
      <c r="N80" s="13">
        <v>1</v>
      </c>
      <c r="O80" s="11" t="s">
        <v>19</v>
      </c>
      <c r="P80" s="14" t="s">
        <v>20</v>
      </c>
      <c r="Q80" s="14" t="s">
        <v>38</v>
      </c>
      <c r="R80" s="54" t="e">
        <f t="shared" si="5"/>
        <v>#VALUE!</v>
      </c>
      <c r="S80" s="23"/>
      <c r="T80" s="23"/>
      <c r="U80" s="1"/>
      <c r="V80" s="17"/>
      <c r="W80" s="21"/>
      <c r="X80" s="17"/>
      <c r="Y80" s="1"/>
    </row>
    <row r="81" spans="1:26" ht="15">
      <c r="A81" s="10">
        <v>9</v>
      </c>
      <c r="B81" s="11">
        <v>20.8</v>
      </c>
      <c r="C81" s="11">
        <v>20.8</v>
      </c>
      <c r="D81" s="11">
        <v>41.6</v>
      </c>
      <c r="E81" s="11">
        <v>0</v>
      </c>
      <c r="F81" s="12">
        <v>13</v>
      </c>
      <c r="G81" s="11">
        <v>12</v>
      </c>
      <c r="H81" s="11">
        <v>4.5</v>
      </c>
      <c r="I81" s="11">
        <v>2</v>
      </c>
      <c r="J81" s="11">
        <v>353</v>
      </c>
      <c r="K81" s="11">
        <v>478</v>
      </c>
      <c r="L81" s="11">
        <v>67</v>
      </c>
      <c r="M81" s="54">
        <f t="shared" si="4"/>
        <v>120.24090000000001</v>
      </c>
      <c r="N81" s="13">
        <v>1</v>
      </c>
      <c r="O81" s="11" t="s">
        <v>19</v>
      </c>
      <c r="P81" s="14" t="s">
        <v>20</v>
      </c>
      <c r="Q81" s="14" t="s">
        <v>21</v>
      </c>
      <c r="R81" s="54" t="e">
        <f t="shared" si="5"/>
        <v>#VALUE!</v>
      </c>
      <c r="S81" s="23"/>
      <c r="T81" s="23"/>
      <c r="U81" s="1"/>
      <c r="V81" s="17"/>
      <c r="W81" s="1"/>
      <c r="X81" s="25"/>
      <c r="Y81" s="1"/>
    </row>
    <row r="82" spans="1:26" ht="15">
      <c r="A82" s="10">
        <v>10</v>
      </c>
      <c r="B82" s="11">
        <v>20.8</v>
      </c>
      <c r="C82" s="11">
        <v>20.8</v>
      </c>
      <c r="D82" s="11">
        <v>41.6</v>
      </c>
      <c r="E82" s="11">
        <v>0</v>
      </c>
      <c r="F82" s="12">
        <v>13</v>
      </c>
      <c r="G82" s="11">
        <v>12</v>
      </c>
      <c r="H82" s="11">
        <v>4.5</v>
      </c>
      <c r="I82" s="11">
        <v>2</v>
      </c>
      <c r="J82" s="11">
        <v>353</v>
      </c>
      <c r="K82" s="11">
        <v>478</v>
      </c>
      <c r="L82" s="11">
        <v>67.5</v>
      </c>
      <c r="M82" s="54">
        <f t="shared" si="4"/>
        <v>120.24090000000001</v>
      </c>
      <c r="N82" s="13">
        <v>1</v>
      </c>
      <c r="O82" s="11" t="s">
        <v>19</v>
      </c>
      <c r="P82" s="14" t="s">
        <v>20</v>
      </c>
      <c r="Q82" s="14" t="s">
        <v>21</v>
      </c>
      <c r="R82" s="54" t="e">
        <f t="shared" si="5"/>
        <v>#VALUE!</v>
      </c>
      <c r="S82" s="23"/>
      <c r="T82" s="23"/>
      <c r="U82" s="1"/>
      <c r="V82" s="17"/>
      <c r="W82" s="1"/>
      <c r="X82" s="25"/>
      <c r="Y82" s="1"/>
    </row>
    <row r="83" spans="1:26" ht="15">
      <c r="A83" s="10">
        <v>11</v>
      </c>
      <c r="B83" s="11">
        <v>20.8</v>
      </c>
      <c r="C83" s="11">
        <v>20.8</v>
      </c>
      <c r="D83" s="11">
        <v>41.6</v>
      </c>
      <c r="E83" s="11">
        <v>0</v>
      </c>
      <c r="F83" s="12">
        <v>13</v>
      </c>
      <c r="G83" s="11">
        <v>12</v>
      </c>
      <c r="H83" s="11">
        <v>4.5</v>
      </c>
      <c r="I83" s="11">
        <v>2</v>
      </c>
      <c r="J83" s="11">
        <v>353</v>
      </c>
      <c r="K83" s="11">
        <v>478</v>
      </c>
      <c r="L83" s="11">
        <v>120.9</v>
      </c>
      <c r="M83" s="54">
        <f t="shared" si="4"/>
        <v>120.24090000000001</v>
      </c>
      <c r="N83" s="13">
        <v>1</v>
      </c>
      <c r="O83" s="11" t="s">
        <v>19</v>
      </c>
      <c r="P83" s="14" t="s">
        <v>20</v>
      </c>
      <c r="Q83" s="14" t="s">
        <v>38</v>
      </c>
      <c r="R83" s="54" t="e">
        <f t="shared" si="5"/>
        <v>#VALUE!</v>
      </c>
      <c r="S83" s="17"/>
      <c r="T83" s="17"/>
      <c r="U83" s="17"/>
      <c r="V83" s="17"/>
      <c r="W83" s="1"/>
      <c r="X83" s="25"/>
      <c r="Y83" s="1"/>
    </row>
    <row r="84" spans="1:26" ht="15">
      <c r="A84" s="10">
        <v>12</v>
      </c>
      <c r="B84" s="11">
        <v>20.8</v>
      </c>
      <c r="C84" s="11">
        <v>20.8</v>
      </c>
      <c r="D84" s="11">
        <v>41.6</v>
      </c>
      <c r="E84" s="11">
        <v>0</v>
      </c>
      <c r="F84" s="12">
        <v>13</v>
      </c>
      <c r="G84" s="11">
        <v>12</v>
      </c>
      <c r="H84" s="11">
        <v>5</v>
      </c>
      <c r="I84" s="11">
        <v>2</v>
      </c>
      <c r="J84" s="11">
        <v>395</v>
      </c>
      <c r="K84" s="11">
        <v>526</v>
      </c>
      <c r="L84" s="11">
        <v>135.9</v>
      </c>
      <c r="M84" s="54">
        <f t="shared" si="4"/>
        <v>147.017</v>
      </c>
      <c r="N84" s="13">
        <v>1</v>
      </c>
      <c r="O84" s="11" t="s">
        <v>19</v>
      </c>
      <c r="P84" s="14" t="s">
        <v>20</v>
      </c>
      <c r="Q84" s="14" t="s">
        <v>38</v>
      </c>
      <c r="R84" s="54" t="e">
        <f t="shared" si="5"/>
        <v>#VALUE!</v>
      </c>
      <c r="S84" s="68"/>
      <c r="T84" s="17"/>
      <c r="U84" s="17"/>
      <c r="V84" s="17"/>
      <c r="W84" s="1"/>
      <c r="X84" s="1"/>
      <c r="Y84" s="1"/>
    </row>
    <row r="85" spans="1:26" ht="15">
      <c r="A85" s="10">
        <v>13</v>
      </c>
      <c r="B85" s="11">
        <v>20.8</v>
      </c>
      <c r="C85" s="11">
        <v>41.6</v>
      </c>
      <c r="D85" s="11">
        <v>41.6</v>
      </c>
      <c r="E85" s="11">
        <v>0</v>
      </c>
      <c r="F85" s="12">
        <v>13</v>
      </c>
      <c r="G85" s="11">
        <v>12</v>
      </c>
      <c r="H85" s="11">
        <v>0.8</v>
      </c>
      <c r="I85" s="11">
        <v>2</v>
      </c>
      <c r="J85" s="11">
        <v>327</v>
      </c>
      <c r="K85" s="11">
        <v>478</v>
      </c>
      <c r="L85" s="11">
        <v>19.7</v>
      </c>
      <c r="M85" s="54">
        <f t="shared" si="4"/>
        <v>21.376160000000002</v>
      </c>
      <c r="N85" s="13">
        <v>2</v>
      </c>
      <c r="O85" s="11" t="s">
        <v>19</v>
      </c>
      <c r="P85" s="14" t="s">
        <v>20</v>
      </c>
      <c r="Q85" s="14" t="s">
        <v>21</v>
      </c>
      <c r="R85" s="54" t="e">
        <f t="shared" si="5"/>
        <v>#VALUE!</v>
      </c>
      <c r="S85" s="30"/>
      <c r="T85" s="30"/>
      <c r="U85" s="1"/>
      <c r="V85" s="17"/>
      <c r="W85" s="17"/>
      <c r="X85" s="17"/>
      <c r="Y85" s="1"/>
    </row>
    <row r="86" spans="1:26" ht="15">
      <c r="A86" s="10">
        <v>14</v>
      </c>
      <c r="B86" s="11">
        <v>20.8</v>
      </c>
      <c r="C86" s="11">
        <v>41.6</v>
      </c>
      <c r="D86" s="11">
        <v>41.6</v>
      </c>
      <c r="E86" s="11">
        <v>0</v>
      </c>
      <c r="F86" s="12">
        <v>13</v>
      </c>
      <c r="G86" s="11">
        <v>12</v>
      </c>
      <c r="H86" s="11">
        <v>0.8</v>
      </c>
      <c r="I86" s="11">
        <v>2</v>
      </c>
      <c r="J86" s="11">
        <v>327</v>
      </c>
      <c r="K86" s="11">
        <v>478</v>
      </c>
      <c r="L86" s="11">
        <v>22</v>
      </c>
      <c r="M86" s="54">
        <f t="shared" si="4"/>
        <v>21.376160000000002</v>
      </c>
      <c r="N86" s="13">
        <v>2</v>
      </c>
      <c r="O86" s="11" t="s">
        <v>19</v>
      </c>
      <c r="P86" s="14" t="s">
        <v>20</v>
      </c>
      <c r="Q86" s="14" t="s">
        <v>21</v>
      </c>
      <c r="R86" s="54" t="e">
        <f t="shared" si="5"/>
        <v>#VALUE!</v>
      </c>
      <c r="S86" s="30"/>
      <c r="T86" s="30"/>
      <c r="U86" s="1"/>
      <c r="V86" s="17"/>
      <c r="W86" s="17"/>
      <c r="X86" s="17"/>
      <c r="Y86" s="1"/>
    </row>
    <row r="87" spans="1:26" ht="15">
      <c r="A87" s="10">
        <v>15</v>
      </c>
      <c r="B87" s="11">
        <v>20.8</v>
      </c>
      <c r="C87" s="11">
        <v>41.6</v>
      </c>
      <c r="D87" s="11">
        <v>41.6</v>
      </c>
      <c r="E87" s="11">
        <v>0</v>
      </c>
      <c r="F87" s="12">
        <v>13</v>
      </c>
      <c r="G87" s="11">
        <v>12</v>
      </c>
      <c r="H87" s="11">
        <v>1.2</v>
      </c>
      <c r="I87" s="11">
        <v>2</v>
      </c>
      <c r="J87" s="11">
        <v>311</v>
      </c>
      <c r="K87" s="11">
        <v>456</v>
      </c>
      <c r="L87" s="11">
        <v>32.4</v>
      </c>
      <c r="M87" s="54">
        <f t="shared" si="4"/>
        <v>30.588480000000001</v>
      </c>
      <c r="N87" s="13">
        <v>2</v>
      </c>
      <c r="O87" s="11" t="s">
        <v>19</v>
      </c>
      <c r="P87" s="14" t="s">
        <v>20</v>
      </c>
      <c r="Q87" s="14" t="s">
        <v>21</v>
      </c>
      <c r="R87" s="54" t="e">
        <f t="shared" si="5"/>
        <v>#VALUE!</v>
      </c>
    </row>
    <row r="88" spans="1:26" ht="15">
      <c r="A88" s="10">
        <v>16</v>
      </c>
      <c r="B88" s="11">
        <v>20.8</v>
      </c>
      <c r="C88" s="11">
        <v>41.6</v>
      </c>
      <c r="D88" s="11">
        <v>41.6</v>
      </c>
      <c r="E88" s="11">
        <v>0</v>
      </c>
      <c r="F88" s="12">
        <v>13</v>
      </c>
      <c r="G88" s="11">
        <v>12</v>
      </c>
      <c r="H88" s="11">
        <v>2</v>
      </c>
      <c r="I88" s="11">
        <v>2</v>
      </c>
      <c r="J88" s="11">
        <v>334</v>
      </c>
      <c r="K88" s="11">
        <v>463</v>
      </c>
      <c r="L88" s="11">
        <v>47.6</v>
      </c>
      <c r="M88" s="54">
        <f t="shared" si="4"/>
        <v>51.763400000000011</v>
      </c>
      <c r="N88" s="13">
        <v>2</v>
      </c>
      <c r="O88" s="11" t="s">
        <v>19</v>
      </c>
      <c r="P88" s="14" t="s">
        <v>20</v>
      </c>
      <c r="Q88" s="14" t="s">
        <v>21</v>
      </c>
      <c r="R88" s="54" t="e">
        <f t="shared" si="5"/>
        <v>#VALUE!</v>
      </c>
    </row>
    <row r="89" spans="1:26" ht="15">
      <c r="A89" s="10">
        <v>17</v>
      </c>
      <c r="B89" s="11">
        <v>20.8</v>
      </c>
      <c r="C89" s="11">
        <v>41.6</v>
      </c>
      <c r="D89" s="11">
        <v>41.6</v>
      </c>
      <c r="E89" s="11">
        <v>0</v>
      </c>
      <c r="F89" s="12">
        <v>13</v>
      </c>
      <c r="G89" s="11">
        <v>12</v>
      </c>
      <c r="H89" s="11">
        <v>3</v>
      </c>
      <c r="I89" s="11">
        <v>2</v>
      </c>
      <c r="J89" s="11">
        <v>295</v>
      </c>
      <c r="K89" s="11">
        <v>447</v>
      </c>
      <c r="L89" s="11">
        <v>71.2</v>
      </c>
      <c r="M89" s="54">
        <f t="shared" si="4"/>
        <v>74.961900000000014</v>
      </c>
      <c r="N89" s="13">
        <v>2</v>
      </c>
      <c r="O89" s="11" t="s">
        <v>19</v>
      </c>
      <c r="P89" s="14" t="s">
        <v>20</v>
      </c>
      <c r="Q89" s="14" t="s">
        <v>21</v>
      </c>
      <c r="R89" s="54" t="e">
        <f t="shared" si="5"/>
        <v>#VALUE!</v>
      </c>
    </row>
    <row r="90" spans="1:26" ht="15">
      <c r="A90" s="10">
        <v>18</v>
      </c>
      <c r="B90" s="11">
        <v>20.8</v>
      </c>
      <c r="C90" s="11">
        <v>41.6</v>
      </c>
      <c r="D90" s="11">
        <v>41.6</v>
      </c>
      <c r="E90" s="11">
        <v>0</v>
      </c>
      <c r="F90" s="12">
        <v>13</v>
      </c>
      <c r="G90" s="11">
        <v>12</v>
      </c>
      <c r="H90" s="11">
        <v>3</v>
      </c>
      <c r="I90" s="11">
        <v>2</v>
      </c>
      <c r="J90" s="11">
        <v>295</v>
      </c>
      <c r="K90" s="11">
        <v>447</v>
      </c>
      <c r="L90" s="11">
        <v>72</v>
      </c>
      <c r="M90" s="54">
        <f t="shared" si="4"/>
        <v>74.961900000000014</v>
      </c>
      <c r="N90" s="13">
        <v>2</v>
      </c>
      <c r="O90" s="11" t="s">
        <v>19</v>
      </c>
      <c r="P90" s="14" t="s">
        <v>20</v>
      </c>
      <c r="Q90" s="14" t="s">
        <v>21</v>
      </c>
      <c r="R90" s="54" t="e">
        <f t="shared" si="5"/>
        <v>#VALUE!</v>
      </c>
    </row>
    <row r="91" spans="1:26" ht="15">
      <c r="A91" s="10">
        <v>19</v>
      </c>
      <c r="B91" s="11">
        <v>20.8</v>
      </c>
      <c r="C91" s="11">
        <v>41.6</v>
      </c>
      <c r="D91" s="11">
        <v>41.6</v>
      </c>
      <c r="E91" s="11">
        <v>0</v>
      </c>
      <c r="F91" s="12">
        <v>13</v>
      </c>
      <c r="G91" s="11">
        <v>12</v>
      </c>
      <c r="H91" s="24">
        <v>3</v>
      </c>
      <c r="I91" s="11">
        <v>2</v>
      </c>
      <c r="J91" s="11">
        <v>295</v>
      </c>
      <c r="K91" s="11">
        <v>447</v>
      </c>
      <c r="L91" s="11">
        <v>122.1</v>
      </c>
      <c r="M91" s="54">
        <f t="shared" si="4"/>
        <v>74.961900000000014</v>
      </c>
      <c r="N91" s="13">
        <v>2</v>
      </c>
      <c r="O91" s="11" t="s">
        <v>19</v>
      </c>
      <c r="P91" s="14" t="s">
        <v>20</v>
      </c>
      <c r="Q91" s="14" t="s">
        <v>38</v>
      </c>
      <c r="R91" s="54" t="e">
        <f t="shared" si="5"/>
        <v>#VALUE!</v>
      </c>
    </row>
    <row r="92" spans="1:26" ht="15">
      <c r="A92" s="10">
        <v>20</v>
      </c>
      <c r="B92" s="11">
        <v>20.8</v>
      </c>
      <c r="C92" s="11">
        <v>41.6</v>
      </c>
      <c r="D92" s="11">
        <v>41.6</v>
      </c>
      <c r="E92" s="11">
        <v>0</v>
      </c>
      <c r="F92" s="12">
        <v>13</v>
      </c>
      <c r="G92" s="11">
        <v>12</v>
      </c>
      <c r="H92" s="11">
        <v>3</v>
      </c>
      <c r="I92" s="11">
        <v>2</v>
      </c>
      <c r="J92" s="11">
        <v>295</v>
      </c>
      <c r="K92" s="11">
        <v>447</v>
      </c>
      <c r="L92" s="11">
        <v>120.9</v>
      </c>
      <c r="M92" s="54">
        <f t="shared" si="4"/>
        <v>74.961900000000014</v>
      </c>
      <c r="N92" s="13">
        <v>2</v>
      </c>
      <c r="O92" s="11" t="s">
        <v>19</v>
      </c>
      <c r="P92" s="14" t="s">
        <v>20</v>
      </c>
      <c r="Q92" s="14" t="s">
        <v>38</v>
      </c>
      <c r="R92" s="54" t="e">
        <f t="shared" si="5"/>
        <v>#VALUE!</v>
      </c>
    </row>
    <row r="93" spans="1:26" ht="15">
      <c r="A93" s="10">
        <v>21</v>
      </c>
      <c r="B93" s="11">
        <v>20.8</v>
      </c>
      <c r="C93" s="11">
        <v>41.6</v>
      </c>
      <c r="D93" s="11">
        <v>41.6</v>
      </c>
      <c r="E93" s="11">
        <v>0</v>
      </c>
      <c r="F93" s="12">
        <v>13</v>
      </c>
      <c r="G93" s="11">
        <v>12</v>
      </c>
      <c r="H93" s="11">
        <v>4.5</v>
      </c>
      <c r="I93" s="11">
        <v>2</v>
      </c>
      <c r="J93" s="11">
        <v>353</v>
      </c>
      <c r="K93" s="11">
        <v>478</v>
      </c>
      <c r="L93" s="11">
        <v>103.8</v>
      </c>
      <c r="M93" s="54">
        <f t="shared" si="4"/>
        <v>120.24090000000001</v>
      </c>
      <c r="N93" s="13">
        <v>2</v>
      </c>
      <c r="O93" s="11" t="s">
        <v>19</v>
      </c>
      <c r="P93" s="14" t="s">
        <v>20</v>
      </c>
      <c r="Q93" s="14" t="s">
        <v>21</v>
      </c>
      <c r="R93" s="54" t="e">
        <f t="shared" si="5"/>
        <v>#VALUE!</v>
      </c>
    </row>
    <row r="94" spans="1:26" ht="15">
      <c r="A94" s="10">
        <v>22</v>
      </c>
      <c r="B94" s="11">
        <v>20.8</v>
      </c>
      <c r="C94" s="11">
        <v>41.6</v>
      </c>
      <c r="D94" s="11">
        <v>41.6</v>
      </c>
      <c r="E94" s="11">
        <v>0</v>
      </c>
      <c r="F94" s="12">
        <v>13</v>
      </c>
      <c r="G94" s="11">
        <v>12</v>
      </c>
      <c r="H94" s="11">
        <v>4.5</v>
      </c>
      <c r="I94" s="11">
        <v>2</v>
      </c>
      <c r="J94" s="11">
        <v>353</v>
      </c>
      <c r="K94" s="11">
        <v>478</v>
      </c>
      <c r="L94" s="11">
        <v>103.4</v>
      </c>
      <c r="M94" s="54">
        <f t="shared" si="4"/>
        <v>120.24090000000001</v>
      </c>
      <c r="N94" s="13">
        <v>2</v>
      </c>
      <c r="O94" s="11" t="s">
        <v>19</v>
      </c>
      <c r="P94" s="14" t="s">
        <v>20</v>
      </c>
      <c r="Q94" s="14" t="s">
        <v>21</v>
      </c>
      <c r="R94" s="54" t="e">
        <f t="shared" si="5"/>
        <v>#VALUE!</v>
      </c>
    </row>
    <row r="95" spans="1:26" ht="15">
      <c r="A95" s="10">
        <v>23</v>
      </c>
      <c r="B95" s="11">
        <v>20.8</v>
      </c>
      <c r="C95" s="11">
        <v>41.6</v>
      </c>
      <c r="D95" s="11">
        <v>41.6</v>
      </c>
      <c r="E95" s="11">
        <v>0</v>
      </c>
      <c r="F95" s="12">
        <v>13</v>
      </c>
      <c r="G95" s="11">
        <v>12</v>
      </c>
      <c r="H95" s="11">
        <v>4.5</v>
      </c>
      <c r="I95" s="11">
        <v>2</v>
      </c>
      <c r="J95" s="11">
        <v>353</v>
      </c>
      <c r="K95" s="11">
        <v>478</v>
      </c>
      <c r="L95" s="11">
        <v>177.4</v>
      </c>
      <c r="M95" s="54">
        <f t="shared" si="4"/>
        <v>120.24090000000001</v>
      </c>
      <c r="N95" s="13">
        <v>2</v>
      </c>
      <c r="O95" s="11" t="s">
        <v>19</v>
      </c>
      <c r="P95" s="14" t="s">
        <v>20</v>
      </c>
      <c r="Q95" s="14" t="s">
        <v>38</v>
      </c>
      <c r="R95" s="54" t="e">
        <f t="shared" si="5"/>
        <v>#VALUE!</v>
      </c>
    </row>
    <row r="96" spans="1:26" ht="15">
      <c r="A96" s="10">
        <v>79</v>
      </c>
      <c r="B96" s="24">
        <v>21</v>
      </c>
      <c r="C96" s="24">
        <v>14</v>
      </c>
      <c r="D96" s="24">
        <v>21</v>
      </c>
      <c r="E96" s="24">
        <v>22</v>
      </c>
      <c r="F96" s="24">
        <v>9</v>
      </c>
      <c r="G96" s="24">
        <v>6</v>
      </c>
      <c r="H96" s="24">
        <v>1.46</v>
      </c>
      <c r="I96" s="11">
        <v>3</v>
      </c>
      <c r="J96" s="11">
        <v>438</v>
      </c>
      <c r="K96" s="11">
        <v>720</v>
      </c>
      <c r="L96" s="12">
        <v>35.700000000000003</v>
      </c>
      <c r="M96" s="54">
        <f t="shared" ref="M96:M117" si="6">H96*(B96+(2*(D96-(F96/2))))*K96/1000</f>
        <v>56.764800000000001</v>
      </c>
      <c r="N96" s="41" t="s">
        <v>59</v>
      </c>
      <c r="O96" s="24" t="s">
        <v>56</v>
      </c>
      <c r="P96" s="40" t="s">
        <v>51</v>
      </c>
      <c r="Q96" s="14" t="s">
        <v>57</v>
      </c>
      <c r="R96" s="54" t="e">
        <f t="shared" ref="R96:R117" si="7">M96*(G96+(2*(I96-(K96/2))))*P96/1000</f>
        <v>#VALUE!</v>
      </c>
      <c r="S96" s="15"/>
      <c r="T96" s="15"/>
      <c r="U96" s="15"/>
      <c r="V96" s="15"/>
      <c r="W96" s="15"/>
      <c r="X96" s="15"/>
      <c r="Y96" s="15"/>
      <c r="Z96" s="36"/>
    </row>
    <row r="97" spans="1:26" ht="15">
      <c r="A97" s="10">
        <v>58</v>
      </c>
      <c r="B97" s="37">
        <v>45</v>
      </c>
      <c r="C97" s="37">
        <v>14</v>
      </c>
      <c r="D97" s="37">
        <v>27</v>
      </c>
      <c r="E97" s="37">
        <v>22</v>
      </c>
      <c r="F97" s="12">
        <v>9</v>
      </c>
      <c r="G97" s="11">
        <v>8</v>
      </c>
      <c r="H97" s="11">
        <v>1.5</v>
      </c>
      <c r="I97" s="11">
        <v>3</v>
      </c>
      <c r="J97" s="37">
        <v>474</v>
      </c>
      <c r="K97" s="11">
        <v>759</v>
      </c>
      <c r="L97" s="37">
        <v>33.4</v>
      </c>
      <c r="M97" s="54">
        <f t="shared" si="6"/>
        <v>102.465</v>
      </c>
      <c r="N97" s="13" t="s">
        <v>55</v>
      </c>
      <c r="O97" s="11" t="s">
        <v>50</v>
      </c>
      <c r="P97" s="14" t="s">
        <v>51</v>
      </c>
      <c r="Q97" s="14" t="s">
        <v>52</v>
      </c>
      <c r="R97" s="54" t="e">
        <f t="shared" si="7"/>
        <v>#VALUE!</v>
      </c>
      <c r="S97" s="15"/>
      <c r="T97" s="15"/>
      <c r="U97" s="36"/>
    </row>
    <row r="98" spans="1:26" ht="15">
      <c r="A98" s="10">
        <v>59</v>
      </c>
      <c r="B98" s="37">
        <v>45</v>
      </c>
      <c r="C98" s="37">
        <v>14</v>
      </c>
      <c r="D98" s="37">
        <v>27</v>
      </c>
      <c r="E98" s="37">
        <v>22</v>
      </c>
      <c r="F98" s="12">
        <v>9</v>
      </c>
      <c r="G98" s="11">
        <v>8</v>
      </c>
      <c r="H98" s="11">
        <v>1.5</v>
      </c>
      <c r="I98" s="11">
        <v>3</v>
      </c>
      <c r="J98" s="11">
        <v>463</v>
      </c>
      <c r="K98" s="11">
        <v>677</v>
      </c>
      <c r="L98" s="37">
        <v>31.8</v>
      </c>
      <c r="M98" s="54">
        <f t="shared" si="6"/>
        <v>91.394999999999996</v>
      </c>
      <c r="N98" s="13" t="s">
        <v>55</v>
      </c>
      <c r="O98" s="11" t="s">
        <v>50</v>
      </c>
      <c r="P98" s="14" t="s">
        <v>51</v>
      </c>
      <c r="Q98" s="14" t="s">
        <v>52</v>
      </c>
      <c r="R98" s="54" t="e">
        <f t="shared" si="7"/>
        <v>#VALUE!</v>
      </c>
      <c r="S98" s="15"/>
      <c r="T98" s="15"/>
      <c r="U98" s="36"/>
    </row>
    <row r="99" spans="1:26" ht="15">
      <c r="A99" s="10">
        <v>60</v>
      </c>
      <c r="B99" s="37">
        <v>45</v>
      </c>
      <c r="C99" s="37">
        <v>14</v>
      </c>
      <c r="D99" s="37">
        <v>27</v>
      </c>
      <c r="E99" s="37">
        <v>22</v>
      </c>
      <c r="F99" s="12">
        <v>9</v>
      </c>
      <c r="G99" s="11">
        <v>8</v>
      </c>
      <c r="H99" s="11">
        <v>1.5</v>
      </c>
      <c r="I99" s="11">
        <v>3</v>
      </c>
      <c r="J99" s="37">
        <v>724</v>
      </c>
      <c r="K99" s="11">
        <v>862</v>
      </c>
      <c r="L99" s="37">
        <v>42.8</v>
      </c>
      <c r="M99" s="54">
        <f t="shared" si="6"/>
        <v>116.37</v>
      </c>
      <c r="N99" s="13" t="s">
        <v>55</v>
      </c>
      <c r="O99" s="11" t="s">
        <v>50</v>
      </c>
      <c r="P99" s="14" t="s">
        <v>53</v>
      </c>
      <c r="Q99" s="14" t="s">
        <v>52</v>
      </c>
      <c r="R99" s="54" t="e">
        <f t="shared" si="7"/>
        <v>#VALUE!</v>
      </c>
      <c r="S99" s="15"/>
      <c r="T99" s="15"/>
      <c r="U99" s="36"/>
    </row>
    <row r="100" spans="1:26" ht="15">
      <c r="A100" s="10">
        <v>80</v>
      </c>
      <c r="B100" s="24">
        <v>27</v>
      </c>
      <c r="C100" s="24">
        <v>14</v>
      </c>
      <c r="D100" s="24">
        <v>27</v>
      </c>
      <c r="E100" s="24">
        <v>22</v>
      </c>
      <c r="F100" s="24">
        <v>9</v>
      </c>
      <c r="G100" s="24">
        <v>8</v>
      </c>
      <c r="H100" s="24">
        <v>1.48</v>
      </c>
      <c r="I100" s="11">
        <v>3</v>
      </c>
      <c r="J100" s="11">
        <v>438</v>
      </c>
      <c r="K100" s="11">
        <v>720</v>
      </c>
      <c r="L100" s="12">
        <v>45.4</v>
      </c>
      <c r="M100" s="54">
        <f t="shared" si="6"/>
        <v>76.723199999999991</v>
      </c>
      <c r="N100" s="13" t="s">
        <v>61</v>
      </c>
      <c r="O100" s="24" t="s">
        <v>56</v>
      </c>
      <c r="P100" s="40" t="s">
        <v>51</v>
      </c>
      <c r="Q100" s="14" t="s">
        <v>57</v>
      </c>
      <c r="R100" s="54" t="e">
        <f t="shared" si="7"/>
        <v>#VALUE!</v>
      </c>
      <c r="S100" s="15"/>
      <c r="T100" s="15"/>
      <c r="U100" s="15"/>
      <c r="V100" s="15"/>
      <c r="W100" s="15"/>
      <c r="X100" s="15"/>
      <c r="Y100" s="15"/>
      <c r="Z100" s="36"/>
    </row>
    <row r="101" spans="1:26" ht="15">
      <c r="A101" s="10">
        <v>81</v>
      </c>
      <c r="B101" s="24">
        <v>27</v>
      </c>
      <c r="C101" s="24">
        <v>14</v>
      </c>
      <c r="D101" s="24">
        <v>27</v>
      </c>
      <c r="E101" s="24">
        <v>22</v>
      </c>
      <c r="F101" s="24">
        <v>9</v>
      </c>
      <c r="G101" s="24">
        <v>8</v>
      </c>
      <c r="H101" s="24">
        <v>1.45</v>
      </c>
      <c r="I101" s="11">
        <v>3</v>
      </c>
      <c r="J101" s="11">
        <v>438</v>
      </c>
      <c r="K101" s="11">
        <v>720</v>
      </c>
      <c r="L101" s="12">
        <v>42.4</v>
      </c>
      <c r="M101" s="54">
        <f t="shared" si="6"/>
        <v>75.168000000000006</v>
      </c>
      <c r="N101" s="13" t="s">
        <v>61</v>
      </c>
      <c r="O101" s="24" t="s">
        <v>56</v>
      </c>
      <c r="P101" s="40" t="s">
        <v>51</v>
      </c>
      <c r="Q101" s="14" t="s">
        <v>57</v>
      </c>
      <c r="R101" s="54" t="e">
        <f t="shared" si="7"/>
        <v>#VALUE!</v>
      </c>
      <c r="S101" s="15"/>
      <c r="T101" s="15"/>
      <c r="U101" s="15"/>
      <c r="V101" s="15"/>
      <c r="W101" s="15"/>
      <c r="X101" s="15"/>
      <c r="Y101" s="15"/>
      <c r="Z101" s="36"/>
    </row>
    <row r="102" spans="1:26" ht="15">
      <c r="A102" s="10">
        <v>82</v>
      </c>
      <c r="B102" s="24">
        <v>27</v>
      </c>
      <c r="C102" s="24">
        <v>14</v>
      </c>
      <c r="D102" s="24">
        <v>27</v>
      </c>
      <c r="E102" s="24">
        <v>22</v>
      </c>
      <c r="F102" s="24">
        <v>9</v>
      </c>
      <c r="G102" s="24">
        <v>8</v>
      </c>
      <c r="H102" s="24">
        <v>1.45</v>
      </c>
      <c r="I102" s="11">
        <v>3</v>
      </c>
      <c r="J102" s="11">
        <v>444</v>
      </c>
      <c r="K102" s="11">
        <v>648</v>
      </c>
      <c r="L102" s="12">
        <v>41.7</v>
      </c>
      <c r="M102" s="54">
        <f t="shared" si="6"/>
        <v>67.651200000000003</v>
      </c>
      <c r="N102" s="13" t="s">
        <v>61</v>
      </c>
      <c r="O102" s="24" t="s">
        <v>56</v>
      </c>
      <c r="P102" s="40" t="s">
        <v>51</v>
      </c>
      <c r="Q102" s="14" t="s">
        <v>57</v>
      </c>
      <c r="R102" s="54" t="e">
        <f t="shared" si="7"/>
        <v>#VALUE!</v>
      </c>
      <c r="S102" s="15"/>
      <c r="T102" s="15"/>
      <c r="U102" s="15"/>
      <c r="V102" s="15"/>
      <c r="W102" s="15"/>
      <c r="X102" s="15"/>
      <c r="Y102" s="15"/>
      <c r="Z102" s="36"/>
    </row>
    <row r="103" spans="1:26" ht="15">
      <c r="A103" s="10">
        <v>83</v>
      </c>
      <c r="B103" s="24">
        <v>27</v>
      </c>
      <c r="C103" s="24">
        <v>14</v>
      </c>
      <c r="D103" s="24">
        <v>27</v>
      </c>
      <c r="E103" s="24">
        <v>22</v>
      </c>
      <c r="F103" s="24">
        <v>9</v>
      </c>
      <c r="G103" s="24">
        <v>8</v>
      </c>
      <c r="H103" s="24">
        <v>1.46</v>
      </c>
      <c r="I103" s="11">
        <v>3</v>
      </c>
      <c r="J103" s="11">
        <v>675</v>
      </c>
      <c r="K103" s="11">
        <v>813</v>
      </c>
      <c r="L103" s="12">
        <v>52.2</v>
      </c>
      <c r="M103" s="54">
        <f t="shared" si="6"/>
        <v>85.462559999999996</v>
      </c>
      <c r="N103" s="13" t="s">
        <v>61</v>
      </c>
      <c r="O103" s="24" t="s">
        <v>56</v>
      </c>
      <c r="P103" s="14" t="s">
        <v>53</v>
      </c>
      <c r="Q103" s="14" t="s">
        <v>57</v>
      </c>
      <c r="R103" s="54" t="e">
        <f t="shared" si="7"/>
        <v>#VALUE!</v>
      </c>
      <c r="S103" s="15"/>
      <c r="T103" s="15"/>
      <c r="U103" s="15"/>
      <c r="V103" s="15"/>
      <c r="W103" s="15"/>
      <c r="X103" s="15"/>
      <c r="Y103" s="15"/>
      <c r="Z103" s="36"/>
    </row>
    <row r="104" spans="1:26" ht="15">
      <c r="A104" s="10">
        <v>84</v>
      </c>
      <c r="B104" s="24">
        <v>27</v>
      </c>
      <c r="C104" s="24">
        <v>14</v>
      </c>
      <c r="D104" s="24">
        <v>27</v>
      </c>
      <c r="E104" s="24">
        <v>22</v>
      </c>
      <c r="F104" s="24">
        <v>9</v>
      </c>
      <c r="G104" s="24">
        <v>8</v>
      </c>
      <c r="H104" s="24">
        <v>1.44</v>
      </c>
      <c r="I104" s="11">
        <v>3</v>
      </c>
      <c r="J104" s="11">
        <v>675</v>
      </c>
      <c r="K104" s="11">
        <v>813</v>
      </c>
      <c r="L104" s="12">
        <v>51.5</v>
      </c>
      <c r="M104" s="54">
        <f t="shared" si="6"/>
        <v>84.291839999999993</v>
      </c>
      <c r="N104" s="13" t="s">
        <v>61</v>
      </c>
      <c r="O104" s="24" t="s">
        <v>56</v>
      </c>
      <c r="P104" s="14" t="s">
        <v>53</v>
      </c>
      <c r="Q104" s="14" t="s">
        <v>57</v>
      </c>
      <c r="R104" s="54" t="e">
        <f t="shared" si="7"/>
        <v>#VALUE!</v>
      </c>
      <c r="S104" s="15"/>
      <c r="T104" s="15"/>
      <c r="U104" s="15"/>
      <c r="V104" s="15"/>
      <c r="W104" s="15"/>
      <c r="X104" s="15"/>
      <c r="Y104" s="15"/>
      <c r="Z104" s="36"/>
    </row>
    <row r="105" spans="1:26" ht="15">
      <c r="A105" s="10">
        <v>105</v>
      </c>
      <c r="B105" s="24">
        <v>45</v>
      </c>
      <c r="C105" s="24">
        <v>14</v>
      </c>
      <c r="D105" s="24">
        <v>27</v>
      </c>
      <c r="E105" s="24">
        <v>22</v>
      </c>
      <c r="F105" s="24">
        <v>9</v>
      </c>
      <c r="G105" s="24">
        <v>8</v>
      </c>
      <c r="H105" s="24">
        <v>1.47</v>
      </c>
      <c r="I105" s="24">
        <v>3</v>
      </c>
      <c r="J105" s="24">
        <v>438</v>
      </c>
      <c r="K105" s="24">
        <v>720</v>
      </c>
      <c r="L105" s="24">
        <v>33.4</v>
      </c>
      <c r="M105" s="54">
        <f t="shared" si="6"/>
        <v>95.256000000000014</v>
      </c>
      <c r="N105" s="38" t="s">
        <v>61</v>
      </c>
      <c r="O105" s="24" t="s">
        <v>56</v>
      </c>
      <c r="P105" s="40" t="s">
        <v>51</v>
      </c>
      <c r="Q105" s="14" t="s">
        <v>52</v>
      </c>
      <c r="R105" s="54" t="e">
        <f t="shared" si="7"/>
        <v>#VALUE!</v>
      </c>
      <c r="S105" s="11"/>
      <c r="T105" s="42"/>
      <c r="U105" s="15"/>
      <c r="V105" s="15"/>
      <c r="W105" s="15"/>
      <c r="X105" s="15"/>
      <c r="Y105" s="15"/>
      <c r="Z105" s="36"/>
    </row>
    <row r="106" spans="1:26" ht="15">
      <c r="A106" s="10">
        <v>106</v>
      </c>
      <c r="B106" s="24">
        <v>45</v>
      </c>
      <c r="C106" s="24">
        <v>14</v>
      </c>
      <c r="D106" s="24">
        <v>27</v>
      </c>
      <c r="E106" s="24">
        <v>22</v>
      </c>
      <c r="F106" s="24">
        <v>9</v>
      </c>
      <c r="G106" s="24">
        <v>8</v>
      </c>
      <c r="H106" s="24">
        <v>1.47</v>
      </c>
      <c r="I106" s="24">
        <v>3</v>
      </c>
      <c r="J106" s="24">
        <v>444</v>
      </c>
      <c r="K106" s="24">
        <v>648</v>
      </c>
      <c r="L106" s="24">
        <v>31.8</v>
      </c>
      <c r="M106" s="54">
        <f t="shared" si="6"/>
        <v>85.730400000000003</v>
      </c>
      <c r="N106" s="38" t="s">
        <v>61</v>
      </c>
      <c r="O106" s="24" t="s">
        <v>56</v>
      </c>
      <c r="P106" s="40" t="s">
        <v>51</v>
      </c>
      <c r="Q106" s="14" t="s">
        <v>52</v>
      </c>
      <c r="R106" s="54" t="e">
        <f t="shared" si="7"/>
        <v>#VALUE!</v>
      </c>
      <c r="S106" s="11"/>
      <c r="T106" s="42"/>
      <c r="U106" s="15"/>
      <c r="V106" s="15"/>
      <c r="W106" s="15"/>
      <c r="X106" s="15"/>
      <c r="Y106" s="15"/>
      <c r="Z106" s="36"/>
    </row>
    <row r="107" spans="1:26" ht="15">
      <c r="A107" s="10">
        <v>107</v>
      </c>
      <c r="B107" s="24">
        <v>45</v>
      </c>
      <c r="C107" s="24">
        <v>14</v>
      </c>
      <c r="D107" s="24">
        <v>27</v>
      </c>
      <c r="E107" s="24">
        <v>22</v>
      </c>
      <c r="F107" s="24">
        <v>9</v>
      </c>
      <c r="G107" s="24">
        <v>8</v>
      </c>
      <c r="H107" s="24">
        <v>1.46</v>
      </c>
      <c r="I107" s="24">
        <v>3</v>
      </c>
      <c r="J107" s="24">
        <v>675</v>
      </c>
      <c r="K107" s="24">
        <v>813</v>
      </c>
      <c r="L107" s="24">
        <v>42.8</v>
      </c>
      <c r="M107" s="54">
        <f t="shared" si="6"/>
        <v>106.82820000000001</v>
      </c>
      <c r="N107" s="38" t="s">
        <v>61</v>
      </c>
      <c r="O107" s="24" t="s">
        <v>56</v>
      </c>
      <c r="P107" s="14" t="s">
        <v>53</v>
      </c>
      <c r="Q107" s="14" t="s">
        <v>52</v>
      </c>
      <c r="R107" s="54" t="e">
        <f t="shared" si="7"/>
        <v>#VALUE!</v>
      </c>
      <c r="S107" s="11"/>
      <c r="T107" s="42"/>
      <c r="U107" s="15"/>
      <c r="V107" s="15"/>
      <c r="W107" s="15"/>
      <c r="X107" s="15"/>
      <c r="Y107" s="15"/>
      <c r="Z107" s="36"/>
    </row>
    <row r="108" spans="1:26" ht="15">
      <c r="A108" s="10">
        <v>108</v>
      </c>
      <c r="B108" s="24">
        <v>45</v>
      </c>
      <c r="C108" s="24">
        <v>14</v>
      </c>
      <c r="D108" s="24">
        <v>27</v>
      </c>
      <c r="E108" s="24">
        <v>22</v>
      </c>
      <c r="F108" s="24">
        <v>9</v>
      </c>
      <c r="G108" s="24">
        <v>8</v>
      </c>
      <c r="H108" s="24">
        <v>1.48</v>
      </c>
      <c r="I108" s="24">
        <v>3</v>
      </c>
      <c r="J108" s="24">
        <v>675</v>
      </c>
      <c r="K108" s="24">
        <v>813</v>
      </c>
      <c r="L108" s="24">
        <v>42.6</v>
      </c>
      <c r="M108" s="54">
        <f t="shared" si="6"/>
        <v>108.29159999999999</v>
      </c>
      <c r="N108" s="38" t="s">
        <v>61</v>
      </c>
      <c r="O108" s="24" t="s">
        <v>56</v>
      </c>
      <c r="P108" s="14" t="s">
        <v>53</v>
      </c>
      <c r="Q108" s="14" t="s">
        <v>52</v>
      </c>
      <c r="R108" s="54" t="e">
        <f t="shared" si="7"/>
        <v>#VALUE!</v>
      </c>
      <c r="S108" s="11"/>
      <c r="T108" s="42"/>
      <c r="U108" s="15"/>
      <c r="V108" s="15"/>
      <c r="W108" s="15"/>
      <c r="X108" s="15"/>
      <c r="Y108" s="15"/>
      <c r="Z108" s="36"/>
    </row>
    <row r="109" spans="1:26" ht="15">
      <c r="A109" s="10">
        <v>122</v>
      </c>
      <c r="B109" s="37">
        <v>27</v>
      </c>
      <c r="C109" s="37">
        <v>14</v>
      </c>
      <c r="D109" s="37">
        <v>27</v>
      </c>
      <c r="E109" s="37">
        <v>22</v>
      </c>
      <c r="F109" s="37">
        <v>9</v>
      </c>
      <c r="G109" s="37">
        <v>8</v>
      </c>
      <c r="H109" s="37">
        <v>10</v>
      </c>
      <c r="I109" s="37">
        <v>3</v>
      </c>
      <c r="J109" s="11">
        <v>190</v>
      </c>
      <c r="K109" s="11">
        <v>759</v>
      </c>
      <c r="L109" s="43">
        <v>45.4</v>
      </c>
      <c r="M109" s="54">
        <f t="shared" si="6"/>
        <v>546.48</v>
      </c>
      <c r="N109" s="44" t="s">
        <v>65</v>
      </c>
      <c r="O109" s="11" t="s">
        <v>62</v>
      </c>
      <c r="P109" s="14" t="s">
        <v>51</v>
      </c>
      <c r="Q109" s="14" t="s">
        <v>21</v>
      </c>
      <c r="R109" s="54" t="e">
        <f t="shared" si="7"/>
        <v>#VALUE!</v>
      </c>
      <c r="S109" s="11"/>
      <c r="T109" s="42"/>
      <c r="U109" s="15"/>
      <c r="V109" s="15"/>
      <c r="W109" s="15"/>
      <c r="X109" s="15"/>
      <c r="Y109" s="15"/>
      <c r="Z109" s="36"/>
    </row>
    <row r="110" spans="1:26" ht="15">
      <c r="A110" s="10">
        <v>123</v>
      </c>
      <c r="B110" s="37">
        <v>27</v>
      </c>
      <c r="C110" s="37">
        <v>14</v>
      </c>
      <c r="D110" s="37">
        <v>27</v>
      </c>
      <c r="E110" s="37">
        <v>22</v>
      </c>
      <c r="F110" s="37">
        <v>9</v>
      </c>
      <c r="G110" s="37">
        <v>8</v>
      </c>
      <c r="H110" s="37">
        <v>10</v>
      </c>
      <c r="I110" s="37">
        <v>3</v>
      </c>
      <c r="J110" s="11">
        <v>205</v>
      </c>
      <c r="K110" s="11">
        <v>671</v>
      </c>
      <c r="L110" s="43">
        <v>41.7</v>
      </c>
      <c r="M110" s="54">
        <f t="shared" si="6"/>
        <v>483.12</v>
      </c>
      <c r="N110" s="44" t="s">
        <v>66</v>
      </c>
      <c r="O110" s="11" t="s">
        <v>62</v>
      </c>
      <c r="P110" s="14" t="s">
        <v>51</v>
      </c>
      <c r="Q110" s="14" t="s">
        <v>21</v>
      </c>
      <c r="R110" s="54" t="e">
        <f t="shared" si="7"/>
        <v>#VALUE!</v>
      </c>
      <c r="S110" s="11"/>
      <c r="T110" s="42"/>
      <c r="U110" s="15"/>
      <c r="V110" s="15"/>
      <c r="W110" s="15"/>
      <c r="X110" s="15"/>
      <c r="Y110" s="15"/>
      <c r="Z110" s="36"/>
    </row>
    <row r="111" spans="1:26" ht="15">
      <c r="A111" s="10">
        <v>124</v>
      </c>
      <c r="B111" s="37">
        <v>27</v>
      </c>
      <c r="C111" s="37">
        <v>14</v>
      </c>
      <c r="D111" s="37">
        <v>27</v>
      </c>
      <c r="E111" s="37">
        <v>22</v>
      </c>
      <c r="F111" s="37">
        <v>9</v>
      </c>
      <c r="G111" s="37">
        <v>8</v>
      </c>
      <c r="H111" s="37">
        <v>10</v>
      </c>
      <c r="I111" s="37">
        <v>3</v>
      </c>
      <c r="J111" s="11">
        <v>450</v>
      </c>
      <c r="K111" s="11">
        <v>862</v>
      </c>
      <c r="L111" s="43">
        <v>52.2</v>
      </c>
      <c r="M111" s="54">
        <f t="shared" si="6"/>
        <v>620.64</v>
      </c>
      <c r="N111" s="44" t="s">
        <v>67</v>
      </c>
      <c r="O111" s="11" t="s">
        <v>62</v>
      </c>
      <c r="P111" s="14" t="s">
        <v>53</v>
      </c>
      <c r="Q111" s="14" t="s">
        <v>21</v>
      </c>
      <c r="R111" s="54" t="e">
        <f t="shared" si="7"/>
        <v>#VALUE!</v>
      </c>
      <c r="S111" s="11"/>
      <c r="T111" s="42"/>
      <c r="U111" s="15"/>
      <c r="V111" s="15"/>
      <c r="W111" s="15"/>
      <c r="X111" s="15"/>
      <c r="Y111" s="15"/>
      <c r="Z111" s="36"/>
    </row>
    <row r="112" spans="1:26" ht="15">
      <c r="A112" s="10">
        <v>134</v>
      </c>
      <c r="B112" s="46">
        <v>27</v>
      </c>
      <c r="C112" s="46">
        <v>14</v>
      </c>
      <c r="D112" s="46">
        <v>27</v>
      </c>
      <c r="E112" s="46">
        <v>22</v>
      </c>
      <c r="F112" s="24">
        <v>9</v>
      </c>
      <c r="G112" s="24">
        <v>8</v>
      </c>
      <c r="H112" s="24">
        <v>10</v>
      </c>
      <c r="I112" s="24">
        <v>3</v>
      </c>
      <c r="J112" s="24">
        <v>438</v>
      </c>
      <c r="K112" s="24">
        <v>720</v>
      </c>
      <c r="L112" s="24">
        <v>43.9</v>
      </c>
      <c r="M112" s="54">
        <f t="shared" si="6"/>
        <v>518.4</v>
      </c>
      <c r="N112" s="24">
        <v>2</v>
      </c>
      <c r="O112" s="47" t="s">
        <v>68</v>
      </c>
      <c r="P112" s="39" t="s">
        <v>51</v>
      </c>
      <c r="Q112" s="41" t="s">
        <v>57</v>
      </c>
      <c r="R112" s="54" t="e">
        <f t="shared" si="7"/>
        <v>#VALUE!</v>
      </c>
      <c r="S112" s="11"/>
      <c r="T112" s="42"/>
      <c r="U112" s="15"/>
      <c r="V112" s="15"/>
      <c r="W112" s="15"/>
      <c r="X112" s="15"/>
      <c r="Y112" s="15"/>
      <c r="Z112" s="36"/>
    </row>
    <row r="113" spans="1:26" ht="15">
      <c r="A113" s="10">
        <v>135</v>
      </c>
      <c r="B113" s="46">
        <v>27</v>
      </c>
      <c r="C113" s="46">
        <v>14</v>
      </c>
      <c r="D113" s="46">
        <v>27</v>
      </c>
      <c r="E113" s="46">
        <v>22</v>
      </c>
      <c r="F113" s="24">
        <v>9</v>
      </c>
      <c r="G113" s="24">
        <v>8</v>
      </c>
      <c r="H113" s="24">
        <v>10</v>
      </c>
      <c r="I113" s="24">
        <v>3</v>
      </c>
      <c r="J113" s="24">
        <v>444</v>
      </c>
      <c r="K113" s="24">
        <v>648</v>
      </c>
      <c r="L113" s="24">
        <v>41.7</v>
      </c>
      <c r="M113" s="54">
        <f t="shared" si="6"/>
        <v>466.56</v>
      </c>
      <c r="N113" s="24" t="s">
        <v>64</v>
      </c>
      <c r="O113" s="47" t="s">
        <v>68</v>
      </c>
      <c r="P113" s="40" t="s">
        <v>51</v>
      </c>
      <c r="Q113" s="41" t="s">
        <v>57</v>
      </c>
      <c r="R113" s="54" t="e">
        <f t="shared" si="7"/>
        <v>#VALUE!</v>
      </c>
      <c r="S113" s="11"/>
      <c r="T113" s="42"/>
      <c r="U113" s="15"/>
      <c r="V113" s="15"/>
      <c r="W113" s="15"/>
      <c r="X113" s="15"/>
      <c r="Y113" s="15"/>
      <c r="Z113" s="36"/>
    </row>
    <row r="114" spans="1:26" ht="15">
      <c r="A114" s="10">
        <v>136</v>
      </c>
      <c r="B114" s="46">
        <v>27</v>
      </c>
      <c r="C114" s="46">
        <v>14</v>
      </c>
      <c r="D114" s="46">
        <v>27</v>
      </c>
      <c r="E114" s="46">
        <v>22</v>
      </c>
      <c r="F114" s="24">
        <v>9</v>
      </c>
      <c r="G114" s="24">
        <v>8</v>
      </c>
      <c r="H114" s="24">
        <v>10</v>
      </c>
      <c r="I114" s="24">
        <v>3</v>
      </c>
      <c r="J114" s="24">
        <v>675</v>
      </c>
      <c r="K114" s="24">
        <v>813</v>
      </c>
      <c r="L114" s="24">
        <v>51.9</v>
      </c>
      <c r="M114" s="54">
        <f t="shared" si="6"/>
        <v>585.36</v>
      </c>
      <c r="N114" s="24" t="s">
        <v>55</v>
      </c>
      <c r="O114" s="47" t="s">
        <v>68</v>
      </c>
      <c r="P114" s="39" t="s">
        <v>53</v>
      </c>
      <c r="Q114" s="41" t="s">
        <v>57</v>
      </c>
      <c r="R114" s="54" t="e">
        <f t="shared" si="7"/>
        <v>#VALUE!</v>
      </c>
      <c r="S114" s="11"/>
      <c r="T114" s="42"/>
      <c r="U114" s="15"/>
      <c r="V114" s="15"/>
      <c r="W114" s="15"/>
      <c r="X114" s="15"/>
      <c r="Y114" s="15"/>
      <c r="Z114" s="36"/>
    </row>
    <row r="115" spans="1:26" ht="15">
      <c r="A115" s="10">
        <v>143</v>
      </c>
      <c r="B115" s="46">
        <v>45</v>
      </c>
      <c r="C115" s="46">
        <v>14</v>
      </c>
      <c r="D115" s="46">
        <v>27</v>
      </c>
      <c r="E115" s="46">
        <v>22</v>
      </c>
      <c r="F115" s="24">
        <v>9</v>
      </c>
      <c r="G115" s="24">
        <v>8</v>
      </c>
      <c r="H115" s="24">
        <v>10</v>
      </c>
      <c r="I115" s="24">
        <v>3</v>
      </c>
      <c r="J115" s="24">
        <v>438</v>
      </c>
      <c r="K115" s="24">
        <v>720</v>
      </c>
      <c r="L115" s="24">
        <v>33.4</v>
      </c>
      <c r="M115" s="54">
        <f t="shared" si="6"/>
        <v>648</v>
      </c>
      <c r="N115" s="24">
        <v>2</v>
      </c>
      <c r="O115" s="47" t="s">
        <v>68</v>
      </c>
      <c r="P115" s="39" t="s">
        <v>51</v>
      </c>
      <c r="Q115" s="41" t="s">
        <v>52</v>
      </c>
      <c r="R115" s="54" t="e">
        <f t="shared" si="7"/>
        <v>#VALUE!</v>
      </c>
      <c r="S115" s="15"/>
      <c r="T115" s="15"/>
      <c r="U115" s="15"/>
      <c r="V115" s="15"/>
      <c r="W115" s="15"/>
      <c r="X115" s="15"/>
      <c r="Y115" s="15"/>
      <c r="Z115" s="36"/>
    </row>
    <row r="116" spans="1:26" ht="15">
      <c r="A116" s="10">
        <v>144</v>
      </c>
      <c r="B116" s="46">
        <v>45</v>
      </c>
      <c r="C116" s="46">
        <v>14</v>
      </c>
      <c r="D116" s="46">
        <v>27</v>
      </c>
      <c r="E116" s="46">
        <v>22</v>
      </c>
      <c r="F116" s="24">
        <v>9</v>
      </c>
      <c r="G116" s="24">
        <v>8</v>
      </c>
      <c r="H116" s="24">
        <v>10</v>
      </c>
      <c r="I116" s="24">
        <v>3</v>
      </c>
      <c r="J116" s="24">
        <v>444</v>
      </c>
      <c r="K116" s="24">
        <v>648</v>
      </c>
      <c r="L116" s="24">
        <v>31.8</v>
      </c>
      <c r="M116" s="54">
        <f t="shared" si="6"/>
        <v>583.20000000000005</v>
      </c>
      <c r="N116" s="24">
        <v>2</v>
      </c>
      <c r="O116" s="47" t="s">
        <v>68</v>
      </c>
      <c r="P116" s="40" t="s">
        <v>51</v>
      </c>
      <c r="Q116" s="41" t="s">
        <v>52</v>
      </c>
      <c r="R116" s="54" t="e">
        <f t="shared" si="7"/>
        <v>#VALUE!</v>
      </c>
      <c r="S116" s="15"/>
      <c r="T116" s="15"/>
      <c r="U116" s="15"/>
      <c r="V116" s="15"/>
      <c r="W116" s="15"/>
      <c r="X116" s="15"/>
      <c r="Y116" s="15"/>
      <c r="Z116" s="36"/>
    </row>
    <row r="117" spans="1:26" ht="15">
      <c r="A117" s="10">
        <v>145</v>
      </c>
      <c r="B117" s="46">
        <v>45</v>
      </c>
      <c r="C117" s="46">
        <v>14</v>
      </c>
      <c r="D117" s="46">
        <v>27</v>
      </c>
      <c r="E117" s="46">
        <v>22</v>
      </c>
      <c r="F117" s="24">
        <v>9</v>
      </c>
      <c r="G117" s="24">
        <v>8</v>
      </c>
      <c r="H117" s="24">
        <v>10</v>
      </c>
      <c r="I117" s="24">
        <v>3</v>
      </c>
      <c r="J117" s="24">
        <v>675</v>
      </c>
      <c r="K117" s="24">
        <v>813</v>
      </c>
      <c r="L117" s="24">
        <v>42.7</v>
      </c>
      <c r="M117" s="54">
        <f t="shared" si="6"/>
        <v>731.7</v>
      </c>
      <c r="N117" s="24" t="s">
        <v>55</v>
      </c>
      <c r="O117" s="47" t="s">
        <v>68</v>
      </c>
      <c r="P117" s="39" t="s">
        <v>53</v>
      </c>
      <c r="Q117" s="41" t="s">
        <v>52</v>
      </c>
      <c r="R117" s="54" t="e">
        <f t="shared" si="7"/>
        <v>#VALUE!</v>
      </c>
      <c r="S117" s="15"/>
      <c r="T117" s="15"/>
      <c r="U117" s="15"/>
      <c r="V117" s="15"/>
      <c r="W117" s="15"/>
      <c r="X117" s="15"/>
      <c r="Y117" s="15"/>
      <c r="Z117" s="36"/>
    </row>
    <row r="118" spans="1:26" ht="15">
      <c r="A118" s="10">
        <v>61</v>
      </c>
      <c r="B118" s="11">
        <v>35</v>
      </c>
      <c r="C118" s="11">
        <v>14</v>
      </c>
      <c r="D118" s="12">
        <v>21</v>
      </c>
      <c r="E118" s="11">
        <v>22</v>
      </c>
      <c r="F118" s="12">
        <v>7</v>
      </c>
      <c r="G118" s="11">
        <v>6</v>
      </c>
      <c r="H118" s="11">
        <v>1.5</v>
      </c>
      <c r="I118" s="11">
        <v>4</v>
      </c>
      <c r="J118" s="37">
        <v>474</v>
      </c>
      <c r="K118" s="11">
        <v>759</v>
      </c>
      <c r="L118" s="11">
        <v>39.5</v>
      </c>
      <c r="M118" s="54">
        <f t="shared" ref="M118:M133" si="8">H118*2*(B118+(D118-(F118/2)))*K118/1000</f>
        <v>119.5425</v>
      </c>
      <c r="N118" s="13" t="s">
        <v>55</v>
      </c>
      <c r="O118" s="11" t="s">
        <v>50</v>
      </c>
      <c r="P118" s="14" t="s">
        <v>51</v>
      </c>
      <c r="Q118" s="14" t="s">
        <v>52</v>
      </c>
      <c r="R118" s="54" t="e">
        <f t="shared" ref="R118:R133" si="9">M118*2*(G118+(I118-(K118/2)))*P118/1000</f>
        <v>#VALUE!</v>
      </c>
      <c r="S118" s="15"/>
      <c r="T118" s="15"/>
      <c r="U118" s="36"/>
    </row>
    <row r="119" spans="1:26" ht="15">
      <c r="A119" s="10">
        <v>62</v>
      </c>
      <c r="B119" s="11">
        <v>35</v>
      </c>
      <c r="C119" s="11">
        <v>14</v>
      </c>
      <c r="D119" s="12">
        <v>21</v>
      </c>
      <c r="E119" s="11">
        <v>22</v>
      </c>
      <c r="F119" s="12">
        <v>7</v>
      </c>
      <c r="G119" s="11">
        <v>6</v>
      </c>
      <c r="H119" s="11">
        <v>1.5</v>
      </c>
      <c r="I119" s="11">
        <v>4</v>
      </c>
      <c r="J119" s="11">
        <v>463</v>
      </c>
      <c r="K119" s="11">
        <v>677</v>
      </c>
      <c r="L119" s="11">
        <v>35.299999999999997</v>
      </c>
      <c r="M119" s="54">
        <f t="shared" si="8"/>
        <v>106.6275</v>
      </c>
      <c r="N119" s="13" t="s">
        <v>55</v>
      </c>
      <c r="O119" s="11" t="s">
        <v>50</v>
      </c>
      <c r="P119" s="14" t="s">
        <v>51</v>
      </c>
      <c r="Q119" s="14" t="s">
        <v>52</v>
      </c>
      <c r="R119" s="54" t="e">
        <f t="shared" si="9"/>
        <v>#VALUE!</v>
      </c>
      <c r="S119" s="15"/>
      <c r="T119" s="15"/>
      <c r="U119" s="36"/>
    </row>
    <row r="120" spans="1:26" ht="15">
      <c r="A120" s="10">
        <v>85</v>
      </c>
      <c r="B120" s="24">
        <v>21</v>
      </c>
      <c r="C120" s="24">
        <v>14</v>
      </c>
      <c r="D120" s="24">
        <v>21</v>
      </c>
      <c r="E120" s="24">
        <v>22</v>
      </c>
      <c r="F120" s="24">
        <v>7</v>
      </c>
      <c r="G120" s="24">
        <v>6</v>
      </c>
      <c r="H120" s="24">
        <v>1.45</v>
      </c>
      <c r="I120" s="11">
        <v>4</v>
      </c>
      <c r="J120" s="11">
        <v>438</v>
      </c>
      <c r="K120" s="11">
        <v>720</v>
      </c>
      <c r="L120" s="12">
        <v>45.4</v>
      </c>
      <c r="M120" s="54">
        <f t="shared" si="8"/>
        <v>80.388000000000005</v>
      </c>
      <c r="N120" s="41" t="s">
        <v>59</v>
      </c>
      <c r="O120" s="24" t="s">
        <v>56</v>
      </c>
      <c r="P120" s="40" t="s">
        <v>51</v>
      </c>
      <c r="Q120" s="14" t="s">
        <v>57</v>
      </c>
      <c r="R120" s="54" t="e">
        <f t="shared" si="9"/>
        <v>#VALUE!</v>
      </c>
      <c r="S120" s="15"/>
      <c r="T120" s="15"/>
      <c r="U120" s="15"/>
      <c r="V120" s="15"/>
      <c r="W120" s="15"/>
      <c r="X120" s="15"/>
      <c r="Y120" s="15"/>
      <c r="Z120" s="36"/>
    </row>
    <row r="121" spans="1:26" ht="15">
      <c r="A121" s="10">
        <v>86</v>
      </c>
      <c r="B121" s="24">
        <v>21</v>
      </c>
      <c r="C121" s="24">
        <v>14</v>
      </c>
      <c r="D121" s="24">
        <v>21</v>
      </c>
      <c r="E121" s="24">
        <v>22</v>
      </c>
      <c r="F121" s="24">
        <v>7</v>
      </c>
      <c r="G121" s="24">
        <v>6</v>
      </c>
      <c r="H121" s="24">
        <v>1.44</v>
      </c>
      <c r="I121" s="11">
        <v>4</v>
      </c>
      <c r="J121" s="11">
        <v>438</v>
      </c>
      <c r="K121" s="11">
        <v>720</v>
      </c>
      <c r="L121" s="12">
        <v>45.7</v>
      </c>
      <c r="M121" s="54">
        <f t="shared" si="8"/>
        <v>79.83359999999999</v>
      </c>
      <c r="N121" s="41" t="s">
        <v>59</v>
      </c>
      <c r="O121" s="24" t="s">
        <v>56</v>
      </c>
      <c r="P121" s="40" t="s">
        <v>51</v>
      </c>
      <c r="Q121" s="14" t="s">
        <v>57</v>
      </c>
      <c r="R121" s="54" t="e">
        <f t="shared" si="9"/>
        <v>#VALUE!</v>
      </c>
      <c r="S121" s="15"/>
      <c r="T121" s="15"/>
      <c r="U121" s="15"/>
      <c r="V121" s="15"/>
      <c r="W121" s="15"/>
      <c r="X121" s="15"/>
      <c r="Y121" s="15"/>
      <c r="Z121" s="36"/>
    </row>
    <row r="122" spans="1:26" ht="15">
      <c r="A122" s="10">
        <v>87</v>
      </c>
      <c r="B122" s="24">
        <v>21</v>
      </c>
      <c r="C122" s="24">
        <v>14</v>
      </c>
      <c r="D122" s="24">
        <v>21</v>
      </c>
      <c r="E122" s="24">
        <v>22</v>
      </c>
      <c r="F122" s="24">
        <v>7</v>
      </c>
      <c r="G122" s="24">
        <v>6</v>
      </c>
      <c r="H122" s="24">
        <v>1.47</v>
      </c>
      <c r="I122" s="11">
        <v>4</v>
      </c>
      <c r="J122" s="11">
        <v>444</v>
      </c>
      <c r="K122" s="11">
        <v>648</v>
      </c>
      <c r="L122" s="12">
        <v>44.2</v>
      </c>
      <c r="M122" s="54">
        <f t="shared" si="8"/>
        <v>73.34711999999999</v>
      </c>
      <c r="N122" s="13">
        <v>2</v>
      </c>
      <c r="O122" s="24" t="s">
        <v>56</v>
      </c>
      <c r="P122" s="40" t="s">
        <v>51</v>
      </c>
      <c r="Q122" s="14" t="s">
        <v>57</v>
      </c>
      <c r="R122" s="54" t="e">
        <f t="shared" si="9"/>
        <v>#VALUE!</v>
      </c>
      <c r="S122" s="15"/>
      <c r="T122" s="15"/>
      <c r="U122" s="15"/>
      <c r="V122" s="15"/>
      <c r="W122" s="15"/>
      <c r="X122" s="15"/>
      <c r="Y122" s="15"/>
      <c r="Z122" s="36"/>
    </row>
    <row r="123" spans="1:26" ht="15">
      <c r="A123" s="10">
        <v>88</v>
      </c>
      <c r="B123" s="24">
        <v>21</v>
      </c>
      <c r="C123" s="24">
        <v>14</v>
      </c>
      <c r="D123" s="24">
        <v>21</v>
      </c>
      <c r="E123" s="24">
        <v>22</v>
      </c>
      <c r="F123" s="24">
        <v>7</v>
      </c>
      <c r="G123" s="24">
        <v>6</v>
      </c>
      <c r="H123" s="24">
        <v>1.47</v>
      </c>
      <c r="I123" s="11">
        <v>4</v>
      </c>
      <c r="J123" s="11">
        <v>444</v>
      </c>
      <c r="K123" s="11">
        <v>648</v>
      </c>
      <c r="L123" s="12">
        <v>44</v>
      </c>
      <c r="M123" s="54">
        <f t="shared" si="8"/>
        <v>73.34711999999999</v>
      </c>
      <c r="N123" s="13">
        <v>2</v>
      </c>
      <c r="O123" s="24" t="s">
        <v>56</v>
      </c>
      <c r="P123" s="40" t="s">
        <v>51</v>
      </c>
      <c r="Q123" s="14" t="s">
        <v>57</v>
      </c>
      <c r="R123" s="54" t="e">
        <f t="shared" si="9"/>
        <v>#VALUE!</v>
      </c>
      <c r="S123" s="11"/>
      <c r="T123" s="42"/>
      <c r="U123" s="15"/>
      <c r="V123" s="15"/>
      <c r="W123" s="15"/>
      <c r="X123" s="15"/>
      <c r="Y123" s="15"/>
      <c r="Z123" s="36"/>
    </row>
    <row r="124" spans="1:26" ht="15">
      <c r="A124" s="10">
        <v>89</v>
      </c>
      <c r="B124" s="24">
        <v>21</v>
      </c>
      <c r="C124" s="24">
        <v>14</v>
      </c>
      <c r="D124" s="24">
        <v>21</v>
      </c>
      <c r="E124" s="24">
        <v>22</v>
      </c>
      <c r="F124" s="24">
        <v>7</v>
      </c>
      <c r="G124" s="24">
        <v>6</v>
      </c>
      <c r="H124" s="24">
        <v>1.46</v>
      </c>
      <c r="I124" s="11">
        <v>4</v>
      </c>
      <c r="J124" s="24">
        <v>675</v>
      </c>
      <c r="K124" s="11">
        <v>813</v>
      </c>
      <c r="L124" s="12">
        <v>47.8</v>
      </c>
      <c r="M124" s="54">
        <f t="shared" si="8"/>
        <v>91.397460000000009</v>
      </c>
      <c r="N124" s="41" t="s">
        <v>59</v>
      </c>
      <c r="O124" s="24" t="s">
        <v>56</v>
      </c>
      <c r="P124" s="14" t="s">
        <v>53</v>
      </c>
      <c r="Q124" s="14" t="s">
        <v>57</v>
      </c>
      <c r="R124" s="54" t="e">
        <f t="shared" si="9"/>
        <v>#VALUE!</v>
      </c>
      <c r="S124" s="11"/>
      <c r="T124" s="42"/>
      <c r="U124" s="15"/>
      <c r="V124" s="15"/>
      <c r="W124" s="15"/>
      <c r="X124" s="15"/>
      <c r="Y124" s="15"/>
      <c r="Z124" s="36"/>
    </row>
    <row r="125" spans="1:26" ht="15">
      <c r="A125" s="10">
        <v>109</v>
      </c>
      <c r="B125" s="24">
        <v>35</v>
      </c>
      <c r="C125" s="24">
        <v>14</v>
      </c>
      <c r="D125" s="24">
        <v>21</v>
      </c>
      <c r="E125" s="24">
        <v>22</v>
      </c>
      <c r="F125" s="24">
        <v>7</v>
      </c>
      <c r="G125" s="24">
        <v>6</v>
      </c>
      <c r="H125" s="24">
        <v>1.45</v>
      </c>
      <c r="I125" s="24">
        <v>4</v>
      </c>
      <c r="J125" s="24">
        <v>438</v>
      </c>
      <c r="K125" s="24">
        <v>720</v>
      </c>
      <c r="L125" s="24">
        <v>38.700000000000003</v>
      </c>
      <c r="M125" s="54">
        <f t="shared" si="8"/>
        <v>109.62</v>
      </c>
      <c r="N125" s="38" t="s">
        <v>61</v>
      </c>
      <c r="O125" s="24" t="s">
        <v>56</v>
      </c>
      <c r="P125" s="40" t="s">
        <v>51</v>
      </c>
      <c r="Q125" s="14" t="s">
        <v>52</v>
      </c>
      <c r="R125" s="54" t="e">
        <f t="shared" si="9"/>
        <v>#VALUE!</v>
      </c>
      <c r="S125" s="11"/>
      <c r="T125" s="42"/>
      <c r="U125" s="15"/>
      <c r="V125" s="15"/>
      <c r="W125" s="15"/>
      <c r="X125" s="15"/>
      <c r="Y125" s="15"/>
      <c r="Z125" s="36"/>
    </row>
    <row r="126" spans="1:26" ht="15">
      <c r="A126" s="10">
        <v>110</v>
      </c>
      <c r="B126" s="24">
        <v>35</v>
      </c>
      <c r="C126" s="24">
        <v>14</v>
      </c>
      <c r="D126" s="24">
        <v>21</v>
      </c>
      <c r="E126" s="24">
        <v>22</v>
      </c>
      <c r="F126" s="24">
        <v>7</v>
      </c>
      <c r="G126" s="24">
        <v>6</v>
      </c>
      <c r="H126" s="24">
        <v>1.46</v>
      </c>
      <c r="I126" s="24">
        <v>4</v>
      </c>
      <c r="J126" s="24">
        <v>438</v>
      </c>
      <c r="K126" s="24">
        <v>720</v>
      </c>
      <c r="L126" s="24">
        <v>39.5</v>
      </c>
      <c r="M126" s="54">
        <f t="shared" si="8"/>
        <v>110.37599999999999</v>
      </c>
      <c r="N126" s="38" t="s">
        <v>61</v>
      </c>
      <c r="O126" s="24" t="s">
        <v>56</v>
      </c>
      <c r="P126" s="40" t="s">
        <v>51</v>
      </c>
      <c r="Q126" s="14" t="s">
        <v>52</v>
      </c>
      <c r="R126" s="54" t="e">
        <f t="shared" si="9"/>
        <v>#VALUE!</v>
      </c>
      <c r="S126" s="11"/>
      <c r="T126" s="42"/>
      <c r="U126" s="15"/>
      <c r="V126" s="15"/>
      <c r="W126" s="15"/>
      <c r="X126" s="15"/>
      <c r="Y126" s="15"/>
      <c r="Z126" s="36"/>
    </row>
    <row r="127" spans="1:26" ht="15">
      <c r="A127" s="10">
        <v>111</v>
      </c>
      <c r="B127" s="24">
        <v>35</v>
      </c>
      <c r="C127" s="24">
        <v>14</v>
      </c>
      <c r="D127" s="24">
        <v>21</v>
      </c>
      <c r="E127" s="24">
        <v>22</v>
      </c>
      <c r="F127" s="24">
        <v>7</v>
      </c>
      <c r="G127" s="24">
        <v>6</v>
      </c>
      <c r="H127" s="24">
        <v>1.48</v>
      </c>
      <c r="I127" s="24">
        <v>4</v>
      </c>
      <c r="J127" s="24">
        <v>444</v>
      </c>
      <c r="K127" s="24">
        <v>648</v>
      </c>
      <c r="L127" s="24">
        <v>35.299999999999997</v>
      </c>
      <c r="M127" s="54">
        <f t="shared" si="8"/>
        <v>100.69919999999999</v>
      </c>
      <c r="N127" s="38" t="s">
        <v>61</v>
      </c>
      <c r="O127" s="24" t="s">
        <v>56</v>
      </c>
      <c r="P127" s="40" t="s">
        <v>51</v>
      </c>
      <c r="Q127" s="39" t="s">
        <v>52</v>
      </c>
      <c r="R127" s="54" t="e">
        <f t="shared" si="9"/>
        <v>#VALUE!</v>
      </c>
      <c r="S127" s="11"/>
      <c r="T127" s="42"/>
      <c r="U127" s="15"/>
      <c r="V127" s="15"/>
      <c r="W127" s="15"/>
      <c r="X127" s="15"/>
      <c r="Y127" s="15"/>
      <c r="Z127" s="36"/>
    </row>
    <row r="128" spans="1:26" ht="15">
      <c r="A128" s="10">
        <v>125</v>
      </c>
      <c r="B128" s="37">
        <v>21</v>
      </c>
      <c r="C128" s="37">
        <v>14</v>
      </c>
      <c r="D128" s="37">
        <v>21</v>
      </c>
      <c r="E128" s="37">
        <v>22</v>
      </c>
      <c r="F128" s="37">
        <v>7</v>
      </c>
      <c r="G128" s="37">
        <v>6</v>
      </c>
      <c r="H128" s="37">
        <v>10</v>
      </c>
      <c r="I128" s="37">
        <v>4</v>
      </c>
      <c r="J128" s="11">
        <v>190</v>
      </c>
      <c r="K128" s="11">
        <v>759</v>
      </c>
      <c r="L128" s="12">
        <v>45.7</v>
      </c>
      <c r="M128" s="54">
        <f t="shared" si="8"/>
        <v>584.42999999999995</v>
      </c>
      <c r="N128" s="13" t="s">
        <v>64</v>
      </c>
      <c r="O128" s="11" t="s">
        <v>62</v>
      </c>
      <c r="P128" s="14" t="s">
        <v>51</v>
      </c>
      <c r="Q128" s="14" t="s">
        <v>21</v>
      </c>
      <c r="R128" s="54" t="e">
        <f t="shared" si="9"/>
        <v>#VALUE!</v>
      </c>
      <c r="S128" s="11"/>
      <c r="T128" s="42"/>
      <c r="U128" s="15"/>
      <c r="V128" s="15"/>
      <c r="W128" s="15"/>
      <c r="X128" s="15"/>
      <c r="Y128" s="15"/>
      <c r="Z128" s="36"/>
    </row>
    <row r="129" spans="1:26" ht="15">
      <c r="A129" s="10">
        <v>126</v>
      </c>
      <c r="B129" s="37">
        <v>21</v>
      </c>
      <c r="C129" s="37">
        <v>14</v>
      </c>
      <c r="D129" s="37">
        <v>21</v>
      </c>
      <c r="E129" s="37">
        <v>22</v>
      </c>
      <c r="F129" s="37">
        <v>7</v>
      </c>
      <c r="G129" s="37">
        <v>6</v>
      </c>
      <c r="H129" s="37">
        <v>10</v>
      </c>
      <c r="I129" s="11">
        <v>4</v>
      </c>
      <c r="J129" s="11">
        <v>205</v>
      </c>
      <c r="K129" s="11">
        <v>671</v>
      </c>
      <c r="L129" s="12">
        <v>44.2</v>
      </c>
      <c r="M129" s="54">
        <f t="shared" si="8"/>
        <v>516.66999999999996</v>
      </c>
      <c r="N129" s="13">
        <v>2</v>
      </c>
      <c r="O129" s="11" t="s">
        <v>62</v>
      </c>
      <c r="P129" s="14" t="s">
        <v>51</v>
      </c>
      <c r="Q129" s="14" t="s">
        <v>21</v>
      </c>
      <c r="R129" s="54" t="e">
        <f t="shared" si="9"/>
        <v>#VALUE!</v>
      </c>
      <c r="S129" s="11"/>
      <c r="T129" s="42"/>
      <c r="U129" s="15"/>
      <c r="V129" s="15"/>
      <c r="W129" s="15"/>
      <c r="X129" s="15"/>
      <c r="Y129" s="15"/>
      <c r="Z129" s="36"/>
    </row>
    <row r="130" spans="1:26" ht="15">
      <c r="A130" s="10">
        <v>63</v>
      </c>
      <c r="B130" s="11">
        <v>45</v>
      </c>
      <c r="C130" s="11">
        <v>14</v>
      </c>
      <c r="D130" s="12">
        <v>27</v>
      </c>
      <c r="E130" s="11">
        <v>22</v>
      </c>
      <c r="F130" s="12">
        <v>9</v>
      </c>
      <c r="G130" s="11">
        <v>8</v>
      </c>
      <c r="H130" s="11">
        <v>1.5</v>
      </c>
      <c r="I130" s="11">
        <v>4</v>
      </c>
      <c r="J130" s="37">
        <v>724</v>
      </c>
      <c r="K130" s="11">
        <v>862</v>
      </c>
      <c r="L130" s="11">
        <v>44.3</v>
      </c>
      <c r="M130" s="54">
        <f t="shared" si="8"/>
        <v>174.55500000000001</v>
      </c>
      <c r="N130" s="13" t="s">
        <v>55</v>
      </c>
      <c r="O130" s="11" t="s">
        <v>50</v>
      </c>
      <c r="P130" s="14" t="s">
        <v>53</v>
      </c>
      <c r="Q130" s="14" t="s">
        <v>52</v>
      </c>
      <c r="R130" s="54" t="e">
        <f t="shared" si="9"/>
        <v>#VALUE!</v>
      </c>
      <c r="S130" s="15"/>
      <c r="T130" s="15"/>
      <c r="U130" s="36"/>
    </row>
    <row r="131" spans="1:26" ht="15">
      <c r="A131" s="10">
        <v>90</v>
      </c>
      <c r="B131" s="24">
        <v>27</v>
      </c>
      <c r="C131" s="24">
        <v>14</v>
      </c>
      <c r="D131" s="24">
        <v>27</v>
      </c>
      <c r="E131" s="24">
        <v>22</v>
      </c>
      <c r="F131" s="24">
        <v>9</v>
      </c>
      <c r="G131" s="24">
        <v>8</v>
      </c>
      <c r="H131" s="24">
        <v>1.46</v>
      </c>
      <c r="I131" s="11">
        <v>4</v>
      </c>
      <c r="J131" s="24">
        <v>675</v>
      </c>
      <c r="K131" s="11">
        <v>813</v>
      </c>
      <c r="L131" s="12">
        <v>60.1</v>
      </c>
      <c r="M131" s="54">
        <f t="shared" si="8"/>
        <v>117.51101999999999</v>
      </c>
      <c r="N131" s="13" t="s">
        <v>61</v>
      </c>
      <c r="O131" s="24" t="s">
        <v>56</v>
      </c>
      <c r="P131" s="14" t="s">
        <v>53</v>
      </c>
      <c r="Q131" s="14" t="s">
        <v>57</v>
      </c>
      <c r="R131" s="54" t="e">
        <f t="shared" si="9"/>
        <v>#VALUE!</v>
      </c>
      <c r="S131" s="11"/>
      <c r="T131" s="42"/>
      <c r="U131" s="15"/>
      <c r="V131" s="15"/>
      <c r="W131" s="15"/>
      <c r="X131" s="15"/>
      <c r="Y131" s="15"/>
      <c r="Z131" s="36"/>
    </row>
    <row r="132" spans="1:26" ht="15">
      <c r="A132" s="10">
        <v>112</v>
      </c>
      <c r="B132" s="24">
        <v>45</v>
      </c>
      <c r="C132" s="24">
        <v>14</v>
      </c>
      <c r="D132" s="24">
        <v>27</v>
      </c>
      <c r="E132" s="24">
        <v>22</v>
      </c>
      <c r="F132" s="24">
        <v>9</v>
      </c>
      <c r="G132" s="24">
        <v>8</v>
      </c>
      <c r="H132" s="24">
        <v>1.45</v>
      </c>
      <c r="I132" s="24">
        <v>4</v>
      </c>
      <c r="J132" s="24">
        <v>675</v>
      </c>
      <c r="K132" s="24">
        <v>813</v>
      </c>
      <c r="L132" s="24">
        <v>44.3</v>
      </c>
      <c r="M132" s="54">
        <f t="shared" si="8"/>
        <v>159.14474999999999</v>
      </c>
      <c r="N132" s="38" t="s">
        <v>61</v>
      </c>
      <c r="O132" s="24" t="s">
        <v>56</v>
      </c>
      <c r="P132" s="14" t="s">
        <v>53</v>
      </c>
      <c r="Q132" s="39" t="s">
        <v>52</v>
      </c>
      <c r="R132" s="54" t="e">
        <f t="shared" si="9"/>
        <v>#VALUE!</v>
      </c>
      <c r="S132" s="11"/>
      <c r="T132" s="42"/>
      <c r="U132" s="15"/>
      <c r="V132" s="15"/>
      <c r="W132" s="15"/>
      <c r="X132" s="15"/>
      <c r="Y132" s="15"/>
      <c r="Z132" s="36"/>
    </row>
    <row r="133" spans="1:26" ht="15">
      <c r="A133" s="10">
        <v>127</v>
      </c>
      <c r="B133" s="12">
        <v>27</v>
      </c>
      <c r="C133" s="12">
        <v>14</v>
      </c>
      <c r="D133" s="11">
        <v>27</v>
      </c>
      <c r="E133" s="12">
        <v>22</v>
      </c>
      <c r="F133" s="12">
        <v>9</v>
      </c>
      <c r="G133" s="11">
        <v>8</v>
      </c>
      <c r="H133" s="11">
        <v>10</v>
      </c>
      <c r="I133" s="11">
        <v>4</v>
      </c>
      <c r="J133" s="11">
        <v>450</v>
      </c>
      <c r="K133" s="11">
        <v>862</v>
      </c>
      <c r="L133" s="12">
        <v>60.1</v>
      </c>
      <c r="M133" s="54">
        <f t="shared" si="8"/>
        <v>853.38</v>
      </c>
      <c r="N133" s="13" t="s">
        <v>67</v>
      </c>
      <c r="O133" s="11" t="s">
        <v>62</v>
      </c>
      <c r="P133" s="14" t="s">
        <v>53</v>
      </c>
      <c r="Q133" s="14" t="s">
        <v>21</v>
      </c>
      <c r="R133" s="54" t="e">
        <f t="shared" si="9"/>
        <v>#VALUE!</v>
      </c>
      <c r="S133" s="11"/>
      <c r="T133" s="42"/>
      <c r="U133" s="15"/>
      <c r="V133" s="15"/>
      <c r="W133" s="15"/>
      <c r="X133" s="15"/>
      <c r="Y133" s="15"/>
      <c r="Z133" s="36"/>
    </row>
    <row r="134" spans="1:26" ht="15">
      <c r="A134" s="10">
        <v>37</v>
      </c>
      <c r="B134" s="11">
        <v>20.8</v>
      </c>
      <c r="C134" s="11">
        <v>62.4</v>
      </c>
      <c r="D134" s="11">
        <v>41.6</v>
      </c>
      <c r="E134" s="11">
        <v>41.6</v>
      </c>
      <c r="F134" s="12">
        <v>13</v>
      </c>
      <c r="G134" s="11">
        <v>12</v>
      </c>
      <c r="H134" s="11">
        <v>0.8</v>
      </c>
      <c r="I134" s="11">
        <v>6</v>
      </c>
      <c r="J134" s="11">
        <v>327</v>
      </c>
      <c r="K134" s="11">
        <v>478</v>
      </c>
      <c r="L134" s="11">
        <v>43.7</v>
      </c>
      <c r="M134" s="54">
        <f t="shared" ref="M134:M145" si="10">H134*3*(B134+(D134-(F134/2)))*K134/1000</f>
        <v>64.12848000000001</v>
      </c>
      <c r="N134" s="13">
        <v>3</v>
      </c>
      <c r="O134" s="11" t="s">
        <v>19</v>
      </c>
      <c r="P134" s="14" t="s">
        <v>20</v>
      </c>
      <c r="Q134" s="14" t="s">
        <v>21</v>
      </c>
      <c r="R134" s="54" t="e">
        <f t="shared" ref="R134:R145" si="11">M134*3*(G134+(I134-(K134/2)))*P134/1000</f>
        <v>#VALUE!</v>
      </c>
      <c r="S134" s="15"/>
      <c r="T134" s="15"/>
      <c r="U134" s="36"/>
    </row>
    <row r="135" spans="1:26" ht="15">
      <c r="A135" s="10">
        <v>38</v>
      </c>
      <c r="B135" s="11">
        <v>20.8</v>
      </c>
      <c r="C135" s="11">
        <v>62.4</v>
      </c>
      <c r="D135" s="11">
        <v>41.6</v>
      </c>
      <c r="E135" s="11">
        <v>41.6</v>
      </c>
      <c r="F135" s="12">
        <v>13</v>
      </c>
      <c r="G135" s="11">
        <v>12</v>
      </c>
      <c r="H135" s="11">
        <v>0.8</v>
      </c>
      <c r="I135" s="11">
        <v>6</v>
      </c>
      <c r="J135" s="11">
        <v>327</v>
      </c>
      <c r="K135" s="11">
        <v>478</v>
      </c>
      <c r="L135" s="11">
        <v>44</v>
      </c>
      <c r="M135" s="54">
        <f t="shared" si="10"/>
        <v>64.12848000000001</v>
      </c>
      <c r="N135" s="13">
        <v>3</v>
      </c>
      <c r="O135" s="11" t="s">
        <v>19</v>
      </c>
      <c r="P135" s="14" t="s">
        <v>20</v>
      </c>
      <c r="Q135" s="14" t="s">
        <v>21</v>
      </c>
      <c r="R135" s="54" t="e">
        <f t="shared" si="11"/>
        <v>#VALUE!</v>
      </c>
      <c r="S135" s="15"/>
      <c r="T135" s="15"/>
      <c r="U135" s="36"/>
    </row>
    <row r="136" spans="1:26" ht="15">
      <c r="A136" s="10">
        <v>39</v>
      </c>
      <c r="B136" s="11">
        <v>20.8</v>
      </c>
      <c r="C136" s="11">
        <v>62.4</v>
      </c>
      <c r="D136" s="11">
        <v>41.6</v>
      </c>
      <c r="E136" s="11">
        <v>41.6</v>
      </c>
      <c r="F136" s="12">
        <v>13</v>
      </c>
      <c r="G136" s="11">
        <v>12</v>
      </c>
      <c r="H136" s="11">
        <v>1.2</v>
      </c>
      <c r="I136" s="11">
        <v>6</v>
      </c>
      <c r="J136" s="11">
        <v>311</v>
      </c>
      <c r="K136" s="11">
        <v>456</v>
      </c>
      <c r="L136" s="11">
        <v>66.7</v>
      </c>
      <c r="M136" s="54">
        <f t="shared" si="10"/>
        <v>91.765439999999998</v>
      </c>
      <c r="N136" s="13">
        <v>3</v>
      </c>
      <c r="O136" s="11" t="s">
        <v>19</v>
      </c>
      <c r="P136" s="14" t="s">
        <v>20</v>
      </c>
      <c r="Q136" s="14" t="s">
        <v>21</v>
      </c>
      <c r="R136" s="54" t="e">
        <f t="shared" si="11"/>
        <v>#VALUE!</v>
      </c>
      <c r="S136" s="15"/>
      <c r="T136" s="15"/>
      <c r="U136" s="36"/>
    </row>
    <row r="137" spans="1:26" ht="15">
      <c r="A137" s="10">
        <v>40</v>
      </c>
      <c r="B137" s="11">
        <v>20.8</v>
      </c>
      <c r="C137" s="11">
        <v>62.4</v>
      </c>
      <c r="D137" s="11">
        <v>41.6</v>
      </c>
      <c r="E137" s="11">
        <v>41.6</v>
      </c>
      <c r="F137" s="12">
        <v>13</v>
      </c>
      <c r="G137" s="11">
        <v>12</v>
      </c>
      <c r="H137" s="11">
        <v>2</v>
      </c>
      <c r="I137" s="11">
        <v>6</v>
      </c>
      <c r="J137" s="11">
        <v>334</v>
      </c>
      <c r="K137" s="11">
        <v>463</v>
      </c>
      <c r="L137" s="11">
        <v>111</v>
      </c>
      <c r="M137" s="54">
        <f t="shared" si="10"/>
        <v>155.2902</v>
      </c>
      <c r="N137" s="13">
        <v>3</v>
      </c>
      <c r="O137" s="11" t="s">
        <v>19</v>
      </c>
      <c r="P137" s="14" t="s">
        <v>20</v>
      </c>
      <c r="Q137" s="14" t="s">
        <v>21</v>
      </c>
      <c r="R137" s="54" t="e">
        <f t="shared" si="11"/>
        <v>#VALUE!</v>
      </c>
      <c r="S137" s="15"/>
      <c r="T137" s="15"/>
      <c r="U137" s="36"/>
    </row>
    <row r="138" spans="1:26" ht="15">
      <c r="A138" s="10">
        <v>41</v>
      </c>
      <c r="B138" s="11">
        <v>20.8</v>
      </c>
      <c r="C138" s="11">
        <v>62.4</v>
      </c>
      <c r="D138" s="11">
        <v>41.6</v>
      </c>
      <c r="E138" s="11">
        <v>41.6</v>
      </c>
      <c r="F138" s="12">
        <v>13</v>
      </c>
      <c r="G138" s="11">
        <v>12</v>
      </c>
      <c r="H138" s="11">
        <v>3</v>
      </c>
      <c r="I138" s="11">
        <v>6</v>
      </c>
      <c r="J138" s="11">
        <v>295</v>
      </c>
      <c r="K138" s="11">
        <v>447</v>
      </c>
      <c r="L138" s="11">
        <v>159.5</v>
      </c>
      <c r="M138" s="54">
        <f t="shared" si="10"/>
        <v>224.88570000000001</v>
      </c>
      <c r="N138" s="13">
        <v>3</v>
      </c>
      <c r="O138" s="11" t="s">
        <v>19</v>
      </c>
      <c r="P138" s="14" t="s">
        <v>20</v>
      </c>
      <c r="Q138" s="14" t="s">
        <v>21</v>
      </c>
      <c r="R138" s="54" t="e">
        <f t="shared" si="11"/>
        <v>#VALUE!</v>
      </c>
      <c r="S138" s="15"/>
      <c r="T138" s="15"/>
      <c r="U138" s="36"/>
    </row>
    <row r="139" spans="1:26" ht="15">
      <c r="A139" s="10">
        <v>42</v>
      </c>
      <c r="B139" s="11">
        <v>20.8</v>
      </c>
      <c r="C139" s="11">
        <v>62.4</v>
      </c>
      <c r="D139" s="11">
        <v>41.6</v>
      </c>
      <c r="E139" s="11">
        <v>41.6</v>
      </c>
      <c r="F139" s="12">
        <v>13</v>
      </c>
      <c r="G139" s="11">
        <v>12</v>
      </c>
      <c r="H139" s="11">
        <v>3</v>
      </c>
      <c r="I139" s="11">
        <v>6</v>
      </c>
      <c r="J139" s="11">
        <v>295</v>
      </c>
      <c r="K139" s="11">
        <v>447</v>
      </c>
      <c r="L139" s="11">
        <v>159.5</v>
      </c>
      <c r="M139" s="54">
        <f t="shared" si="10"/>
        <v>224.88570000000001</v>
      </c>
      <c r="N139" s="13">
        <v>3</v>
      </c>
      <c r="O139" s="11" t="s">
        <v>19</v>
      </c>
      <c r="P139" s="14" t="s">
        <v>20</v>
      </c>
      <c r="Q139" s="14" t="s">
        <v>21</v>
      </c>
      <c r="R139" s="54" t="e">
        <f t="shared" si="11"/>
        <v>#VALUE!</v>
      </c>
      <c r="S139" s="15"/>
      <c r="T139" s="15"/>
      <c r="U139" s="36"/>
    </row>
    <row r="140" spans="1:26" ht="15">
      <c r="A140" s="10">
        <v>43</v>
      </c>
      <c r="B140" s="11">
        <v>20.8</v>
      </c>
      <c r="C140" s="11">
        <v>62.4</v>
      </c>
      <c r="D140" s="11">
        <v>41.6</v>
      </c>
      <c r="E140" s="11">
        <v>41.6</v>
      </c>
      <c r="F140" s="12">
        <v>13</v>
      </c>
      <c r="G140" s="11">
        <v>12</v>
      </c>
      <c r="H140" s="24">
        <v>3</v>
      </c>
      <c r="I140" s="11">
        <v>6</v>
      </c>
      <c r="J140" s="11">
        <v>295</v>
      </c>
      <c r="K140" s="11">
        <v>447</v>
      </c>
      <c r="L140" s="11">
        <v>299.60000000000002</v>
      </c>
      <c r="M140" s="54">
        <f t="shared" si="10"/>
        <v>224.88570000000001</v>
      </c>
      <c r="N140" s="13">
        <v>3</v>
      </c>
      <c r="O140" s="11" t="s">
        <v>19</v>
      </c>
      <c r="P140" s="14" t="s">
        <v>20</v>
      </c>
      <c r="Q140" s="14" t="s">
        <v>38</v>
      </c>
      <c r="R140" s="54" t="e">
        <f t="shared" si="11"/>
        <v>#VALUE!</v>
      </c>
      <c r="S140" s="15"/>
      <c r="T140" s="15"/>
      <c r="U140" s="36"/>
    </row>
    <row r="141" spans="1:26" ht="15">
      <c r="A141" s="10">
        <v>44</v>
      </c>
      <c r="B141" s="11">
        <v>20.8</v>
      </c>
      <c r="C141" s="11">
        <v>62.4</v>
      </c>
      <c r="D141" s="11">
        <v>41.6</v>
      </c>
      <c r="E141" s="11">
        <v>41.6</v>
      </c>
      <c r="F141" s="12">
        <v>13</v>
      </c>
      <c r="G141" s="11">
        <v>12</v>
      </c>
      <c r="H141" s="11">
        <v>3</v>
      </c>
      <c r="I141" s="11">
        <v>6</v>
      </c>
      <c r="J141" s="11">
        <v>295</v>
      </c>
      <c r="K141" s="11">
        <v>447</v>
      </c>
      <c r="L141" s="11">
        <v>300.39999999999998</v>
      </c>
      <c r="M141" s="54">
        <f t="shared" si="10"/>
        <v>224.88570000000001</v>
      </c>
      <c r="N141" s="13">
        <v>3</v>
      </c>
      <c r="O141" s="11" t="s">
        <v>19</v>
      </c>
      <c r="P141" s="14" t="s">
        <v>20</v>
      </c>
      <c r="Q141" s="14" t="s">
        <v>38</v>
      </c>
      <c r="R141" s="54" t="e">
        <f t="shared" si="11"/>
        <v>#VALUE!</v>
      </c>
      <c r="S141" s="15"/>
      <c r="T141" s="15"/>
      <c r="U141" s="36"/>
    </row>
    <row r="142" spans="1:26" ht="15">
      <c r="A142" s="10">
        <v>45</v>
      </c>
      <c r="B142" s="11">
        <v>20.8</v>
      </c>
      <c r="C142" s="11">
        <v>62.4</v>
      </c>
      <c r="D142" s="11">
        <v>41.6</v>
      </c>
      <c r="E142" s="11">
        <v>41.6</v>
      </c>
      <c r="F142" s="12">
        <v>13</v>
      </c>
      <c r="G142" s="11">
        <v>12</v>
      </c>
      <c r="H142" s="11">
        <v>4.5</v>
      </c>
      <c r="I142" s="11">
        <v>6</v>
      </c>
      <c r="J142" s="11">
        <v>353</v>
      </c>
      <c r="K142" s="11">
        <v>478</v>
      </c>
      <c r="L142" s="11">
        <v>248.8</v>
      </c>
      <c r="M142" s="54">
        <f t="shared" si="10"/>
        <v>360.72270000000009</v>
      </c>
      <c r="N142" s="13">
        <v>3</v>
      </c>
      <c r="O142" s="11" t="s">
        <v>19</v>
      </c>
      <c r="P142" s="14" t="s">
        <v>20</v>
      </c>
      <c r="Q142" s="14" t="s">
        <v>21</v>
      </c>
      <c r="R142" s="54" t="e">
        <f t="shared" si="11"/>
        <v>#VALUE!</v>
      </c>
      <c r="S142" s="15"/>
      <c r="T142" s="15"/>
      <c r="U142" s="36"/>
    </row>
    <row r="143" spans="1:26" ht="15">
      <c r="A143" s="10">
        <v>46</v>
      </c>
      <c r="B143" s="11">
        <v>20.8</v>
      </c>
      <c r="C143" s="11">
        <v>62.4</v>
      </c>
      <c r="D143" s="11">
        <v>41.6</v>
      </c>
      <c r="E143" s="11">
        <v>41.6</v>
      </c>
      <c r="F143" s="12">
        <v>13</v>
      </c>
      <c r="G143" s="11">
        <v>12</v>
      </c>
      <c r="H143" s="11">
        <v>4.5</v>
      </c>
      <c r="I143" s="11">
        <v>6</v>
      </c>
      <c r="J143" s="11">
        <v>353</v>
      </c>
      <c r="K143" s="11">
        <v>478</v>
      </c>
      <c r="L143" s="11">
        <v>248.9</v>
      </c>
      <c r="M143" s="54">
        <f t="shared" si="10"/>
        <v>360.72270000000009</v>
      </c>
      <c r="N143" s="13">
        <v>3</v>
      </c>
      <c r="O143" s="11" t="s">
        <v>19</v>
      </c>
      <c r="P143" s="14" t="s">
        <v>20</v>
      </c>
      <c r="Q143" s="14" t="s">
        <v>21</v>
      </c>
      <c r="R143" s="54" t="e">
        <f t="shared" si="11"/>
        <v>#VALUE!</v>
      </c>
      <c r="S143" s="15"/>
      <c r="T143" s="15"/>
      <c r="U143" s="36"/>
    </row>
    <row r="144" spans="1:26" ht="15">
      <c r="A144" s="10">
        <v>47</v>
      </c>
      <c r="B144" s="11">
        <v>20.8</v>
      </c>
      <c r="C144" s="11">
        <v>62.4</v>
      </c>
      <c r="D144" s="11">
        <v>41.6</v>
      </c>
      <c r="E144" s="11">
        <v>41.6</v>
      </c>
      <c r="F144" s="12">
        <v>13</v>
      </c>
      <c r="G144" s="11">
        <v>12</v>
      </c>
      <c r="H144" s="11">
        <v>4.5</v>
      </c>
      <c r="I144" s="11">
        <v>6</v>
      </c>
      <c r="J144" s="11">
        <v>353</v>
      </c>
      <c r="K144" s="11">
        <v>478</v>
      </c>
      <c r="L144" s="11">
        <v>510.2</v>
      </c>
      <c r="M144" s="54">
        <f t="shared" si="10"/>
        <v>360.72270000000009</v>
      </c>
      <c r="N144" s="13">
        <v>3</v>
      </c>
      <c r="O144" s="11" t="s">
        <v>19</v>
      </c>
      <c r="P144" s="14" t="s">
        <v>20</v>
      </c>
      <c r="Q144" s="14" t="s">
        <v>38</v>
      </c>
      <c r="R144" s="54" t="e">
        <f t="shared" si="11"/>
        <v>#VALUE!</v>
      </c>
      <c r="S144" s="15"/>
      <c r="T144" s="15"/>
      <c r="U144" s="36"/>
    </row>
    <row r="145" spans="1:26" ht="15">
      <c r="A145" s="10">
        <v>48</v>
      </c>
      <c r="B145" s="11">
        <v>20.8</v>
      </c>
      <c r="C145" s="11">
        <v>62.4</v>
      </c>
      <c r="D145" s="11">
        <v>41.6</v>
      </c>
      <c r="E145" s="11">
        <v>41.6</v>
      </c>
      <c r="F145" s="12">
        <v>13</v>
      </c>
      <c r="G145" s="11">
        <v>12</v>
      </c>
      <c r="H145" s="11">
        <v>5</v>
      </c>
      <c r="I145" s="11">
        <v>6</v>
      </c>
      <c r="J145" s="11">
        <v>395</v>
      </c>
      <c r="K145" s="11">
        <v>526</v>
      </c>
      <c r="L145" s="11">
        <v>497.9</v>
      </c>
      <c r="M145" s="54">
        <f t="shared" si="10"/>
        <v>441.05100000000004</v>
      </c>
      <c r="N145" s="13">
        <v>3</v>
      </c>
      <c r="O145" s="11" t="s">
        <v>19</v>
      </c>
      <c r="P145" s="14" t="s">
        <v>20</v>
      </c>
      <c r="Q145" s="14" t="s">
        <v>38</v>
      </c>
      <c r="R145" s="54" t="e">
        <f t="shared" si="11"/>
        <v>#VALUE!</v>
      </c>
      <c r="S145" s="15"/>
      <c r="T145" s="15"/>
      <c r="U145" s="36"/>
    </row>
    <row r="146" spans="1:26" ht="15">
      <c r="A146" s="1" t="s">
        <v>0</v>
      </c>
      <c r="B146" s="2" t="s">
        <v>1</v>
      </c>
      <c r="C146" s="2" t="s">
        <v>2</v>
      </c>
      <c r="D146" s="2" t="s">
        <v>3</v>
      </c>
      <c r="E146" s="2" t="s">
        <v>4</v>
      </c>
      <c r="F146" s="2" t="s">
        <v>5</v>
      </c>
      <c r="G146" s="2" t="s">
        <v>6</v>
      </c>
      <c r="H146" s="2" t="s">
        <v>7</v>
      </c>
      <c r="I146" s="2" t="s">
        <v>8</v>
      </c>
      <c r="J146" s="3" t="s">
        <v>9</v>
      </c>
      <c r="K146" s="3" t="s">
        <v>10</v>
      </c>
      <c r="L146" s="4" t="s">
        <v>11</v>
      </c>
      <c r="M146" s="5" t="s">
        <v>12</v>
      </c>
      <c r="N146" s="5" t="s">
        <v>13</v>
      </c>
      <c r="O146" s="6" t="s">
        <v>14</v>
      </c>
      <c r="P146" s="6" t="s">
        <v>15</v>
      </c>
      <c r="Q146" s="79" t="s">
        <v>16</v>
      </c>
      <c r="R146" s="80"/>
      <c r="S146" s="69"/>
      <c r="T146" s="17"/>
      <c r="U146" s="17"/>
      <c r="V146" s="17"/>
      <c r="W146" s="17"/>
      <c r="X146" s="17"/>
      <c r="Y146" s="17"/>
    </row>
    <row r="147" spans="1:26" ht="15">
      <c r="A147" s="10">
        <v>146</v>
      </c>
      <c r="S147" s="15"/>
      <c r="T147" s="15"/>
      <c r="U147" s="15"/>
      <c r="V147" s="15"/>
      <c r="W147" s="15"/>
      <c r="X147" s="15"/>
      <c r="Y147" s="15"/>
      <c r="Z147" s="36"/>
    </row>
    <row r="148" spans="1:26" ht="15">
      <c r="A148" s="10">
        <v>147</v>
      </c>
      <c r="S148" s="15"/>
      <c r="T148" s="15"/>
      <c r="U148" s="15"/>
      <c r="V148" s="15"/>
      <c r="W148" s="15"/>
      <c r="X148" s="15"/>
      <c r="Y148" s="15"/>
      <c r="Z148" s="36"/>
    </row>
    <row r="149" spans="1:26" ht="15">
      <c r="A149" s="10">
        <v>148</v>
      </c>
      <c r="S149" s="15"/>
      <c r="T149" s="15"/>
      <c r="U149" s="15"/>
      <c r="V149" s="15"/>
      <c r="W149" s="15"/>
      <c r="X149" s="15"/>
      <c r="Y149" s="15"/>
      <c r="Z149" s="36"/>
    </row>
    <row r="150" spans="1:26" ht="15">
      <c r="A150" s="10">
        <v>149</v>
      </c>
      <c r="S150" s="15"/>
      <c r="T150" s="15"/>
      <c r="U150" s="15"/>
      <c r="V150" s="15"/>
      <c r="W150" s="15"/>
      <c r="X150" s="15"/>
      <c r="Y150" s="15"/>
      <c r="Z150" s="36"/>
    </row>
    <row r="151" spans="1:26" ht="15">
      <c r="A151" s="10">
        <v>150</v>
      </c>
      <c r="S151" s="15"/>
      <c r="T151" s="15"/>
      <c r="U151" s="15"/>
      <c r="V151" s="15"/>
      <c r="W151" s="15"/>
      <c r="X151" s="15"/>
      <c r="Y151" s="15"/>
      <c r="Z151" s="36"/>
    </row>
    <row r="152" spans="1:26" ht="15">
      <c r="A152" s="10">
        <v>151</v>
      </c>
      <c r="S152" s="15"/>
      <c r="T152" s="15"/>
      <c r="U152" s="15"/>
      <c r="V152" s="15"/>
      <c r="W152" s="15"/>
      <c r="X152" s="15"/>
      <c r="Y152" s="15"/>
      <c r="Z152" s="36"/>
    </row>
    <row r="153" spans="1:26" ht="15">
      <c r="A153" s="10">
        <v>152</v>
      </c>
      <c r="S153" s="15"/>
      <c r="T153" s="15"/>
      <c r="U153" s="15"/>
      <c r="V153" s="15"/>
      <c r="W153" s="15"/>
      <c r="X153" s="15"/>
      <c r="Y153" s="15"/>
      <c r="Z153" s="36"/>
    </row>
    <row r="154" spans="1:26" ht="15">
      <c r="A154" s="10">
        <v>153</v>
      </c>
      <c r="S154" s="15"/>
      <c r="T154" s="15"/>
      <c r="U154" s="15"/>
      <c r="V154" s="15"/>
      <c r="W154" s="15"/>
      <c r="X154" s="15"/>
      <c r="Y154" s="15"/>
      <c r="Z154" s="36"/>
    </row>
    <row r="155" spans="1:26" ht="15">
      <c r="A155" s="10">
        <v>154</v>
      </c>
      <c r="S155" s="15"/>
      <c r="T155" s="15"/>
      <c r="U155" s="15"/>
      <c r="V155" s="15"/>
      <c r="W155" s="15"/>
      <c r="X155" s="15"/>
      <c r="Y155" s="15"/>
      <c r="Z155" s="36"/>
    </row>
    <row r="156" spans="1:26" ht="15">
      <c r="A156" s="10">
        <v>155</v>
      </c>
      <c r="S156" s="15"/>
      <c r="T156" s="15"/>
      <c r="U156" s="15"/>
      <c r="V156" s="15"/>
      <c r="W156" s="15"/>
      <c r="X156" s="15"/>
      <c r="Y156" s="15"/>
      <c r="Z156" s="36"/>
    </row>
    <row r="157" spans="1:26" ht="15">
      <c r="A157" s="10">
        <v>156</v>
      </c>
      <c r="S157" s="15"/>
      <c r="T157" s="15"/>
      <c r="U157" s="15"/>
      <c r="V157" s="15"/>
      <c r="W157" s="15"/>
      <c r="X157" s="15"/>
      <c r="Y157" s="15"/>
      <c r="Z157" s="36"/>
    </row>
    <row r="158" spans="1:26" ht="15">
      <c r="A158" s="10">
        <v>157</v>
      </c>
      <c r="S158" s="15"/>
      <c r="T158" s="15"/>
      <c r="U158" s="15"/>
      <c r="V158" s="15"/>
      <c r="W158" s="15"/>
      <c r="X158" s="15"/>
      <c r="Y158" s="15"/>
      <c r="Z158" s="36"/>
    </row>
    <row r="159" spans="1:26" ht="15">
      <c r="A159" s="10">
        <v>158</v>
      </c>
      <c r="S159" s="15"/>
      <c r="T159" s="15"/>
      <c r="U159" s="15"/>
      <c r="V159" s="15"/>
      <c r="W159" s="15"/>
      <c r="X159" s="15"/>
      <c r="Y159" s="15"/>
      <c r="Z159" s="36"/>
    </row>
    <row r="160" spans="1:26" ht="15">
      <c r="A160" s="10">
        <v>159</v>
      </c>
      <c r="S160" s="15"/>
      <c r="T160" s="15"/>
      <c r="U160" s="15"/>
      <c r="V160" s="15"/>
      <c r="W160" s="15"/>
      <c r="X160" s="15"/>
      <c r="Y160" s="15"/>
      <c r="Z160" s="36"/>
    </row>
    <row r="161" spans="1:26" ht="15">
      <c r="A161" s="10">
        <v>160</v>
      </c>
      <c r="S161" s="15"/>
      <c r="T161" s="15"/>
      <c r="U161" s="15"/>
      <c r="V161" s="15"/>
      <c r="W161" s="15"/>
      <c r="X161" s="15"/>
      <c r="Y161" s="15"/>
      <c r="Z161" s="36"/>
    </row>
    <row r="162" spans="1:26" ht="15">
      <c r="A162" s="10">
        <v>161</v>
      </c>
      <c r="S162" s="15"/>
      <c r="T162" s="15"/>
      <c r="U162" s="15"/>
      <c r="V162" s="15"/>
      <c r="W162" s="15"/>
      <c r="X162" s="15"/>
      <c r="Y162" s="15"/>
      <c r="Z162" s="36"/>
    </row>
    <row r="163" spans="1:26" ht="15">
      <c r="A163" s="10">
        <v>162</v>
      </c>
      <c r="S163" s="15"/>
      <c r="T163" s="15"/>
      <c r="U163" s="15"/>
      <c r="V163" s="15"/>
      <c r="W163" s="15"/>
      <c r="X163" s="15"/>
      <c r="Y163" s="15"/>
      <c r="Z163" s="36"/>
    </row>
    <row r="164" spans="1:26" ht="15">
      <c r="A164" s="10">
        <v>163</v>
      </c>
      <c r="S164" s="15"/>
      <c r="T164" s="15"/>
      <c r="U164" s="15"/>
      <c r="V164" s="15"/>
      <c r="W164" s="15"/>
      <c r="X164" s="15"/>
      <c r="Y164" s="15"/>
      <c r="Z164" s="36"/>
    </row>
    <row r="165" spans="1:26" ht="15">
      <c r="A165" s="10">
        <v>164</v>
      </c>
      <c r="S165" s="15"/>
      <c r="T165" s="15"/>
      <c r="U165" s="15"/>
      <c r="V165" s="15"/>
      <c r="W165" s="15"/>
      <c r="X165" s="15"/>
      <c r="Y165" s="15"/>
      <c r="Z165" s="36"/>
    </row>
    <row r="166" spans="1:26" ht="15">
      <c r="A166" s="10">
        <v>165</v>
      </c>
      <c r="S166" s="15"/>
      <c r="T166" s="15"/>
      <c r="U166" s="15"/>
      <c r="V166" s="15"/>
      <c r="W166" s="15"/>
      <c r="X166" s="15"/>
      <c r="Y166" s="15"/>
      <c r="Z166" s="36"/>
    </row>
    <row r="167" spans="1:26" ht="15">
      <c r="A167" s="10">
        <v>166</v>
      </c>
      <c r="S167" s="15"/>
      <c r="T167" s="15"/>
      <c r="U167" s="15"/>
      <c r="V167" s="15"/>
      <c r="W167" s="15"/>
      <c r="X167" s="15"/>
      <c r="Y167" s="15"/>
      <c r="Z167" s="36"/>
    </row>
    <row r="168" spans="1:26" ht="15">
      <c r="A168" s="10">
        <v>167</v>
      </c>
      <c r="S168" s="15"/>
      <c r="T168" s="15"/>
      <c r="U168" s="15"/>
      <c r="V168" s="15"/>
      <c r="W168" s="15"/>
      <c r="X168" s="15"/>
      <c r="Y168" s="15"/>
      <c r="Z168" s="36"/>
    </row>
    <row r="169" spans="1:26" ht="15">
      <c r="A169" s="10">
        <v>168</v>
      </c>
      <c r="S169" s="15"/>
      <c r="T169" s="15"/>
      <c r="U169" s="15"/>
      <c r="V169" s="15"/>
      <c r="W169" s="15"/>
      <c r="X169" s="15"/>
      <c r="Y169" s="15"/>
      <c r="Z169" s="36"/>
    </row>
    <row r="170" spans="1:26" ht="15">
      <c r="A170" s="10">
        <v>169</v>
      </c>
      <c r="S170" s="15"/>
      <c r="T170" s="15"/>
      <c r="U170" s="15"/>
      <c r="V170" s="15"/>
      <c r="W170" s="15"/>
      <c r="X170" s="15"/>
      <c r="Y170" s="15"/>
      <c r="Z170" s="36"/>
    </row>
    <row r="171" spans="1:26" ht="15">
      <c r="A171" s="10">
        <v>170</v>
      </c>
      <c r="S171" s="15"/>
      <c r="T171" s="15"/>
      <c r="U171" s="15"/>
      <c r="V171" s="15"/>
      <c r="W171" s="15"/>
      <c r="X171" s="15"/>
      <c r="Y171" s="15"/>
      <c r="Z171" s="36"/>
    </row>
    <row r="172" spans="1:26" ht="15">
      <c r="A172" s="10">
        <v>171</v>
      </c>
      <c r="S172" s="15"/>
      <c r="T172" s="15"/>
      <c r="U172" s="15"/>
      <c r="V172" s="15"/>
      <c r="W172" s="15"/>
      <c r="X172" s="15"/>
      <c r="Y172" s="15"/>
      <c r="Z172" s="36"/>
    </row>
    <row r="173" spans="1:26" ht="15">
      <c r="A173" s="10">
        <v>172</v>
      </c>
      <c r="S173" s="15"/>
      <c r="T173" s="15"/>
      <c r="U173" s="15"/>
      <c r="V173" s="15"/>
      <c r="W173" s="15"/>
      <c r="X173" s="15"/>
      <c r="Y173" s="15"/>
      <c r="Z173" s="36"/>
    </row>
    <row r="174" spans="1:26" ht="15">
      <c r="A174" s="10">
        <v>173</v>
      </c>
      <c r="S174" s="15"/>
      <c r="T174" s="15"/>
      <c r="U174" s="15"/>
      <c r="V174" s="15"/>
      <c r="W174" s="15"/>
      <c r="X174" s="15"/>
      <c r="Y174" s="15"/>
      <c r="Z174" s="36"/>
    </row>
    <row r="175" spans="1:26" ht="15">
      <c r="A175" s="10">
        <v>174</v>
      </c>
      <c r="S175" s="15"/>
      <c r="T175" s="15"/>
      <c r="U175" s="15"/>
      <c r="V175" s="15"/>
      <c r="W175" s="15"/>
      <c r="X175" s="15"/>
      <c r="Y175" s="15"/>
      <c r="Z175" s="36"/>
    </row>
    <row r="176" spans="1:26" ht="15">
      <c r="A176" s="10">
        <v>175</v>
      </c>
      <c r="S176" s="15"/>
      <c r="T176" s="15"/>
      <c r="U176" s="15"/>
      <c r="V176" s="15"/>
      <c r="W176" s="15"/>
      <c r="X176" s="15"/>
      <c r="Y176" s="15"/>
      <c r="Z176" s="36"/>
    </row>
    <row r="177" spans="1:26" ht="15">
      <c r="A177" s="10">
        <v>176</v>
      </c>
      <c r="S177" s="15"/>
      <c r="T177" s="15"/>
      <c r="U177" s="15"/>
      <c r="V177" s="15"/>
      <c r="W177" s="15"/>
      <c r="X177" s="15"/>
      <c r="Y177" s="15"/>
      <c r="Z177" s="36"/>
    </row>
    <row r="178" spans="1:26" ht="15">
      <c r="A178" s="10">
        <v>177</v>
      </c>
      <c r="S178" s="15"/>
      <c r="T178" s="15"/>
      <c r="U178" s="15"/>
      <c r="V178" s="15"/>
      <c r="W178" s="15"/>
      <c r="X178" s="15"/>
      <c r="Y178" s="15"/>
      <c r="Z178" s="36"/>
    </row>
    <row r="179" spans="1:26" ht="15">
      <c r="A179" s="10">
        <v>178</v>
      </c>
      <c r="S179" s="15"/>
      <c r="T179" s="15"/>
      <c r="U179" s="15"/>
      <c r="V179" s="15"/>
      <c r="W179" s="15"/>
      <c r="X179" s="15"/>
      <c r="Y179" s="15"/>
      <c r="Z179" s="36"/>
    </row>
    <row r="180" spans="1:26" ht="15">
      <c r="A180" s="10">
        <v>179</v>
      </c>
      <c r="S180" s="15"/>
      <c r="T180" s="15"/>
      <c r="U180" s="15"/>
      <c r="V180" s="15"/>
      <c r="W180" s="15"/>
      <c r="X180" s="15"/>
      <c r="Y180" s="15"/>
      <c r="Z180" s="36"/>
    </row>
    <row r="181" spans="1:26" ht="15">
      <c r="A181" s="10">
        <v>180</v>
      </c>
      <c r="S181" s="15"/>
      <c r="T181" s="15"/>
      <c r="U181" s="15"/>
      <c r="V181" s="15"/>
      <c r="W181" s="15"/>
      <c r="X181" s="15"/>
      <c r="Y181" s="15"/>
      <c r="Z181" s="36"/>
    </row>
    <row r="182" spans="1:26" ht="15">
      <c r="A182" s="10">
        <v>181</v>
      </c>
      <c r="S182" s="15"/>
      <c r="T182" s="15"/>
      <c r="U182" s="15"/>
      <c r="V182" s="15"/>
      <c r="W182" s="15"/>
      <c r="X182" s="15"/>
      <c r="Y182" s="15"/>
      <c r="Z182" s="36"/>
    </row>
    <row r="183" spans="1:26" ht="15">
      <c r="A183" s="10">
        <v>182</v>
      </c>
      <c r="S183" s="15"/>
      <c r="T183" s="15"/>
      <c r="U183" s="15"/>
      <c r="V183" s="15"/>
      <c r="W183" s="15"/>
      <c r="X183" s="15"/>
      <c r="Y183" s="15"/>
      <c r="Z183" s="36"/>
    </row>
    <row r="184" spans="1:26" ht="15">
      <c r="A184" s="10">
        <v>183</v>
      </c>
      <c r="S184" s="15"/>
      <c r="T184" s="15"/>
      <c r="U184" s="15"/>
      <c r="V184" s="15"/>
      <c r="W184" s="15"/>
      <c r="X184" s="15"/>
      <c r="Y184" s="15"/>
      <c r="Z184" s="36"/>
    </row>
    <row r="185" spans="1:26" ht="15">
      <c r="A185" s="10">
        <v>184</v>
      </c>
      <c r="S185" s="15"/>
      <c r="T185" s="15"/>
      <c r="U185" s="15"/>
      <c r="V185" s="15"/>
      <c r="W185" s="15"/>
      <c r="X185" s="15"/>
      <c r="Y185" s="15"/>
      <c r="Z185" s="36"/>
    </row>
    <row r="186" spans="1:26" ht="15">
      <c r="A186" s="10">
        <v>185</v>
      </c>
      <c r="S186" s="15"/>
      <c r="T186" s="15"/>
      <c r="U186" s="15"/>
      <c r="V186" s="15"/>
      <c r="W186" s="15"/>
      <c r="X186" s="15"/>
      <c r="Y186" s="15"/>
      <c r="Z186" s="36"/>
    </row>
    <row r="187" spans="1:26" ht="15">
      <c r="A187" s="10">
        <v>186</v>
      </c>
      <c r="S187" s="15"/>
      <c r="T187" s="15"/>
      <c r="U187" s="15"/>
      <c r="V187" s="15"/>
      <c r="W187" s="15"/>
      <c r="X187" s="15"/>
      <c r="Y187" s="15"/>
      <c r="Z187" s="36"/>
    </row>
    <row r="188" spans="1:26" ht="15">
      <c r="A188" s="10">
        <v>187</v>
      </c>
      <c r="S188" s="15"/>
      <c r="T188" s="15"/>
      <c r="U188" s="15"/>
      <c r="V188" s="15"/>
      <c r="W188" s="15"/>
      <c r="X188" s="15"/>
      <c r="Y188" s="15"/>
      <c r="Z188" s="36"/>
    </row>
    <row r="189" spans="1:26" ht="15">
      <c r="A189" s="10">
        <v>188</v>
      </c>
      <c r="S189" s="15"/>
      <c r="T189" s="15"/>
      <c r="U189" s="15"/>
      <c r="V189" s="15"/>
      <c r="W189" s="15"/>
      <c r="X189" s="15"/>
      <c r="Y189" s="15"/>
      <c r="Z189" s="36"/>
    </row>
    <row r="190" spans="1:26" ht="15">
      <c r="A190" s="10">
        <v>189</v>
      </c>
      <c r="S190" s="15"/>
      <c r="T190" s="15"/>
      <c r="U190" s="15"/>
      <c r="V190" s="15"/>
      <c r="W190" s="15"/>
      <c r="X190" s="15"/>
      <c r="Y190" s="15"/>
      <c r="Z190" s="36"/>
    </row>
    <row r="191" spans="1:26" ht="15">
      <c r="A191" s="10">
        <v>190</v>
      </c>
      <c r="S191" s="15"/>
      <c r="T191" s="15"/>
      <c r="U191" s="15"/>
      <c r="V191" s="15"/>
      <c r="W191" s="15"/>
      <c r="X191" s="15"/>
      <c r="Y191" s="15"/>
      <c r="Z191" s="36"/>
    </row>
    <row r="192" spans="1:26" ht="15">
      <c r="A192" s="10">
        <v>191</v>
      </c>
      <c r="S192" s="15"/>
      <c r="T192" s="15"/>
      <c r="U192" s="15"/>
      <c r="V192" s="15"/>
      <c r="W192" s="15"/>
      <c r="X192" s="15"/>
      <c r="Y192" s="15"/>
      <c r="Z192" s="36"/>
    </row>
    <row r="193" spans="1:26" ht="15">
      <c r="A193" s="10">
        <v>192</v>
      </c>
      <c r="S193" s="15"/>
      <c r="T193" s="15"/>
      <c r="U193" s="15"/>
      <c r="V193" s="15"/>
      <c r="W193" s="15"/>
      <c r="X193" s="15"/>
      <c r="Y193" s="15"/>
      <c r="Z193" s="36"/>
    </row>
    <row r="194" spans="1:26" ht="15">
      <c r="A194" s="10">
        <v>193</v>
      </c>
      <c r="S194" s="15"/>
      <c r="T194" s="15"/>
      <c r="U194" s="15"/>
      <c r="V194" s="15"/>
      <c r="W194" s="15"/>
      <c r="X194" s="15"/>
      <c r="Y194" s="15"/>
      <c r="Z194" s="36"/>
    </row>
    <row r="195" spans="1:26" ht="15">
      <c r="A195" s="10">
        <v>194</v>
      </c>
      <c r="S195" s="15"/>
      <c r="T195" s="15"/>
      <c r="U195" s="15"/>
      <c r="V195" s="15"/>
      <c r="W195" s="15"/>
      <c r="X195" s="15"/>
      <c r="Y195" s="15"/>
      <c r="Z195" s="36"/>
    </row>
    <row r="196" spans="1:26" ht="15">
      <c r="A196" s="10">
        <v>195</v>
      </c>
      <c r="S196" s="15"/>
      <c r="T196" s="15"/>
      <c r="U196" s="15"/>
      <c r="V196" s="15"/>
      <c r="W196" s="15"/>
      <c r="X196" s="15"/>
      <c r="Y196" s="15"/>
      <c r="Z196" s="36"/>
    </row>
    <row r="197" spans="1:26" ht="15">
      <c r="A197" s="10">
        <v>196</v>
      </c>
      <c r="S197" s="15"/>
      <c r="T197" s="15"/>
      <c r="U197" s="15"/>
      <c r="V197" s="15"/>
      <c r="W197" s="15"/>
      <c r="X197" s="15"/>
      <c r="Y197" s="15"/>
      <c r="Z197" s="36"/>
    </row>
    <row r="198" spans="1:26" ht="15">
      <c r="A198" s="10">
        <v>197</v>
      </c>
      <c r="S198" s="15"/>
      <c r="T198" s="15"/>
      <c r="U198" s="15"/>
      <c r="V198" s="15"/>
      <c r="W198" s="15"/>
      <c r="X198" s="15"/>
      <c r="Y198" s="15"/>
      <c r="Z198" s="36"/>
    </row>
    <row r="199" spans="1:26" ht="15">
      <c r="A199" s="10">
        <v>198</v>
      </c>
      <c r="S199" s="15"/>
      <c r="T199" s="15"/>
      <c r="U199" s="15"/>
      <c r="V199" s="15"/>
      <c r="W199" s="15"/>
      <c r="X199" s="15"/>
      <c r="Y199" s="15"/>
      <c r="Z199" s="36"/>
    </row>
    <row r="200" spans="1:26" ht="15">
      <c r="A200" s="10">
        <v>199</v>
      </c>
      <c r="S200" s="15"/>
      <c r="T200" s="15"/>
      <c r="U200" s="15"/>
      <c r="V200" s="15"/>
      <c r="W200" s="15"/>
      <c r="X200" s="15"/>
      <c r="Y200" s="15"/>
      <c r="Z200" s="36"/>
    </row>
    <row r="201" spans="1:26" ht="15">
      <c r="A201" s="10">
        <v>200</v>
      </c>
      <c r="S201" s="15"/>
      <c r="T201" s="15"/>
      <c r="U201" s="15"/>
      <c r="V201" s="15"/>
      <c r="W201" s="15"/>
      <c r="X201" s="15"/>
      <c r="Y201" s="15"/>
      <c r="Z201" s="36"/>
    </row>
    <row r="202" spans="1:26" ht="15">
      <c r="A202" s="10">
        <v>201</v>
      </c>
      <c r="S202" s="15"/>
      <c r="T202" s="15"/>
      <c r="U202" s="15"/>
      <c r="V202" s="15"/>
      <c r="W202" s="15"/>
      <c r="X202" s="15"/>
      <c r="Y202" s="15"/>
      <c r="Z202" s="36"/>
    </row>
    <row r="203" spans="1:26" ht="15">
      <c r="A203" s="10">
        <v>202</v>
      </c>
      <c r="S203" s="15"/>
      <c r="T203" s="15"/>
      <c r="U203" s="15"/>
      <c r="V203" s="15"/>
      <c r="W203" s="15"/>
      <c r="X203" s="15"/>
      <c r="Y203" s="15"/>
      <c r="Z203" s="36"/>
    </row>
    <row r="204" spans="1:26" ht="15">
      <c r="A204" s="10">
        <v>203</v>
      </c>
      <c r="S204" s="15"/>
      <c r="T204" s="15"/>
      <c r="U204" s="15"/>
      <c r="V204" s="15"/>
      <c r="W204" s="15"/>
      <c r="X204" s="15"/>
      <c r="Y204" s="15"/>
      <c r="Z204" s="36"/>
    </row>
    <row r="205" spans="1:26" ht="15">
      <c r="A205" s="10">
        <v>204</v>
      </c>
      <c r="S205" s="15"/>
      <c r="T205" s="15"/>
      <c r="U205" s="15"/>
      <c r="V205" s="15"/>
      <c r="W205" s="15"/>
      <c r="X205" s="15"/>
      <c r="Y205" s="15"/>
      <c r="Z205" s="36"/>
    </row>
    <row r="206" spans="1:26" ht="15">
      <c r="A206" s="10">
        <v>205</v>
      </c>
      <c r="S206" s="15"/>
      <c r="T206" s="15"/>
      <c r="U206" s="15"/>
      <c r="V206" s="15"/>
      <c r="W206" s="15"/>
      <c r="X206" s="15"/>
      <c r="Y206" s="15"/>
      <c r="Z206" s="36"/>
    </row>
    <row r="207" spans="1:26" ht="15">
      <c r="A207" s="10">
        <v>206</v>
      </c>
      <c r="S207" s="15"/>
      <c r="T207" s="15"/>
      <c r="U207" s="15"/>
      <c r="V207" s="15"/>
      <c r="W207" s="15"/>
      <c r="X207" s="15"/>
      <c r="Y207" s="15"/>
      <c r="Z207" s="36"/>
    </row>
    <row r="208" spans="1:26" ht="15">
      <c r="A208" s="10">
        <v>207</v>
      </c>
      <c r="B208" s="15"/>
      <c r="C208" s="15"/>
      <c r="D208" s="15"/>
      <c r="E208" s="15"/>
      <c r="F208" s="48"/>
      <c r="G208" s="42"/>
      <c r="H208" s="42"/>
      <c r="I208" s="42"/>
      <c r="J208" s="42"/>
      <c r="K208" s="42"/>
      <c r="L208" s="42"/>
      <c r="M208" s="49"/>
      <c r="N208" s="15"/>
      <c r="O208" s="15"/>
      <c r="P208" s="15"/>
      <c r="Q208" s="15"/>
      <c r="S208" s="15"/>
      <c r="T208" s="15"/>
      <c r="U208" s="15"/>
      <c r="V208" s="15"/>
      <c r="W208" s="15"/>
      <c r="X208" s="15"/>
      <c r="Y208" s="15"/>
      <c r="Z208" s="36"/>
    </row>
    <row r="209" spans="1:26" ht="15">
      <c r="A209" s="10">
        <v>208</v>
      </c>
      <c r="B209" s="15"/>
      <c r="C209" s="15"/>
      <c r="D209" s="15"/>
      <c r="E209" s="15"/>
      <c r="F209" s="48"/>
      <c r="G209" s="42"/>
      <c r="H209" s="42"/>
      <c r="I209" s="42"/>
      <c r="J209" s="42"/>
      <c r="K209" s="42"/>
      <c r="L209" s="42"/>
      <c r="M209" s="49"/>
      <c r="N209" s="15"/>
      <c r="O209" s="15"/>
      <c r="P209" s="15"/>
      <c r="Q209" s="15"/>
      <c r="S209" s="15"/>
      <c r="T209" s="15"/>
      <c r="U209" s="15"/>
      <c r="V209" s="15"/>
      <c r="W209" s="15"/>
      <c r="X209" s="15"/>
      <c r="Y209" s="15"/>
      <c r="Z209" s="36"/>
    </row>
    <row r="210" spans="1:26" ht="15">
      <c r="A210" s="10">
        <v>209</v>
      </c>
      <c r="B210" s="15"/>
      <c r="C210" s="15"/>
      <c r="D210" s="15"/>
      <c r="E210" s="15"/>
      <c r="F210" s="48"/>
      <c r="G210" s="42"/>
      <c r="H210" s="42"/>
      <c r="I210" s="42"/>
      <c r="J210" s="42"/>
      <c r="K210" s="42"/>
      <c r="L210" s="42"/>
      <c r="M210" s="49"/>
      <c r="N210" s="15"/>
      <c r="O210" s="15"/>
      <c r="P210" s="15"/>
      <c r="Q210" s="15"/>
      <c r="S210" s="15"/>
      <c r="T210" s="15"/>
      <c r="U210" s="15"/>
      <c r="V210" s="15"/>
      <c r="W210" s="15"/>
      <c r="X210" s="15"/>
      <c r="Y210" s="15"/>
      <c r="Z210" s="36"/>
    </row>
    <row r="211" spans="1:26" ht="15">
      <c r="A211" s="10">
        <v>210</v>
      </c>
      <c r="B211" s="15"/>
      <c r="C211" s="15"/>
      <c r="D211" s="15"/>
      <c r="E211" s="15"/>
      <c r="F211" s="48"/>
      <c r="G211" s="42"/>
      <c r="H211" s="42"/>
      <c r="I211" s="42"/>
      <c r="J211" s="42"/>
      <c r="K211" s="42"/>
      <c r="L211" s="42"/>
      <c r="M211" s="49"/>
      <c r="N211" s="15"/>
      <c r="O211" s="15"/>
      <c r="P211" s="15"/>
      <c r="Q211" s="15"/>
      <c r="S211" s="15"/>
      <c r="T211" s="15"/>
      <c r="U211" s="15"/>
      <c r="V211" s="15"/>
      <c r="W211" s="15"/>
      <c r="X211" s="15"/>
      <c r="Y211" s="15"/>
      <c r="Z211" s="36"/>
    </row>
    <row r="212" spans="1:26" ht="15">
      <c r="A212" s="10">
        <v>211</v>
      </c>
      <c r="B212" s="15"/>
      <c r="C212" s="15"/>
      <c r="D212" s="15"/>
      <c r="E212" s="15"/>
      <c r="F212" s="48"/>
      <c r="G212" s="42"/>
      <c r="H212" s="42"/>
      <c r="I212" s="42"/>
      <c r="J212" s="42"/>
      <c r="K212" s="42"/>
      <c r="L212" s="42"/>
      <c r="M212" s="49"/>
      <c r="N212" s="15"/>
      <c r="O212" s="15"/>
      <c r="P212" s="15"/>
      <c r="Q212" s="15"/>
      <c r="S212" s="15"/>
      <c r="T212" s="15"/>
      <c r="U212" s="15"/>
      <c r="V212" s="15"/>
      <c r="W212" s="15"/>
      <c r="X212" s="15"/>
      <c r="Y212" s="15"/>
      <c r="Z212" s="36"/>
    </row>
    <row r="213" spans="1:26" ht="15">
      <c r="A213" s="10">
        <v>212</v>
      </c>
      <c r="B213" s="15"/>
      <c r="C213" s="15"/>
      <c r="D213" s="15"/>
      <c r="E213" s="15"/>
      <c r="F213" s="48"/>
      <c r="G213" s="42"/>
      <c r="H213" s="42"/>
      <c r="I213" s="42"/>
      <c r="J213" s="42"/>
      <c r="K213" s="42"/>
      <c r="L213" s="42"/>
      <c r="M213" s="49"/>
      <c r="N213" s="15"/>
      <c r="O213" s="15"/>
      <c r="P213" s="15"/>
      <c r="Q213" s="15"/>
      <c r="S213" s="15"/>
      <c r="T213" s="15"/>
      <c r="U213" s="15"/>
      <c r="V213" s="15"/>
      <c r="W213" s="15"/>
      <c r="X213" s="15"/>
      <c r="Y213" s="15"/>
      <c r="Z213" s="36"/>
    </row>
    <row r="214" spans="1:26" ht="15">
      <c r="A214" s="10">
        <v>213</v>
      </c>
      <c r="B214" s="15"/>
      <c r="C214" s="15"/>
      <c r="D214" s="15"/>
      <c r="E214" s="15"/>
      <c r="F214" s="48"/>
      <c r="G214" s="42"/>
      <c r="H214" s="42"/>
      <c r="I214" s="42"/>
      <c r="J214" s="42"/>
      <c r="K214" s="42"/>
      <c r="L214" s="42"/>
      <c r="M214" s="49"/>
      <c r="N214" s="15"/>
      <c r="O214" s="15"/>
      <c r="P214" s="15"/>
      <c r="Q214" s="15"/>
      <c r="S214" s="15"/>
      <c r="T214" s="15"/>
      <c r="U214" s="15"/>
      <c r="V214" s="15"/>
      <c r="W214" s="15"/>
      <c r="X214" s="15"/>
      <c r="Y214" s="15"/>
      <c r="Z214" s="36"/>
    </row>
    <row r="215" spans="1:26" ht="15">
      <c r="A215" s="10">
        <v>214</v>
      </c>
      <c r="B215" s="15"/>
      <c r="C215" s="15"/>
      <c r="D215" s="15"/>
      <c r="E215" s="15"/>
      <c r="F215" s="48"/>
      <c r="G215" s="42"/>
      <c r="H215" s="42"/>
      <c r="I215" s="42"/>
      <c r="J215" s="42"/>
      <c r="K215" s="42"/>
      <c r="L215" s="42"/>
      <c r="M215" s="49"/>
      <c r="N215" s="15"/>
      <c r="O215" s="15"/>
      <c r="P215" s="15"/>
      <c r="Q215" s="15"/>
      <c r="S215" s="15"/>
      <c r="T215" s="15"/>
      <c r="U215" s="15"/>
      <c r="V215" s="15"/>
      <c r="W215" s="15"/>
      <c r="X215" s="15"/>
      <c r="Y215" s="15"/>
      <c r="Z215" s="36"/>
    </row>
    <row r="216" spans="1:26" ht="15">
      <c r="A216" s="10">
        <v>215</v>
      </c>
      <c r="B216" s="15"/>
      <c r="C216" s="15"/>
      <c r="D216" s="15"/>
      <c r="E216" s="15"/>
      <c r="F216" s="48"/>
      <c r="G216" s="42"/>
      <c r="H216" s="42"/>
      <c r="I216" s="42"/>
      <c r="J216" s="42"/>
      <c r="K216" s="42"/>
      <c r="L216" s="42"/>
      <c r="M216" s="49"/>
      <c r="N216" s="15"/>
      <c r="O216" s="15"/>
      <c r="P216" s="15"/>
      <c r="Q216" s="15"/>
      <c r="S216" s="15"/>
      <c r="T216" s="15"/>
      <c r="U216" s="15"/>
      <c r="V216" s="15"/>
      <c r="W216" s="15"/>
      <c r="X216" s="15"/>
      <c r="Y216" s="15"/>
      <c r="Z216" s="36"/>
    </row>
    <row r="217" spans="1:26" ht="15">
      <c r="A217" s="10">
        <v>216</v>
      </c>
      <c r="B217" s="15"/>
      <c r="C217" s="15"/>
      <c r="D217" s="15"/>
      <c r="E217" s="15"/>
      <c r="F217" s="48"/>
      <c r="G217" s="42"/>
      <c r="H217" s="42"/>
      <c r="I217" s="42"/>
      <c r="J217" s="42"/>
      <c r="K217" s="42"/>
      <c r="L217" s="42"/>
      <c r="M217" s="49"/>
      <c r="N217" s="15"/>
      <c r="O217" s="15"/>
      <c r="P217" s="15"/>
      <c r="Q217" s="15"/>
      <c r="S217" s="15"/>
      <c r="T217" s="15"/>
      <c r="U217" s="15"/>
      <c r="V217" s="15"/>
      <c r="W217" s="15"/>
      <c r="X217" s="15"/>
      <c r="Y217" s="15"/>
      <c r="Z217" s="36"/>
    </row>
    <row r="218" spans="1:26" ht="15">
      <c r="A218" s="10">
        <v>217</v>
      </c>
      <c r="B218" s="15"/>
      <c r="C218" s="15"/>
      <c r="D218" s="15"/>
      <c r="E218" s="15"/>
      <c r="F218" s="48"/>
      <c r="G218" s="42"/>
      <c r="H218" s="42"/>
      <c r="I218" s="42"/>
      <c r="J218" s="42"/>
      <c r="K218" s="42"/>
      <c r="L218" s="42"/>
      <c r="M218" s="49"/>
      <c r="N218" s="15"/>
      <c r="O218" s="15"/>
      <c r="P218" s="15"/>
      <c r="Q218" s="15"/>
      <c r="S218" s="15"/>
      <c r="T218" s="15"/>
      <c r="U218" s="15"/>
      <c r="V218" s="15"/>
      <c r="W218" s="15"/>
      <c r="X218" s="15"/>
      <c r="Y218" s="15"/>
      <c r="Z218" s="36"/>
    </row>
    <row r="219" spans="1:26" ht="15">
      <c r="A219" s="10">
        <v>218</v>
      </c>
      <c r="B219" s="15"/>
      <c r="C219" s="15"/>
      <c r="D219" s="15"/>
      <c r="E219" s="15"/>
      <c r="F219" s="48"/>
      <c r="G219" s="42"/>
      <c r="H219" s="42"/>
      <c r="I219" s="42"/>
      <c r="J219" s="42"/>
      <c r="K219" s="42"/>
      <c r="L219" s="42"/>
      <c r="M219" s="49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36"/>
    </row>
    <row r="220" spans="1:26" ht="15">
      <c r="A220" s="10">
        <v>219</v>
      </c>
      <c r="B220" s="15"/>
      <c r="C220" s="15"/>
      <c r="D220" s="15"/>
      <c r="E220" s="15"/>
      <c r="F220" s="48"/>
      <c r="G220" s="42"/>
      <c r="H220" s="42"/>
      <c r="I220" s="42"/>
      <c r="J220" s="42"/>
      <c r="K220" s="42"/>
      <c r="L220" s="42"/>
      <c r="M220" s="49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36"/>
    </row>
    <row r="221" spans="1:26" ht="15">
      <c r="A221" s="10">
        <v>220</v>
      </c>
      <c r="B221" s="15"/>
      <c r="C221" s="15"/>
      <c r="D221" s="15"/>
      <c r="E221" s="15"/>
      <c r="F221" s="48"/>
      <c r="G221" s="42"/>
      <c r="H221" s="42"/>
      <c r="I221" s="42"/>
      <c r="J221" s="42"/>
      <c r="K221" s="42"/>
      <c r="L221" s="42"/>
      <c r="M221" s="49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36"/>
    </row>
    <row r="222" spans="1:26" ht="15">
      <c r="A222" s="10">
        <v>221</v>
      </c>
      <c r="B222" s="17"/>
      <c r="C222" s="17"/>
      <c r="D222" s="15"/>
      <c r="E222" s="15"/>
      <c r="F222" s="48"/>
      <c r="G222" s="42"/>
      <c r="H222" s="42"/>
      <c r="I222" s="42"/>
      <c r="J222" s="42"/>
      <c r="K222" s="42"/>
      <c r="L222" s="42"/>
      <c r="M222" s="49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36"/>
    </row>
    <row r="223" spans="1:26" ht="15">
      <c r="A223" s="10">
        <v>222</v>
      </c>
      <c r="B223" s="17"/>
      <c r="C223" s="17"/>
      <c r="D223" s="17"/>
      <c r="E223" s="17"/>
      <c r="F223" s="50"/>
      <c r="G223" s="51"/>
      <c r="H223" s="51"/>
      <c r="I223" s="51"/>
      <c r="J223" s="51"/>
      <c r="K223" s="51"/>
      <c r="L223" s="51"/>
      <c r="M223" s="52"/>
      <c r="N223" s="17"/>
      <c r="O223" s="17"/>
      <c r="P223" s="17"/>
      <c r="Q223" s="17"/>
      <c r="R223" s="15"/>
      <c r="S223" s="15"/>
      <c r="T223" s="15"/>
      <c r="U223" s="15"/>
      <c r="V223" s="15"/>
      <c r="W223" s="15"/>
      <c r="X223" s="15"/>
      <c r="Y223" s="15"/>
      <c r="Z223" s="36"/>
    </row>
    <row r="224" spans="1:26" ht="15">
      <c r="A224" s="10">
        <v>223</v>
      </c>
      <c r="B224" s="17"/>
      <c r="C224" s="17"/>
      <c r="D224" s="17"/>
      <c r="E224" s="17"/>
      <c r="F224" s="50"/>
      <c r="G224" s="51"/>
      <c r="H224" s="51"/>
      <c r="I224" s="51"/>
      <c r="J224" s="51"/>
      <c r="K224" s="51"/>
      <c r="L224" s="51"/>
      <c r="M224" s="52"/>
      <c r="N224" s="17"/>
      <c r="O224" s="17"/>
      <c r="P224" s="17"/>
      <c r="Q224" s="17"/>
      <c r="R224" s="15"/>
      <c r="S224" s="15"/>
      <c r="T224" s="15"/>
      <c r="U224" s="15"/>
      <c r="V224" s="15"/>
      <c r="W224" s="15"/>
      <c r="X224" s="15"/>
      <c r="Y224" s="15"/>
      <c r="Z224" s="36"/>
    </row>
    <row r="225" spans="1:26" ht="15">
      <c r="A225" s="10">
        <v>224</v>
      </c>
      <c r="B225" s="17"/>
      <c r="C225" s="17"/>
      <c r="D225" s="17"/>
      <c r="E225" s="17"/>
      <c r="F225" s="50"/>
      <c r="G225" s="51"/>
      <c r="H225" s="51"/>
      <c r="I225" s="51"/>
      <c r="J225" s="51"/>
      <c r="K225" s="51"/>
      <c r="L225" s="51"/>
      <c r="M225" s="52"/>
      <c r="N225" s="17"/>
      <c r="O225" s="17"/>
      <c r="P225" s="17"/>
      <c r="Q225" s="17"/>
      <c r="R225" s="15"/>
      <c r="S225" s="15"/>
      <c r="T225" s="15"/>
      <c r="U225" s="15"/>
      <c r="V225" s="15"/>
      <c r="W225" s="15"/>
      <c r="X225" s="15"/>
      <c r="Y225" s="15"/>
      <c r="Z225" s="36"/>
    </row>
    <row r="226" spans="1:26" ht="15">
      <c r="A226" s="10">
        <v>225</v>
      </c>
      <c r="B226" s="17"/>
      <c r="C226" s="17"/>
      <c r="D226" s="17"/>
      <c r="E226" s="17"/>
      <c r="F226" s="50"/>
      <c r="G226" s="51"/>
      <c r="H226" s="51"/>
      <c r="I226" s="51"/>
      <c r="J226" s="51"/>
      <c r="K226" s="51"/>
      <c r="L226" s="51"/>
      <c r="M226" s="52"/>
      <c r="N226" s="17"/>
      <c r="O226" s="17"/>
      <c r="P226" s="17"/>
      <c r="Q226" s="17"/>
      <c r="R226" s="15"/>
      <c r="S226" s="15"/>
      <c r="T226" s="15"/>
      <c r="U226" s="15"/>
      <c r="V226" s="15"/>
      <c r="W226" s="15"/>
      <c r="X226" s="15"/>
      <c r="Y226" s="15"/>
      <c r="Z226" s="36"/>
    </row>
    <row r="227" spans="1:26" ht="15">
      <c r="A227" s="10">
        <v>226</v>
      </c>
      <c r="B227" s="17"/>
      <c r="C227" s="17"/>
      <c r="D227" s="17"/>
      <c r="E227" s="17"/>
      <c r="F227" s="50"/>
      <c r="G227" s="51"/>
      <c r="H227" s="51"/>
      <c r="I227" s="51"/>
      <c r="J227" s="51"/>
      <c r="K227" s="51"/>
      <c r="L227" s="51"/>
      <c r="M227" s="52"/>
      <c r="N227" s="17"/>
      <c r="O227" s="17"/>
      <c r="P227" s="17"/>
      <c r="Q227" s="17"/>
      <c r="R227" s="15"/>
      <c r="S227" s="15"/>
      <c r="T227" s="15"/>
      <c r="U227" s="15"/>
      <c r="V227" s="15"/>
      <c r="W227" s="15"/>
      <c r="X227" s="15"/>
      <c r="Y227" s="15"/>
      <c r="Z227" s="36"/>
    </row>
    <row r="228" spans="1:26" ht="15">
      <c r="A228" s="10">
        <v>227</v>
      </c>
      <c r="B228" s="17"/>
      <c r="C228" s="17"/>
      <c r="D228" s="17"/>
      <c r="E228" s="17"/>
      <c r="F228" s="50"/>
      <c r="G228" s="51"/>
      <c r="H228" s="51"/>
      <c r="I228" s="51"/>
      <c r="J228" s="51"/>
      <c r="K228" s="51"/>
      <c r="L228" s="51"/>
      <c r="M228" s="52"/>
      <c r="N228" s="17"/>
      <c r="O228" s="17"/>
      <c r="P228" s="17"/>
      <c r="Q228" s="17"/>
      <c r="R228" s="15"/>
      <c r="S228" s="15"/>
      <c r="T228" s="15"/>
      <c r="U228" s="15"/>
      <c r="V228" s="15"/>
      <c r="W228" s="15"/>
      <c r="X228" s="15"/>
      <c r="Y228" s="15"/>
      <c r="Z228" s="36"/>
    </row>
    <row r="229" spans="1:26" ht="15">
      <c r="A229" s="10">
        <v>228</v>
      </c>
      <c r="B229" s="17"/>
      <c r="C229" s="17"/>
      <c r="D229" s="17"/>
      <c r="E229" s="17"/>
      <c r="F229" s="50"/>
      <c r="G229" s="51"/>
      <c r="H229" s="51"/>
      <c r="I229" s="51"/>
      <c r="J229" s="51"/>
      <c r="K229" s="51"/>
      <c r="L229" s="51"/>
      <c r="M229" s="52"/>
      <c r="N229" s="17"/>
      <c r="O229" s="17"/>
      <c r="P229" s="17"/>
      <c r="Q229" s="17"/>
      <c r="R229" s="15"/>
      <c r="S229" s="15"/>
      <c r="T229" s="15"/>
      <c r="U229" s="15"/>
      <c r="V229" s="15"/>
      <c r="W229" s="15"/>
      <c r="X229" s="15"/>
      <c r="Y229" s="15"/>
      <c r="Z229" s="36"/>
    </row>
    <row r="230" spans="1:26" ht="15">
      <c r="A230" s="10">
        <v>229</v>
      </c>
      <c r="B230" s="17"/>
      <c r="C230" s="17"/>
      <c r="D230" s="17"/>
      <c r="E230" s="17"/>
      <c r="F230" s="50"/>
      <c r="G230" s="51"/>
      <c r="H230" s="51"/>
      <c r="I230" s="51"/>
      <c r="J230" s="51"/>
      <c r="K230" s="51"/>
      <c r="L230" s="51"/>
      <c r="M230" s="52"/>
      <c r="N230" s="17"/>
      <c r="O230" s="17"/>
      <c r="P230" s="17"/>
      <c r="Q230" s="17"/>
      <c r="R230" s="15"/>
      <c r="S230" s="15"/>
      <c r="T230" s="15"/>
      <c r="U230" s="15"/>
      <c r="V230" s="15"/>
      <c r="W230" s="15"/>
      <c r="X230" s="15"/>
      <c r="Y230" s="15"/>
      <c r="Z230" s="36"/>
    </row>
    <row r="231" spans="1:26" ht="15">
      <c r="A231" s="10">
        <v>230</v>
      </c>
      <c r="B231" s="17"/>
      <c r="C231" s="17"/>
      <c r="D231" s="17"/>
      <c r="E231" s="17"/>
      <c r="F231" s="50"/>
      <c r="G231" s="51"/>
      <c r="H231" s="51"/>
      <c r="I231" s="51"/>
      <c r="J231" s="51"/>
      <c r="K231" s="51"/>
      <c r="L231" s="51"/>
      <c r="M231" s="52"/>
      <c r="N231" s="17"/>
      <c r="O231" s="17"/>
      <c r="P231" s="17"/>
      <c r="Q231" s="17"/>
      <c r="R231" s="15"/>
      <c r="S231" s="15"/>
      <c r="T231" s="15"/>
      <c r="U231" s="15"/>
      <c r="V231" s="15"/>
      <c r="W231" s="15"/>
      <c r="X231" s="15"/>
      <c r="Y231" s="15"/>
      <c r="Z231" s="36"/>
    </row>
    <row r="232" spans="1:26" ht="15">
      <c r="A232" s="10">
        <v>231</v>
      </c>
      <c r="B232" s="17"/>
      <c r="C232" s="17"/>
      <c r="D232" s="17"/>
      <c r="E232" s="17"/>
      <c r="F232" s="50"/>
      <c r="G232" s="51"/>
      <c r="H232" s="51"/>
      <c r="I232" s="51"/>
      <c r="J232" s="51"/>
      <c r="K232" s="51"/>
      <c r="L232" s="51"/>
      <c r="M232" s="52"/>
      <c r="N232" s="17"/>
      <c r="O232" s="17"/>
      <c r="P232" s="17"/>
      <c r="Q232" s="17"/>
      <c r="R232" s="15"/>
      <c r="S232" s="15"/>
      <c r="T232" s="15"/>
      <c r="U232" s="15"/>
      <c r="V232" s="15"/>
      <c r="W232" s="15"/>
      <c r="X232" s="15"/>
      <c r="Y232" s="15"/>
      <c r="Z232" s="36"/>
    </row>
    <row r="233" spans="1:26" ht="15">
      <c r="A233" s="10">
        <v>232</v>
      </c>
      <c r="B233" s="17"/>
      <c r="C233" s="17"/>
      <c r="D233" s="17"/>
      <c r="E233" s="17"/>
      <c r="F233" s="50"/>
      <c r="G233" s="51"/>
      <c r="H233" s="51"/>
      <c r="I233" s="51"/>
      <c r="J233" s="51"/>
      <c r="K233" s="51"/>
      <c r="L233" s="51"/>
      <c r="M233" s="52"/>
      <c r="N233" s="17"/>
      <c r="O233" s="17"/>
      <c r="P233" s="17"/>
      <c r="Q233" s="17"/>
      <c r="R233" s="15"/>
      <c r="S233" s="15"/>
      <c r="T233" s="15"/>
      <c r="U233" s="15"/>
      <c r="V233" s="15"/>
      <c r="W233" s="15"/>
      <c r="X233" s="15"/>
      <c r="Y233" s="15"/>
      <c r="Z233" s="36"/>
    </row>
    <row r="234" spans="1:26" ht="15">
      <c r="A234" s="10">
        <v>233</v>
      </c>
      <c r="B234" s="17"/>
      <c r="C234" s="17"/>
      <c r="D234" s="17"/>
      <c r="E234" s="17"/>
      <c r="F234" s="50"/>
      <c r="G234" s="51"/>
      <c r="H234" s="51"/>
      <c r="I234" s="51"/>
      <c r="J234" s="51"/>
      <c r="K234" s="51"/>
      <c r="L234" s="51"/>
      <c r="M234" s="52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 spans="1:26" ht="15">
      <c r="A235" s="10">
        <v>234</v>
      </c>
      <c r="B235" s="17"/>
      <c r="C235" s="17"/>
      <c r="D235" s="17"/>
      <c r="E235" s="17"/>
      <c r="F235" s="50"/>
      <c r="G235" s="51"/>
      <c r="H235" s="51"/>
      <c r="I235" s="51"/>
      <c r="J235" s="51"/>
      <c r="K235" s="51"/>
      <c r="L235" s="51"/>
      <c r="M235" s="52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 spans="1:26" ht="15">
      <c r="A236" s="10">
        <v>235</v>
      </c>
      <c r="B236" s="17"/>
      <c r="C236" s="17"/>
      <c r="D236" s="17"/>
      <c r="E236" s="17"/>
      <c r="F236" s="50"/>
      <c r="G236" s="51"/>
      <c r="H236" s="51"/>
      <c r="I236" s="51"/>
      <c r="J236" s="51"/>
      <c r="K236" s="51"/>
      <c r="L236" s="51"/>
      <c r="M236" s="52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 spans="1:26" ht="15">
      <c r="A237" s="10">
        <v>236</v>
      </c>
      <c r="B237" s="17"/>
      <c r="C237" s="17"/>
      <c r="D237" s="17"/>
      <c r="E237" s="17"/>
      <c r="F237" s="50"/>
      <c r="G237" s="51"/>
      <c r="H237" s="51"/>
      <c r="I237" s="51"/>
      <c r="J237" s="51"/>
      <c r="K237" s="51"/>
      <c r="L237" s="51"/>
      <c r="M237" s="52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 spans="1:26" ht="15">
      <c r="A238" s="10">
        <v>237</v>
      </c>
      <c r="B238" s="17"/>
      <c r="C238" s="17"/>
      <c r="D238" s="17"/>
      <c r="E238" s="17"/>
      <c r="F238" s="50"/>
      <c r="G238" s="51"/>
      <c r="H238" s="51"/>
      <c r="I238" s="51"/>
      <c r="J238" s="51"/>
      <c r="K238" s="51"/>
      <c r="L238" s="51"/>
      <c r="M238" s="52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 spans="1:26" ht="15">
      <c r="A239" s="10">
        <v>238</v>
      </c>
      <c r="B239" s="17"/>
      <c r="C239" s="17"/>
      <c r="D239" s="17"/>
      <c r="E239" s="17"/>
      <c r="F239" s="50"/>
      <c r="G239" s="51"/>
      <c r="H239" s="51"/>
      <c r="I239" s="51"/>
      <c r="J239" s="51"/>
      <c r="K239" s="51"/>
      <c r="L239" s="51"/>
      <c r="M239" s="52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 spans="1:26" ht="15">
      <c r="A240" s="10">
        <v>239</v>
      </c>
      <c r="B240" s="17"/>
      <c r="C240" s="17"/>
      <c r="D240" s="17"/>
      <c r="E240" s="17"/>
      <c r="F240" s="50"/>
      <c r="G240" s="51"/>
      <c r="H240" s="51"/>
      <c r="I240" s="51"/>
      <c r="J240" s="51"/>
      <c r="K240" s="51"/>
      <c r="L240" s="51"/>
      <c r="M240" s="52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 spans="1:25" ht="15">
      <c r="A241" s="10">
        <v>240</v>
      </c>
      <c r="B241" s="17"/>
      <c r="C241" s="17"/>
      <c r="D241" s="17"/>
      <c r="E241" s="17"/>
      <c r="F241" s="50"/>
      <c r="G241" s="51"/>
      <c r="H241" s="51"/>
      <c r="I241" s="51"/>
      <c r="J241" s="51"/>
      <c r="K241" s="51"/>
      <c r="L241" s="51"/>
      <c r="M241" s="52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 spans="1:25" ht="15">
      <c r="A242" s="10">
        <v>241</v>
      </c>
      <c r="B242" s="17"/>
      <c r="C242" s="17"/>
      <c r="D242" s="17"/>
      <c r="E242" s="17"/>
      <c r="F242" s="50"/>
      <c r="G242" s="51"/>
      <c r="H242" s="51"/>
      <c r="I242" s="51"/>
      <c r="J242" s="51"/>
      <c r="K242" s="51"/>
      <c r="L242" s="51"/>
      <c r="M242" s="52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 spans="1:25" ht="15">
      <c r="A243" s="10">
        <v>242</v>
      </c>
      <c r="B243" s="17"/>
      <c r="C243" s="17"/>
      <c r="D243" s="17"/>
      <c r="E243" s="17"/>
      <c r="F243" s="50"/>
      <c r="G243" s="51"/>
      <c r="H243" s="51"/>
      <c r="I243" s="51"/>
      <c r="J243" s="51"/>
      <c r="K243" s="51"/>
      <c r="L243" s="51"/>
      <c r="M243" s="52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 spans="1:25" ht="15">
      <c r="A244" s="10">
        <v>243</v>
      </c>
      <c r="B244" s="17"/>
      <c r="C244" s="17"/>
      <c r="D244" s="17"/>
      <c r="E244" s="17"/>
      <c r="F244" s="50"/>
      <c r="G244" s="51"/>
      <c r="H244" s="51"/>
      <c r="I244" s="51"/>
      <c r="J244" s="51"/>
      <c r="K244" s="51"/>
      <c r="L244" s="51"/>
      <c r="M244" s="52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 spans="1:25" ht="15">
      <c r="A245" s="10">
        <v>244</v>
      </c>
      <c r="B245" s="17"/>
      <c r="C245" s="17"/>
      <c r="D245" s="17"/>
      <c r="E245" s="17"/>
      <c r="F245" s="50"/>
      <c r="G245" s="51"/>
      <c r="H245" s="51"/>
      <c r="I245" s="51"/>
      <c r="J245" s="51"/>
      <c r="K245" s="51"/>
      <c r="L245" s="51"/>
      <c r="M245" s="52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 spans="1:25" ht="15">
      <c r="A246" s="10">
        <v>245</v>
      </c>
      <c r="B246" s="17"/>
      <c r="C246" s="17"/>
      <c r="D246" s="17"/>
      <c r="E246" s="17"/>
      <c r="F246" s="50"/>
      <c r="G246" s="51"/>
      <c r="H246" s="51"/>
      <c r="I246" s="51"/>
      <c r="J246" s="51"/>
      <c r="K246" s="51"/>
      <c r="L246" s="51"/>
      <c r="M246" s="52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 spans="1:25" ht="15">
      <c r="A247" s="10">
        <v>246</v>
      </c>
      <c r="B247" s="17"/>
      <c r="C247" s="17"/>
      <c r="D247" s="17"/>
      <c r="E247" s="17"/>
      <c r="F247" s="50"/>
      <c r="G247" s="51"/>
      <c r="H247" s="51"/>
      <c r="I247" s="51"/>
      <c r="J247" s="51"/>
      <c r="K247" s="51"/>
      <c r="L247" s="51"/>
      <c r="M247" s="52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 spans="1:25" ht="15">
      <c r="A248" s="10">
        <v>247</v>
      </c>
      <c r="B248" s="53"/>
      <c r="C248" s="51"/>
      <c r="D248" s="17"/>
      <c r="E248" s="17"/>
      <c r="F248" s="50"/>
      <c r="G248" s="51"/>
      <c r="H248" s="51"/>
      <c r="I248" s="51"/>
      <c r="J248" s="51"/>
      <c r="K248" s="51"/>
      <c r="L248" s="51"/>
      <c r="M248" s="52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 spans="1:25" ht="15">
      <c r="A249" s="10">
        <v>248</v>
      </c>
      <c r="B249" s="53"/>
      <c r="C249" s="51"/>
      <c r="D249" s="51"/>
      <c r="E249" s="51"/>
      <c r="F249" s="51"/>
      <c r="G249" s="51"/>
      <c r="H249" s="51"/>
      <c r="I249" s="51"/>
      <c r="J249" s="51"/>
      <c r="K249" s="51"/>
      <c r="L249" s="53"/>
      <c r="M249" s="52"/>
      <c r="N249" s="51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 spans="1:25" ht="15">
      <c r="A250" s="10">
        <v>249</v>
      </c>
      <c r="B250" s="53"/>
      <c r="C250" s="51"/>
      <c r="D250" s="51"/>
      <c r="E250" s="51"/>
      <c r="F250" s="51"/>
      <c r="G250" s="51"/>
      <c r="H250" s="51"/>
      <c r="I250" s="51"/>
      <c r="J250" s="51"/>
      <c r="K250" s="51"/>
      <c r="L250" s="53"/>
      <c r="M250" s="52"/>
      <c r="N250" s="51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 spans="1:25" ht="15">
      <c r="A251" s="10">
        <v>250</v>
      </c>
      <c r="B251" s="53"/>
      <c r="C251" s="51"/>
      <c r="D251" s="51"/>
      <c r="E251" s="51"/>
      <c r="F251" s="51"/>
      <c r="G251" s="51"/>
      <c r="H251" s="51"/>
      <c r="I251" s="51"/>
      <c r="J251" s="51"/>
      <c r="K251" s="51"/>
      <c r="L251" s="53"/>
      <c r="M251" s="52"/>
      <c r="N251" s="51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 spans="1:25" ht="15">
      <c r="A252" s="10">
        <v>251</v>
      </c>
      <c r="B252" s="53"/>
      <c r="C252" s="51"/>
      <c r="D252" s="51"/>
      <c r="E252" s="51"/>
      <c r="F252" s="51"/>
      <c r="G252" s="51"/>
      <c r="H252" s="51"/>
      <c r="I252" s="51"/>
      <c r="J252" s="51"/>
      <c r="K252" s="51"/>
      <c r="L252" s="53"/>
      <c r="M252" s="52"/>
      <c r="N252" s="51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 spans="1:25" ht="15">
      <c r="A253" s="10">
        <v>252</v>
      </c>
      <c r="B253" s="53"/>
      <c r="C253" s="51"/>
      <c r="D253" s="51"/>
      <c r="E253" s="51"/>
      <c r="F253" s="51"/>
      <c r="G253" s="51"/>
      <c r="H253" s="51"/>
      <c r="I253" s="51"/>
      <c r="J253" s="51"/>
      <c r="K253" s="51"/>
      <c r="L253" s="53"/>
      <c r="M253" s="52"/>
      <c r="N253" s="51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 spans="1:25" ht="15">
      <c r="A254" s="10">
        <v>253</v>
      </c>
      <c r="B254" s="53"/>
      <c r="C254" s="51"/>
      <c r="D254" s="51"/>
      <c r="E254" s="51"/>
      <c r="F254" s="51"/>
      <c r="G254" s="51"/>
      <c r="H254" s="51"/>
      <c r="I254" s="51"/>
      <c r="J254" s="51"/>
      <c r="K254" s="51"/>
      <c r="L254" s="53"/>
      <c r="M254" s="52"/>
      <c r="N254" s="51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 spans="1:25" ht="15">
      <c r="A255" s="10">
        <v>254</v>
      </c>
      <c r="B255" s="53"/>
      <c r="C255" s="51"/>
      <c r="D255" s="51"/>
      <c r="E255" s="51"/>
      <c r="F255" s="51"/>
      <c r="G255" s="51"/>
      <c r="H255" s="51"/>
      <c r="I255" s="51"/>
      <c r="J255" s="51"/>
      <c r="K255" s="51"/>
      <c r="L255" s="53"/>
      <c r="M255" s="52"/>
      <c r="N255" s="51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spans="1:25" ht="15">
      <c r="A256" s="10">
        <v>255</v>
      </c>
      <c r="B256" s="53"/>
      <c r="C256" s="51"/>
      <c r="D256" s="51"/>
      <c r="E256" s="51"/>
      <c r="F256" s="51"/>
      <c r="G256" s="51"/>
      <c r="H256" s="51"/>
      <c r="I256" s="51"/>
      <c r="J256" s="51"/>
      <c r="K256" s="51"/>
      <c r="L256" s="53"/>
      <c r="M256" s="52"/>
      <c r="N256" s="51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spans="1:25" ht="15">
      <c r="A257" s="10">
        <v>256</v>
      </c>
      <c r="B257" s="53"/>
      <c r="C257" s="51"/>
      <c r="D257" s="51"/>
      <c r="E257" s="51"/>
      <c r="F257" s="51"/>
      <c r="G257" s="51"/>
      <c r="H257" s="51"/>
      <c r="I257" s="51"/>
      <c r="J257" s="51"/>
      <c r="K257" s="51"/>
      <c r="L257" s="53"/>
      <c r="M257" s="52"/>
      <c r="N257" s="51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 spans="1:25" ht="15">
      <c r="A258" s="10">
        <v>257</v>
      </c>
      <c r="B258" s="53"/>
      <c r="C258" s="51"/>
      <c r="D258" s="51"/>
      <c r="E258" s="51"/>
      <c r="F258" s="51"/>
      <c r="G258" s="51"/>
      <c r="H258" s="51"/>
      <c r="I258" s="51"/>
      <c r="J258" s="51"/>
      <c r="K258" s="51"/>
      <c r="L258" s="53"/>
      <c r="M258" s="52"/>
      <c r="N258" s="51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 spans="1:25" ht="15">
      <c r="A259" s="10">
        <v>258</v>
      </c>
      <c r="B259" s="53"/>
      <c r="C259" s="51"/>
      <c r="D259" s="51"/>
      <c r="E259" s="51"/>
      <c r="F259" s="51"/>
      <c r="G259" s="51"/>
      <c r="H259" s="51"/>
      <c r="I259" s="51"/>
      <c r="J259" s="51"/>
      <c r="K259" s="51"/>
      <c r="L259" s="53"/>
      <c r="M259" s="52"/>
      <c r="N259" s="51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 spans="1:25" ht="15">
      <c r="A260" s="10">
        <v>259</v>
      </c>
      <c r="B260" s="53"/>
      <c r="C260" s="51"/>
      <c r="D260" s="51"/>
      <c r="E260" s="51"/>
      <c r="F260" s="51"/>
      <c r="G260" s="51"/>
      <c r="H260" s="51"/>
      <c r="I260" s="51"/>
      <c r="J260" s="51"/>
      <c r="K260" s="51"/>
      <c r="L260" s="53"/>
      <c r="M260" s="52"/>
      <c r="N260" s="51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spans="1:25" ht="15">
      <c r="A261" s="10">
        <v>260</v>
      </c>
      <c r="B261" s="53"/>
      <c r="C261" s="51"/>
      <c r="D261" s="51"/>
      <c r="E261" s="51"/>
      <c r="F261" s="51"/>
      <c r="G261" s="51"/>
      <c r="H261" s="51"/>
      <c r="I261" s="51"/>
      <c r="J261" s="51"/>
      <c r="K261" s="51"/>
      <c r="L261" s="53"/>
      <c r="M261" s="52"/>
      <c r="N261" s="51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 spans="1:25" ht="15">
      <c r="A262" s="10">
        <v>261</v>
      </c>
      <c r="B262" s="53"/>
      <c r="C262" s="51"/>
      <c r="D262" s="51"/>
      <c r="E262" s="51"/>
      <c r="F262" s="51"/>
      <c r="G262" s="51"/>
      <c r="H262" s="51"/>
      <c r="I262" s="51"/>
      <c r="J262" s="51"/>
      <c r="K262" s="51"/>
      <c r="L262" s="53"/>
      <c r="M262" s="52"/>
      <c r="N262" s="51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 spans="1:25" ht="15">
      <c r="A263" s="10">
        <v>262</v>
      </c>
      <c r="B263" s="53"/>
      <c r="C263" s="51"/>
      <c r="D263" s="51"/>
      <c r="E263" s="51"/>
      <c r="F263" s="51"/>
      <c r="G263" s="51"/>
      <c r="H263" s="51"/>
      <c r="I263" s="51"/>
      <c r="J263" s="51"/>
      <c r="K263" s="51"/>
      <c r="L263" s="53"/>
      <c r="M263" s="52"/>
      <c r="N263" s="51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 spans="1:25" ht="15">
      <c r="A264" s="10">
        <v>263</v>
      </c>
      <c r="B264" s="53"/>
      <c r="C264" s="51"/>
      <c r="D264" s="51"/>
      <c r="E264" s="51"/>
      <c r="F264" s="51"/>
      <c r="G264" s="51"/>
      <c r="H264" s="51"/>
      <c r="I264" s="51"/>
      <c r="J264" s="51"/>
      <c r="K264" s="51"/>
      <c r="L264" s="53"/>
      <c r="M264" s="52"/>
      <c r="N264" s="51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 spans="1:25" ht="15">
      <c r="A265" s="10">
        <v>264</v>
      </c>
      <c r="B265" s="53"/>
      <c r="C265" s="51"/>
      <c r="D265" s="51"/>
      <c r="E265" s="51"/>
      <c r="F265" s="51"/>
      <c r="G265" s="51"/>
      <c r="H265" s="51"/>
      <c r="I265" s="51"/>
      <c r="J265" s="51"/>
      <c r="K265" s="51"/>
      <c r="L265" s="53"/>
      <c r="M265" s="52"/>
      <c r="N265" s="51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 spans="1:25" ht="15">
      <c r="A266" s="10">
        <v>265</v>
      </c>
      <c r="B266" s="53"/>
      <c r="C266" s="51"/>
      <c r="D266" s="51"/>
      <c r="E266" s="51"/>
      <c r="F266" s="51"/>
      <c r="G266" s="51"/>
      <c r="H266" s="51"/>
      <c r="I266" s="51"/>
      <c r="J266" s="51"/>
      <c r="K266" s="51"/>
      <c r="L266" s="53"/>
      <c r="M266" s="52"/>
      <c r="N266" s="51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 spans="1:25" ht="15">
      <c r="A267" s="10">
        <v>266</v>
      </c>
      <c r="B267" s="53"/>
      <c r="C267" s="51"/>
      <c r="D267" s="51"/>
      <c r="E267" s="51"/>
      <c r="F267" s="51"/>
      <c r="G267" s="51"/>
      <c r="H267" s="51"/>
      <c r="I267" s="51"/>
      <c r="J267" s="51"/>
      <c r="K267" s="51"/>
      <c r="L267" s="53"/>
      <c r="M267" s="52"/>
      <c r="N267" s="51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 spans="1:25" ht="15">
      <c r="A268" s="10">
        <v>267</v>
      </c>
      <c r="B268" s="53"/>
      <c r="C268" s="51"/>
      <c r="D268" s="51"/>
      <c r="E268" s="51"/>
      <c r="F268" s="51"/>
      <c r="G268" s="51"/>
      <c r="H268" s="51"/>
      <c r="I268" s="51"/>
      <c r="J268" s="51"/>
      <c r="K268" s="51"/>
      <c r="L268" s="53"/>
      <c r="M268" s="52"/>
      <c r="N268" s="51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 spans="1:25" ht="15">
      <c r="A269" s="10">
        <v>268</v>
      </c>
      <c r="B269" s="53"/>
      <c r="C269" s="51"/>
      <c r="D269" s="51"/>
      <c r="E269" s="51"/>
      <c r="F269" s="51"/>
      <c r="G269" s="51"/>
      <c r="H269" s="51"/>
      <c r="I269" s="51"/>
      <c r="J269" s="51"/>
      <c r="K269" s="51"/>
      <c r="L269" s="53"/>
      <c r="M269" s="52"/>
      <c r="N269" s="51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 spans="1:25" ht="15">
      <c r="A270" s="10">
        <v>269</v>
      </c>
      <c r="B270" s="53"/>
      <c r="C270" s="51"/>
      <c r="D270" s="51"/>
      <c r="E270" s="51"/>
      <c r="F270" s="51"/>
      <c r="G270" s="51"/>
      <c r="H270" s="51"/>
      <c r="I270" s="51"/>
      <c r="J270" s="51"/>
      <c r="K270" s="51"/>
      <c r="L270" s="53"/>
      <c r="M270" s="52"/>
      <c r="N270" s="51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 spans="1:25" ht="15">
      <c r="A271" s="10">
        <v>270</v>
      </c>
      <c r="B271" s="53"/>
      <c r="C271" s="51"/>
      <c r="D271" s="51"/>
      <c r="E271" s="51"/>
      <c r="F271" s="51"/>
      <c r="G271" s="51"/>
      <c r="H271" s="51"/>
      <c r="I271" s="51"/>
      <c r="J271" s="51"/>
      <c r="K271" s="51"/>
      <c r="L271" s="53"/>
      <c r="M271" s="52"/>
      <c r="N271" s="51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 spans="1:25" ht="15">
      <c r="A272" s="10">
        <v>271</v>
      </c>
      <c r="B272" s="53"/>
      <c r="C272" s="51"/>
      <c r="D272" s="51"/>
      <c r="E272" s="51"/>
      <c r="F272" s="51"/>
      <c r="G272" s="51"/>
      <c r="H272" s="51"/>
      <c r="I272" s="51"/>
      <c r="J272" s="51"/>
      <c r="K272" s="51"/>
      <c r="L272" s="53"/>
      <c r="M272" s="52"/>
      <c r="N272" s="51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 spans="1:25" ht="15">
      <c r="A273" s="10">
        <v>272</v>
      </c>
      <c r="B273" s="53"/>
      <c r="C273" s="51"/>
      <c r="D273" s="51"/>
      <c r="E273" s="51"/>
      <c r="F273" s="51"/>
      <c r="G273" s="51"/>
      <c r="H273" s="51"/>
      <c r="I273" s="51"/>
      <c r="J273" s="51"/>
      <c r="K273" s="51"/>
      <c r="L273" s="53"/>
      <c r="M273" s="52"/>
      <c r="N273" s="51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 spans="1:25" ht="15">
      <c r="A274" s="10">
        <v>273</v>
      </c>
      <c r="B274" s="53"/>
      <c r="C274" s="51"/>
      <c r="D274" s="51"/>
      <c r="E274" s="51"/>
      <c r="F274" s="51"/>
      <c r="G274" s="51"/>
      <c r="H274" s="51"/>
      <c r="I274" s="51"/>
      <c r="J274" s="51"/>
      <c r="K274" s="51"/>
      <c r="L274" s="53"/>
      <c r="M274" s="52"/>
      <c r="N274" s="51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 spans="1:25" ht="15">
      <c r="A275" s="10">
        <v>274</v>
      </c>
      <c r="B275" s="53"/>
      <c r="C275" s="51"/>
      <c r="D275" s="51"/>
      <c r="E275" s="51"/>
      <c r="F275" s="51"/>
      <c r="G275" s="51"/>
      <c r="H275" s="51"/>
      <c r="I275" s="51"/>
      <c r="J275" s="51"/>
      <c r="K275" s="51"/>
      <c r="L275" s="53"/>
      <c r="M275" s="52"/>
      <c r="N275" s="51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 spans="1:25" ht="15">
      <c r="A276" s="10">
        <v>275</v>
      </c>
      <c r="B276" s="53"/>
      <c r="C276" s="51"/>
      <c r="D276" s="51"/>
      <c r="E276" s="51"/>
      <c r="F276" s="51"/>
      <c r="G276" s="51"/>
      <c r="H276" s="51"/>
      <c r="I276" s="51"/>
      <c r="J276" s="51"/>
      <c r="K276" s="51"/>
      <c r="L276" s="53"/>
      <c r="M276" s="52"/>
      <c r="N276" s="51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 spans="1:25" ht="15">
      <c r="A277" s="10">
        <v>276</v>
      </c>
      <c r="B277" s="53"/>
      <c r="C277" s="51"/>
      <c r="D277" s="51"/>
      <c r="E277" s="51"/>
      <c r="F277" s="51"/>
      <c r="G277" s="51"/>
      <c r="H277" s="51"/>
      <c r="I277" s="51"/>
      <c r="J277" s="51"/>
      <c r="K277" s="51"/>
      <c r="L277" s="53"/>
      <c r="M277" s="52"/>
      <c r="N277" s="51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 spans="1:25" ht="15">
      <c r="A278" s="10">
        <v>277</v>
      </c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3"/>
      <c r="M278" s="52"/>
      <c r="N278" s="51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spans="1:25" ht="15">
      <c r="A279" s="10">
        <v>278</v>
      </c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2"/>
      <c r="N279" s="51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 spans="1:25" ht="15">
      <c r="A280" s="10">
        <v>279</v>
      </c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2"/>
      <c r="N280" s="51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 spans="1:25" ht="15">
      <c r="A281" s="10">
        <v>280</v>
      </c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2"/>
      <c r="N281" s="51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 spans="1:25" ht="15">
      <c r="A282" s="10">
        <v>281</v>
      </c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2"/>
      <c r="N282" s="51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spans="1:25" ht="15">
      <c r="A283" s="10">
        <v>282</v>
      </c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2"/>
      <c r="N283" s="51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 spans="1:25" ht="15">
      <c r="A284" s="10">
        <v>283</v>
      </c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2"/>
      <c r="N284" s="51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 spans="1:25" ht="15">
      <c r="A285" s="10">
        <v>284</v>
      </c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2"/>
      <c r="N285" s="51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 spans="1:25" ht="15">
      <c r="A286" s="10">
        <v>285</v>
      </c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2"/>
      <c r="N286" s="51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 spans="1:25" ht="15">
      <c r="A287" s="10">
        <v>286</v>
      </c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2"/>
      <c r="N287" s="51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 spans="1:25" ht="15">
      <c r="A288" s="10">
        <v>287</v>
      </c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2"/>
      <c r="N288" s="51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 spans="1:25" ht="15">
      <c r="A289" s="10">
        <v>288</v>
      </c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2"/>
      <c r="N289" s="51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 spans="1:25" ht="15">
      <c r="A290" s="10">
        <v>289</v>
      </c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2"/>
      <c r="N290" s="51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 spans="1:25" ht="15">
      <c r="A291" s="10">
        <v>290</v>
      </c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2"/>
      <c r="N291" s="51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 spans="1:25" ht="15">
      <c r="A292" s="10">
        <v>291</v>
      </c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2"/>
      <c r="N292" s="51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 spans="1:25" ht="15">
      <c r="A293" s="10">
        <v>292</v>
      </c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2"/>
      <c r="N293" s="51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 spans="1:25" ht="15">
      <c r="A294" s="10">
        <v>293</v>
      </c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2"/>
      <c r="N294" s="51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 spans="1:25" ht="15">
      <c r="A295" s="10">
        <v>294</v>
      </c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2"/>
      <c r="N295" s="51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 spans="1:25" ht="15">
      <c r="A296" s="10">
        <v>295</v>
      </c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2"/>
      <c r="N296" s="51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 spans="1:25" ht="15">
      <c r="A297" s="10">
        <v>296</v>
      </c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2"/>
      <c r="N297" s="51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 spans="1:25" ht="15">
      <c r="A298" s="10">
        <v>297</v>
      </c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2"/>
      <c r="N298" s="51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 spans="1:25" ht="15">
      <c r="A299" s="10">
        <v>298</v>
      </c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2"/>
      <c r="N299" s="51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 spans="1:25" ht="15">
      <c r="A300" s="10">
        <v>299</v>
      </c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2"/>
      <c r="N300" s="51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 spans="1:25" ht="15">
      <c r="A301" s="10">
        <v>300</v>
      </c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2"/>
      <c r="N301" s="51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 spans="1:25" ht="15">
      <c r="A302" s="10">
        <v>301</v>
      </c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2"/>
      <c r="N302" s="51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 spans="1:25" ht="15">
      <c r="A303" s="10">
        <v>302</v>
      </c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2"/>
      <c r="N303" s="51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 spans="1:25" ht="15">
      <c r="A304" s="10">
        <v>303</v>
      </c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2"/>
      <c r="N304" s="51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 spans="1:25" ht="15">
      <c r="A305" s="10">
        <v>304</v>
      </c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2"/>
      <c r="N305" s="51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 spans="1:25" ht="15">
      <c r="A306" s="10">
        <v>305</v>
      </c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2"/>
      <c r="N306" s="51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 spans="1:25" ht="15">
      <c r="A307" s="10">
        <v>306</v>
      </c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2"/>
      <c r="N307" s="51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 spans="1:25" ht="15">
      <c r="A308" s="10">
        <v>307</v>
      </c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2"/>
      <c r="N308" s="51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 spans="1:25" ht="15">
      <c r="A309" s="10">
        <v>308</v>
      </c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2"/>
      <c r="N309" s="51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 spans="1:25" ht="15">
      <c r="A310" s="10">
        <v>309</v>
      </c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2"/>
      <c r="N310" s="51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 spans="1:25" ht="15">
      <c r="A311" s="10">
        <v>310</v>
      </c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2"/>
      <c r="N311" s="51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 spans="1:25" ht="15">
      <c r="A312" s="10">
        <v>311</v>
      </c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2"/>
      <c r="N312" s="51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 spans="1:25" ht="15">
      <c r="A313" s="10">
        <v>312</v>
      </c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2"/>
      <c r="N313" s="51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 spans="1:25" ht="15">
      <c r="A314" s="10">
        <v>313</v>
      </c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2"/>
      <c r="N314" s="51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 spans="1:25" ht="15">
      <c r="A315" s="10">
        <v>314</v>
      </c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2"/>
      <c r="N315" s="51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 spans="1:25" ht="15">
      <c r="A316" s="10">
        <v>315</v>
      </c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2"/>
      <c r="N316" s="51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 spans="1:25" ht="15">
      <c r="A317" s="10">
        <v>316</v>
      </c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2"/>
      <c r="N317" s="51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 spans="1:25" ht="15">
      <c r="A318" s="10">
        <v>317</v>
      </c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2"/>
      <c r="N318" s="51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 spans="1:25" ht="15">
      <c r="A319" s="10">
        <v>318</v>
      </c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2"/>
      <c r="N319" s="51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 spans="1:25" ht="15">
      <c r="A320" s="10">
        <v>319</v>
      </c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2"/>
      <c r="N320" s="51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 spans="1:25" ht="15">
      <c r="A321" s="10">
        <v>320</v>
      </c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2"/>
      <c r="N321" s="51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 spans="1:25" ht="15">
      <c r="A322" s="10">
        <v>321</v>
      </c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2"/>
      <c r="N322" s="51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 spans="1:25" ht="15">
      <c r="A323" s="10">
        <v>322</v>
      </c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2"/>
      <c r="N323" s="51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 spans="1:25" ht="15">
      <c r="A324" s="10">
        <v>323</v>
      </c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2"/>
      <c r="N324" s="51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 spans="1:25" ht="15">
      <c r="A325" s="10">
        <v>324</v>
      </c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2"/>
      <c r="N325" s="51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 spans="1:25" ht="15">
      <c r="A326" s="10">
        <v>325</v>
      </c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2"/>
      <c r="N326" s="51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 spans="1:25" ht="15">
      <c r="A327" s="10">
        <v>326</v>
      </c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2"/>
      <c r="N327" s="51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 spans="1:25" ht="15">
      <c r="A328" s="10">
        <v>327</v>
      </c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2"/>
      <c r="N328" s="51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 spans="1:25" ht="15">
      <c r="A329" s="10">
        <v>328</v>
      </c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2"/>
      <c r="N329" s="51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 spans="1:25" ht="15">
      <c r="A330" s="10">
        <v>329</v>
      </c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2"/>
      <c r="N330" s="51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 spans="1:25" ht="15">
      <c r="A331" s="10">
        <v>330</v>
      </c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2"/>
      <c r="N331" s="51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 spans="1:25" ht="15">
      <c r="A332" s="10">
        <v>331</v>
      </c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2"/>
      <c r="N332" s="51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 spans="1:25" ht="15">
      <c r="A333" s="10">
        <v>332</v>
      </c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2"/>
      <c r="N333" s="51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 spans="1:25" ht="15">
      <c r="A334" s="10">
        <v>333</v>
      </c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2"/>
      <c r="N334" s="51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 spans="1:25" ht="15">
      <c r="A335" s="10">
        <v>334</v>
      </c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2"/>
      <c r="N335" s="51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 spans="1:25" ht="15">
      <c r="A336" s="10">
        <v>335</v>
      </c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2"/>
      <c r="N336" s="51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 spans="1:25" ht="15">
      <c r="A337" s="10">
        <v>336</v>
      </c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2"/>
      <c r="N337" s="51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 spans="1:25" ht="15">
      <c r="A338" s="10">
        <v>337</v>
      </c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2"/>
      <c r="N338" s="51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 spans="1:25" ht="15">
      <c r="A339" s="10">
        <v>338</v>
      </c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2"/>
      <c r="N339" s="51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 spans="1:25" ht="15">
      <c r="A340" s="10">
        <v>339</v>
      </c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2"/>
      <c r="N340" s="51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 spans="1:25" ht="15">
      <c r="A341" s="10">
        <v>340</v>
      </c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2"/>
      <c r="N341" s="51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 spans="1:25" ht="15">
      <c r="A342" s="10">
        <v>341</v>
      </c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2"/>
      <c r="N342" s="51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 spans="1:25" ht="15">
      <c r="A343" s="10">
        <v>342</v>
      </c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2"/>
      <c r="N343" s="51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 spans="1:25" ht="15">
      <c r="A344" s="10">
        <v>343</v>
      </c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2"/>
      <c r="N344" s="51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 spans="1:25" ht="15">
      <c r="A345" s="10">
        <v>344</v>
      </c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2"/>
      <c r="N345" s="51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 spans="1:25" ht="15">
      <c r="A346" s="10">
        <v>345</v>
      </c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2"/>
      <c r="N346" s="51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 spans="1:25" ht="15">
      <c r="A347" s="10">
        <v>346</v>
      </c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2"/>
      <c r="N347" s="51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 spans="1:25" ht="15">
      <c r="A348" s="10">
        <v>347</v>
      </c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2"/>
      <c r="N348" s="51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 spans="1:25" ht="15">
      <c r="A349" s="10">
        <v>348</v>
      </c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2"/>
      <c r="N349" s="51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 spans="1:25" ht="15">
      <c r="A350" s="10">
        <v>349</v>
      </c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2"/>
      <c r="N350" s="51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 spans="1:25" ht="15">
      <c r="A351" s="10">
        <v>350</v>
      </c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2"/>
      <c r="N351" s="51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 spans="1:25" ht="15">
      <c r="A352" s="10">
        <v>351</v>
      </c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2"/>
      <c r="N352" s="51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 spans="1:25" ht="15">
      <c r="A353" s="10">
        <v>352</v>
      </c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2"/>
      <c r="N353" s="51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 spans="1:25" ht="15">
      <c r="A354" s="10">
        <v>353</v>
      </c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2"/>
      <c r="N354" s="51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 spans="1:25" ht="15">
      <c r="A355" s="10">
        <v>354</v>
      </c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2"/>
      <c r="N355" s="51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 spans="1:25" ht="15">
      <c r="A356" s="10">
        <v>355</v>
      </c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2"/>
      <c r="N356" s="51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 spans="1:25" ht="15">
      <c r="A357" s="10">
        <v>356</v>
      </c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2"/>
      <c r="N357" s="51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 spans="1:25" ht="15">
      <c r="A358" s="10">
        <v>357</v>
      </c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2"/>
      <c r="N358" s="51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 spans="1:25" ht="15">
      <c r="A359" s="10">
        <v>358</v>
      </c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2"/>
      <c r="N359" s="51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 spans="1:25" ht="15">
      <c r="A360" s="10">
        <v>359</v>
      </c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2"/>
      <c r="N360" s="51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 spans="1:25" ht="15">
      <c r="A361" s="10">
        <v>360</v>
      </c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2"/>
      <c r="N361" s="51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 spans="1:25" ht="15">
      <c r="A362" s="10">
        <v>361</v>
      </c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2"/>
      <c r="N362" s="51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 spans="1:25" ht="15">
      <c r="A363" s="10">
        <v>362</v>
      </c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2"/>
      <c r="N363" s="51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 spans="1:25" ht="15">
      <c r="A364" s="10">
        <v>363</v>
      </c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2"/>
      <c r="N364" s="51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 spans="1:25" ht="15">
      <c r="A365" s="10">
        <v>364</v>
      </c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2"/>
      <c r="N365" s="51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 spans="1:25" ht="15">
      <c r="A366" s="10">
        <v>365</v>
      </c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2"/>
      <c r="N366" s="51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 spans="1:25" ht="15">
      <c r="A367" s="10">
        <v>366</v>
      </c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2"/>
      <c r="N367" s="51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 spans="1:25" ht="15">
      <c r="A368" s="10">
        <v>367</v>
      </c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2"/>
      <c r="N368" s="51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 spans="1:25" ht="15">
      <c r="A369" s="10">
        <v>368</v>
      </c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2"/>
      <c r="N369" s="51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 spans="1:25" ht="15">
      <c r="A370" s="10">
        <v>369</v>
      </c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2"/>
      <c r="N370" s="51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 spans="1:25" ht="15">
      <c r="A371" s="10">
        <v>370</v>
      </c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2"/>
      <c r="N371" s="51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 spans="1:25" ht="15">
      <c r="A372" s="10">
        <v>371</v>
      </c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2"/>
      <c r="N372" s="51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 spans="1:25" ht="15">
      <c r="A373" s="10">
        <v>372</v>
      </c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2"/>
      <c r="N373" s="51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 spans="1:25" ht="15">
      <c r="A374" s="10">
        <v>373</v>
      </c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2"/>
      <c r="N374" s="51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 spans="1:25" ht="15">
      <c r="A375" s="10">
        <v>374</v>
      </c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2"/>
      <c r="N375" s="51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 spans="1:25" ht="15">
      <c r="A376" s="10">
        <v>375</v>
      </c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2"/>
      <c r="N376" s="51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 spans="1:25" ht="15">
      <c r="A377" s="10">
        <v>376</v>
      </c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2"/>
      <c r="N377" s="51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spans="1:25" ht="15">
      <c r="A378" s="10">
        <v>377</v>
      </c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2"/>
      <c r="N378" s="51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 spans="1:25" ht="15">
      <c r="A379" s="10">
        <v>378</v>
      </c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2"/>
      <c r="N379" s="51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 spans="1:25" ht="15">
      <c r="A380" s="10">
        <v>379</v>
      </c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2"/>
      <c r="N380" s="51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 spans="1:25" ht="15">
      <c r="A381" s="10">
        <v>380</v>
      </c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2"/>
      <c r="N381" s="51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 spans="1:25" ht="15">
      <c r="A382" s="10">
        <v>381</v>
      </c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2"/>
      <c r="N382" s="51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 spans="1:25" ht="15">
      <c r="A383" s="10">
        <v>382</v>
      </c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2"/>
      <c r="N383" s="51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 spans="1:25" ht="15">
      <c r="A384" s="10">
        <v>383</v>
      </c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2"/>
      <c r="N384" s="51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 spans="1:25" ht="15">
      <c r="A385" s="10">
        <v>384</v>
      </c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2"/>
      <c r="N385" s="51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 spans="1:25" ht="15">
      <c r="A386" s="10">
        <v>385</v>
      </c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2"/>
      <c r="N386" s="51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 spans="1:25" ht="15">
      <c r="A387" s="10">
        <v>386</v>
      </c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2"/>
      <c r="N387" s="51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 spans="1:25" ht="15">
      <c r="A388" s="10">
        <v>387</v>
      </c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2"/>
      <c r="N388" s="51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 spans="1:25" ht="15">
      <c r="A389" s="10">
        <v>388</v>
      </c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2"/>
      <c r="N389" s="51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 spans="1:25" ht="15">
      <c r="A390" s="10">
        <v>389</v>
      </c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2"/>
      <c r="N390" s="51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 spans="1:25" ht="15">
      <c r="A391" s="10">
        <v>390</v>
      </c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2"/>
      <c r="N391" s="51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 spans="1:25" ht="15">
      <c r="A392" s="10">
        <v>391</v>
      </c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2"/>
      <c r="N392" s="51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 spans="1:25" ht="15">
      <c r="A393" s="10">
        <v>392</v>
      </c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2"/>
      <c r="N393" s="51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 spans="1:25" ht="15">
      <c r="A394" s="10">
        <v>393</v>
      </c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2"/>
      <c r="N394" s="51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 spans="1:25" ht="15">
      <c r="A395" s="10">
        <v>394</v>
      </c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2"/>
      <c r="N395" s="51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 spans="1:25" ht="15">
      <c r="A396" s="10">
        <v>395</v>
      </c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2"/>
      <c r="N396" s="51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 spans="1:25" ht="15">
      <c r="A397" s="10">
        <v>396</v>
      </c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2"/>
      <c r="N397" s="51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 spans="1:25" ht="15">
      <c r="A398" s="10">
        <v>397</v>
      </c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2"/>
      <c r="N398" s="51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 spans="1:25" ht="15">
      <c r="A399" s="10">
        <v>398</v>
      </c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2"/>
      <c r="N399" s="51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 spans="1:25" ht="15">
      <c r="A400" s="10">
        <v>399</v>
      </c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2"/>
      <c r="N400" s="51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 spans="1:25" ht="15">
      <c r="A401" s="10">
        <v>400</v>
      </c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2"/>
      <c r="N401" s="51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 spans="1:25" ht="15">
      <c r="A402" s="10">
        <v>401</v>
      </c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2"/>
      <c r="N402" s="51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 spans="1:25" ht="15">
      <c r="A403" s="10">
        <v>402</v>
      </c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2"/>
      <c r="N403" s="51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 spans="1:25" ht="15">
      <c r="A404" s="10">
        <v>403</v>
      </c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2"/>
      <c r="N404" s="51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 spans="1:25" ht="15">
      <c r="A405" s="10">
        <v>404</v>
      </c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2"/>
      <c r="N405" s="51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 spans="1:25" ht="15">
      <c r="A406" s="10">
        <v>405</v>
      </c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2"/>
      <c r="N406" s="51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 spans="1:25" ht="15">
      <c r="A407" s="10">
        <v>406</v>
      </c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2"/>
      <c r="N407" s="51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 spans="1:25" ht="15">
      <c r="A408" s="10">
        <v>407</v>
      </c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2"/>
      <c r="N408" s="51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 spans="1:25" ht="15">
      <c r="A409" s="10">
        <v>408</v>
      </c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2"/>
      <c r="N409" s="51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 spans="1:25" ht="15">
      <c r="A410" s="10">
        <v>409</v>
      </c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2"/>
      <c r="N410" s="51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 spans="1:25" ht="15">
      <c r="A411" s="10">
        <v>410</v>
      </c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2"/>
      <c r="N411" s="51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 spans="1:25" ht="15">
      <c r="A412" s="10">
        <v>411</v>
      </c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2"/>
      <c r="N412" s="51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 spans="1:25" ht="15">
      <c r="A413" s="10">
        <v>412</v>
      </c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2"/>
      <c r="N413" s="51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 spans="1:25" ht="15">
      <c r="A414" s="10">
        <v>413</v>
      </c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2"/>
      <c r="N414" s="51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 spans="1:25" ht="15">
      <c r="A415" s="10">
        <v>414</v>
      </c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2"/>
      <c r="N415" s="51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 spans="1:25" ht="15">
      <c r="A416" s="10">
        <v>415</v>
      </c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2"/>
      <c r="N416" s="51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 spans="1:25" ht="15">
      <c r="A417" s="10">
        <v>416</v>
      </c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2"/>
      <c r="N417" s="51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 spans="1:25" ht="15">
      <c r="A418" s="10">
        <v>417</v>
      </c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2"/>
      <c r="N418" s="51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 spans="1:25" ht="15">
      <c r="A419" s="10">
        <v>418</v>
      </c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2"/>
      <c r="N419" s="51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 spans="1:25" ht="15">
      <c r="A420" s="10">
        <v>419</v>
      </c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2"/>
      <c r="N420" s="51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 spans="1:25" ht="15">
      <c r="A421" s="10">
        <v>420</v>
      </c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2"/>
      <c r="N421" s="51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 spans="1:25" ht="15">
      <c r="A422" s="10">
        <v>421</v>
      </c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2"/>
      <c r="N422" s="51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 spans="1:25" ht="15">
      <c r="A423" s="10">
        <v>422</v>
      </c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2"/>
      <c r="N423" s="51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 spans="1:25" ht="15">
      <c r="A424" s="10">
        <v>423</v>
      </c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2"/>
      <c r="N424" s="51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 spans="1:25" ht="15">
      <c r="A425" s="10">
        <v>424</v>
      </c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2"/>
      <c r="N425" s="51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 spans="1:25" ht="15">
      <c r="A426" s="10">
        <v>425</v>
      </c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2"/>
      <c r="N426" s="51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 spans="1:25" ht="15">
      <c r="A427" s="10">
        <v>426</v>
      </c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2"/>
      <c r="N427" s="51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 spans="1:25" ht="15">
      <c r="A428" s="10">
        <v>427</v>
      </c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2"/>
      <c r="N428" s="51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 spans="1:25" ht="15">
      <c r="A429" s="10">
        <v>428</v>
      </c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2"/>
      <c r="N429" s="51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 spans="1:25" ht="15">
      <c r="A430" s="10">
        <v>429</v>
      </c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2"/>
      <c r="N430" s="51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 spans="1:25" ht="15">
      <c r="A431" s="10">
        <v>430</v>
      </c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2"/>
      <c r="N431" s="51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 spans="1:25" ht="15">
      <c r="A432" s="10">
        <v>431</v>
      </c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3"/>
      <c r="M432" s="52"/>
      <c r="N432" s="51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 spans="1:25" ht="15">
      <c r="A433" s="10">
        <v>432</v>
      </c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3"/>
      <c r="M433" s="52"/>
      <c r="N433" s="51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 spans="1:25" ht="15">
      <c r="A434" s="10">
        <v>433</v>
      </c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3"/>
      <c r="M434" s="52"/>
      <c r="N434" s="51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 spans="1:25" ht="15">
      <c r="A435" s="10">
        <v>434</v>
      </c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3"/>
      <c r="M435" s="52"/>
      <c r="N435" s="51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 spans="1:25" ht="15">
      <c r="A436" s="10">
        <v>435</v>
      </c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3"/>
      <c r="M436" s="52"/>
      <c r="N436" s="51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 spans="1:25" ht="15">
      <c r="A437" s="10">
        <v>436</v>
      </c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3"/>
      <c r="M437" s="52"/>
      <c r="N437" s="51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 spans="1:25" ht="15">
      <c r="A438" s="10">
        <v>437</v>
      </c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3"/>
      <c r="M438" s="52"/>
      <c r="N438" s="51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 spans="1:25" ht="15">
      <c r="A439" s="10">
        <v>438</v>
      </c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3"/>
      <c r="M439" s="52"/>
      <c r="N439" s="51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 spans="1:25" ht="15">
      <c r="A440" s="10">
        <v>439</v>
      </c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3"/>
      <c r="M440" s="52"/>
      <c r="N440" s="51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 spans="1:25" ht="15">
      <c r="A441" s="10">
        <v>440</v>
      </c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3"/>
      <c r="M441" s="52"/>
      <c r="N441" s="51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 spans="1:25" ht="15">
      <c r="A442" s="10">
        <v>441</v>
      </c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3"/>
      <c r="M442" s="52"/>
      <c r="N442" s="51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 spans="1:25" ht="15">
      <c r="A443" s="10">
        <v>442</v>
      </c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3"/>
      <c r="M443" s="52"/>
      <c r="N443" s="51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 spans="1:25" ht="15">
      <c r="A444" s="10">
        <v>443</v>
      </c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3"/>
      <c r="M444" s="52"/>
      <c r="N444" s="51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 spans="1:25" ht="15">
      <c r="A445" s="10">
        <v>444</v>
      </c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3"/>
      <c r="M445" s="52"/>
      <c r="N445" s="51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 spans="1:25" ht="15">
      <c r="A446" s="10">
        <v>445</v>
      </c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3"/>
      <c r="M446" s="52"/>
      <c r="N446" s="51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 spans="1:25" ht="15">
      <c r="A447" s="10">
        <v>446</v>
      </c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3"/>
      <c r="M447" s="52"/>
      <c r="N447" s="51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 spans="1:25" ht="15">
      <c r="A448" s="10">
        <v>447</v>
      </c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3"/>
      <c r="M448" s="52"/>
      <c r="N448" s="51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 spans="1:25" ht="15">
      <c r="A449" s="10">
        <v>448</v>
      </c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3"/>
      <c r="M449" s="52"/>
      <c r="N449" s="51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 spans="1:25" ht="15">
      <c r="A450" s="10">
        <v>449</v>
      </c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3"/>
      <c r="M450" s="52"/>
      <c r="N450" s="51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 spans="1:25" ht="15">
      <c r="A451" s="10">
        <v>450</v>
      </c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3"/>
      <c r="M451" s="52"/>
      <c r="N451" s="51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 spans="1:25" ht="15">
      <c r="A452" s="10">
        <v>451</v>
      </c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3"/>
      <c r="M452" s="52"/>
      <c r="N452" s="51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 spans="1:25" ht="15">
      <c r="A453" s="10">
        <v>452</v>
      </c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3"/>
      <c r="M453" s="52"/>
      <c r="N453" s="51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 spans="1:25" ht="15">
      <c r="A454" s="10">
        <v>453</v>
      </c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3"/>
      <c r="M454" s="52"/>
      <c r="N454" s="51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 spans="1:25" ht="15">
      <c r="A455" s="10">
        <v>454</v>
      </c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3"/>
      <c r="M455" s="52"/>
      <c r="N455" s="51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 spans="1:25" ht="15">
      <c r="A456" s="10">
        <v>455</v>
      </c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3"/>
      <c r="M456" s="52"/>
      <c r="N456" s="51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 spans="1:25" ht="15">
      <c r="A457" s="10">
        <v>456</v>
      </c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3"/>
      <c r="M457" s="52"/>
      <c r="N457" s="51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 spans="1:25" ht="15">
      <c r="A458" s="10">
        <v>457</v>
      </c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3"/>
      <c r="M458" s="52"/>
      <c r="N458" s="51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 spans="1:25" ht="15">
      <c r="A459" s="10">
        <v>458</v>
      </c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3"/>
      <c r="M459" s="52"/>
      <c r="N459" s="51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 spans="1:25" ht="15">
      <c r="A460" s="10">
        <v>459</v>
      </c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3"/>
      <c r="M460" s="52"/>
      <c r="N460" s="51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 spans="1:25" ht="15">
      <c r="A461" s="10">
        <v>460</v>
      </c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3"/>
      <c r="M461" s="52"/>
      <c r="N461" s="51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 spans="1:25" ht="15">
      <c r="A462" s="10">
        <v>461</v>
      </c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3"/>
      <c r="M462" s="52"/>
      <c r="N462" s="51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 spans="1:25" ht="15">
      <c r="A463" s="10">
        <v>462</v>
      </c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3"/>
      <c r="M463" s="52"/>
      <c r="N463" s="51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 spans="1:25" ht="15">
      <c r="A464" s="10">
        <v>463</v>
      </c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3"/>
      <c r="M464" s="52"/>
      <c r="N464" s="51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 spans="1:25" ht="15">
      <c r="A465" s="10">
        <v>464</v>
      </c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3"/>
      <c r="M465" s="52"/>
      <c r="N465" s="51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 spans="1:25" ht="15">
      <c r="A466" s="10">
        <v>465</v>
      </c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3"/>
      <c r="M466" s="52"/>
      <c r="N466" s="51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 spans="1:25" ht="15">
      <c r="A467" s="10">
        <v>466</v>
      </c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3"/>
      <c r="M467" s="52"/>
      <c r="N467" s="51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 spans="1:25" ht="15">
      <c r="A468" s="10">
        <v>467</v>
      </c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3"/>
      <c r="M468" s="52"/>
      <c r="N468" s="51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 spans="1:25" ht="15">
      <c r="A469" s="10">
        <v>468</v>
      </c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3"/>
      <c r="M469" s="52"/>
      <c r="N469" s="51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 spans="1:25" ht="15">
      <c r="A470" s="10">
        <v>469</v>
      </c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3"/>
      <c r="M470" s="52"/>
      <c r="N470" s="51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 spans="1:25" ht="15">
      <c r="A471" s="10">
        <v>470</v>
      </c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3"/>
      <c r="M471" s="52"/>
      <c r="N471" s="51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 spans="1:25" ht="15">
      <c r="A472" s="10">
        <v>471</v>
      </c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3"/>
      <c r="M472" s="52"/>
      <c r="N472" s="51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 spans="1:25" ht="15">
      <c r="A473" s="10">
        <v>472</v>
      </c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3"/>
      <c r="M473" s="52"/>
      <c r="N473" s="51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 spans="1:25" ht="15">
      <c r="A474" s="10">
        <v>473</v>
      </c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3"/>
      <c r="M474" s="52"/>
      <c r="N474" s="51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 spans="1:25" ht="15">
      <c r="A475" s="10">
        <v>474</v>
      </c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3"/>
      <c r="M475" s="52"/>
      <c r="N475" s="51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 spans="1:25" ht="15">
      <c r="A476" s="10">
        <v>475</v>
      </c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3"/>
      <c r="M476" s="52"/>
      <c r="N476" s="51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 spans="1:25" ht="15">
      <c r="A477" s="10">
        <v>476</v>
      </c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3"/>
      <c r="M477" s="52"/>
      <c r="N477" s="51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 spans="1:25" ht="15">
      <c r="A478" s="10">
        <v>477</v>
      </c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3"/>
      <c r="M478" s="52"/>
      <c r="N478" s="51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 spans="1:25" ht="15">
      <c r="A479" s="10">
        <v>478</v>
      </c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3"/>
      <c r="M479" s="52"/>
      <c r="N479" s="51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 spans="1:25" ht="15">
      <c r="A480" s="10">
        <v>479</v>
      </c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3"/>
      <c r="M480" s="52"/>
      <c r="N480" s="51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 spans="1:25" ht="15">
      <c r="A481" s="10">
        <v>480</v>
      </c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3"/>
      <c r="M481" s="52"/>
      <c r="N481" s="51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 spans="1:25" ht="15">
      <c r="A482" s="10">
        <v>481</v>
      </c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3"/>
      <c r="M482" s="52"/>
      <c r="N482" s="51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 spans="1:25" ht="15">
      <c r="A483" s="10">
        <v>482</v>
      </c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3"/>
      <c r="M483" s="52"/>
      <c r="N483" s="51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 spans="1:25" ht="15">
      <c r="A484" s="10">
        <v>483</v>
      </c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3"/>
      <c r="M484" s="52"/>
      <c r="N484" s="51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 spans="1:25" ht="15">
      <c r="A485" s="10">
        <v>484</v>
      </c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3"/>
      <c r="M485" s="52"/>
      <c r="N485" s="51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 spans="1:25" ht="15">
      <c r="A486" s="10">
        <v>485</v>
      </c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3"/>
      <c r="M486" s="52"/>
      <c r="N486" s="51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 spans="1:25" ht="15">
      <c r="A487" s="10">
        <v>486</v>
      </c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3"/>
      <c r="M487" s="52"/>
      <c r="N487" s="51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 spans="1:25" ht="15">
      <c r="A488" s="10">
        <v>487</v>
      </c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3"/>
      <c r="M488" s="52"/>
      <c r="N488" s="51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 spans="1:25" ht="15">
      <c r="A489" s="10">
        <v>488</v>
      </c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3"/>
      <c r="M489" s="52"/>
      <c r="N489" s="51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 spans="1:25" ht="15">
      <c r="A490" s="10">
        <v>489</v>
      </c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3"/>
      <c r="M490" s="52"/>
      <c r="N490" s="51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 spans="1:25" ht="15">
      <c r="A491" s="10">
        <v>490</v>
      </c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3"/>
      <c r="M491" s="52"/>
      <c r="N491" s="51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 spans="1:25" ht="15">
      <c r="A492" s="10">
        <v>491</v>
      </c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3"/>
      <c r="M492" s="52"/>
      <c r="N492" s="51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 spans="1:25" ht="15">
      <c r="A493" s="10">
        <v>492</v>
      </c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3"/>
      <c r="M493" s="52"/>
      <c r="N493" s="51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 spans="1:25" ht="15">
      <c r="A494" s="10">
        <v>493</v>
      </c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3"/>
      <c r="M494" s="52"/>
      <c r="N494" s="51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 spans="1:25" ht="15">
      <c r="A495" s="10">
        <v>494</v>
      </c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3"/>
      <c r="M495" s="52"/>
      <c r="N495" s="51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 spans="1:25" ht="15">
      <c r="A496" s="10">
        <v>495</v>
      </c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3"/>
      <c r="M496" s="52"/>
      <c r="N496" s="51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 spans="1:25" ht="15">
      <c r="A497" s="10">
        <v>496</v>
      </c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3"/>
      <c r="M497" s="52"/>
      <c r="N497" s="51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 spans="1:25" ht="15">
      <c r="A498" s="10">
        <v>497</v>
      </c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3"/>
      <c r="M498" s="52"/>
      <c r="N498" s="51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 spans="1:25" ht="15">
      <c r="A499" s="10">
        <v>498</v>
      </c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3"/>
      <c r="M499" s="52"/>
      <c r="N499" s="51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 spans="1:25" ht="15">
      <c r="A500" s="10">
        <v>499</v>
      </c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3"/>
      <c r="M500" s="52"/>
      <c r="N500" s="51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 spans="1:25" ht="15">
      <c r="A501" s="10">
        <v>500</v>
      </c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3"/>
      <c r="M501" s="52"/>
      <c r="N501" s="51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 spans="1:25" ht="15">
      <c r="A502" s="10">
        <v>501</v>
      </c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3"/>
      <c r="M502" s="52"/>
      <c r="N502" s="51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 spans="1:25" ht="15">
      <c r="A503" s="10">
        <v>502</v>
      </c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3"/>
      <c r="M503" s="52"/>
      <c r="N503" s="51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 spans="1:25" ht="15">
      <c r="A504" s="10">
        <v>503</v>
      </c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3"/>
      <c r="M504" s="52"/>
      <c r="N504" s="51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 spans="1:25" ht="15">
      <c r="A505" s="10">
        <v>504</v>
      </c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3"/>
      <c r="M505" s="52"/>
      <c r="N505" s="51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 spans="1:25" ht="15">
      <c r="A506" s="10">
        <v>505</v>
      </c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3"/>
      <c r="M506" s="52"/>
      <c r="N506" s="51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 spans="1:25" ht="15">
      <c r="A507" s="10">
        <v>506</v>
      </c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3"/>
      <c r="M507" s="52"/>
      <c r="N507" s="51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 spans="1:25" ht="15">
      <c r="A508" s="10">
        <v>507</v>
      </c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3"/>
      <c r="M508" s="52"/>
      <c r="N508" s="51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 spans="1:25" ht="15">
      <c r="A509" s="10">
        <v>508</v>
      </c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3"/>
      <c r="M509" s="52"/>
      <c r="N509" s="51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 spans="1:25" ht="15">
      <c r="A510" s="10">
        <v>509</v>
      </c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3"/>
      <c r="M510" s="52"/>
      <c r="N510" s="51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 spans="1:25" ht="15">
      <c r="A511" s="10">
        <v>510</v>
      </c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3"/>
      <c r="M511" s="52"/>
      <c r="N511" s="51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 spans="1:25" ht="15">
      <c r="A512" s="10">
        <v>511</v>
      </c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3"/>
      <c r="M512" s="52"/>
      <c r="N512" s="51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 spans="1:25" ht="15">
      <c r="A513" s="10">
        <v>512</v>
      </c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3"/>
      <c r="M513" s="52"/>
      <c r="N513" s="51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 spans="1:25" ht="15">
      <c r="A514" s="10">
        <v>513</v>
      </c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3"/>
      <c r="M514" s="52"/>
      <c r="N514" s="51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 spans="1:25" ht="15">
      <c r="A515" s="10">
        <v>514</v>
      </c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3"/>
      <c r="M515" s="52"/>
      <c r="N515" s="51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 spans="1:25" ht="15">
      <c r="A516" s="10">
        <v>515</v>
      </c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3"/>
      <c r="M516" s="52"/>
      <c r="N516" s="51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 spans="1:25" ht="15">
      <c r="A517" s="10">
        <v>516</v>
      </c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3"/>
      <c r="M517" s="52"/>
      <c r="N517" s="51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 spans="1:25" ht="15">
      <c r="A518" s="10">
        <v>517</v>
      </c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3"/>
      <c r="M518" s="52"/>
      <c r="N518" s="51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 spans="1:25" ht="15">
      <c r="A519" s="10">
        <v>518</v>
      </c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3"/>
      <c r="M519" s="52"/>
      <c r="N519" s="51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 spans="1:25" ht="15">
      <c r="A520" s="10">
        <v>519</v>
      </c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3"/>
      <c r="M520" s="52"/>
      <c r="N520" s="51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 spans="1:25" ht="15">
      <c r="A521" s="10">
        <v>520</v>
      </c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3"/>
      <c r="M521" s="52"/>
      <c r="N521" s="51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 spans="1:25" ht="15">
      <c r="A522" s="10">
        <v>521</v>
      </c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3"/>
      <c r="M522" s="52"/>
      <c r="N522" s="51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 spans="1:25" ht="15">
      <c r="A523" s="10">
        <v>522</v>
      </c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3"/>
      <c r="M523" s="52"/>
      <c r="N523" s="51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 spans="1:25" ht="15">
      <c r="A524" s="10">
        <v>523</v>
      </c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3"/>
      <c r="M524" s="52"/>
      <c r="N524" s="51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 spans="1:25" ht="15">
      <c r="A525" s="10">
        <v>524</v>
      </c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3"/>
      <c r="M525" s="52"/>
      <c r="N525" s="51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 spans="1:25" ht="15">
      <c r="A526" s="10">
        <v>525</v>
      </c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3"/>
      <c r="M526" s="52"/>
      <c r="N526" s="51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 spans="1:25" ht="15">
      <c r="A527" s="10">
        <v>526</v>
      </c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3"/>
      <c r="M527" s="52"/>
      <c r="N527" s="51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 spans="1:25" ht="15">
      <c r="A528" s="10">
        <v>527</v>
      </c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3"/>
      <c r="M528" s="52"/>
      <c r="N528" s="51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 spans="1:25" ht="15">
      <c r="A529" s="10">
        <v>528</v>
      </c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3"/>
      <c r="M529" s="52"/>
      <c r="N529" s="51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 spans="1:25" ht="15">
      <c r="A530" s="10">
        <v>529</v>
      </c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3"/>
      <c r="M530" s="52"/>
      <c r="N530" s="51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 spans="1:25" ht="15">
      <c r="A531" s="10">
        <v>530</v>
      </c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3"/>
      <c r="M531" s="52"/>
      <c r="N531" s="51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 spans="1:25" ht="15">
      <c r="A532" s="10">
        <v>531</v>
      </c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3"/>
      <c r="M532" s="52"/>
      <c r="N532" s="51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 spans="1:25" ht="15">
      <c r="A533" s="10">
        <v>532</v>
      </c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3"/>
      <c r="M533" s="52"/>
      <c r="N533" s="51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 spans="1:25" ht="15">
      <c r="A534" s="10">
        <v>533</v>
      </c>
      <c r="D534" s="51"/>
      <c r="E534" s="51"/>
      <c r="F534" s="51"/>
      <c r="G534" s="51"/>
      <c r="H534" s="51"/>
      <c r="I534" s="51"/>
      <c r="J534" s="51"/>
      <c r="K534" s="51"/>
      <c r="L534" s="53"/>
      <c r="M534" s="52"/>
      <c r="N534" s="51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 spans="1:25" ht="15">
      <c r="A535" s="10">
        <v>534</v>
      </c>
      <c r="R535" s="17"/>
      <c r="S535" s="17"/>
      <c r="T535" s="17"/>
      <c r="U535" s="17"/>
      <c r="V535" s="17"/>
      <c r="W535" s="17"/>
      <c r="X535" s="17"/>
      <c r="Y535" s="17"/>
    </row>
    <row r="536" spans="1:25" ht="15">
      <c r="A536" s="10">
        <v>535</v>
      </c>
      <c r="R536" s="17"/>
      <c r="S536" s="17"/>
      <c r="T536" s="17"/>
      <c r="U536" s="17"/>
      <c r="V536" s="17"/>
      <c r="W536" s="17"/>
      <c r="X536" s="17"/>
      <c r="Y536" s="17"/>
    </row>
    <row r="537" spans="1:25" ht="15">
      <c r="A537" s="10">
        <v>536</v>
      </c>
      <c r="R537" s="17"/>
      <c r="S537" s="17"/>
      <c r="T537" s="17"/>
      <c r="U537" s="17"/>
      <c r="V537" s="17"/>
      <c r="W537" s="17"/>
      <c r="X537" s="17"/>
      <c r="Y537" s="17"/>
    </row>
    <row r="538" spans="1:25" ht="15">
      <c r="A538" s="10">
        <v>537</v>
      </c>
      <c r="R538" s="17"/>
      <c r="S538" s="17"/>
      <c r="T538" s="17"/>
      <c r="U538" s="17"/>
      <c r="V538" s="17"/>
      <c r="W538" s="17"/>
      <c r="X538" s="17"/>
      <c r="Y538" s="17"/>
    </row>
    <row r="539" spans="1:25" ht="15">
      <c r="A539" s="10">
        <v>538</v>
      </c>
      <c r="R539" s="17"/>
      <c r="S539" s="17"/>
      <c r="T539" s="17"/>
      <c r="U539" s="17"/>
      <c r="V539" s="17"/>
      <c r="W539" s="17"/>
      <c r="X539" s="17"/>
      <c r="Y539" s="17"/>
    </row>
    <row r="540" spans="1:25" ht="15">
      <c r="A540" s="10">
        <v>539</v>
      </c>
      <c r="R540" s="17"/>
      <c r="S540" s="17"/>
      <c r="T540" s="17"/>
      <c r="U540" s="17"/>
      <c r="V540" s="17"/>
      <c r="W540" s="17"/>
      <c r="X540" s="17"/>
      <c r="Y540" s="17"/>
    </row>
    <row r="541" spans="1:25" ht="15">
      <c r="A541" s="10">
        <v>540</v>
      </c>
      <c r="R541" s="17"/>
      <c r="S541" s="17"/>
      <c r="T541" s="17"/>
      <c r="U541" s="17"/>
      <c r="V541" s="17"/>
      <c r="W541" s="17"/>
      <c r="X541" s="17"/>
      <c r="Y541" s="17"/>
    </row>
    <row r="542" spans="1:25" ht="15">
      <c r="A542" s="10">
        <v>541</v>
      </c>
      <c r="R542" s="17"/>
      <c r="S542" s="17"/>
      <c r="T542" s="17"/>
      <c r="U542" s="17"/>
      <c r="V542" s="17"/>
      <c r="W542" s="17"/>
      <c r="X542" s="17"/>
      <c r="Y542" s="17"/>
    </row>
    <row r="543" spans="1:25" ht="15">
      <c r="A543" s="10">
        <v>542</v>
      </c>
      <c r="R543" s="17"/>
      <c r="S543" s="17"/>
      <c r="T543" s="17"/>
      <c r="U543" s="17"/>
      <c r="V543" s="17"/>
      <c r="W543" s="17"/>
      <c r="X543" s="17"/>
      <c r="Y543" s="17"/>
    </row>
    <row r="544" spans="1:25" ht="15">
      <c r="A544" s="10">
        <v>543</v>
      </c>
      <c r="R544" s="17"/>
      <c r="S544" s="17"/>
      <c r="T544" s="17"/>
      <c r="U544" s="17"/>
      <c r="V544" s="17"/>
      <c r="W544" s="17"/>
      <c r="X544" s="17"/>
      <c r="Y544" s="17"/>
    </row>
    <row r="545" spans="18:25" ht="15">
      <c r="R545" s="17"/>
      <c r="S545" s="17"/>
      <c r="T545" s="17"/>
      <c r="U545" s="17"/>
      <c r="V545" s="17"/>
      <c r="W545" s="17"/>
      <c r="X545" s="17"/>
      <c r="Y545" s="17"/>
    </row>
    <row r="990" spans="7:7" ht="15">
      <c r="G990" s="11"/>
    </row>
  </sheetData>
  <mergeCells count="1">
    <mergeCell ref="Q146:R1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2"/>
  <sheetViews>
    <sheetView workbookViewId="0"/>
  </sheetViews>
  <sheetFormatPr defaultColWidth="12.5703125" defaultRowHeight="15.75" customHeight="1"/>
  <sheetData>
    <row r="1" spans="1:25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79" t="s">
        <v>16</v>
      </c>
      <c r="R1" s="80"/>
      <c r="S1" s="7" t="s">
        <v>17</v>
      </c>
      <c r="T1" s="8"/>
      <c r="U1" s="8"/>
      <c r="V1" s="8"/>
      <c r="W1" s="8"/>
      <c r="X1" s="8"/>
      <c r="Y1" s="9"/>
    </row>
    <row r="2" spans="1:25" ht="15.75" customHeight="1">
      <c r="A2" s="10">
        <v>1</v>
      </c>
      <c r="B2" s="24">
        <v>8</v>
      </c>
      <c r="C2" s="24">
        <v>25</v>
      </c>
      <c r="D2" s="24" t="s">
        <v>69</v>
      </c>
      <c r="E2" s="24" t="s">
        <v>69</v>
      </c>
      <c r="F2" s="24">
        <v>9</v>
      </c>
      <c r="G2" s="24">
        <v>8</v>
      </c>
      <c r="H2" s="24">
        <v>0.42</v>
      </c>
      <c r="I2" s="24">
        <v>1</v>
      </c>
      <c r="J2" s="24">
        <v>730</v>
      </c>
      <c r="K2" s="24">
        <v>743</v>
      </c>
      <c r="L2" s="24">
        <v>2.4700000000000002</v>
      </c>
      <c r="M2" s="24" t="s">
        <v>37</v>
      </c>
      <c r="N2" s="24">
        <v>3</v>
      </c>
      <c r="O2" s="24" t="s">
        <v>70</v>
      </c>
      <c r="P2" s="24" t="s">
        <v>71</v>
      </c>
      <c r="Q2" s="24" t="s">
        <v>21</v>
      </c>
      <c r="R2" s="15"/>
      <c r="S2" s="16" t="s">
        <v>22</v>
      </c>
      <c r="T2" s="17"/>
      <c r="U2" s="17"/>
      <c r="V2" s="17"/>
      <c r="W2" s="18" t="s">
        <v>23</v>
      </c>
      <c r="X2" s="17"/>
      <c r="Y2" s="19"/>
    </row>
    <row r="3" spans="1:25" ht="15.75" customHeight="1">
      <c r="A3" s="10">
        <v>2</v>
      </c>
      <c r="B3" s="24">
        <v>16</v>
      </c>
      <c r="C3" s="24">
        <v>25</v>
      </c>
      <c r="D3" s="24" t="s">
        <v>69</v>
      </c>
      <c r="E3" s="24" t="s">
        <v>69</v>
      </c>
      <c r="F3" s="24">
        <v>9</v>
      </c>
      <c r="G3" s="24">
        <v>8</v>
      </c>
      <c r="H3" s="24">
        <v>0.42</v>
      </c>
      <c r="I3" s="24">
        <v>1</v>
      </c>
      <c r="J3" s="24">
        <v>730</v>
      </c>
      <c r="K3" s="24">
        <v>743</v>
      </c>
      <c r="L3" s="24">
        <v>5.45</v>
      </c>
      <c r="M3" s="24" t="s">
        <v>37</v>
      </c>
      <c r="N3" s="24">
        <v>3</v>
      </c>
      <c r="O3" s="24" t="s">
        <v>70</v>
      </c>
      <c r="P3" s="70"/>
      <c r="Q3" s="24" t="s">
        <v>21</v>
      </c>
      <c r="R3" s="15"/>
      <c r="S3" s="20" t="s">
        <v>24</v>
      </c>
      <c r="T3" s="2" t="s">
        <v>1</v>
      </c>
      <c r="U3" s="1" t="s">
        <v>25</v>
      </c>
      <c r="V3" s="17"/>
      <c r="W3" s="21" t="s">
        <v>26</v>
      </c>
      <c r="X3" s="21" t="s">
        <v>11</v>
      </c>
      <c r="Y3" s="22" t="s">
        <v>27</v>
      </c>
    </row>
    <row r="4" spans="1:25" ht="15.75" customHeight="1">
      <c r="A4" s="10">
        <v>3</v>
      </c>
      <c r="B4" s="24">
        <v>16</v>
      </c>
      <c r="C4" s="24">
        <v>25</v>
      </c>
      <c r="D4" s="24" t="s">
        <v>69</v>
      </c>
      <c r="E4" s="24" t="s">
        <v>69</v>
      </c>
      <c r="F4" s="24">
        <v>9</v>
      </c>
      <c r="G4" s="24">
        <v>8</v>
      </c>
      <c r="H4" s="24">
        <v>0.42</v>
      </c>
      <c r="I4" s="24">
        <v>1</v>
      </c>
      <c r="J4" s="24">
        <v>730</v>
      </c>
      <c r="K4" s="24">
        <v>743</v>
      </c>
      <c r="L4" s="24">
        <v>5.42</v>
      </c>
      <c r="M4" s="24" t="s">
        <v>37</v>
      </c>
      <c r="N4" s="24">
        <v>3</v>
      </c>
      <c r="O4" s="24" t="s">
        <v>70</v>
      </c>
      <c r="P4" s="70"/>
      <c r="Q4" s="24" t="s">
        <v>21</v>
      </c>
      <c r="R4" s="15"/>
      <c r="S4" s="20" t="s">
        <v>28</v>
      </c>
      <c r="T4" s="23" t="s">
        <v>2</v>
      </c>
      <c r="U4" s="1" t="s">
        <v>25</v>
      </c>
      <c r="V4" s="17"/>
      <c r="W4" s="21" t="s">
        <v>29</v>
      </c>
      <c r="X4" s="17"/>
      <c r="Y4" s="19"/>
    </row>
    <row r="5" spans="1:25" ht="15.75" customHeight="1">
      <c r="A5" s="10">
        <v>4</v>
      </c>
      <c r="B5" s="24">
        <v>24</v>
      </c>
      <c r="C5" s="24">
        <v>25</v>
      </c>
      <c r="D5" s="24" t="s">
        <v>69</v>
      </c>
      <c r="E5" s="24" t="s">
        <v>69</v>
      </c>
      <c r="F5" s="24">
        <v>9</v>
      </c>
      <c r="G5" s="24">
        <v>8</v>
      </c>
      <c r="H5" s="24">
        <v>0.42</v>
      </c>
      <c r="I5" s="24">
        <v>1</v>
      </c>
      <c r="J5" s="24">
        <v>730</v>
      </c>
      <c r="K5" s="24">
        <v>743</v>
      </c>
      <c r="L5" s="24">
        <v>6.12</v>
      </c>
      <c r="M5" s="24" t="s">
        <v>34</v>
      </c>
      <c r="N5" s="24">
        <v>2</v>
      </c>
      <c r="O5" s="24" t="s">
        <v>70</v>
      </c>
      <c r="P5" s="70"/>
      <c r="Q5" s="24" t="s">
        <v>21</v>
      </c>
      <c r="R5" s="15"/>
      <c r="S5" s="20" t="s">
        <v>30</v>
      </c>
      <c r="T5" s="23" t="s">
        <v>3</v>
      </c>
      <c r="U5" s="1" t="s">
        <v>25</v>
      </c>
      <c r="V5" s="17"/>
      <c r="W5" s="1" t="s">
        <v>31</v>
      </c>
      <c r="X5" s="21" t="s">
        <v>18</v>
      </c>
      <c r="Y5" s="19"/>
    </row>
    <row r="6" spans="1:25" ht="15.75" customHeight="1">
      <c r="A6" s="10">
        <v>5</v>
      </c>
      <c r="B6" s="24">
        <v>40</v>
      </c>
      <c r="C6" s="24">
        <v>25</v>
      </c>
      <c r="D6" s="24" t="s">
        <v>69</v>
      </c>
      <c r="E6" s="24" t="s">
        <v>69</v>
      </c>
      <c r="F6" s="24">
        <v>9</v>
      </c>
      <c r="G6" s="24">
        <v>8</v>
      </c>
      <c r="H6" s="24">
        <v>0.42</v>
      </c>
      <c r="I6" s="24">
        <v>1</v>
      </c>
      <c r="J6" s="24">
        <v>730</v>
      </c>
      <c r="K6" s="24">
        <v>743</v>
      </c>
      <c r="L6" s="24">
        <v>5.91</v>
      </c>
      <c r="M6" s="24" t="s">
        <v>34</v>
      </c>
      <c r="N6" s="24">
        <v>2</v>
      </c>
      <c r="O6" s="24" t="s">
        <v>70</v>
      </c>
      <c r="P6" s="70"/>
      <c r="Q6" s="24" t="s">
        <v>21</v>
      </c>
      <c r="R6" s="15"/>
      <c r="S6" s="20" t="s">
        <v>32</v>
      </c>
      <c r="T6" s="23" t="s">
        <v>4</v>
      </c>
      <c r="U6" s="1" t="s">
        <v>25</v>
      </c>
      <c r="V6" s="17"/>
      <c r="W6" s="1" t="s">
        <v>33</v>
      </c>
      <c r="X6" s="21" t="s">
        <v>34</v>
      </c>
      <c r="Y6" s="22"/>
    </row>
    <row r="7" spans="1:25" ht="15.75" customHeight="1">
      <c r="A7" s="10">
        <v>6</v>
      </c>
      <c r="B7" s="24">
        <v>40</v>
      </c>
      <c r="C7" s="24">
        <v>25</v>
      </c>
      <c r="D7" s="24" t="s">
        <v>69</v>
      </c>
      <c r="E7" s="24" t="s">
        <v>69</v>
      </c>
      <c r="F7" s="24">
        <v>9</v>
      </c>
      <c r="G7" s="24">
        <v>8</v>
      </c>
      <c r="H7" s="24">
        <v>0.42</v>
      </c>
      <c r="I7" s="24">
        <v>1</v>
      </c>
      <c r="J7" s="24">
        <v>730</v>
      </c>
      <c r="K7" s="24">
        <v>743</v>
      </c>
      <c r="L7" s="24">
        <v>6.01</v>
      </c>
      <c r="M7" s="24" t="s">
        <v>34</v>
      </c>
      <c r="N7" s="24">
        <v>2</v>
      </c>
      <c r="O7" s="24" t="s">
        <v>70</v>
      </c>
      <c r="P7" s="70"/>
      <c r="Q7" s="24" t="s">
        <v>21</v>
      </c>
      <c r="R7" s="15"/>
      <c r="S7" s="20" t="s">
        <v>35</v>
      </c>
      <c r="T7" s="23" t="s">
        <v>5</v>
      </c>
      <c r="U7" s="1" t="s">
        <v>25</v>
      </c>
      <c r="V7" s="17"/>
      <c r="W7" s="1" t="s">
        <v>36</v>
      </c>
      <c r="X7" s="21" t="s">
        <v>37</v>
      </c>
      <c r="Y7" s="22"/>
    </row>
    <row r="8" spans="1:25" ht="15.75" customHeight="1">
      <c r="A8" s="10">
        <v>7</v>
      </c>
      <c r="B8" s="24">
        <v>40</v>
      </c>
      <c r="C8" s="24">
        <v>25</v>
      </c>
      <c r="D8" s="24" t="s">
        <v>69</v>
      </c>
      <c r="E8" s="24" t="s">
        <v>69</v>
      </c>
      <c r="F8" s="24">
        <v>9</v>
      </c>
      <c r="G8" s="24">
        <v>8</v>
      </c>
      <c r="H8" s="24">
        <v>0.42</v>
      </c>
      <c r="I8" s="24">
        <v>1</v>
      </c>
      <c r="J8" s="24">
        <v>730</v>
      </c>
      <c r="K8" s="24">
        <v>743</v>
      </c>
      <c r="L8" s="24">
        <v>5.77</v>
      </c>
      <c r="M8" s="24" t="s">
        <v>34</v>
      </c>
      <c r="N8" s="24">
        <v>2</v>
      </c>
      <c r="O8" s="24" t="s">
        <v>70</v>
      </c>
      <c r="P8" s="70"/>
      <c r="Q8" s="24" t="s">
        <v>21</v>
      </c>
      <c r="R8" s="15"/>
      <c r="S8" s="20"/>
      <c r="T8" s="23"/>
      <c r="U8" s="1"/>
      <c r="V8" s="17"/>
      <c r="W8" s="21" t="s">
        <v>39</v>
      </c>
      <c r="X8" s="1" t="s">
        <v>40</v>
      </c>
      <c r="Y8" s="22"/>
    </row>
    <row r="9" spans="1:25" ht="15.75" customHeight="1">
      <c r="A9" s="10">
        <v>8</v>
      </c>
      <c r="B9" s="24">
        <v>8</v>
      </c>
      <c r="C9" s="24">
        <v>25</v>
      </c>
      <c r="D9" s="24" t="s">
        <v>69</v>
      </c>
      <c r="E9" s="24" t="s">
        <v>69</v>
      </c>
      <c r="F9" s="24">
        <v>9</v>
      </c>
      <c r="G9" s="24">
        <v>8</v>
      </c>
      <c r="H9" s="24">
        <v>1.9</v>
      </c>
      <c r="I9" s="24">
        <v>1</v>
      </c>
      <c r="J9" s="24">
        <v>512</v>
      </c>
      <c r="K9" s="24">
        <v>543</v>
      </c>
      <c r="L9" s="24">
        <v>7.57</v>
      </c>
      <c r="M9" s="24" t="s">
        <v>37</v>
      </c>
      <c r="N9" s="24">
        <v>3</v>
      </c>
      <c r="O9" s="24" t="s">
        <v>70</v>
      </c>
      <c r="P9" s="70"/>
      <c r="Q9" s="24" t="s">
        <v>21</v>
      </c>
      <c r="R9" s="15"/>
      <c r="S9" s="20" t="s">
        <v>41</v>
      </c>
      <c r="T9" s="23" t="s">
        <v>6</v>
      </c>
      <c r="U9" s="1" t="s">
        <v>25</v>
      </c>
      <c r="V9" s="17"/>
      <c r="W9" s="21" t="s">
        <v>42</v>
      </c>
      <c r="X9" s="17"/>
      <c r="Y9" s="22"/>
    </row>
    <row r="10" spans="1:25" ht="15.75" customHeight="1">
      <c r="A10" s="10">
        <v>9</v>
      </c>
      <c r="B10" s="24">
        <v>16</v>
      </c>
      <c r="C10" s="24">
        <v>25</v>
      </c>
      <c r="D10" s="24" t="s">
        <v>69</v>
      </c>
      <c r="E10" s="24" t="s">
        <v>69</v>
      </c>
      <c r="F10" s="24">
        <v>9</v>
      </c>
      <c r="G10" s="24">
        <v>8</v>
      </c>
      <c r="H10" s="24">
        <v>1.9</v>
      </c>
      <c r="I10" s="24">
        <v>1</v>
      </c>
      <c r="J10" s="46">
        <v>512</v>
      </c>
      <c r="K10" s="71">
        <v>543</v>
      </c>
      <c r="L10" s="24">
        <v>17.25</v>
      </c>
      <c r="M10" s="24" t="s">
        <v>37</v>
      </c>
      <c r="N10" s="24">
        <v>3</v>
      </c>
      <c r="O10" s="24" t="s">
        <v>70</v>
      </c>
      <c r="P10" s="70"/>
      <c r="Q10" s="24" t="s">
        <v>21</v>
      </c>
      <c r="R10" s="15"/>
      <c r="S10" s="20" t="s">
        <v>43</v>
      </c>
      <c r="T10" s="23" t="s">
        <v>7</v>
      </c>
      <c r="U10" s="1" t="s">
        <v>25</v>
      </c>
      <c r="V10" s="17"/>
      <c r="W10" s="1" t="s">
        <v>31</v>
      </c>
      <c r="X10" s="25">
        <v>1</v>
      </c>
      <c r="Y10" s="22"/>
    </row>
    <row r="11" spans="1:25" ht="15.75" customHeight="1">
      <c r="A11" s="10">
        <v>10</v>
      </c>
      <c r="B11" s="24">
        <v>24</v>
      </c>
      <c r="C11" s="24">
        <v>25</v>
      </c>
      <c r="D11" s="24" t="s">
        <v>69</v>
      </c>
      <c r="E11" s="24" t="s">
        <v>69</v>
      </c>
      <c r="F11" s="24">
        <v>9</v>
      </c>
      <c r="G11" s="24">
        <v>8</v>
      </c>
      <c r="H11" s="24">
        <v>1.9</v>
      </c>
      <c r="I11" s="24">
        <v>1</v>
      </c>
      <c r="J11" s="46">
        <v>512</v>
      </c>
      <c r="K11" s="71">
        <v>543</v>
      </c>
      <c r="L11" s="24">
        <v>23.48</v>
      </c>
      <c r="M11" s="24" t="s">
        <v>34</v>
      </c>
      <c r="N11" s="24">
        <v>2</v>
      </c>
      <c r="O11" s="24" t="s">
        <v>70</v>
      </c>
      <c r="P11" s="70"/>
      <c r="Q11" s="24" t="s">
        <v>21</v>
      </c>
      <c r="R11" s="15"/>
      <c r="S11" s="20" t="s">
        <v>44</v>
      </c>
      <c r="T11" s="23" t="s">
        <v>8</v>
      </c>
      <c r="U11" s="1" t="s">
        <v>45</v>
      </c>
      <c r="V11" s="17"/>
      <c r="W11" s="1" t="s">
        <v>33</v>
      </c>
      <c r="X11" s="25">
        <v>2</v>
      </c>
      <c r="Y11" s="22"/>
    </row>
    <row r="12" spans="1:25" ht="15.75" customHeight="1">
      <c r="A12" s="10">
        <v>11</v>
      </c>
      <c r="B12" s="24">
        <v>40</v>
      </c>
      <c r="C12" s="24">
        <v>25</v>
      </c>
      <c r="D12" s="24" t="s">
        <v>69</v>
      </c>
      <c r="E12" s="24" t="s">
        <v>69</v>
      </c>
      <c r="F12" s="24">
        <v>9</v>
      </c>
      <c r="G12" s="24">
        <v>8</v>
      </c>
      <c r="H12" s="24">
        <v>1.9</v>
      </c>
      <c r="I12" s="24">
        <v>1</v>
      </c>
      <c r="J12" s="46">
        <v>512</v>
      </c>
      <c r="K12" s="71">
        <v>543</v>
      </c>
      <c r="L12" s="24">
        <v>24.27</v>
      </c>
      <c r="M12" s="24" t="s">
        <v>34</v>
      </c>
      <c r="N12" s="24">
        <v>2</v>
      </c>
      <c r="O12" s="24" t="s">
        <v>70</v>
      </c>
      <c r="P12" s="70"/>
      <c r="Q12" s="24" t="s">
        <v>21</v>
      </c>
      <c r="R12" s="26"/>
      <c r="S12" s="27"/>
      <c r="T12" s="17"/>
      <c r="U12" s="17"/>
      <c r="V12" s="17"/>
      <c r="W12" s="1" t="s">
        <v>36</v>
      </c>
      <c r="X12" s="25">
        <v>3</v>
      </c>
      <c r="Y12" s="22"/>
    </row>
    <row r="13" spans="1:25" ht="15.75" customHeight="1">
      <c r="A13" s="10">
        <v>12</v>
      </c>
      <c r="B13" s="45">
        <v>36</v>
      </c>
      <c r="C13" s="45">
        <v>25</v>
      </c>
      <c r="D13" s="45">
        <v>0</v>
      </c>
      <c r="E13" s="45">
        <v>0</v>
      </c>
      <c r="F13" s="24">
        <v>14</v>
      </c>
      <c r="G13" s="24">
        <v>12</v>
      </c>
      <c r="H13" s="24">
        <v>10</v>
      </c>
      <c r="I13" s="24">
        <v>1</v>
      </c>
      <c r="J13" s="24">
        <v>438</v>
      </c>
      <c r="K13" s="24">
        <v>720</v>
      </c>
      <c r="L13" s="24">
        <v>34.5</v>
      </c>
      <c r="M13" s="24" t="s">
        <v>34</v>
      </c>
      <c r="N13" s="24">
        <v>2</v>
      </c>
      <c r="O13" s="24" t="s">
        <v>68</v>
      </c>
      <c r="P13" s="72" t="s">
        <v>51</v>
      </c>
      <c r="Q13" s="24" t="s">
        <v>57</v>
      </c>
      <c r="R13" s="26"/>
      <c r="S13" s="28" t="s">
        <v>46</v>
      </c>
      <c r="T13" s="17"/>
      <c r="U13" s="17"/>
      <c r="V13" s="17"/>
      <c r="W13" s="1" t="s">
        <v>39</v>
      </c>
      <c r="X13" s="1">
        <v>4</v>
      </c>
      <c r="Y13" s="22"/>
    </row>
    <row r="14" spans="1:25" ht="15.75" customHeight="1">
      <c r="A14" s="10">
        <v>13</v>
      </c>
      <c r="B14" s="46">
        <v>36</v>
      </c>
      <c r="C14" s="46">
        <v>25</v>
      </c>
      <c r="D14" s="46">
        <v>0</v>
      </c>
      <c r="E14" s="46">
        <v>0</v>
      </c>
      <c r="F14" s="24">
        <v>14</v>
      </c>
      <c r="G14" s="24">
        <v>12</v>
      </c>
      <c r="H14" s="24">
        <v>10</v>
      </c>
      <c r="I14" s="24">
        <v>1</v>
      </c>
      <c r="J14" s="24">
        <v>444</v>
      </c>
      <c r="K14" s="24">
        <v>648</v>
      </c>
      <c r="L14" s="47">
        <v>32.9</v>
      </c>
      <c r="M14" s="24" t="s">
        <v>34</v>
      </c>
      <c r="N14" s="24">
        <v>2</v>
      </c>
      <c r="O14" s="47" t="s">
        <v>68</v>
      </c>
      <c r="P14" s="40" t="s">
        <v>51</v>
      </c>
      <c r="Q14" s="47" t="s">
        <v>57</v>
      </c>
      <c r="R14" s="26"/>
      <c r="S14" s="29" t="s">
        <v>47</v>
      </c>
      <c r="T14" s="30" t="s">
        <v>9</v>
      </c>
      <c r="U14" s="1" t="s">
        <v>48</v>
      </c>
      <c r="V14" s="17"/>
      <c r="W14" s="17"/>
      <c r="X14" s="17"/>
      <c r="Y14" s="22"/>
    </row>
    <row r="15" spans="1:25" ht="15.75" customHeight="1">
      <c r="A15" s="10">
        <v>14</v>
      </c>
      <c r="B15" s="46">
        <v>36</v>
      </c>
      <c r="C15" s="46">
        <v>25</v>
      </c>
      <c r="D15" s="46">
        <v>0</v>
      </c>
      <c r="E15" s="46">
        <v>0</v>
      </c>
      <c r="F15" s="24">
        <v>14</v>
      </c>
      <c r="G15" s="24">
        <v>12</v>
      </c>
      <c r="H15" s="24">
        <v>10</v>
      </c>
      <c r="I15" s="24">
        <v>1</v>
      </c>
      <c r="J15" s="24">
        <v>675</v>
      </c>
      <c r="K15" s="24">
        <v>813</v>
      </c>
      <c r="L15" s="24">
        <v>36.9</v>
      </c>
      <c r="M15" s="24" t="s">
        <v>54</v>
      </c>
      <c r="N15" s="24" t="s">
        <v>55</v>
      </c>
      <c r="O15" s="47" t="s">
        <v>68</v>
      </c>
      <c r="P15" s="72" t="s">
        <v>53</v>
      </c>
      <c r="Q15" s="47" t="s">
        <v>57</v>
      </c>
      <c r="R15" s="26"/>
      <c r="S15" s="31" t="s">
        <v>49</v>
      </c>
      <c r="T15" s="32" t="s">
        <v>10</v>
      </c>
      <c r="U15" s="33" t="s">
        <v>48</v>
      </c>
      <c r="V15" s="34"/>
      <c r="W15" s="34"/>
      <c r="X15" s="34"/>
      <c r="Y15" s="35"/>
    </row>
    <row r="16" spans="1:25" ht="15.75" customHeight="1">
      <c r="A16" s="10">
        <v>15</v>
      </c>
      <c r="B16" s="46">
        <v>27</v>
      </c>
      <c r="C16" s="46">
        <v>25</v>
      </c>
      <c r="D16" s="46">
        <v>27</v>
      </c>
      <c r="E16" s="46">
        <v>0</v>
      </c>
      <c r="F16" s="24">
        <v>9</v>
      </c>
      <c r="G16" s="24">
        <v>8</v>
      </c>
      <c r="H16" s="24">
        <v>10</v>
      </c>
      <c r="I16" s="24">
        <v>2</v>
      </c>
      <c r="J16" s="24">
        <v>438</v>
      </c>
      <c r="K16" s="24">
        <v>720</v>
      </c>
      <c r="L16" s="24">
        <v>38.200000000000003</v>
      </c>
      <c r="M16" s="24" t="s">
        <v>34</v>
      </c>
      <c r="N16" s="24">
        <v>2</v>
      </c>
      <c r="O16" s="47" t="s">
        <v>68</v>
      </c>
      <c r="P16" s="72" t="s">
        <v>51</v>
      </c>
      <c r="Q16" s="47" t="s">
        <v>57</v>
      </c>
      <c r="R16" s="26"/>
      <c r="S16" s="80"/>
      <c r="T16" s="80"/>
      <c r="U16" s="80"/>
      <c r="V16" s="80"/>
      <c r="W16" s="80"/>
      <c r="X16" s="80"/>
      <c r="Y16" s="80"/>
    </row>
    <row r="17" spans="1:25" ht="15.75" customHeight="1">
      <c r="A17" s="10">
        <v>16</v>
      </c>
      <c r="B17" s="46">
        <v>27</v>
      </c>
      <c r="C17" s="46">
        <v>25</v>
      </c>
      <c r="D17" s="46">
        <v>27</v>
      </c>
      <c r="E17" s="46">
        <v>0</v>
      </c>
      <c r="F17" s="24">
        <v>9</v>
      </c>
      <c r="G17" s="24">
        <v>8</v>
      </c>
      <c r="H17" s="24">
        <v>10</v>
      </c>
      <c r="I17" s="24">
        <v>2</v>
      </c>
      <c r="J17" s="24">
        <v>444</v>
      </c>
      <c r="K17" s="24">
        <v>648</v>
      </c>
      <c r="L17" s="24">
        <v>36.700000000000003</v>
      </c>
      <c r="M17" s="24" t="s">
        <v>34</v>
      </c>
      <c r="N17" s="24">
        <v>2</v>
      </c>
      <c r="O17" s="47" t="s">
        <v>68</v>
      </c>
      <c r="P17" s="40" t="s">
        <v>51</v>
      </c>
      <c r="Q17" s="47" t="s">
        <v>57</v>
      </c>
      <c r="R17" s="26"/>
      <c r="S17" s="80"/>
      <c r="T17" s="80"/>
      <c r="U17" s="80"/>
      <c r="V17" s="80"/>
      <c r="W17" s="80"/>
      <c r="X17" s="80"/>
      <c r="Y17" s="80"/>
    </row>
    <row r="18" spans="1:25" ht="15.75" customHeight="1">
      <c r="A18" s="10">
        <v>17</v>
      </c>
      <c r="B18" s="46">
        <v>27</v>
      </c>
      <c r="C18" s="46">
        <v>25</v>
      </c>
      <c r="D18" s="46">
        <v>27</v>
      </c>
      <c r="E18" s="46">
        <v>0</v>
      </c>
      <c r="F18" s="24">
        <v>9</v>
      </c>
      <c r="G18" s="24">
        <v>8</v>
      </c>
      <c r="H18" s="24">
        <v>10</v>
      </c>
      <c r="I18" s="24">
        <v>2</v>
      </c>
      <c r="J18" s="24">
        <v>675</v>
      </c>
      <c r="K18" s="24">
        <v>813</v>
      </c>
      <c r="L18" s="24">
        <v>42.8</v>
      </c>
      <c r="M18" s="24" t="s">
        <v>54</v>
      </c>
      <c r="N18" s="24" t="s">
        <v>55</v>
      </c>
      <c r="O18" s="47" t="s">
        <v>68</v>
      </c>
      <c r="P18" s="72" t="s">
        <v>53</v>
      </c>
      <c r="Q18" s="47" t="s">
        <v>57</v>
      </c>
      <c r="R18" s="15"/>
      <c r="S18" s="80"/>
      <c r="T18" s="80"/>
      <c r="U18" s="80"/>
      <c r="V18" s="80"/>
      <c r="W18" s="80"/>
      <c r="X18" s="80"/>
      <c r="Y18" s="80"/>
    </row>
    <row r="19" spans="1:25" ht="15.75" customHeight="1">
      <c r="A19" s="10">
        <v>18</v>
      </c>
      <c r="B19" s="46">
        <v>27</v>
      </c>
      <c r="C19" s="46">
        <v>14</v>
      </c>
      <c r="D19" s="46">
        <v>27</v>
      </c>
      <c r="E19" s="46">
        <v>22</v>
      </c>
      <c r="F19" s="24">
        <v>9</v>
      </c>
      <c r="G19" s="24">
        <v>8</v>
      </c>
      <c r="H19" s="24">
        <v>10</v>
      </c>
      <c r="I19" s="24">
        <v>3</v>
      </c>
      <c r="J19" s="24">
        <v>438</v>
      </c>
      <c r="K19" s="24">
        <v>720</v>
      </c>
      <c r="L19" s="24">
        <v>43.9</v>
      </c>
      <c r="M19" s="24" t="s">
        <v>34</v>
      </c>
      <c r="N19" s="24">
        <v>2</v>
      </c>
      <c r="O19" s="47" t="s">
        <v>68</v>
      </c>
      <c r="P19" s="72" t="s">
        <v>51</v>
      </c>
      <c r="Q19" s="47" t="s">
        <v>57</v>
      </c>
      <c r="R19" s="26"/>
      <c r="S19" s="80"/>
      <c r="T19" s="80"/>
      <c r="U19" s="80"/>
      <c r="V19" s="80"/>
      <c r="W19" s="80"/>
      <c r="X19" s="80"/>
      <c r="Y19" s="80"/>
    </row>
    <row r="20" spans="1:25" ht="15.75" customHeight="1">
      <c r="A20" s="10">
        <v>19</v>
      </c>
      <c r="B20" s="46">
        <v>27</v>
      </c>
      <c r="C20" s="46">
        <v>14</v>
      </c>
      <c r="D20" s="46">
        <v>27</v>
      </c>
      <c r="E20" s="46">
        <v>22</v>
      </c>
      <c r="F20" s="24">
        <v>9</v>
      </c>
      <c r="G20" s="24">
        <v>8</v>
      </c>
      <c r="H20" s="24">
        <v>10</v>
      </c>
      <c r="I20" s="24">
        <v>3</v>
      </c>
      <c r="J20" s="24">
        <v>444</v>
      </c>
      <c r="K20" s="24">
        <v>648</v>
      </c>
      <c r="L20" s="24">
        <v>41.7</v>
      </c>
      <c r="M20" s="24" t="s">
        <v>63</v>
      </c>
      <c r="N20" s="24" t="s">
        <v>64</v>
      </c>
      <c r="O20" s="47" t="s">
        <v>68</v>
      </c>
      <c r="P20" s="40" t="s">
        <v>51</v>
      </c>
      <c r="Q20" s="47" t="s">
        <v>57</v>
      </c>
      <c r="R20" s="26"/>
      <c r="S20" s="80"/>
      <c r="T20" s="80"/>
      <c r="U20" s="80"/>
      <c r="V20" s="80"/>
      <c r="W20" s="80"/>
      <c r="X20" s="80"/>
      <c r="Y20" s="80"/>
    </row>
    <row r="21" spans="1:25" ht="15.75" customHeight="1">
      <c r="A21" s="10">
        <v>20</v>
      </c>
      <c r="B21" s="46">
        <v>27</v>
      </c>
      <c r="C21" s="46">
        <v>14</v>
      </c>
      <c r="D21" s="46">
        <v>27</v>
      </c>
      <c r="E21" s="46">
        <v>22</v>
      </c>
      <c r="F21" s="24">
        <v>9</v>
      </c>
      <c r="G21" s="24">
        <v>8</v>
      </c>
      <c r="H21" s="24">
        <v>10</v>
      </c>
      <c r="I21" s="24">
        <v>3</v>
      </c>
      <c r="J21" s="24">
        <v>675</v>
      </c>
      <c r="K21" s="24">
        <v>813</v>
      </c>
      <c r="L21" s="24">
        <v>51.9</v>
      </c>
      <c r="M21" s="24" t="s">
        <v>54</v>
      </c>
      <c r="N21" s="24" t="s">
        <v>55</v>
      </c>
      <c r="O21" s="47" t="s">
        <v>68</v>
      </c>
      <c r="P21" s="72" t="s">
        <v>53</v>
      </c>
      <c r="Q21" s="47" t="s">
        <v>57</v>
      </c>
      <c r="R21" s="26"/>
      <c r="S21" s="80"/>
      <c r="T21" s="80"/>
      <c r="U21" s="80"/>
      <c r="V21" s="80"/>
      <c r="W21" s="80"/>
      <c r="X21" s="80"/>
      <c r="Y21" s="80"/>
    </row>
    <row r="22" spans="1:25" ht="15.75" customHeight="1">
      <c r="A22" s="10">
        <v>21</v>
      </c>
      <c r="B22" s="46">
        <v>55</v>
      </c>
      <c r="C22" s="46">
        <v>25</v>
      </c>
      <c r="D22" s="46">
        <v>0</v>
      </c>
      <c r="E22" s="46">
        <v>0</v>
      </c>
      <c r="F22" s="24">
        <v>14</v>
      </c>
      <c r="G22" s="24">
        <v>12</v>
      </c>
      <c r="H22" s="24">
        <v>10</v>
      </c>
      <c r="I22" s="24">
        <v>1</v>
      </c>
      <c r="J22" s="24">
        <v>438</v>
      </c>
      <c r="K22" s="24">
        <v>720</v>
      </c>
      <c r="L22" s="24">
        <v>38.200000000000003</v>
      </c>
      <c r="M22" s="24" t="s">
        <v>34</v>
      </c>
      <c r="N22" s="24">
        <v>2</v>
      </c>
      <c r="O22" s="24" t="s">
        <v>68</v>
      </c>
      <c r="P22" s="72" t="s">
        <v>51</v>
      </c>
      <c r="Q22" s="24" t="s">
        <v>52</v>
      </c>
      <c r="R22" s="15"/>
      <c r="S22" s="80"/>
      <c r="T22" s="80"/>
      <c r="U22" s="80"/>
      <c r="V22" s="80"/>
      <c r="W22" s="80"/>
      <c r="X22" s="80"/>
      <c r="Y22" s="80"/>
    </row>
    <row r="23" spans="1:25" ht="15.75" customHeight="1">
      <c r="A23" s="10">
        <v>22</v>
      </c>
      <c r="B23" s="46">
        <v>55</v>
      </c>
      <c r="C23" s="46">
        <v>25</v>
      </c>
      <c r="D23" s="46">
        <v>0</v>
      </c>
      <c r="E23" s="46">
        <v>0</v>
      </c>
      <c r="F23" s="24">
        <v>14</v>
      </c>
      <c r="G23" s="24">
        <v>12</v>
      </c>
      <c r="H23" s="24">
        <v>10</v>
      </c>
      <c r="I23" s="24">
        <v>1</v>
      </c>
      <c r="J23" s="24">
        <v>444</v>
      </c>
      <c r="K23" s="24">
        <v>648</v>
      </c>
      <c r="L23" s="24">
        <v>34.299999999999997</v>
      </c>
      <c r="M23" s="24" t="s">
        <v>34</v>
      </c>
      <c r="N23" s="24">
        <v>2</v>
      </c>
      <c r="O23" s="47" t="s">
        <v>68</v>
      </c>
      <c r="P23" s="40" t="s">
        <v>51</v>
      </c>
      <c r="Q23" s="47" t="s">
        <v>52</v>
      </c>
      <c r="R23" s="15"/>
      <c r="S23" s="80"/>
      <c r="T23" s="80"/>
      <c r="U23" s="80"/>
      <c r="V23" s="80"/>
      <c r="W23" s="80"/>
      <c r="X23" s="80"/>
      <c r="Y23" s="80"/>
    </row>
    <row r="24" spans="1:25" ht="15.75" customHeight="1">
      <c r="A24" s="10">
        <v>23</v>
      </c>
      <c r="B24" s="46">
        <v>55</v>
      </c>
      <c r="C24" s="46">
        <v>25</v>
      </c>
      <c r="D24" s="46">
        <v>0</v>
      </c>
      <c r="E24" s="46">
        <v>0</v>
      </c>
      <c r="F24" s="24">
        <v>14</v>
      </c>
      <c r="G24" s="24">
        <v>12</v>
      </c>
      <c r="H24" s="24">
        <v>10</v>
      </c>
      <c r="I24" s="24">
        <v>1</v>
      </c>
      <c r="J24" s="24">
        <v>675</v>
      </c>
      <c r="K24" s="24">
        <v>813</v>
      </c>
      <c r="L24" s="24">
        <v>46.1</v>
      </c>
      <c r="M24" s="24" t="s">
        <v>54</v>
      </c>
      <c r="N24" s="24" t="s">
        <v>55</v>
      </c>
      <c r="O24" s="47" t="s">
        <v>68</v>
      </c>
      <c r="P24" s="72" t="s">
        <v>53</v>
      </c>
      <c r="Q24" s="47" t="s">
        <v>52</v>
      </c>
      <c r="R24" s="15"/>
      <c r="S24" s="80"/>
      <c r="T24" s="80"/>
      <c r="U24" s="80"/>
      <c r="V24" s="80"/>
      <c r="W24" s="80"/>
      <c r="X24" s="80"/>
      <c r="Y24" s="80"/>
    </row>
    <row r="25" spans="1:25" ht="15.75" customHeight="1">
      <c r="A25" s="10">
        <v>24</v>
      </c>
      <c r="B25" s="46">
        <v>45</v>
      </c>
      <c r="C25" s="46">
        <v>25</v>
      </c>
      <c r="D25" s="46">
        <v>27</v>
      </c>
      <c r="E25" s="46">
        <v>0</v>
      </c>
      <c r="F25" s="24">
        <v>9</v>
      </c>
      <c r="G25" s="24">
        <v>8</v>
      </c>
      <c r="H25" s="24">
        <v>10</v>
      </c>
      <c r="I25" s="24">
        <v>2</v>
      </c>
      <c r="J25" s="24">
        <v>438</v>
      </c>
      <c r="K25" s="24">
        <v>720</v>
      </c>
      <c r="L25" s="24">
        <v>41.8</v>
      </c>
      <c r="M25" s="24" t="s">
        <v>34</v>
      </c>
      <c r="N25" s="24">
        <v>2</v>
      </c>
      <c r="O25" s="47" t="s">
        <v>68</v>
      </c>
      <c r="P25" s="72" t="s">
        <v>51</v>
      </c>
      <c r="Q25" s="47" t="s">
        <v>52</v>
      </c>
      <c r="R25" s="15"/>
      <c r="S25" s="80"/>
      <c r="T25" s="80"/>
      <c r="U25" s="80"/>
      <c r="V25" s="80"/>
      <c r="W25" s="80"/>
      <c r="X25" s="80"/>
      <c r="Y25" s="80"/>
    </row>
    <row r="26" spans="1:25" ht="15.75" customHeight="1">
      <c r="A26" s="10">
        <v>25</v>
      </c>
      <c r="B26" s="46">
        <v>45</v>
      </c>
      <c r="C26" s="46">
        <v>25</v>
      </c>
      <c r="D26" s="46">
        <v>27</v>
      </c>
      <c r="E26" s="46">
        <v>0</v>
      </c>
      <c r="F26" s="24">
        <v>9</v>
      </c>
      <c r="G26" s="24">
        <v>8</v>
      </c>
      <c r="H26" s="24">
        <v>10</v>
      </c>
      <c r="I26" s="24">
        <v>2</v>
      </c>
      <c r="J26" s="24">
        <v>444</v>
      </c>
      <c r="K26" s="24">
        <v>648</v>
      </c>
      <c r="L26" s="24">
        <v>39.200000000000003</v>
      </c>
      <c r="M26" s="24" t="s">
        <v>34</v>
      </c>
      <c r="N26" s="24">
        <v>2</v>
      </c>
      <c r="O26" s="47" t="s">
        <v>68</v>
      </c>
      <c r="P26" s="40" t="s">
        <v>51</v>
      </c>
      <c r="Q26" s="47" t="s">
        <v>52</v>
      </c>
      <c r="R26" s="15"/>
      <c r="S26" s="80"/>
      <c r="T26" s="80"/>
      <c r="U26" s="80"/>
      <c r="V26" s="80"/>
      <c r="W26" s="80"/>
      <c r="X26" s="80"/>
      <c r="Y26" s="80"/>
    </row>
    <row r="27" spans="1:25" ht="15.75" customHeight="1">
      <c r="A27" s="10">
        <v>26</v>
      </c>
      <c r="B27" s="46">
        <v>45</v>
      </c>
      <c r="C27" s="46">
        <v>25</v>
      </c>
      <c r="D27" s="46">
        <v>27</v>
      </c>
      <c r="E27" s="46">
        <v>0</v>
      </c>
      <c r="F27" s="24">
        <v>9</v>
      </c>
      <c r="G27" s="24">
        <v>8</v>
      </c>
      <c r="H27" s="24">
        <v>10</v>
      </c>
      <c r="I27" s="24">
        <v>2</v>
      </c>
      <c r="J27" s="24">
        <v>675</v>
      </c>
      <c r="K27" s="24">
        <v>813</v>
      </c>
      <c r="L27" s="24">
        <v>51.8</v>
      </c>
      <c r="M27" s="24" t="s">
        <v>54</v>
      </c>
      <c r="N27" s="24" t="s">
        <v>55</v>
      </c>
      <c r="O27" s="47" t="s">
        <v>68</v>
      </c>
      <c r="P27" s="72" t="s">
        <v>53</v>
      </c>
      <c r="Q27" s="47" t="s">
        <v>52</v>
      </c>
      <c r="R27" s="15"/>
      <c r="S27" s="80"/>
      <c r="T27" s="80"/>
      <c r="U27" s="80"/>
      <c r="V27" s="80"/>
      <c r="W27" s="80"/>
      <c r="X27" s="80"/>
      <c r="Y27" s="80"/>
    </row>
    <row r="28" spans="1:25" ht="15.75" customHeight="1">
      <c r="A28" s="10">
        <v>27</v>
      </c>
      <c r="B28" s="46">
        <v>45</v>
      </c>
      <c r="C28" s="46">
        <v>14</v>
      </c>
      <c r="D28" s="46">
        <v>27</v>
      </c>
      <c r="E28" s="46">
        <v>22</v>
      </c>
      <c r="F28" s="24">
        <v>9</v>
      </c>
      <c r="G28" s="24">
        <v>8</v>
      </c>
      <c r="H28" s="24">
        <v>10</v>
      </c>
      <c r="I28" s="24">
        <v>3</v>
      </c>
      <c r="J28" s="24">
        <v>438</v>
      </c>
      <c r="K28" s="24">
        <v>720</v>
      </c>
      <c r="L28" s="24">
        <v>33.4</v>
      </c>
      <c r="M28" s="24" t="s">
        <v>34</v>
      </c>
      <c r="N28" s="24">
        <v>2</v>
      </c>
      <c r="O28" s="47" t="s">
        <v>68</v>
      </c>
      <c r="P28" s="72" t="s">
        <v>51</v>
      </c>
      <c r="Q28" s="47" t="s">
        <v>52</v>
      </c>
      <c r="R28" s="15"/>
      <c r="S28" s="80"/>
      <c r="T28" s="80"/>
      <c r="U28" s="80"/>
      <c r="V28" s="80"/>
      <c r="W28" s="80"/>
      <c r="X28" s="80"/>
      <c r="Y28" s="80"/>
    </row>
    <row r="29" spans="1:25" ht="15.75" customHeight="1">
      <c r="A29" s="10">
        <v>28</v>
      </c>
      <c r="B29" s="46">
        <v>45</v>
      </c>
      <c r="C29" s="46">
        <v>14</v>
      </c>
      <c r="D29" s="46">
        <v>27</v>
      </c>
      <c r="E29" s="46">
        <v>22</v>
      </c>
      <c r="F29" s="24">
        <v>9</v>
      </c>
      <c r="G29" s="24">
        <v>8</v>
      </c>
      <c r="H29" s="24">
        <v>10</v>
      </c>
      <c r="I29" s="24">
        <v>3</v>
      </c>
      <c r="J29" s="24">
        <v>444</v>
      </c>
      <c r="K29" s="24">
        <v>648</v>
      </c>
      <c r="L29" s="24">
        <v>31.8</v>
      </c>
      <c r="M29" s="24" t="s">
        <v>34</v>
      </c>
      <c r="N29" s="24">
        <v>2</v>
      </c>
      <c r="O29" s="47" t="s">
        <v>68</v>
      </c>
      <c r="P29" s="40" t="s">
        <v>51</v>
      </c>
      <c r="Q29" s="47" t="s">
        <v>52</v>
      </c>
      <c r="R29" s="15"/>
      <c r="S29" s="80"/>
      <c r="T29" s="80"/>
      <c r="U29" s="80"/>
      <c r="V29" s="80"/>
      <c r="W29" s="80"/>
      <c r="X29" s="80"/>
      <c r="Y29" s="80"/>
    </row>
    <row r="30" spans="1:25" ht="15.75" customHeight="1">
      <c r="A30" s="10">
        <v>29</v>
      </c>
      <c r="B30" s="46">
        <v>45</v>
      </c>
      <c r="C30" s="46">
        <v>14</v>
      </c>
      <c r="D30" s="46">
        <v>27</v>
      </c>
      <c r="E30" s="46">
        <v>22</v>
      </c>
      <c r="F30" s="24">
        <v>9</v>
      </c>
      <c r="G30" s="24">
        <v>8</v>
      </c>
      <c r="H30" s="24">
        <v>10</v>
      </c>
      <c r="I30" s="24">
        <v>3</v>
      </c>
      <c r="J30" s="24">
        <v>675</v>
      </c>
      <c r="K30" s="24">
        <v>813</v>
      </c>
      <c r="L30" s="24">
        <v>42.7</v>
      </c>
      <c r="M30" s="24" t="s">
        <v>54</v>
      </c>
      <c r="N30" s="24" t="s">
        <v>55</v>
      </c>
      <c r="O30" s="47" t="s">
        <v>68</v>
      </c>
      <c r="P30" s="72" t="s">
        <v>53</v>
      </c>
      <c r="Q30" s="47" t="s">
        <v>52</v>
      </c>
      <c r="R30" s="15"/>
      <c r="S30" s="80"/>
      <c r="T30" s="80"/>
      <c r="U30" s="80"/>
      <c r="V30" s="80"/>
      <c r="W30" s="80"/>
      <c r="X30" s="80"/>
      <c r="Y30" s="80"/>
    </row>
    <row r="31" spans="1:25" ht="15.75" customHeight="1">
      <c r="A31" s="10">
        <v>30</v>
      </c>
      <c r="R31" s="15"/>
      <c r="S31" s="80"/>
      <c r="T31" s="80"/>
      <c r="U31" s="80"/>
      <c r="V31" s="80"/>
      <c r="W31" s="80"/>
      <c r="X31" s="80"/>
      <c r="Y31" s="80"/>
    </row>
    <row r="32" spans="1:25" ht="15.75" customHeight="1">
      <c r="A32" s="10">
        <v>31</v>
      </c>
      <c r="R32" s="15"/>
      <c r="S32" s="80"/>
      <c r="T32" s="80"/>
      <c r="U32" s="80"/>
      <c r="V32" s="80"/>
      <c r="W32" s="80"/>
      <c r="X32" s="80"/>
      <c r="Y32" s="80"/>
    </row>
    <row r="33" spans="1:26" ht="15.75" customHeight="1">
      <c r="A33" s="10">
        <v>32</v>
      </c>
      <c r="R33" s="15"/>
      <c r="S33" s="80"/>
      <c r="T33" s="80"/>
      <c r="U33" s="80"/>
      <c r="V33" s="80"/>
      <c r="W33" s="80"/>
      <c r="X33" s="80"/>
      <c r="Y33" s="80"/>
    </row>
    <row r="34" spans="1:26" ht="15.75" customHeight="1">
      <c r="A34" s="10">
        <v>33</v>
      </c>
      <c r="B34" s="24"/>
      <c r="C34" s="24"/>
      <c r="D34" s="24"/>
      <c r="E34" s="24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15"/>
      <c r="S34" s="80"/>
      <c r="T34" s="80"/>
      <c r="U34" s="80"/>
      <c r="V34" s="80"/>
      <c r="W34" s="80"/>
      <c r="X34" s="80"/>
      <c r="Y34" s="80"/>
    </row>
    <row r="35" spans="1:26" ht="15.75" customHeight="1">
      <c r="A35" s="10">
        <v>34</v>
      </c>
      <c r="B35" s="24"/>
      <c r="C35" s="24"/>
      <c r="D35" s="24"/>
      <c r="E35" s="24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15"/>
      <c r="S35" s="80"/>
      <c r="T35" s="80"/>
      <c r="U35" s="80"/>
      <c r="V35" s="80"/>
      <c r="W35" s="80"/>
      <c r="X35" s="80"/>
      <c r="Y35" s="80"/>
    </row>
    <row r="36" spans="1:26" ht="15.75" customHeight="1">
      <c r="A36" s="10">
        <v>35</v>
      </c>
      <c r="B36" s="24"/>
      <c r="C36" s="24"/>
      <c r="D36" s="24"/>
      <c r="E36" s="24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15"/>
      <c r="S36" s="80"/>
      <c r="T36" s="80"/>
      <c r="U36" s="80"/>
      <c r="V36" s="80"/>
      <c r="W36" s="80"/>
      <c r="X36" s="80"/>
      <c r="Y36" s="80"/>
    </row>
    <row r="37" spans="1:26" ht="15.75" customHeight="1">
      <c r="A37" s="10">
        <v>36</v>
      </c>
      <c r="B37" s="24"/>
      <c r="C37" s="24"/>
      <c r="D37" s="24"/>
      <c r="E37" s="24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15"/>
      <c r="S37" s="17"/>
      <c r="T37" s="17"/>
      <c r="U37" s="17"/>
      <c r="V37" s="17"/>
      <c r="W37" s="17"/>
      <c r="X37" s="17"/>
      <c r="Y37" s="17"/>
    </row>
    <row r="38" spans="1:26" ht="15.75" customHeight="1">
      <c r="A38" s="10">
        <v>37</v>
      </c>
      <c r="B38" s="24"/>
      <c r="C38" s="24"/>
      <c r="D38" s="24"/>
      <c r="E38" s="24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15"/>
      <c r="S38" s="81"/>
      <c r="T38" s="80"/>
      <c r="U38" s="80"/>
      <c r="V38" s="80"/>
      <c r="W38" s="80"/>
      <c r="X38" s="15"/>
      <c r="Y38" s="15"/>
      <c r="Z38" s="36"/>
    </row>
    <row r="39" spans="1:26" ht="15.75" customHeight="1">
      <c r="A39" s="10">
        <v>38</v>
      </c>
      <c r="B39" s="24"/>
      <c r="C39" s="24"/>
      <c r="D39" s="24"/>
      <c r="E39" s="24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15"/>
      <c r="S39" s="80"/>
      <c r="T39" s="80"/>
      <c r="U39" s="80"/>
      <c r="V39" s="80"/>
      <c r="W39" s="80"/>
      <c r="X39" s="15"/>
      <c r="Y39" s="15"/>
      <c r="Z39" s="36"/>
    </row>
    <row r="40" spans="1:26" ht="15.75" customHeight="1">
      <c r="A40" s="10">
        <v>39</v>
      </c>
      <c r="B40" s="24"/>
      <c r="C40" s="24"/>
      <c r="D40" s="24"/>
      <c r="E40" s="24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15"/>
      <c r="S40" s="80"/>
      <c r="T40" s="80"/>
      <c r="U40" s="80"/>
      <c r="V40" s="80"/>
      <c r="W40" s="80"/>
      <c r="X40" s="15"/>
      <c r="Y40" s="15"/>
      <c r="Z40" s="36"/>
    </row>
    <row r="41" spans="1:26" ht="15">
      <c r="A41" s="10">
        <v>40</v>
      </c>
      <c r="R41" s="15"/>
      <c r="S41" s="80"/>
      <c r="T41" s="80"/>
      <c r="U41" s="80"/>
      <c r="V41" s="80"/>
      <c r="W41" s="80"/>
      <c r="X41" s="15"/>
      <c r="Y41" s="15"/>
      <c r="Z41" s="36"/>
    </row>
    <row r="42" spans="1:26" ht="15">
      <c r="A42" s="10">
        <v>41</v>
      </c>
      <c r="R42" s="15"/>
      <c r="S42" s="80"/>
      <c r="T42" s="80"/>
      <c r="U42" s="80"/>
      <c r="V42" s="80"/>
      <c r="W42" s="80"/>
      <c r="X42" s="15"/>
      <c r="Y42" s="15"/>
      <c r="Z42" s="36"/>
    </row>
    <row r="43" spans="1:26" ht="15">
      <c r="A43" s="10">
        <v>42</v>
      </c>
      <c r="R43" s="15"/>
      <c r="S43" s="80"/>
      <c r="T43" s="80"/>
      <c r="U43" s="80"/>
      <c r="V43" s="80"/>
      <c r="W43" s="80"/>
      <c r="X43" s="15"/>
      <c r="Y43" s="15"/>
      <c r="Z43" s="36"/>
    </row>
    <row r="44" spans="1:26" ht="15">
      <c r="A44" s="10">
        <v>43</v>
      </c>
      <c r="R44" s="15"/>
      <c r="S44" s="80"/>
      <c r="T44" s="80"/>
      <c r="U44" s="80"/>
      <c r="V44" s="80"/>
      <c r="W44" s="80"/>
      <c r="X44" s="15"/>
      <c r="Y44" s="15"/>
      <c r="Z44" s="36"/>
    </row>
    <row r="45" spans="1:26" ht="15">
      <c r="A45" s="10">
        <v>44</v>
      </c>
      <c r="R45" s="15"/>
      <c r="S45" s="80"/>
      <c r="T45" s="80"/>
      <c r="U45" s="80"/>
      <c r="V45" s="80"/>
      <c r="W45" s="80"/>
      <c r="X45" s="15"/>
      <c r="Y45" s="15"/>
      <c r="Z45" s="36"/>
    </row>
    <row r="46" spans="1:26" ht="15">
      <c r="A46" s="10">
        <v>45</v>
      </c>
      <c r="R46" s="15"/>
      <c r="S46" s="80"/>
      <c r="T46" s="80"/>
      <c r="U46" s="80"/>
      <c r="V46" s="80"/>
      <c r="W46" s="80"/>
      <c r="X46" s="15"/>
      <c r="Y46" s="15"/>
      <c r="Z46" s="36"/>
    </row>
    <row r="47" spans="1:26" ht="15">
      <c r="A47" s="10">
        <v>46</v>
      </c>
      <c r="R47" s="15"/>
      <c r="S47" s="80"/>
      <c r="T47" s="80"/>
      <c r="U47" s="80"/>
      <c r="V47" s="80"/>
      <c r="W47" s="80"/>
      <c r="X47" s="15"/>
      <c r="Y47" s="15"/>
      <c r="Z47" s="36"/>
    </row>
    <row r="48" spans="1:26" ht="15">
      <c r="A48" s="10">
        <v>47</v>
      </c>
      <c r="R48" s="15"/>
      <c r="S48" s="80"/>
      <c r="T48" s="80"/>
      <c r="U48" s="80"/>
      <c r="V48" s="80"/>
      <c r="W48" s="80"/>
      <c r="X48" s="15"/>
      <c r="Y48" s="15"/>
      <c r="Z48" s="36"/>
    </row>
    <row r="49" spans="1:26" ht="15">
      <c r="A49" s="10">
        <v>48</v>
      </c>
      <c r="R49" s="15"/>
      <c r="S49" s="80"/>
      <c r="T49" s="80"/>
      <c r="U49" s="80"/>
      <c r="V49" s="80"/>
      <c r="W49" s="80"/>
      <c r="X49" s="15"/>
      <c r="Y49" s="15"/>
      <c r="Z49" s="36"/>
    </row>
    <row r="50" spans="1:26" ht="15">
      <c r="A50" s="10">
        <v>49</v>
      </c>
      <c r="R50" s="15"/>
      <c r="S50" s="80"/>
      <c r="T50" s="80"/>
      <c r="U50" s="80"/>
      <c r="V50" s="80"/>
      <c r="W50" s="80"/>
      <c r="X50" s="15"/>
      <c r="Y50" s="15"/>
      <c r="Z50" s="36"/>
    </row>
    <row r="51" spans="1:26" ht="15">
      <c r="A51" s="10">
        <v>50</v>
      </c>
      <c r="R51" s="15"/>
      <c r="S51" s="80"/>
      <c r="T51" s="80"/>
      <c r="U51" s="80"/>
      <c r="V51" s="80"/>
      <c r="W51" s="80"/>
      <c r="X51" s="15"/>
      <c r="Y51" s="15"/>
      <c r="Z51" s="36"/>
    </row>
    <row r="52" spans="1:26" ht="15">
      <c r="A52" s="10">
        <v>51</v>
      </c>
      <c r="R52" s="15"/>
      <c r="S52" s="80"/>
      <c r="T52" s="80"/>
      <c r="U52" s="80"/>
      <c r="V52" s="80"/>
      <c r="W52" s="80"/>
      <c r="X52" s="15"/>
      <c r="Y52" s="15"/>
      <c r="Z52" s="36"/>
    </row>
    <row r="53" spans="1:26" ht="15">
      <c r="A53" s="10">
        <v>52</v>
      </c>
      <c r="S53" s="80"/>
      <c r="T53" s="80"/>
      <c r="U53" s="80"/>
      <c r="V53" s="80"/>
      <c r="W53" s="80"/>
      <c r="X53" s="15"/>
      <c r="Y53" s="15"/>
      <c r="Z53" s="36"/>
    </row>
    <row r="54" spans="1:26" ht="15">
      <c r="A54" s="10">
        <v>53</v>
      </c>
      <c r="R54" s="15"/>
      <c r="S54" s="80"/>
      <c r="T54" s="80"/>
      <c r="U54" s="80"/>
      <c r="V54" s="80"/>
      <c r="W54" s="80"/>
      <c r="X54" s="15"/>
      <c r="Y54" s="15"/>
      <c r="Z54" s="36"/>
    </row>
    <row r="55" spans="1:26" ht="15">
      <c r="A55" s="10">
        <v>54</v>
      </c>
      <c r="R55" s="15"/>
      <c r="S55" s="80"/>
      <c r="T55" s="80"/>
      <c r="U55" s="80"/>
      <c r="V55" s="80"/>
      <c r="W55" s="80"/>
      <c r="X55" s="15"/>
      <c r="Y55" s="15"/>
      <c r="Z55" s="36"/>
    </row>
    <row r="56" spans="1:26" ht="15">
      <c r="A56" s="10">
        <v>55</v>
      </c>
      <c r="R56" s="15"/>
      <c r="S56" s="80"/>
      <c r="T56" s="80"/>
      <c r="U56" s="80"/>
      <c r="V56" s="80"/>
      <c r="W56" s="80"/>
      <c r="X56" s="15"/>
      <c r="Y56" s="15"/>
      <c r="Z56" s="36"/>
    </row>
    <row r="57" spans="1:26" ht="15">
      <c r="A57" s="10">
        <v>56</v>
      </c>
      <c r="R57" s="15"/>
      <c r="S57" s="80"/>
      <c r="T57" s="80"/>
      <c r="U57" s="80"/>
      <c r="V57" s="80"/>
      <c r="W57" s="80"/>
      <c r="X57" s="15"/>
      <c r="Y57" s="15"/>
      <c r="Z57" s="36"/>
    </row>
    <row r="58" spans="1:26" ht="15">
      <c r="A58" s="10">
        <v>57</v>
      </c>
      <c r="R58" s="15"/>
      <c r="S58" s="80"/>
      <c r="T58" s="80"/>
      <c r="U58" s="80"/>
      <c r="V58" s="80"/>
      <c r="W58" s="80"/>
      <c r="X58" s="15"/>
      <c r="Y58" s="15"/>
      <c r="Z58" s="36"/>
    </row>
    <row r="59" spans="1:26" ht="15">
      <c r="A59" s="10">
        <v>58</v>
      </c>
      <c r="R59" s="15"/>
      <c r="S59" s="80"/>
      <c r="T59" s="80"/>
      <c r="U59" s="80"/>
      <c r="V59" s="80"/>
      <c r="W59" s="80"/>
      <c r="X59" s="15"/>
      <c r="Y59" s="15"/>
      <c r="Z59" s="36"/>
    </row>
    <row r="60" spans="1:26" ht="15">
      <c r="A60" s="10">
        <v>59</v>
      </c>
      <c r="R60" s="15"/>
      <c r="S60" s="80"/>
      <c r="T60" s="80"/>
      <c r="U60" s="80"/>
      <c r="V60" s="80"/>
      <c r="W60" s="80"/>
      <c r="X60" s="15"/>
      <c r="Y60" s="15"/>
      <c r="Z60" s="36"/>
    </row>
    <row r="61" spans="1:26" ht="15">
      <c r="A61" s="10">
        <v>60</v>
      </c>
      <c r="R61" s="15"/>
      <c r="S61" s="80"/>
      <c r="T61" s="80"/>
      <c r="U61" s="80"/>
      <c r="V61" s="80"/>
      <c r="W61" s="80"/>
      <c r="X61" s="15"/>
      <c r="Y61" s="15"/>
      <c r="Z61" s="36"/>
    </row>
    <row r="62" spans="1:26" ht="15">
      <c r="A62" s="10">
        <v>61</v>
      </c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47"/>
      <c r="P62" s="70"/>
      <c r="Q62" s="70"/>
      <c r="R62" s="15"/>
      <c r="S62" s="80"/>
      <c r="T62" s="80"/>
      <c r="U62" s="80"/>
      <c r="V62" s="80"/>
      <c r="W62" s="80"/>
      <c r="X62" s="15"/>
      <c r="Y62" s="15"/>
      <c r="Z62" s="36"/>
    </row>
    <row r="63" spans="1:26" ht="15">
      <c r="A63" s="10">
        <v>62</v>
      </c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47"/>
      <c r="P63" s="70"/>
      <c r="Q63" s="70"/>
      <c r="R63" s="15"/>
      <c r="S63" s="80"/>
      <c r="T63" s="80"/>
      <c r="U63" s="80"/>
      <c r="V63" s="80"/>
      <c r="W63" s="80"/>
      <c r="X63" s="15"/>
      <c r="Y63" s="15"/>
      <c r="Z63" s="36"/>
    </row>
    <row r="64" spans="1:26" ht="15">
      <c r="A64" s="10">
        <v>63</v>
      </c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47"/>
      <c r="P64" s="70"/>
      <c r="Q64" s="70"/>
      <c r="R64" s="15"/>
      <c r="S64" s="80"/>
      <c r="T64" s="80"/>
      <c r="U64" s="80"/>
      <c r="V64" s="80"/>
      <c r="W64" s="80"/>
      <c r="X64" s="15"/>
      <c r="Y64" s="15"/>
      <c r="Z64" s="36"/>
    </row>
    <row r="65" spans="1:26" ht="15">
      <c r="A65" s="10">
        <v>64</v>
      </c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15"/>
      <c r="S65" s="80"/>
      <c r="T65" s="80"/>
      <c r="U65" s="80"/>
      <c r="V65" s="80"/>
      <c r="W65" s="80"/>
      <c r="X65" s="15"/>
      <c r="Y65" s="15"/>
      <c r="Z65" s="36"/>
    </row>
    <row r="66" spans="1:26" ht="15">
      <c r="A66" s="10">
        <v>65</v>
      </c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15"/>
      <c r="S66" s="15"/>
      <c r="T66" s="15"/>
      <c r="U66" s="15"/>
      <c r="V66" s="15"/>
      <c r="W66" s="15"/>
      <c r="X66" s="15"/>
      <c r="Y66" s="15"/>
      <c r="Z66" s="36"/>
    </row>
    <row r="67" spans="1:26" ht="15">
      <c r="A67" s="10">
        <v>66</v>
      </c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15"/>
      <c r="S67" s="15"/>
      <c r="T67" s="15"/>
      <c r="U67" s="15"/>
      <c r="V67" s="15"/>
      <c r="W67" s="15"/>
      <c r="X67" s="15"/>
      <c r="Y67" s="15"/>
      <c r="Z67" s="36"/>
    </row>
    <row r="68" spans="1:26" ht="15">
      <c r="A68" s="10">
        <v>67</v>
      </c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15"/>
      <c r="S68" s="15"/>
      <c r="T68" s="15"/>
      <c r="U68" s="15"/>
      <c r="V68" s="15"/>
      <c r="W68" s="15"/>
      <c r="X68" s="15"/>
      <c r="Y68" s="15"/>
      <c r="Z68" s="36"/>
    </row>
    <row r="69" spans="1:26" ht="15">
      <c r="A69" s="10">
        <v>68</v>
      </c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15"/>
      <c r="S69" s="15"/>
      <c r="T69" s="15"/>
      <c r="U69" s="15"/>
      <c r="V69" s="15"/>
      <c r="W69" s="15"/>
      <c r="X69" s="15"/>
      <c r="Y69" s="15"/>
      <c r="Z69" s="36"/>
    </row>
    <row r="70" spans="1:26" ht="15">
      <c r="A70" s="10">
        <v>69</v>
      </c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15"/>
      <c r="S70" s="15"/>
      <c r="T70" s="15"/>
      <c r="U70" s="15"/>
      <c r="V70" s="15"/>
      <c r="W70" s="15"/>
      <c r="X70" s="15"/>
      <c r="Y70" s="15"/>
      <c r="Z70" s="36"/>
    </row>
    <row r="71" spans="1:26" ht="15">
      <c r="A71" s="10">
        <v>70</v>
      </c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15"/>
      <c r="S71" s="15"/>
      <c r="T71" s="15"/>
      <c r="U71" s="15"/>
      <c r="V71" s="15"/>
      <c r="W71" s="15"/>
      <c r="X71" s="15"/>
      <c r="Y71" s="15"/>
      <c r="Z71" s="36"/>
    </row>
    <row r="72" spans="1:26" ht="15">
      <c r="A72" s="10">
        <v>71</v>
      </c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15"/>
      <c r="S72" s="15"/>
      <c r="T72" s="15"/>
      <c r="U72" s="15"/>
      <c r="V72" s="15"/>
      <c r="W72" s="15"/>
      <c r="X72" s="15"/>
      <c r="Y72" s="15"/>
      <c r="Z72" s="36"/>
    </row>
    <row r="73" spans="1:26" ht="15">
      <c r="A73" s="10">
        <v>72</v>
      </c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15"/>
      <c r="S73" s="15"/>
      <c r="T73" s="15"/>
      <c r="U73" s="15"/>
      <c r="V73" s="15"/>
      <c r="W73" s="15"/>
      <c r="X73" s="15"/>
      <c r="Y73" s="15"/>
      <c r="Z73" s="36"/>
    </row>
    <row r="74" spans="1:26" ht="15">
      <c r="A74" s="10">
        <v>73</v>
      </c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15"/>
      <c r="S74" s="15"/>
      <c r="T74" s="15"/>
      <c r="U74" s="15"/>
      <c r="V74" s="15"/>
      <c r="W74" s="15"/>
      <c r="X74" s="15"/>
      <c r="Y74" s="15"/>
      <c r="Z74" s="36"/>
    </row>
    <row r="75" spans="1:26" ht="15">
      <c r="A75" s="10">
        <v>74</v>
      </c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15"/>
      <c r="S75" s="15"/>
      <c r="T75" s="15"/>
      <c r="U75" s="15"/>
      <c r="V75" s="15"/>
      <c r="W75" s="15"/>
      <c r="X75" s="15"/>
      <c r="Y75" s="15"/>
      <c r="Z75" s="36"/>
    </row>
    <row r="76" spans="1:26" ht="15">
      <c r="A76" s="10">
        <v>75</v>
      </c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15"/>
      <c r="S76" s="15"/>
      <c r="T76" s="15"/>
      <c r="U76" s="15"/>
      <c r="V76" s="15"/>
      <c r="W76" s="15"/>
      <c r="X76" s="15"/>
      <c r="Y76" s="15"/>
      <c r="Z76" s="36"/>
    </row>
    <row r="77" spans="1:26" ht="15">
      <c r="A77" s="10">
        <v>76</v>
      </c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15"/>
      <c r="S77" s="15"/>
      <c r="T77" s="15"/>
      <c r="U77" s="15"/>
      <c r="V77" s="15"/>
      <c r="W77" s="15"/>
      <c r="X77" s="15"/>
      <c r="Y77" s="15"/>
      <c r="Z77" s="36"/>
    </row>
    <row r="78" spans="1:26" ht="15">
      <c r="A78" s="10">
        <v>77</v>
      </c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15"/>
      <c r="S78" s="15"/>
      <c r="T78" s="15"/>
      <c r="U78" s="15"/>
      <c r="V78" s="15"/>
      <c r="W78" s="15"/>
      <c r="X78" s="15"/>
      <c r="Y78" s="15"/>
      <c r="Z78" s="36"/>
    </row>
    <row r="79" spans="1:26" ht="15">
      <c r="A79" s="10">
        <v>78</v>
      </c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15"/>
      <c r="S79" s="15"/>
      <c r="T79" s="15"/>
      <c r="U79" s="15"/>
      <c r="V79" s="15"/>
      <c r="W79" s="15"/>
      <c r="X79" s="15"/>
      <c r="Y79" s="15"/>
      <c r="Z79" s="36"/>
    </row>
    <row r="80" spans="1:26" ht="15">
      <c r="A80" s="10">
        <v>79</v>
      </c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15"/>
      <c r="S80" s="15"/>
      <c r="T80" s="15"/>
      <c r="U80" s="15"/>
      <c r="V80" s="15"/>
      <c r="W80" s="15"/>
      <c r="X80" s="15"/>
      <c r="Y80" s="15"/>
      <c r="Z80" s="36"/>
    </row>
    <row r="81" spans="1:26" ht="15">
      <c r="A81" s="10">
        <v>80</v>
      </c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15"/>
      <c r="S81" s="15"/>
      <c r="T81" s="15"/>
      <c r="U81" s="15"/>
      <c r="V81" s="15"/>
      <c r="W81" s="15"/>
      <c r="X81" s="15"/>
      <c r="Y81" s="15"/>
      <c r="Z81" s="36"/>
    </row>
    <row r="82" spans="1:26" ht="15">
      <c r="A82" s="10">
        <v>81</v>
      </c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15"/>
      <c r="S82" s="15"/>
      <c r="T82" s="15"/>
      <c r="U82" s="15"/>
      <c r="V82" s="15"/>
      <c r="W82" s="15"/>
      <c r="X82" s="15"/>
      <c r="Y82" s="15"/>
      <c r="Z82" s="36"/>
    </row>
    <row r="83" spans="1:26" ht="15">
      <c r="A83" s="10">
        <v>82</v>
      </c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15"/>
      <c r="S83" s="15"/>
      <c r="T83" s="15"/>
      <c r="U83" s="15"/>
      <c r="V83" s="15"/>
      <c r="W83" s="15"/>
      <c r="X83" s="15"/>
      <c r="Y83" s="15"/>
      <c r="Z83" s="36"/>
    </row>
    <row r="84" spans="1:26" ht="15">
      <c r="A84" s="10">
        <v>83</v>
      </c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15"/>
      <c r="S84" s="15"/>
      <c r="T84" s="15"/>
      <c r="U84" s="15"/>
      <c r="V84" s="15"/>
      <c r="W84" s="15"/>
      <c r="X84" s="15"/>
      <c r="Y84" s="15"/>
      <c r="Z84" s="36"/>
    </row>
    <row r="85" spans="1:26" ht="15">
      <c r="A85" s="10">
        <v>84</v>
      </c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15"/>
      <c r="S85" s="15"/>
      <c r="T85" s="15"/>
      <c r="U85" s="15"/>
      <c r="V85" s="15"/>
      <c r="W85" s="15"/>
      <c r="X85" s="15"/>
      <c r="Y85" s="15"/>
      <c r="Z85" s="36"/>
    </row>
    <row r="86" spans="1:26" ht="15">
      <c r="A86" s="10">
        <v>85</v>
      </c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15"/>
      <c r="S86" s="15"/>
      <c r="T86" s="15"/>
      <c r="U86" s="15"/>
      <c r="V86" s="15"/>
      <c r="W86" s="15"/>
      <c r="X86" s="15"/>
      <c r="Y86" s="15"/>
      <c r="Z86" s="36"/>
    </row>
    <row r="87" spans="1:26" ht="15">
      <c r="A87" s="10">
        <v>86</v>
      </c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15"/>
      <c r="S87" s="15"/>
      <c r="T87" s="15"/>
      <c r="U87" s="15"/>
      <c r="V87" s="15"/>
      <c r="W87" s="15"/>
      <c r="X87" s="15"/>
      <c r="Y87" s="15"/>
      <c r="Z87" s="36"/>
    </row>
    <row r="88" spans="1:26" ht="15">
      <c r="A88" s="10">
        <v>87</v>
      </c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15"/>
      <c r="S88" s="15"/>
      <c r="T88" s="15"/>
      <c r="U88" s="15"/>
      <c r="V88" s="15"/>
      <c r="W88" s="15"/>
      <c r="X88" s="15"/>
      <c r="Y88" s="15"/>
      <c r="Z88" s="36"/>
    </row>
    <row r="89" spans="1:26" ht="15">
      <c r="A89" s="10">
        <v>88</v>
      </c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15"/>
      <c r="S89" s="15"/>
      <c r="T89" s="15"/>
      <c r="U89" s="15"/>
      <c r="V89" s="15"/>
      <c r="W89" s="15"/>
      <c r="X89" s="15"/>
      <c r="Y89" s="15"/>
      <c r="Z89" s="36"/>
    </row>
    <row r="90" spans="1:26" ht="15">
      <c r="A90" s="10">
        <v>89</v>
      </c>
      <c r="B90" s="70"/>
      <c r="C90" s="70"/>
      <c r="D90" s="70"/>
      <c r="E90" s="70"/>
      <c r="F90" s="70"/>
      <c r="G90" s="70"/>
      <c r="H90" s="42"/>
      <c r="I90" s="42"/>
      <c r="J90" s="42"/>
      <c r="K90" s="42"/>
      <c r="L90" s="70"/>
      <c r="M90" s="70"/>
      <c r="N90" s="70"/>
      <c r="O90" s="70"/>
      <c r="P90" s="70"/>
      <c r="Q90" s="70"/>
      <c r="R90" s="15"/>
      <c r="S90" s="11"/>
      <c r="T90" s="42"/>
      <c r="U90" s="15"/>
      <c r="V90" s="15"/>
      <c r="W90" s="15"/>
      <c r="X90" s="15"/>
      <c r="Y90" s="15"/>
      <c r="Z90" s="36"/>
    </row>
    <row r="91" spans="1:26" ht="15">
      <c r="A91" s="10">
        <v>90</v>
      </c>
      <c r="B91" s="42"/>
      <c r="C91" s="42"/>
      <c r="D91" s="42"/>
      <c r="E91" s="42"/>
      <c r="F91" s="48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15"/>
      <c r="S91" s="11"/>
      <c r="T91" s="42"/>
      <c r="U91" s="15"/>
      <c r="V91" s="15"/>
      <c r="W91" s="15"/>
      <c r="X91" s="15"/>
      <c r="Y91" s="15"/>
      <c r="Z91" s="36"/>
    </row>
    <row r="92" spans="1:26" ht="15">
      <c r="A92" s="10">
        <v>91</v>
      </c>
      <c r="B92" s="42"/>
      <c r="C92" s="42"/>
      <c r="D92" s="42"/>
      <c r="E92" s="42"/>
      <c r="F92" s="48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15"/>
      <c r="S92" s="11"/>
      <c r="T92" s="42"/>
      <c r="U92" s="15"/>
      <c r="V92" s="15"/>
      <c r="W92" s="15"/>
      <c r="X92" s="15"/>
      <c r="Y92" s="15"/>
      <c r="Z92" s="36"/>
    </row>
    <row r="93" spans="1:26" ht="15">
      <c r="A93" s="10">
        <v>92</v>
      </c>
      <c r="B93" s="42"/>
      <c r="C93" s="42"/>
      <c r="D93" s="42"/>
      <c r="E93" s="42"/>
      <c r="F93" s="48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15"/>
      <c r="S93" s="11"/>
      <c r="T93" s="42"/>
      <c r="U93" s="15"/>
      <c r="V93" s="15"/>
      <c r="W93" s="15"/>
      <c r="X93" s="15"/>
      <c r="Y93" s="15"/>
      <c r="Z93" s="36"/>
    </row>
    <row r="94" spans="1:26" ht="15">
      <c r="A94" s="10">
        <v>93</v>
      </c>
      <c r="B94" s="42"/>
      <c r="C94" s="42"/>
      <c r="D94" s="42"/>
      <c r="E94" s="42"/>
      <c r="F94" s="48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15"/>
      <c r="S94" s="11"/>
      <c r="T94" s="42"/>
      <c r="U94" s="15"/>
      <c r="V94" s="15"/>
      <c r="W94" s="15"/>
      <c r="X94" s="15"/>
      <c r="Y94" s="15"/>
      <c r="Z94" s="36"/>
    </row>
    <row r="95" spans="1:26" ht="15">
      <c r="A95" s="10">
        <v>94</v>
      </c>
      <c r="B95" s="42"/>
      <c r="C95" s="42"/>
      <c r="D95" s="42"/>
      <c r="E95" s="42"/>
      <c r="F95" s="48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15"/>
      <c r="S95" s="11"/>
      <c r="T95" s="42"/>
      <c r="U95" s="15"/>
      <c r="V95" s="15"/>
      <c r="W95" s="15"/>
      <c r="X95" s="15"/>
      <c r="Y95" s="15"/>
      <c r="Z95" s="36"/>
    </row>
    <row r="96" spans="1:26" ht="15">
      <c r="A96" s="10">
        <v>95</v>
      </c>
      <c r="B96" s="42"/>
      <c r="C96" s="42"/>
      <c r="D96" s="42"/>
      <c r="E96" s="42"/>
      <c r="F96" s="48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15"/>
      <c r="S96" s="11"/>
      <c r="T96" s="42"/>
      <c r="U96" s="15"/>
      <c r="V96" s="15"/>
      <c r="W96" s="15"/>
      <c r="X96" s="15"/>
      <c r="Y96" s="15"/>
      <c r="Z96" s="36"/>
    </row>
    <row r="97" spans="1:26" ht="15">
      <c r="A97" s="10">
        <v>96</v>
      </c>
      <c r="B97" s="42"/>
      <c r="C97" s="42"/>
      <c r="D97" s="42"/>
      <c r="E97" s="42"/>
      <c r="F97" s="48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15"/>
      <c r="S97" s="11"/>
      <c r="T97" s="42"/>
      <c r="U97" s="15"/>
      <c r="V97" s="15"/>
      <c r="W97" s="15"/>
      <c r="X97" s="15"/>
      <c r="Y97" s="15"/>
      <c r="Z97" s="36"/>
    </row>
    <row r="98" spans="1:26" ht="15">
      <c r="A98" s="10">
        <v>97</v>
      </c>
      <c r="B98" s="42"/>
      <c r="C98" s="42"/>
      <c r="D98" s="42"/>
      <c r="E98" s="42"/>
      <c r="F98" s="48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15"/>
      <c r="S98" s="11"/>
      <c r="T98" s="42"/>
      <c r="U98" s="15"/>
      <c r="V98" s="15"/>
      <c r="W98" s="15"/>
      <c r="X98" s="15"/>
      <c r="Y98" s="15"/>
      <c r="Z98" s="36"/>
    </row>
    <row r="99" spans="1:26" ht="15">
      <c r="A99" s="10">
        <v>98</v>
      </c>
      <c r="B99" s="42"/>
      <c r="C99" s="42"/>
      <c r="D99" s="42"/>
      <c r="E99" s="42"/>
      <c r="F99" s="48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15"/>
      <c r="S99" s="11"/>
      <c r="T99" s="42"/>
      <c r="U99" s="15"/>
      <c r="V99" s="15"/>
      <c r="W99" s="15"/>
      <c r="X99" s="15"/>
      <c r="Y99" s="15"/>
      <c r="Z99" s="36"/>
    </row>
    <row r="100" spans="1:26" ht="15">
      <c r="A100" s="10">
        <v>99</v>
      </c>
      <c r="B100" s="42"/>
      <c r="C100" s="42"/>
      <c r="D100" s="42"/>
      <c r="E100" s="42"/>
      <c r="F100" s="48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15"/>
      <c r="S100" s="11"/>
      <c r="T100" s="42"/>
      <c r="U100" s="15"/>
      <c r="V100" s="15"/>
      <c r="W100" s="15"/>
      <c r="X100" s="15"/>
      <c r="Y100" s="15"/>
      <c r="Z100" s="36"/>
    </row>
    <row r="101" spans="1:26" ht="15">
      <c r="A101" s="10">
        <v>100</v>
      </c>
      <c r="B101" s="42"/>
      <c r="C101" s="42"/>
      <c r="D101" s="42"/>
      <c r="E101" s="42"/>
      <c r="F101" s="48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15"/>
      <c r="S101" s="11"/>
      <c r="T101" s="42"/>
      <c r="U101" s="15"/>
      <c r="V101" s="15"/>
      <c r="W101" s="15"/>
      <c r="X101" s="15"/>
      <c r="Y101" s="15"/>
      <c r="Z101" s="36"/>
    </row>
    <row r="102" spans="1:26" ht="15">
      <c r="A102" s="10">
        <v>101</v>
      </c>
      <c r="B102" s="42"/>
      <c r="C102" s="42"/>
      <c r="D102" s="42"/>
      <c r="E102" s="42"/>
      <c r="F102" s="48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15"/>
      <c r="S102" s="11"/>
      <c r="T102" s="42"/>
      <c r="U102" s="15"/>
      <c r="V102" s="15"/>
      <c r="W102" s="15"/>
      <c r="X102" s="15"/>
      <c r="Y102" s="15"/>
      <c r="Z102" s="36"/>
    </row>
    <row r="103" spans="1:26" ht="15">
      <c r="A103" s="10">
        <v>102</v>
      </c>
      <c r="B103" s="42"/>
      <c r="C103" s="42"/>
      <c r="D103" s="42"/>
      <c r="E103" s="42"/>
      <c r="F103" s="48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15"/>
      <c r="S103" s="11"/>
      <c r="T103" s="42"/>
      <c r="U103" s="15"/>
      <c r="V103" s="15"/>
      <c r="W103" s="15"/>
      <c r="X103" s="15"/>
      <c r="Y103" s="15"/>
      <c r="Z103" s="36"/>
    </row>
    <row r="104" spans="1:26" ht="15">
      <c r="A104" s="10">
        <v>103</v>
      </c>
      <c r="B104" s="42"/>
      <c r="C104" s="42"/>
      <c r="D104" s="42"/>
      <c r="E104" s="42"/>
      <c r="F104" s="48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15"/>
      <c r="S104" s="11"/>
      <c r="T104" s="42"/>
      <c r="U104" s="15"/>
      <c r="V104" s="15"/>
      <c r="W104" s="15"/>
      <c r="X104" s="15"/>
      <c r="Y104" s="15"/>
      <c r="Z104" s="36"/>
    </row>
    <row r="105" spans="1:26" ht="15">
      <c r="A105" s="10">
        <v>104</v>
      </c>
      <c r="B105" s="51"/>
      <c r="C105" s="51"/>
      <c r="D105" s="42"/>
      <c r="E105" s="42"/>
      <c r="F105" s="48"/>
      <c r="G105" s="42"/>
      <c r="H105" s="51"/>
      <c r="I105" s="51"/>
      <c r="J105" s="51"/>
      <c r="K105" s="51"/>
      <c r="L105" s="42"/>
      <c r="M105" s="42"/>
      <c r="N105" s="42"/>
      <c r="O105" s="42"/>
      <c r="P105" s="42"/>
      <c r="Q105" s="42"/>
      <c r="R105" s="15"/>
      <c r="S105" s="11"/>
      <c r="T105" s="42"/>
      <c r="U105" s="15"/>
      <c r="V105" s="15"/>
      <c r="W105" s="15"/>
      <c r="X105" s="15"/>
      <c r="Y105" s="15"/>
      <c r="Z105" s="36"/>
    </row>
    <row r="106" spans="1:26" ht="15">
      <c r="A106" s="10">
        <v>105</v>
      </c>
      <c r="B106" s="51"/>
      <c r="C106" s="51"/>
      <c r="D106" s="51"/>
      <c r="E106" s="51"/>
      <c r="F106" s="50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15"/>
      <c r="S106" s="11"/>
      <c r="T106" s="42"/>
      <c r="U106" s="15"/>
      <c r="V106" s="15"/>
      <c r="W106" s="15"/>
      <c r="X106" s="15"/>
      <c r="Y106" s="15"/>
      <c r="Z106" s="36"/>
    </row>
    <row r="107" spans="1:26" ht="15">
      <c r="A107" s="10">
        <v>106</v>
      </c>
      <c r="B107" s="51"/>
      <c r="C107" s="51"/>
      <c r="D107" s="51"/>
      <c r="E107" s="51"/>
      <c r="F107" s="50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15"/>
      <c r="S107" s="11"/>
      <c r="T107" s="42"/>
      <c r="U107" s="15"/>
      <c r="V107" s="15"/>
      <c r="W107" s="15"/>
      <c r="X107" s="15"/>
      <c r="Y107" s="15"/>
      <c r="Z107" s="36"/>
    </row>
    <row r="108" spans="1:26" ht="15">
      <c r="A108" s="10">
        <v>107</v>
      </c>
      <c r="B108" s="51"/>
      <c r="C108" s="51"/>
      <c r="D108" s="51"/>
      <c r="E108" s="51"/>
      <c r="F108" s="50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15"/>
      <c r="S108" s="11"/>
      <c r="T108" s="42"/>
      <c r="U108" s="15"/>
      <c r="V108" s="15"/>
      <c r="W108" s="15"/>
      <c r="X108" s="15"/>
      <c r="Y108" s="15"/>
      <c r="Z108" s="36"/>
    </row>
    <row r="109" spans="1:26" ht="15">
      <c r="A109" s="10">
        <v>108</v>
      </c>
      <c r="B109" s="51"/>
      <c r="C109" s="51"/>
      <c r="D109" s="51"/>
      <c r="E109" s="51"/>
      <c r="F109" s="50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15"/>
      <c r="S109" s="11"/>
      <c r="T109" s="42"/>
      <c r="U109" s="15"/>
      <c r="V109" s="15"/>
      <c r="W109" s="15"/>
      <c r="X109" s="15"/>
      <c r="Y109" s="15"/>
      <c r="Z109" s="36"/>
    </row>
    <row r="110" spans="1:26" ht="15">
      <c r="A110" s="10">
        <v>109</v>
      </c>
      <c r="B110" s="51"/>
      <c r="C110" s="51"/>
      <c r="D110" s="51"/>
      <c r="E110" s="51"/>
      <c r="F110" s="50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15"/>
      <c r="S110" s="11"/>
      <c r="T110" s="42"/>
      <c r="U110" s="15"/>
      <c r="V110" s="15"/>
      <c r="W110" s="15"/>
      <c r="X110" s="15"/>
      <c r="Y110" s="15"/>
      <c r="Z110" s="36"/>
    </row>
    <row r="111" spans="1:26" ht="15">
      <c r="A111" s="10">
        <v>110</v>
      </c>
      <c r="B111" s="51"/>
      <c r="C111" s="51"/>
      <c r="D111" s="51"/>
      <c r="E111" s="51"/>
      <c r="F111" s="50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15"/>
      <c r="S111" s="11"/>
      <c r="T111" s="42"/>
      <c r="U111" s="15"/>
      <c r="V111" s="15"/>
      <c r="W111" s="15"/>
      <c r="X111" s="15"/>
      <c r="Y111" s="15"/>
      <c r="Z111" s="36"/>
    </row>
    <row r="112" spans="1:26" ht="15">
      <c r="A112" s="10">
        <v>111</v>
      </c>
      <c r="B112" s="51"/>
      <c r="C112" s="51"/>
      <c r="D112" s="51"/>
      <c r="E112" s="51"/>
      <c r="F112" s="50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15"/>
      <c r="S112" s="11"/>
      <c r="T112" s="42"/>
      <c r="U112" s="15"/>
      <c r="V112" s="15"/>
      <c r="W112" s="15"/>
      <c r="X112" s="15"/>
      <c r="Y112" s="15"/>
      <c r="Z112" s="36"/>
    </row>
    <row r="113" spans="1:26" ht="15">
      <c r="A113" s="10">
        <v>112</v>
      </c>
      <c r="B113" s="51"/>
      <c r="C113" s="51"/>
      <c r="D113" s="51"/>
      <c r="E113" s="51"/>
      <c r="F113" s="50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15"/>
      <c r="S113" s="11"/>
      <c r="T113" s="42"/>
      <c r="U113" s="15"/>
      <c r="V113" s="15"/>
      <c r="W113" s="15"/>
      <c r="X113" s="15"/>
      <c r="Y113" s="15"/>
      <c r="Z113" s="36"/>
    </row>
    <row r="114" spans="1:26" ht="15">
      <c r="A114" s="10">
        <v>113</v>
      </c>
      <c r="B114" s="51"/>
      <c r="C114" s="51"/>
      <c r="D114" s="51"/>
      <c r="E114" s="51"/>
      <c r="F114" s="50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15"/>
      <c r="S114" s="11"/>
      <c r="T114" s="42"/>
      <c r="U114" s="15"/>
      <c r="V114" s="15"/>
      <c r="W114" s="15"/>
      <c r="X114" s="15"/>
      <c r="Y114" s="15"/>
      <c r="Z114" s="36"/>
    </row>
    <row r="115" spans="1:26" ht="15">
      <c r="A115" s="10">
        <v>114</v>
      </c>
      <c r="B115" s="51"/>
      <c r="C115" s="51"/>
      <c r="D115" s="51"/>
      <c r="E115" s="51"/>
      <c r="F115" s="50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15"/>
      <c r="S115" s="11"/>
      <c r="T115" s="42"/>
      <c r="U115" s="15"/>
      <c r="V115" s="15"/>
      <c r="W115" s="15"/>
      <c r="X115" s="15"/>
      <c r="Y115" s="15"/>
      <c r="Z115" s="36"/>
    </row>
    <row r="116" spans="1:26" ht="15">
      <c r="A116" s="10">
        <v>115</v>
      </c>
      <c r="B116" s="51"/>
      <c r="C116" s="51"/>
      <c r="D116" s="51"/>
      <c r="E116" s="51"/>
      <c r="F116" s="50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15"/>
      <c r="S116" s="11"/>
      <c r="T116" s="42"/>
      <c r="U116" s="15"/>
      <c r="V116" s="15"/>
      <c r="W116" s="15"/>
      <c r="X116" s="15"/>
      <c r="Y116" s="15"/>
      <c r="Z116" s="36"/>
    </row>
    <row r="117" spans="1:26" ht="15">
      <c r="A117" s="10">
        <v>116</v>
      </c>
      <c r="B117" s="51"/>
      <c r="C117" s="51"/>
      <c r="D117" s="51"/>
      <c r="E117" s="51"/>
      <c r="F117" s="50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15"/>
      <c r="S117" s="11"/>
      <c r="T117" s="42"/>
      <c r="U117" s="15"/>
      <c r="V117" s="15"/>
      <c r="W117" s="15"/>
      <c r="X117" s="15"/>
      <c r="Y117" s="15"/>
      <c r="Z117" s="36"/>
    </row>
    <row r="118" spans="1:26" ht="15">
      <c r="A118" s="10">
        <v>117</v>
      </c>
      <c r="B118" s="51"/>
      <c r="C118" s="51"/>
      <c r="D118" s="51"/>
      <c r="E118" s="51"/>
      <c r="F118" s="50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15"/>
      <c r="S118" s="11"/>
      <c r="T118" s="42"/>
      <c r="U118" s="15"/>
      <c r="V118" s="15"/>
      <c r="W118" s="15"/>
      <c r="X118" s="15"/>
      <c r="Y118" s="15"/>
      <c r="Z118" s="36"/>
    </row>
    <row r="119" spans="1:26" ht="15">
      <c r="A119" s="10">
        <v>118</v>
      </c>
      <c r="B119" s="51"/>
      <c r="C119" s="51"/>
      <c r="D119" s="51"/>
      <c r="E119" s="51"/>
      <c r="F119" s="50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15"/>
      <c r="S119" s="11"/>
      <c r="T119" s="42"/>
      <c r="U119" s="15"/>
      <c r="V119" s="15"/>
      <c r="W119" s="15"/>
      <c r="X119" s="15"/>
      <c r="Y119" s="15"/>
      <c r="Z119" s="36"/>
    </row>
    <row r="120" spans="1:26" ht="15">
      <c r="A120" s="10">
        <v>119</v>
      </c>
      <c r="B120" s="51"/>
      <c r="C120" s="51"/>
      <c r="D120" s="51"/>
      <c r="E120" s="51"/>
      <c r="F120" s="50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15"/>
      <c r="S120" s="11"/>
      <c r="T120" s="42"/>
      <c r="U120" s="15"/>
      <c r="V120" s="15"/>
      <c r="W120" s="15"/>
      <c r="X120" s="15"/>
      <c r="Y120" s="15"/>
      <c r="Z120" s="36"/>
    </row>
    <row r="121" spans="1:26" ht="15">
      <c r="A121" s="10">
        <v>120</v>
      </c>
      <c r="B121" s="51"/>
      <c r="C121" s="51"/>
      <c r="D121" s="51"/>
      <c r="E121" s="51"/>
      <c r="F121" s="50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15"/>
      <c r="S121" s="11"/>
      <c r="T121" s="42"/>
      <c r="U121" s="15"/>
      <c r="V121" s="15"/>
      <c r="W121" s="15"/>
      <c r="X121" s="15"/>
      <c r="Y121" s="15"/>
      <c r="Z121" s="36"/>
    </row>
    <row r="122" spans="1:26" ht="15">
      <c r="A122" s="10">
        <v>121</v>
      </c>
      <c r="B122" s="51"/>
      <c r="C122" s="51"/>
      <c r="D122" s="51"/>
      <c r="E122" s="51"/>
      <c r="F122" s="50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15"/>
      <c r="S122" s="11"/>
      <c r="T122" s="42"/>
      <c r="U122" s="15"/>
      <c r="V122" s="15"/>
      <c r="W122" s="15"/>
      <c r="X122" s="15"/>
      <c r="Y122" s="15"/>
      <c r="Z122" s="36"/>
    </row>
    <row r="123" spans="1:26" ht="15">
      <c r="A123" s="10">
        <v>122</v>
      </c>
      <c r="B123" s="51"/>
      <c r="C123" s="51"/>
      <c r="D123" s="51"/>
      <c r="E123" s="51"/>
      <c r="F123" s="50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15"/>
      <c r="S123" s="11"/>
      <c r="T123" s="42"/>
      <c r="U123" s="15"/>
      <c r="V123" s="15"/>
      <c r="W123" s="15"/>
      <c r="X123" s="15"/>
      <c r="Y123" s="15"/>
      <c r="Z123" s="36"/>
    </row>
    <row r="124" spans="1:26" ht="15">
      <c r="A124" s="10">
        <v>123</v>
      </c>
      <c r="B124" s="51"/>
      <c r="C124" s="51"/>
      <c r="D124" s="51"/>
      <c r="E124" s="51"/>
      <c r="F124" s="50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15"/>
      <c r="S124" s="11"/>
      <c r="T124" s="42"/>
      <c r="U124" s="15"/>
      <c r="V124" s="15"/>
      <c r="W124" s="15"/>
      <c r="X124" s="15"/>
      <c r="Y124" s="15"/>
      <c r="Z124" s="36"/>
    </row>
    <row r="125" spans="1:26" ht="15">
      <c r="A125" s="10">
        <v>124</v>
      </c>
      <c r="B125" s="51"/>
      <c r="C125" s="51"/>
      <c r="D125" s="51"/>
      <c r="E125" s="51"/>
      <c r="F125" s="50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15"/>
      <c r="S125" s="11"/>
      <c r="T125" s="42"/>
      <c r="U125" s="15"/>
      <c r="V125" s="15"/>
      <c r="W125" s="15"/>
      <c r="X125" s="15"/>
      <c r="Y125" s="15"/>
      <c r="Z125" s="36"/>
    </row>
    <row r="126" spans="1:26" ht="15">
      <c r="A126" s="10">
        <v>125</v>
      </c>
      <c r="B126" s="51"/>
      <c r="C126" s="51"/>
      <c r="D126" s="51"/>
      <c r="E126" s="51"/>
      <c r="F126" s="50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15"/>
      <c r="S126" s="11"/>
      <c r="T126" s="42"/>
      <c r="U126" s="15"/>
      <c r="V126" s="15"/>
      <c r="W126" s="15"/>
      <c r="X126" s="15"/>
      <c r="Y126" s="15"/>
      <c r="Z126" s="36"/>
    </row>
    <row r="127" spans="1:26" ht="15">
      <c r="A127" s="10">
        <v>126</v>
      </c>
      <c r="B127" s="51"/>
      <c r="C127" s="51"/>
      <c r="D127" s="51"/>
      <c r="E127" s="51"/>
      <c r="F127" s="50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15"/>
      <c r="S127" s="11"/>
      <c r="T127" s="42"/>
      <c r="U127" s="15"/>
      <c r="V127" s="15"/>
      <c r="W127" s="15"/>
      <c r="X127" s="15"/>
      <c r="Y127" s="15"/>
      <c r="Z127" s="36"/>
    </row>
    <row r="128" spans="1:26" ht="15">
      <c r="A128" s="10">
        <v>127</v>
      </c>
      <c r="B128" s="17"/>
      <c r="C128" s="17"/>
      <c r="D128" s="17"/>
      <c r="E128" s="17"/>
      <c r="F128" s="50"/>
      <c r="G128" s="51"/>
      <c r="H128" s="51"/>
      <c r="I128" s="51"/>
      <c r="J128" s="51"/>
      <c r="K128" s="51"/>
      <c r="L128" s="51"/>
      <c r="M128" s="52"/>
      <c r="N128" s="17"/>
      <c r="O128" s="17"/>
      <c r="P128" s="17"/>
      <c r="Q128" s="17"/>
      <c r="R128" s="15"/>
      <c r="S128" s="11"/>
      <c r="T128" s="42"/>
      <c r="U128" s="15"/>
      <c r="V128" s="15"/>
      <c r="W128" s="15"/>
      <c r="X128" s="15"/>
      <c r="Y128" s="15"/>
      <c r="Z128" s="36"/>
    </row>
    <row r="129" spans="1:26" ht="15">
      <c r="A129" s="10">
        <v>128</v>
      </c>
      <c r="B129" s="17"/>
      <c r="C129" s="17"/>
      <c r="D129" s="17"/>
      <c r="E129" s="17"/>
      <c r="F129" s="50"/>
      <c r="G129" s="51"/>
      <c r="H129" s="51"/>
      <c r="I129" s="51"/>
      <c r="J129" s="51"/>
      <c r="K129" s="51"/>
      <c r="L129" s="51"/>
      <c r="M129" s="52"/>
      <c r="N129" s="17"/>
      <c r="O129" s="17"/>
      <c r="P129" s="17"/>
      <c r="Q129" s="17"/>
      <c r="R129" s="15"/>
      <c r="S129" s="11"/>
      <c r="T129" s="42"/>
      <c r="U129" s="15"/>
      <c r="V129" s="15"/>
      <c r="W129" s="15"/>
      <c r="X129" s="15"/>
      <c r="Y129" s="15"/>
      <c r="Z129" s="36"/>
    </row>
    <row r="130" spans="1:26" ht="15">
      <c r="A130" s="10">
        <v>129</v>
      </c>
      <c r="B130" s="17"/>
      <c r="C130" s="17"/>
      <c r="D130" s="17"/>
      <c r="E130" s="17"/>
      <c r="F130" s="50"/>
      <c r="G130" s="51"/>
      <c r="H130" s="51"/>
      <c r="I130" s="51"/>
      <c r="J130" s="51"/>
      <c r="K130" s="51"/>
      <c r="L130" s="51"/>
      <c r="M130" s="52"/>
      <c r="N130" s="17"/>
      <c r="O130" s="17"/>
      <c r="P130" s="17"/>
      <c r="Q130" s="17"/>
      <c r="R130" s="15"/>
      <c r="S130" s="11"/>
      <c r="T130" s="42"/>
      <c r="U130" s="15"/>
      <c r="V130" s="15"/>
      <c r="W130" s="15"/>
      <c r="X130" s="15"/>
      <c r="Y130" s="15"/>
      <c r="Z130" s="36"/>
    </row>
    <row r="131" spans="1:26" ht="15">
      <c r="A131" s="10">
        <v>130</v>
      </c>
      <c r="B131" s="53"/>
      <c r="C131" s="51"/>
      <c r="D131" s="17"/>
      <c r="E131" s="17"/>
      <c r="F131" s="50"/>
      <c r="G131" s="51"/>
      <c r="H131" s="51"/>
      <c r="I131" s="51"/>
      <c r="J131" s="51"/>
      <c r="K131" s="51"/>
      <c r="L131" s="51"/>
      <c r="M131" s="52"/>
      <c r="N131" s="17"/>
      <c r="O131" s="17"/>
      <c r="P131" s="17"/>
      <c r="Q131" s="17"/>
      <c r="R131" s="15"/>
      <c r="S131" s="11"/>
      <c r="T131" s="42"/>
      <c r="U131" s="15"/>
      <c r="V131" s="15"/>
      <c r="W131" s="15"/>
      <c r="X131" s="15"/>
      <c r="Y131" s="15"/>
      <c r="Z131" s="36"/>
    </row>
    <row r="132" spans="1:26" ht="15">
      <c r="A132" s="10">
        <v>131</v>
      </c>
      <c r="B132" s="53"/>
      <c r="C132" s="51"/>
      <c r="D132" s="51"/>
      <c r="E132" s="51"/>
      <c r="F132" s="51"/>
      <c r="G132" s="51"/>
      <c r="H132" s="51"/>
      <c r="I132" s="51"/>
      <c r="J132" s="51"/>
      <c r="K132" s="51"/>
      <c r="L132" s="53"/>
      <c r="M132" s="52"/>
      <c r="N132" s="51"/>
      <c r="O132" s="17"/>
      <c r="P132" s="17"/>
      <c r="Q132" s="17"/>
      <c r="R132" s="15"/>
      <c r="S132" s="11"/>
      <c r="T132" s="42"/>
      <c r="U132" s="15"/>
      <c r="V132" s="15"/>
      <c r="W132" s="15"/>
      <c r="X132" s="15"/>
      <c r="Y132" s="15"/>
      <c r="Z132" s="36"/>
    </row>
    <row r="133" spans="1:26" ht="15">
      <c r="A133" s="10">
        <v>132</v>
      </c>
      <c r="B133" s="53"/>
      <c r="C133" s="51"/>
      <c r="D133" s="51"/>
      <c r="E133" s="51"/>
      <c r="F133" s="51"/>
      <c r="G133" s="51"/>
      <c r="H133" s="51"/>
      <c r="I133" s="51"/>
      <c r="J133" s="51"/>
      <c r="K133" s="51"/>
      <c r="L133" s="53"/>
      <c r="M133" s="52"/>
      <c r="N133" s="51"/>
      <c r="O133" s="17"/>
      <c r="P133" s="17"/>
      <c r="Q133" s="17"/>
      <c r="S133" s="11"/>
      <c r="T133" s="42"/>
      <c r="U133" s="15"/>
      <c r="V133" s="15"/>
      <c r="W133" s="15"/>
      <c r="X133" s="15"/>
      <c r="Y133" s="15"/>
      <c r="Z133" s="36"/>
    </row>
    <row r="134" spans="1:26" ht="15">
      <c r="A134" s="10">
        <v>133</v>
      </c>
      <c r="B134" s="53"/>
      <c r="C134" s="51"/>
      <c r="D134" s="51"/>
      <c r="E134" s="51"/>
      <c r="F134" s="51"/>
      <c r="G134" s="51"/>
      <c r="H134" s="51"/>
      <c r="I134" s="51"/>
      <c r="J134" s="51"/>
      <c r="K134" s="51"/>
      <c r="L134" s="53"/>
      <c r="M134" s="52"/>
      <c r="N134" s="51"/>
      <c r="O134" s="17"/>
      <c r="P134" s="17"/>
      <c r="Q134" s="17"/>
      <c r="S134" s="11"/>
      <c r="T134" s="42"/>
      <c r="U134" s="15"/>
      <c r="V134" s="15"/>
      <c r="W134" s="15"/>
      <c r="X134" s="15"/>
      <c r="Y134" s="15"/>
      <c r="Z134" s="36"/>
    </row>
    <row r="135" spans="1:26" ht="15">
      <c r="A135" s="10">
        <v>134</v>
      </c>
      <c r="B135" s="53"/>
      <c r="C135" s="51"/>
      <c r="D135" s="51"/>
      <c r="E135" s="51"/>
      <c r="F135" s="51"/>
      <c r="G135" s="51"/>
      <c r="H135" s="51"/>
      <c r="I135" s="51"/>
      <c r="J135" s="51"/>
      <c r="K135" s="51"/>
      <c r="L135" s="53"/>
      <c r="M135" s="52"/>
      <c r="N135" s="51"/>
      <c r="O135" s="17"/>
      <c r="P135" s="17"/>
      <c r="Q135" s="17"/>
      <c r="S135" s="11"/>
      <c r="T135" s="42"/>
      <c r="U135" s="15"/>
      <c r="V135" s="15"/>
      <c r="W135" s="15"/>
      <c r="X135" s="15"/>
      <c r="Y135" s="15"/>
      <c r="Z135" s="36"/>
    </row>
    <row r="136" spans="1:26" ht="15">
      <c r="A136" s="10">
        <v>135</v>
      </c>
      <c r="B136" s="53"/>
      <c r="C136" s="51"/>
      <c r="D136" s="51"/>
      <c r="E136" s="51"/>
      <c r="F136" s="51"/>
      <c r="G136" s="51"/>
      <c r="H136" s="51"/>
      <c r="I136" s="51"/>
      <c r="J136" s="51"/>
      <c r="K136" s="51"/>
      <c r="L136" s="53"/>
      <c r="M136" s="52"/>
      <c r="N136" s="51"/>
      <c r="O136" s="17"/>
      <c r="P136" s="17"/>
      <c r="Q136" s="17"/>
      <c r="S136" s="11"/>
      <c r="T136" s="42"/>
      <c r="U136" s="15"/>
      <c r="V136" s="15"/>
      <c r="W136" s="15"/>
      <c r="X136" s="15"/>
      <c r="Y136" s="15"/>
      <c r="Z136" s="36"/>
    </row>
    <row r="137" spans="1:26" ht="15">
      <c r="A137" s="10">
        <v>136</v>
      </c>
      <c r="B137" s="53"/>
      <c r="C137" s="51"/>
      <c r="D137" s="51"/>
      <c r="E137" s="51"/>
      <c r="F137" s="51"/>
      <c r="G137" s="51"/>
      <c r="H137" s="51"/>
      <c r="I137" s="51"/>
      <c r="J137" s="51"/>
      <c r="K137" s="51"/>
      <c r="L137" s="53"/>
      <c r="M137" s="52"/>
      <c r="N137" s="51"/>
      <c r="O137" s="17"/>
      <c r="P137" s="17"/>
      <c r="Q137" s="17"/>
      <c r="S137" s="11"/>
      <c r="T137" s="42"/>
      <c r="U137" s="15"/>
      <c r="V137" s="15"/>
      <c r="W137" s="15"/>
      <c r="X137" s="15"/>
      <c r="Y137" s="15"/>
      <c r="Z137" s="36"/>
    </row>
    <row r="138" spans="1:26" ht="15">
      <c r="A138" s="10">
        <v>137</v>
      </c>
      <c r="B138" s="53"/>
      <c r="C138" s="51"/>
      <c r="D138" s="51"/>
      <c r="E138" s="51"/>
      <c r="F138" s="51"/>
      <c r="G138" s="51"/>
      <c r="H138" s="51"/>
      <c r="I138" s="51"/>
      <c r="J138" s="51"/>
      <c r="K138" s="51"/>
      <c r="L138" s="53"/>
      <c r="M138" s="52"/>
      <c r="N138" s="51"/>
      <c r="O138" s="17"/>
      <c r="P138" s="17"/>
      <c r="Q138" s="17"/>
      <c r="S138" s="11"/>
      <c r="T138" s="42"/>
      <c r="U138" s="15"/>
      <c r="V138" s="15"/>
      <c r="W138" s="15"/>
      <c r="X138" s="15"/>
      <c r="Y138" s="15"/>
      <c r="Z138" s="36"/>
    </row>
    <row r="139" spans="1:26" ht="15">
      <c r="A139" s="10">
        <v>138</v>
      </c>
      <c r="B139" s="53"/>
      <c r="C139" s="51"/>
      <c r="D139" s="51"/>
      <c r="E139" s="51"/>
      <c r="F139" s="51"/>
      <c r="G139" s="51"/>
      <c r="H139" s="51"/>
      <c r="I139" s="51"/>
      <c r="J139" s="51"/>
      <c r="K139" s="51"/>
      <c r="L139" s="53"/>
      <c r="M139" s="52"/>
      <c r="N139" s="51"/>
      <c r="O139" s="17"/>
      <c r="P139" s="17"/>
      <c r="Q139" s="17"/>
      <c r="S139" s="11"/>
      <c r="T139" s="42"/>
      <c r="U139" s="15"/>
      <c r="V139" s="15"/>
      <c r="W139" s="15"/>
      <c r="X139" s="15"/>
      <c r="Y139" s="15"/>
      <c r="Z139" s="36"/>
    </row>
    <row r="140" spans="1:26" ht="15">
      <c r="A140" s="10">
        <v>139</v>
      </c>
      <c r="B140" s="53"/>
      <c r="C140" s="51"/>
      <c r="D140" s="51"/>
      <c r="E140" s="51"/>
      <c r="F140" s="51"/>
      <c r="G140" s="51"/>
      <c r="H140" s="51"/>
      <c r="I140" s="51"/>
      <c r="J140" s="51"/>
      <c r="K140" s="51"/>
      <c r="L140" s="53"/>
      <c r="M140" s="52"/>
      <c r="N140" s="51"/>
      <c r="O140" s="17"/>
      <c r="P140" s="17"/>
      <c r="Q140" s="17"/>
      <c r="S140" s="15"/>
      <c r="T140" s="15"/>
      <c r="U140" s="15"/>
      <c r="V140" s="15"/>
      <c r="W140" s="15"/>
      <c r="X140" s="15"/>
      <c r="Y140" s="15"/>
      <c r="Z140" s="36"/>
    </row>
    <row r="141" spans="1:26" ht="15">
      <c r="A141" s="10">
        <v>140</v>
      </c>
      <c r="B141" s="53"/>
      <c r="C141" s="51"/>
      <c r="D141" s="51"/>
      <c r="E141" s="51"/>
      <c r="F141" s="51"/>
      <c r="G141" s="51"/>
      <c r="H141" s="51"/>
      <c r="I141" s="51"/>
      <c r="J141" s="51"/>
      <c r="K141" s="51"/>
      <c r="L141" s="53"/>
      <c r="M141" s="52"/>
      <c r="N141" s="51"/>
      <c r="O141" s="17"/>
      <c r="P141" s="17"/>
      <c r="Q141" s="17"/>
      <c r="S141" s="15"/>
      <c r="T141" s="15"/>
      <c r="U141" s="15"/>
      <c r="V141" s="15"/>
      <c r="W141" s="15"/>
      <c r="X141" s="15"/>
      <c r="Y141" s="15"/>
      <c r="Z141" s="36"/>
    </row>
    <row r="142" spans="1:26" ht="15">
      <c r="A142" s="10">
        <v>141</v>
      </c>
      <c r="B142" s="53"/>
      <c r="C142" s="51"/>
      <c r="D142" s="51"/>
      <c r="E142" s="51"/>
      <c r="F142" s="51"/>
      <c r="G142" s="51"/>
      <c r="H142" s="51"/>
      <c r="I142" s="51"/>
      <c r="J142" s="51"/>
      <c r="K142" s="51"/>
      <c r="L142" s="53"/>
      <c r="M142" s="52"/>
      <c r="N142" s="51"/>
      <c r="O142" s="17"/>
      <c r="P142" s="17"/>
      <c r="Q142" s="17"/>
      <c r="S142" s="15"/>
      <c r="T142" s="15"/>
      <c r="U142" s="15"/>
      <c r="V142" s="15"/>
      <c r="W142" s="15"/>
      <c r="X142" s="15"/>
      <c r="Y142" s="15"/>
      <c r="Z142" s="36"/>
    </row>
    <row r="143" spans="1:26" ht="15">
      <c r="A143" s="10">
        <v>142</v>
      </c>
      <c r="B143" s="53"/>
      <c r="C143" s="51"/>
      <c r="D143" s="51"/>
      <c r="E143" s="51"/>
      <c r="F143" s="51"/>
      <c r="G143" s="51"/>
      <c r="H143" s="51"/>
      <c r="I143" s="51"/>
      <c r="J143" s="51"/>
      <c r="K143" s="51"/>
      <c r="L143" s="53"/>
      <c r="M143" s="52"/>
      <c r="N143" s="51"/>
      <c r="O143" s="17"/>
      <c r="P143" s="17"/>
      <c r="Q143" s="17"/>
      <c r="S143" s="15"/>
      <c r="T143" s="15"/>
      <c r="U143" s="15"/>
      <c r="V143" s="15"/>
      <c r="W143" s="15"/>
      <c r="X143" s="15"/>
      <c r="Y143" s="15"/>
      <c r="Z143" s="36"/>
    </row>
    <row r="144" spans="1:26" ht="15">
      <c r="A144" s="10">
        <v>143</v>
      </c>
      <c r="B144" s="53"/>
      <c r="C144" s="51"/>
      <c r="D144" s="51"/>
      <c r="E144" s="51"/>
      <c r="F144" s="51"/>
      <c r="G144" s="51"/>
      <c r="H144" s="51"/>
      <c r="I144" s="51"/>
      <c r="J144" s="51"/>
      <c r="K144" s="51"/>
      <c r="L144" s="53"/>
      <c r="M144" s="52"/>
      <c r="N144" s="51"/>
      <c r="O144" s="17"/>
      <c r="P144" s="17"/>
      <c r="Q144" s="17"/>
      <c r="S144" s="15"/>
      <c r="T144" s="15"/>
      <c r="U144" s="15"/>
      <c r="V144" s="15"/>
      <c r="W144" s="15"/>
      <c r="X144" s="15"/>
      <c r="Y144" s="15"/>
      <c r="Z144" s="36"/>
    </row>
    <row r="145" spans="1:26" ht="15">
      <c r="A145" s="10">
        <v>144</v>
      </c>
      <c r="B145" s="53"/>
      <c r="C145" s="51"/>
      <c r="D145" s="51"/>
      <c r="E145" s="51"/>
      <c r="F145" s="51"/>
      <c r="G145" s="51"/>
      <c r="H145" s="51"/>
      <c r="I145" s="51"/>
      <c r="J145" s="51"/>
      <c r="K145" s="51"/>
      <c r="L145" s="53"/>
      <c r="M145" s="52"/>
      <c r="N145" s="51"/>
      <c r="O145" s="17"/>
      <c r="P145" s="17"/>
      <c r="Q145" s="17"/>
      <c r="S145" s="15"/>
      <c r="T145" s="15"/>
      <c r="U145" s="15"/>
      <c r="V145" s="15"/>
      <c r="W145" s="15"/>
      <c r="X145" s="15"/>
      <c r="Y145" s="15"/>
      <c r="Z145" s="36"/>
    </row>
    <row r="146" spans="1:26" ht="15">
      <c r="A146" s="10">
        <v>145</v>
      </c>
      <c r="B146" s="53"/>
      <c r="C146" s="51"/>
      <c r="D146" s="51"/>
      <c r="E146" s="51"/>
      <c r="F146" s="51"/>
      <c r="G146" s="51"/>
      <c r="H146" s="51"/>
      <c r="I146" s="51"/>
      <c r="J146" s="51"/>
      <c r="K146" s="51"/>
      <c r="L146" s="53"/>
      <c r="M146" s="52"/>
      <c r="N146" s="51"/>
      <c r="O146" s="17"/>
      <c r="P146" s="17"/>
      <c r="Q146" s="17"/>
      <c r="S146" s="15"/>
      <c r="T146" s="15"/>
      <c r="U146" s="15"/>
      <c r="V146" s="15"/>
      <c r="W146" s="15"/>
      <c r="X146" s="15"/>
      <c r="Y146" s="15"/>
      <c r="Z146" s="36"/>
    </row>
    <row r="147" spans="1:26" ht="15">
      <c r="A147" s="10">
        <v>146</v>
      </c>
      <c r="B147" s="53"/>
      <c r="C147" s="51"/>
      <c r="D147" s="51"/>
      <c r="E147" s="51"/>
      <c r="F147" s="51"/>
      <c r="G147" s="51"/>
      <c r="H147" s="51"/>
      <c r="I147" s="51"/>
      <c r="J147" s="51"/>
      <c r="K147" s="51"/>
      <c r="L147" s="53"/>
      <c r="M147" s="52"/>
      <c r="N147" s="51"/>
      <c r="O147" s="17"/>
      <c r="P147" s="17"/>
      <c r="Q147" s="17"/>
      <c r="S147" s="15"/>
      <c r="T147" s="15"/>
      <c r="U147" s="15"/>
      <c r="V147" s="15"/>
      <c r="W147" s="15"/>
      <c r="X147" s="15"/>
      <c r="Y147" s="15"/>
      <c r="Z147" s="36"/>
    </row>
    <row r="148" spans="1:26" ht="15">
      <c r="A148" s="10">
        <v>147</v>
      </c>
      <c r="B148" s="53"/>
      <c r="C148" s="51"/>
      <c r="D148" s="51"/>
      <c r="E148" s="51"/>
      <c r="F148" s="51"/>
      <c r="G148" s="51"/>
      <c r="H148" s="51"/>
      <c r="I148" s="51"/>
      <c r="J148" s="51"/>
      <c r="K148" s="51"/>
      <c r="L148" s="53"/>
      <c r="M148" s="52"/>
      <c r="N148" s="51"/>
      <c r="O148" s="17"/>
      <c r="P148" s="17"/>
      <c r="Q148" s="17"/>
      <c r="S148" s="15"/>
      <c r="T148" s="15"/>
      <c r="U148" s="15"/>
      <c r="V148" s="15"/>
      <c r="W148" s="15"/>
      <c r="X148" s="15"/>
      <c r="Y148" s="15"/>
      <c r="Z148" s="36"/>
    </row>
    <row r="149" spans="1:26" ht="15">
      <c r="A149" s="10">
        <v>148</v>
      </c>
      <c r="B149" s="53"/>
      <c r="C149" s="51"/>
      <c r="D149" s="51"/>
      <c r="E149" s="51"/>
      <c r="F149" s="51"/>
      <c r="G149" s="51"/>
      <c r="H149" s="51"/>
      <c r="I149" s="51"/>
      <c r="J149" s="51"/>
      <c r="K149" s="51"/>
      <c r="L149" s="53"/>
      <c r="M149" s="52"/>
      <c r="N149" s="51"/>
      <c r="O149" s="17"/>
      <c r="P149" s="17"/>
      <c r="Q149" s="17"/>
      <c r="S149" s="15"/>
      <c r="T149" s="15"/>
      <c r="U149" s="15"/>
      <c r="V149" s="15"/>
      <c r="W149" s="15"/>
      <c r="X149" s="15"/>
      <c r="Y149" s="15"/>
      <c r="Z149" s="36"/>
    </row>
    <row r="150" spans="1:26" ht="15">
      <c r="A150" s="10">
        <v>149</v>
      </c>
      <c r="B150" s="53"/>
      <c r="C150" s="51"/>
      <c r="D150" s="51"/>
      <c r="E150" s="51"/>
      <c r="F150" s="51"/>
      <c r="G150" s="51"/>
      <c r="H150" s="51"/>
      <c r="I150" s="51"/>
      <c r="J150" s="51"/>
      <c r="K150" s="51"/>
      <c r="L150" s="53"/>
      <c r="M150" s="52"/>
      <c r="N150" s="51"/>
      <c r="O150" s="17"/>
      <c r="P150" s="17"/>
      <c r="Q150" s="17"/>
      <c r="S150" s="15"/>
      <c r="T150" s="15"/>
      <c r="U150" s="15"/>
      <c r="V150" s="15"/>
      <c r="W150" s="15"/>
      <c r="X150" s="15"/>
      <c r="Y150" s="15"/>
      <c r="Z150" s="36"/>
    </row>
    <row r="151" spans="1:26" ht="15">
      <c r="A151" s="10">
        <v>150</v>
      </c>
      <c r="B151" s="53"/>
      <c r="C151" s="51"/>
      <c r="D151" s="51"/>
      <c r="E151" s="51"/>
      <c r="F151" s="51"/>
      <c r="G151" s="51"/>
      <c r="H151" s="51"/>
      <c r="I151" s="51"/>
      <c r="J151" s="51"/>
      <c r="K151" s="51"/>
      <c r="L151" s="53"/>
      <c r="M151" s="52"/>
      <c r="N151" s="51"/>
      <c r="O151" s="17"/>
      <c r="P151" s="17"/>
      <c r="Q151" s="17"/>
      <c r="S151" s="15"/>
      <c r="T151" s="15"/>
      <c r="U151" s="15"/>
      <c r="V151" s="15"/>
      <c r="W151" s="15"/>
      <c r="X151" s="15"/>
      <c r="Y151" s="15"/>
      <c r="Z151" s="36"/>
    </row>
    <row r="152" spans="1:26" ht="15">
      <c r="A152" s="10">
        <v>151</v>
      </c>
      <c r="B152" s="53"/>
      <c r="C152" s="51"/>
      <c r="D152" s="51"/>
      <c r="E152" s="51"/>
      <c r="F152" s="51"/>
      <c r="G152" s="51"/>
      <c r="H152" s="51"/>
      <c r="I152" s="51"/>
      <c r="J152" s="51"/>
      <c r="K152" s="51"/>
      <c r="L152" s="53"/>
      <c r="M152" s="52"/>
      <c r="N152" s="51"/>
      <c r="O152" s="17"/>
      <c r="P152" s="17"/>
      <c r="Q152" s="17"/>
      <c r="S152" s="15"/>
      <c r="T152" s="15"/>
      <c r="U152" s="15"/>
      <c r="V152" s="15"/>
      <c r="W152" s="15"/>
      <c r="X152" s="15"/>
      <c r="Y152" s="15"/>
      <c r="Z152" s="36"/>
    </row>
    <row r="153" spans="1:26" ht="15">
      <c r="A153" s="10">
        <v>152</v>
      </c>
      <c r="B153" s="53"/>
      <c r="C153" s="51"/>
      <c r="D153" s="51"/>
      <c r="E153" s="51"/>
      <c r="F153" s="51"/>
      <c r="G153" s="51"/>
      <c r="H153" s="51"/>
      <c r="I153" s="51"/>
      <c r="J153" s="51"/>
      <c r="K153" s="51"/>
      <c r="L153" s="53"/>
      <c r="M153" s="52"/>
      <c r="N153" s="51"/>
      <c r="O153" s="17"/>
      <c r="P153" s="17"/>
      <c r="Q153" s="17"/>
      <c r="S153" s="15"/>
      <c r="T153" s="15"/>
      <c r="U153" s="15"/>
      <c r="V153" s="15"/>
      <c r="W153" s="15"/>
      <c r="X153" s="15"/>
      <c r="Y153" s="15"/>
      <c r="Z153" s="36"/>
    </row>
    <row r="154" spans="1:26" ht="15">
      <c r="A154" s="10">
        <v>153</v>
      </c>
      <c r="B154" s="53"/>
      <c r="C154" s="51"/>
      <c r="D154" s="51"/>
      <c r="E154" s="51"/>
      <c r="F154" s="51"/>
      <c r="G154" s="51"/>
      <c r="H154" s="51"/>
      <c r="I154" s="51"/>
      <c r="J154" s="51"/>
      <c r="K154" s="51"/>
      <c r="L154" s="53"/>
      <c r="M154" s="52"/>
      <c r="N154" s="51"/>
      <c r="O154" s="17"/>
      <c r="P154" s="17"/>
      <c r="Q154" s="17"/>
      <c r="S154" s="15"/>
      <c r="T154" s="15"/>
      <c r="U154" s="15"/>
      <c r="V154" s="15"/>
      <c r="W154" s="15"/>
      <c r="X154" s="15"/>
      <c r="Y154" s="15"/>
      <c r="Z154" s="36"/>
    </row>
    <row r="155" spans="1:26" ht="15">
      <c r="A155" s="10">
        <v>154</v>
      </c>
      <c r="B155" s="53"/>
      <c r="C155" s="51"/>
      <c r="D155" s="51"/>
      <c r="E155" s="51"/>
      <c r="F155" s="51"/>
      <c r="G155" s="51"/>
      <c r="H155" s="51"/>
      <c r="I155" s="51"/>
      <c r="J155" s="51"/>
      <c r="K155" s="51"/>
      <c r="L155" s="53"/>
      <c r="M155" s="52"/>
      <c r="N155" s="51"/>
      <c r="O155" s="17"/>
      <c r="P155" s="17"/>
      <c r="Q155" s="17"/>
      <c r="S155" s="15"/>
      <c r="T155" s="15"/>
      <c r="U155" s="15"/>
      <c r="V155" s="15"/>
      <c r="W155" s="15"/>
      <c r="X155" s="15"/>
      <c r="Y155" s="15"/>
      <c r="Z155" s="36"/>
    </row>
    <row r="156" spans="1:26" ht="15">
      <c r="A156" s="10">
        <v>155</v>
      </c>
      <c r="B156" s="53"/>
      <c r="C156" s="51"/>
      <c r="D156" s="51"/>
      <c r="E156" s="51"/>
      <c r="F156" s="51"/>
      <c r="G156" s="51"/>
      <c r="H156" s="51"/>
      <c r="I156" s="51"/>
      <c r="J156" s="51"/>
      <c r="K156" s="51"/>
      <c r="L156" s="53"/>
      <c r="M156" s="52"/>
      <c r="N156" s="51"/>
      <c r="O156" s="17"/>
      <c r="P156" s="17"/>
      <c r="Q156" s="17"/>
      <c r="S156" s="15"/>
      <c r="T156" s="15"/>
      <c r="U156" s="15"/>
      <c r="V156" s="15"/>
      <c r="W156" s="15"/>
      <c r="X156" s="15"/>
      <c r="Y156" s="15"/>
      <c r="Z156" s="36"/>
    </row>
    <row r="157" spans="1:26" ht="15">
      <c r="A157" s="10">
        <v>156</v>
      </c>
      <c r="B157" s="53"/>
      <c r="C157" s="51"/>
      <c r="D157" s="51"/>
      <c r="E157" s="51"/>
      <c r="F157" s="51"/>
      <c r="G157" s="51"/>
      <c r="H157" s="51"/>
      <c r="I157" s="51"/>
      <c r="J157" s="51"/>
      <c r="K157" s="51"/>
      <c r="L157" s="53"/>
      <c r="M157" s="52"/>
      <c r="N157" s="51"/>
      <c r="O157" s="17"/>
      <c r="P157" s="17"/>
      <c r="Q157" s="17"/>
      <c r="S157" s="15"/>
      <c r="T157" s="15"/>
      <c r="U157" s="15"/>
      <c r="V157" s="15"/>
      <c r="W157" s="15"/>
      <c r="X157" s="15"/>
      <c r="Y157" s="15"/>
      <c r="Z157" s="36"/>
    </row>
    <row r="158" spans="1:26" ht="15">
      <c r="A158" s="10">
        <v>157</v>
      </c>
      <c r="B158" s="53"/>
      <c r="C158" s="51"/>
      <c r="D158" s="51"/>
      <c r="E158" s="51"/>
      <c r="F158" s="51"/>
      <c r="G158" s="51"/>
      <c r="H158" s="51"/>
      <c r="I158" s="51"/>
      <c r="J158" s="51"/>
      <c r="K158" s="51"/>
      <c r="L158" s="53"/>
      <c r="M158" s="52"/>
      <c r="N158" s="51"/>
      <c r="O158" s="17"/>
      <c r="P158" s="17"/>
      <c r="Q158" s="17"/>
      <c r="S158" s="15"/>
      <c r="T158" s="15"/>
      <c r="U158" s="15"/>
      <c r="V158" s="15"/>
      <c r="W158" s="15"/>
      <c r="X158" s="15"/>
      <c r="Y158" s="15"/>
      <c r="Z158" s="36"/>
    </row>
    <row r="159" spans="1:26" ht="15">
      <c r="A159" s="10">
        <v>158</v>
      </c>
      <c r="B159" s="53"/>
      <c r="C159" s="51"/>
      <c r="D159" s="51"/>
      <c r="E159" s="51"/>
      <c r="F159" s="51"/>
      <c r="G159" s="51"/>
      <c r="H159" s="51"/>
      <c r="I159" s="51"/>
      <c r="J159" s="51"/>
      <c r="K159" s="51"/>
      <c r="L159" s="53"/>
      <c r="M159" s="52"/>
      <c r="N159" s="51"/>
      <c r="O159" s="17"/>
      <c r="P159" s="17"/>
      <c r="Q159" s="17"/>
      <c r="S159" s="15"/>
      <c r="T159" s="15"/>
      <c r="U159" s="15"/>
      <c r="V159" s="15"/>
      <c r="W159" s="15"/>
      <c r="X159" s="15"/>
      <c r="Y159" s="15"/>
      <c r="Z159" s="36"/>
    </row>
    <row r="160" spans="1:26" ht="15">
      <c r="A160" s="10">
        <v>159</v>
      </c>
      <c r="B160" s="53"/>
      <c r="C160" s="51"/>
      <c r="D160" s="51"/>
      <c r="E160" s="51"/>
      <c r="F160" s="51"/>
      <c r="G160" s="51"/>
      <c r="H160" s="51"/>
      <c r="I160" s="51"/>
      <c r="J160" s="51"/>
      <c r="K160" s="51"/>
      <c r="L160" s="53"/>
      <c r="M160" s="52"/>
      <c r="N160" s="51"/>
      <c r="O160" s="17"/>
      <c r="P160" s="17"/>
      <c r="Q160" s="17"/>
      <c r="S160" s="15"/>
      <c r="T160" s="15"/>
      <c r="U160" s="15"/>
      <c r="V160" s="15"/>
      <c r="W160" s="15"/>
      <c r="X160" s="15"/>
      <c r="Y160" s="15"/>
      <c r="Z160" s="36"/>
    </row>
    <row r="161" spans="1:26" ht="15">
      <c r="A161" s="10">
        <v>160</v>
      </c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3"/>
      <c r="M161" s="52"/>
      <c r="N161" s="51"/>
      <c r="O161" s="17"/>
      <c r="P161" s="17"/>
      <c r="Q161" s="17"/>
      <c r="S161" s="15"/>
      <c r="T161" s="15"/>
      <c r="U161" s="15"/>
      <c r="V161" s="15"/>
      <c r="W161" s="15"/>
      <c r="X161" s="15"/>
      <c r="Y161" s="15"/>
      <c r="Z161" s="36"/>
    </row>
    <row r="162" spans="1:26" ht="15">
      <c r="A162" s="10">
        <v>161</v>
      </c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2"/>
      <c r="N162" s="51"/>
      <c r="O162" s="17"/>
      <c r="P162" s="17"/>
      <c r="Q162" s="17"/>
      <c r="S162" s="15"/>
      <c r="T162" s="15"/>
      <c r="U162" s="15"/>
      <c r="V162" s="15"/>
      <c r="W162" s="15"/>
      <c r="X162" s="15"/>
      <c r="Y162" s="15"/>
      <c r="Z162" s="36"/>
    </row>
    <row r="163" spans="1:26" ht="15">
      <c r="A163" s="10">
        <v>162</v>
      </c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2"/>
      <c r="N163" s="51"/>
      <c r="O163" s="17"/>
      <c r="P163" s="17"/>
      <c r="Q163" s="17"/>
      <c r="S163" s="15"/>
      <c r="T163" s="15"/>
      <c r="U163" s="15"/>
      <c r="V163" s="15"/>
      <c r="W163" s="15"/>
      <c r="X163" s="15"/>
      <c r="Y163" s="15"/>
      <c r="Z163" s="36"/>
    </row>
    <row r="164" spans="1:26" ht="15">
      <c r="A164" s="10">
        <v>163</v>
      </c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2"/>
      <c r="N164" s="51"/>
      <c r="O164" s="17"/>
      <c r="P164" s="17"/>
      <c r="Q164" s="17"/>
      <c r="S164" s="15"/>
      <c r="T164" s="15"/>
      <c r="U164" s="15"/>
      <c r="V164" s="15"/>
      <c r="W164" s="15"/>
      <c r="X164" s="15"/>
      <c r="Y164" s="15"/>
      <c r="Z164" s="36"/>
    </row>
    <row r="165" spans="1:26" ht="15">
      <c r="A165" s="10">
        <v>164</v>
      </c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2"/>
      <c r="N165" s="51"/>
      <c r="O165" s="17"/>
      <c r="P165" s="17"/>
      <c r="Q165" s="17"/>
      <c r="S165" s="15"/>
      <c r="T165" s="15"/>
      <c r="U165" s="15"/>
      <c r="V165" s="15"/>
      <c r="W165" s="15"/>
      <c r="X165" s="15"/>
      <c r="Y165" s="15"/>
      <c r="Z165" s="36"/>
    </row>
    <row r="166" spans="1:26" ht="15">
      <c r="A166" s="10">
        <v>165</v>
      </c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2"/>
      <c r="N166" s="51"/>
      <c r="O166" s="17"/>
      <c r="P166" s="17"/>
      <c r="Q166" s="17"/>
      <c r="S166" s="15"/>
      <c r="T166" s="15"/>
      <c r="U166" s="15"/>
      <c r="V166" s="15"/>
      <c r="W166" s="15"/>
      <c r="X166" s="15"/>
      <c r="Y166" s="15"/>
      <c r="Z166" s="36"/>
    </row>
    <row r="167" spans="1:26" ht="15">
      <c r="A167" s="10">
        <v>166</v>
      </c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2"/>
      <c r="N167" s="51"/>
      <c r="O167" s="17"/>
      <c r="P167" s="17"/>
      <c r="Q167" s="17"/>
      <c r="S167" s="15"/>
      <c r="T167" s="15"/>
      <c r="U167" s="15"/>
      <c r="V167" s="15"/>
      <c r="W167" s="15"/>
      <c r="X167" s="15"/>
      <c r="Y167" s="15"/>
      <c r="Z167" s="36"/>
    </row>
    <row r="168" spans="1:26" ht="15">
      <c r="A168" s="10">
        <v>167</v>
      </c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2"/>
      <c r="N168" s="51"/>
      <c r="O168" s="17"/>
      <c r="P168" s="17"/>
      <c r="Q168" s="17"/>
      <c r="S168" s="15"/>
      <c r="T168" s="15"/>
      <c r="U168" s="15"/>
      <c r="V168" s="15"/>
      <c r="W168" s="15"/>
      <c r="X168" s="15"/>
      <c r="Y168" s="15"/>
      <c r="Z168" s="36"/>
    </row>
    <row r="169" spans="1:26" ht="15">
      <c r="A169" s="10">
        <v>168</v>
      </c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2"/>
      <c r="N169" s="51"/>
      <c r="O169" s="17"/>
      <c r="P169" s="17"/>
      <c r="Q169" s="17"/>
      <c r="S169" s="15"/>
      <c r="T169" s="15"/>
      <c r="U169" s="15"/>
      <c r="V169" s="15"/>
      <c r="W169" s="15"/>
      <c r="X169" s="15"/>
      <c r="Y169" s="15"/>
      <c r="Z169" s="36"/>
    </row>
    <row r="170" spans="1:26" ht="15">
      <c r="A170" s="10">
        <v>169</v>
      </c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2"/>
      <c r="N170" s="51"/>
      <c r="O170" s="17"/>
      <c r="P170" s="17"/>
      <c r="Q170" s="17"/>
      <c r="S170" s="15"/>
      <c r="T170" s="15"/>
      <c r="U170" s="15"/>
      <c r="V170" s="15"/>
      <c r="W170" s="15"/>
      <c r="X170" s="15"/>
      <c r="Y170" s="15"/>
      <c r="Z170" s="36"/>
    </row>
    <row r="171" spans="1:26" ht="15">
      <c r="A171" s="10">
        <v>170</v>
      </c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2"/>
      <c r="N171" s="51"/>
      <c r="O171" s="17"/>
      <c r="P171" s="17"/>
      <c r="Q171" s="17"/>
      <c r="S171" s="15"/>
      <c r="T171" s="15"/>
      <c r="U171" s="15"/>
      <c r="V171" s="15"/>
      <c r="W171" s="15"/>
      <c r="X171" s="15"/>
      <c r="Y171" s="15"/>
      <c r="Z171" s="36"/>
    </row>
    <row r="172" spans="1:26" ht="15">
      <c r="A172" s="10">
        <v>171</v>
      </c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2"/>
      <c r="N172" s="51"/>
      <c r="O172" s="17"/>
      <c r="P172" s="17"/>
      <c r="Q172" s="17"/>
      <c r="S172" s="15"/>
      <c r="T172" s="15"/>
      <c r="U172" s="15"/>
      <c r="V172" s="15"/>
      <c r="W172" s="15"/>
      <c r="X172" s="15"/>
      <c r="Y172" s="15"/>
      <c r="Z172" s="36"/>
    </row>
    <row r="173" spans="1:26" ht="15">
      <c r="A173" s="10">
        <v>172</v>
      </c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2"/>
      <c r="N173" s="51"/>
      <c r="O173" s="17"/>
      <c r="P173" s="17"/>
      <c r="Q173" s="17"/>
      <c r="S173" s="15"/>
      <c r="T173" s="15"/>
      <c r="U173" s="15"/>
      <c r="V173" s="15"/>
      <c r="W173" s="15"/>
      <c r="X173" s="15"/>
      <c r="Y173" s="15"/>
      <c r="Z173" s="36"/>
    </row>
    <row r="174" spans="1:26" ht="15">
      <c r="A174" s="10">
        <v>173</v>
      </c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2"/>
      <c r="N174" s="51"/>
      <c r="O174" s="17"/>
      <c r="P174" s="17"/>
      <c r="Q174" s="17"/>
      <c r="S174" s="15"/>
      <c r="T174" s="15"/>
      <c r="U174" s="15"/>
      <c r="V174" s="15"/>
      <c r="W174" s="15"/>
      <c r="X174" s="15"/>
      <c r="Y174" s="15"/>
      <c r="Z174" s="36"/>
    </row>
    <row r="175" spans="1:26" ht="15">
      <c r="A175" s="10">
        <v>174</v>
      </c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2"/>
      <c r="N175" s="51"/>
      <c r="O175" s="17"/>
      <c r="P175" s="17"/>
      <c r="Q175" s="17"/>
      <c r="S175" s="15"/>
      <c r="T175" s="15"/>
      <c r="U175" s="15"/>
      <c r="V175" s="15"/>
      <c r="W175" s="15"/>
      <c r="X175" s="15"/>
      <c r="Y175" s="15"/>
      <c r="Z175" s="36"/>
    </row>
    <row r="176" spans="1:26" ht="15">
      <c r="A176" s="10">
        <v>175</v>
      </c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2"/>
      <c r="N176" s="51"/>
      <c r="O176" s="17"/>
      <c r="P176" s="17"/>
      <c r="Q176" s="17"/>
      <c r="S176" s="15"/>
      <c r="T176" s="15"/>
      <c r="U176" s="15"/>
      <c r="V176" s="15"/>
      <c r="W176" s="15"/>
      <c r="X176" s="15"/>
      <c r="Y176" s="15"/>
      <c r="Z176" s="36"/>
    </row>
    <row r="177" spans="1:26" ht="15">
      <c r="A177" s="10">
        <v>176</v>
      </c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2"/>
      <c r="N177" s="51"/>
      <c r="O177" s="17"/>
      <c r="P177" s="17"/>
      <c r="Q177" s="17"/>
      <c r="S177" s="15"/>
      <c r="T177" s="15"/>
      <c r="U177" s="15"/>
      <c r="V177" s="15"/>
      <c r="W177" s="15"/>
      <c r="X177" s="15"/>
      <c r="Y177" s="15"/>
      <c r="Z177" s="36"/>
    </row>
    <row r="178" spans="1:26" ht="15">
      <c r="A178" s="10">
        <v>177</v>
      </c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2"/>
      <c r="N178" s="51"/>
      <c r="O178" s="17"/>
      <c r="P178" s="17"/>
      <c r="Q178" s="17"/>
      <c r="S178" s="15"/>
      <c r="T178" s="15"/>
      <c r="U178" s="15"/>
      <c r="V178" s="15"/>
      <c r="W178" s="15"/>
      <c r="X178" s="15"/>
      <c r="Y178" s="15"/>
      <c r="Z178" s="36"/>
    </row>
    <row r="179" spans="1:26" ht="15">
      <c r="A179" s="10">
        <v>178</v>
      </c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2"/>
      <c r="N179" s="51"/>
      <c r="O179" s="17"/>
      <c r="P179" s="17"/>
      <c r="Q179" s="17"/>
      <c r="S179" s="15"/>
      <c r="T179" s="15"/>
      <c r="U179" s="15"/>
      <c r="V179" s="15"/>
      <c r="W179" s="15"/>
      <c r="X179" s="15"/>
      <c r="Y179" s="15"/>
      <c r="Z179" s="36"/>
    </row>
    <row r="180" spans="1:26" ht="15">
      <c r="A180" s="10">
        <v>179</v>
      </c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2"/>
      <c r="N180" s="51"/>
      <c r="O180" s="17"/>
      <c r="P180" s="17"/>
      <c r="Q180" s="17"/>
      <c r="S180" s="15"/>
      <c r="T180" s="15"/>
      <c r="U180" s="15"/>
      <c r="V180" s="15"/>
      <c r="W180" s="15"/>
      <c r="X180" s="15"/>
      <c r="Y180" s="15"/>
      <c r="Z180" s="36"/>
    </row>
    <row r="181" spans="1:26" ht="15">
      <c r="A181" s="10">
        <v>180</v>
      </c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2"/>
      <c r="N181" s="51"/>
      <c r="O181" s="17"/>
      <c r="P181" s="17"/>
      <c r="Q181" s="17"/>
      <c r="S181" s="15"/>
      <c r="T181" s="15"/>
      <c r="U181" s="15"/>
      <c r="V181" s="15"/>
      <c r="W181" s="15"/>
      <c r="X181" s="15"/>
      <c r="Y181" s="15"/>
      <c r="Z181" s="36"/>
    </row>
    <row r="182" spans="1:26" ht="15">
      <c r="A182" s="10">
        <v>181</v>
      </c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2"/>
      <c r="N182" s="51"/>
      <c r="O182" s="17"/>
      <c r="P182" s="17"/>
      <c r="Q182" s="17"/>
      <c r="S182" s="15"/>
      <c r="T182" s="15"/>
      <c r="U182" s="15"/>
      <c r="V182" s="15"/>
      <c r="W182" s="15"/>
      <c r="X182" s="15"/>
      <c r="Y182" s="15"/>
      <c r="Z182" s="36"/>
    </row>
    <row r="183" spans="1:26" ht="15">
      <c r="A183" s="10">
        <v>182</v>
      </c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2"/>
      <c r="N183" s="51"/>
      <c r="O183" s="17"/>
      <c r="P183" s="17"/>
      <c r="Q183" s="17"/>
      <c r="S183" s="15"/>
      <c r="T183" s="15"/>
      <c r="U183" s="15"/>
      <c r="V183" s="15"/>
      <c r="W183" s="15"/>
      <c r="X183" s="15"/>
      <c r="Y183" s="15"/>
      <c r="Z183" s="36"/>
    </row>
    <row r="184" spans="1:26" ht="15">
      <c r="A184" s="10">
        <v>183</v>
      </c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2"/>
      <c r="N184" s="51"/>
      <c r="O184" s="17"/>
      <c r="P184" s="17"/>
      <c r="Q184" s="17"/>
      <c r="S184" s="15"/>
      <c r="T184" s="15"/>
      <c r="U184" s="15"/>
      <c r="V184" s="15"/>
      <c r="W184" s="15"/>
      <c r="X184" s="15"/>
      <c r="Y184" s="15"/>
      <c r="Z184" s="36"/>
    </row>
    <row r="185" spans="1:26" ht="15">
      <c r="A185" s="10">
        <v>184</v>
      </c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2"/>
      <c r="N185" s="51"/>
      <c r="O185" s="17"/>
      <c r="P185" s="17"/>
      <c r="Q185" s="17"/>
      <c r="S185" s="15"/>
      <c r="T185" s="15"/>
      <c r="U185" s="15"/>
      <c r="V185" s="15"/>
      <c r="W185" s="15"/>
      <c r="X185" s="15"/>
      <c r="Y185" s="15"/>
      <c r="Z185" s="36"/>
    </row>
    <row r="186" spans="1:26" ht="15">
      <c r="A186" s="10">
        <v>185</v>
      </c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2"/>
      <c r="N186" s="51"/>
      <c r="O186" s="17"/>
      <c r="P186" s="17"/>
      <c r="Q186" s="17"/>
      <c r="S186" s="15"/>
      <c r="T186" s="15"/>
      <c r="U186" s="15"/>
      <c r="V186" s="15"/>
      <c r="W186" s="15"/>
      <c r="X186" s="15"/>
      <c r="Y186" s="15"/>
      <c r="Z186" s="36"/>
    </row>
    <row r="187" spans="1:26" ht="15">
      <c r="A187" s="10">
        <v>186</v>
      </c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2"/>
      <c r="N187" s="51"/>
      <c r="O187" s="17"/>
      <c r="P187" s="17"/>
      <c r="Q187" s="17"/>
      <c r="S187" s="15"/>
      <c r="T187" s="15"/>
      <c r="U187" s="15"/>
      <c r="V187" s="15"/>
      <c r="W187" s="15"/>
      <c r="X187" s="15"/>
      <c r="Y187" s="15"/>
      <c r="Z187" s="36"/>
    </row>
    <row r="188" spans="1:26" ht="15">
      <c r="A188" s="10">
        <v>187</v>
      </c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2"/>
      <c r="N188" s="51"/>
      <c r="O188" s="17"/>
      <c r="P188" s="17"/>
      <c r="Q188" s="17"/>
      <c r="S188" s="15"/>
      <c r="T188" s="15"/>
      <c r="U188" s="15"/>
      <c r="V188" s="15"/>
      <c r="W188" s="15"/>
      <c r="X188" s="15"/>
      <c r="Y188" s="15"/>
      <c r="Z188" s="36"/>
    </row>
    <row r="189" spans="1:26" ht="15">
      <c r="A189" s="10">
        <v>188</v>
      </c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2"/>
      <c r="N189" s="51"/>
      <c r="O189" s="17"/>
      <c r="P189" s="17"/>
      <c r="Q189" s="17"/>
      <c r="S189" s="15"/>
      <c r="T189" s="15"/>
      <c r="U189" s="15"/>
      <c r="V189" s="15"/>
      <c r="W189" s="15"/>
      <c r="X189" s="15"/>
      <c r="Y189" s="15"/>
      <c r="Z189" s="36"/>
    </row>
    <row r="190" spans="1:26" ht="15">
      <c r="A190" s="10">
        <v>189</v>
      </c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2"/>
      <c r="N190" s="51"/>
      <c r="O190" s="17"/>
      <c r="P190" s="17"/>
      <c r="Q190" s="17"/>
      <c r="S190" s="15"/>
      <c r="T190" s="15"/>
      <c r="U190" s="15"/>
      <c r="V190" s="15"/>
      <c r="W190" s="15"/>
      <c r="X190" s="15"/>
      <c r="Y190" s="15"/>
      <c r="Z190" s="36"/>
    </row>
    <row r="191" spans="1:26" ht="15">
      <c r="A191" s="10">
        <v>190</v>
      </c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2"/>
      <c r="N191" s="51"/>
      <c r="O191" s="17"/>
      <c r="P191" s="17"/>
      <c r="Q191" s="17"/>
      <c r="S191" s="15"/>
      <c r="T191" s="15"/>
      <c r="U191" s="15"/>
      <c r="V191" s="15"/>
      <c r="W191" s="15"/>
      <c r="X191" s="15"/>
      <c r="Y191" s="15"/>
      <c r="Z191" s="36"/>
    </row>
    <row r="192" spans="1:26" ht="15">
      <c r="A192" s="10">
        <v>191</v>
      </c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2"/>
      <c r="N192" s="51"/>
      <c r="O192" s="17"/>
      <c r="P192" s="17"/>
      <c r="Q192" s="17"/>
      <c r="S192" s="15"/>
      <c r="T192" s="15"/>
      <c r="U192" s="15"/>
      <c r="V192" s="15"/>
      <c r="W192" s="15"/>
      <c r="X192" s="15"/>
      <c r="Y192" s="15"/>
      <c r="Z192" s="36"/>
    </row>
    <row r="193" spans="1:26" ht="15">
      <c r="A193" s="10">
        <v>192</v>
      </c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2"/>
      <c r="N193" s="51"/>
      <c r="O193" s="17"/>
      <c r="P193" s="17"/>
      <c r="Q193" s="17"/>
      <c r="S193" s="15"/>
      <c r="T193" s="15"/>
      <c r="U193" s="15"/>
      <c r="V193" s="15"/>
      <c r="W193" s="15"/>
      <c r="X193" s="15"/>
      <c r="Y193" s="15"/>
      <c r="Z193" s="36"/>
    </row>
    <row r="194" spans="1:26" ht="15">
      <c r="A194" s="10">
        <v>193</v>
      </c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2"/>
      <c r="N194" s="51"/>
      <c r="O194" s="17"/>
      <c r="P194" s="17"/>
      <c r="Q194" s="17"/>
      <c r="S194" s="15"/>
      <c r="T194" s="15"/>
      <c r="U194" s="15"/>
      <c r="V194" s="15"/>
      <c r="W194" s="15"/>
      <c r="X194" s="15"/>
      <c r="Y194" s="15"/>
      <c r="Z194" s="36"/>
    </row>
    <row r="195" spans="1:26" ht="15">
      <c r="A195" s="10">
        <v>194</v>
      </c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2"/>
      <c r="N195" s="51"/>
      <c r="O195" s="17"/>
      <c r="P195" s="17"/>
      <c r="Q195" s="17"/>
      <c r="S195" s="15"/>
      <c r="T195" s="15"/>
      <c r="U195" s="15"/>
      <c r="V195" s="15"/>
      <c r="W195" s="15"/>
      <c r="X195" s="15"/>
      <c r="Y195" s="15"/>
      <c r="Z195" s="36"/>
    </row>
    <row r="196" spans="1:26" ht="15">
      <c r="A196" s="10">
        <v>195</v>
      </c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2"/>
      <c r="N196" s="51"/>
      <c r="O196" s="17"/>
      <c r="P196" s="17"/>
      <c r="Q196" s="17"/>
      <c r="S196" s="15"/>
      <c r="T196" s="15"/>
      <c r="U196" s="15"/>
      <c r="V196" s="15"/>
      <c r="W196" s="15"/>
      <c r="X196" s="15"/>
      <c r="Y196" s="15"/>
      <c r="Z196" s="36"/>
    </row>
    <row r="197" spans="1:26" ht="15">
      <c r="A197" s="10">
        <v>196</v>
      </c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2"/>
      <c r="N197" s="51"/>
      <c r="O197" s="17"/>
      <c r="P197" s="17"/>
      <c r="Q197" s="17"/>
      <c r="S197" s="15"/>
      <c r="T197" s="15"/>
      <c r="U197" s="15"/>
      <c r="V197" s="15"/>
      <c r="W197" s="15"/>
      <c r="X197" s="15"/>
      <c r="Y197" s="15"/>
      <c r="Z197" s="36"/>
    </row>
    <row r="198" spans="1:26" ht="15">
      <c r="A198" s="10">
        <v>197</v>
      </c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2"/>
      <c r="N198" s="51"/>
      <c r="O198" s="17"/>
      <c r="P198" s="17"/>
      <c r="Q198" s="17"/>
      <c r="S198" s="15"/>
      <c r="T198" s="15"/>
      <c r="U198" s="15"/>
      <c r="V198" s="15"/>
      <c r="W198" s="15"/>
      <c r="X198" s="15"/>
      <c r="Y198" s="15"/>
      <c r="Z198" s="36"/>
    </row>
    <row r="199" spans="1:26" ht="15">
      <c r="A199" s="10">
        <v>198</v>
      </c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2"/>
      <c r="N199" s="51"/>
      <c r="O199" s="17"/>
      <c r="P199" s="17"/>
      <c r="Q199" s="17"/>
      <c r="S199" s="15"/>
      <c r="T199" s="15"/>
      <c r="U199" s="15"/>
      <c r="V199" s="15"/>
      <c r="W199" s="15"/>
      <c r="X199" s="15"/>
      <c r="Y199" s="15"/>
      <c r="Z199" s="36"/>
    </row>
    <row r="200" spans="1:26" ht="15">
      <c r="A200" s="10">
        <v>199</v>
      </c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2"/>
      <c r="N200" s="51"/>
      <c r="O200" s="17"/>
      <c r="P200" s="17"/>
      <c r="Q200" s="17"/>
      <c r="S200" s="15"/>
      <c r="T200" s="15"/>
      <c r="U200" s="15"/>
      <c r="V200" s="15"/>
      <c r="W200" s="15"/>
      <c r="X200" s="15"/>
      <c r="Y200" s="15"/>
      <c r="Z200" s="36"/>
    </row>
    <row r="201" spans="1:26" ht="15">
      <c r="A201" s="10">
        <v>200</v>
      </c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2"/>
      <c r="N201" s="51"/>
      <c r="O201" s="17"/>
      <c r="P201" s="17"/>
      <c r="Q201" s="17"/>
      <c r="S201" s="15"/>
      <c r="T201" s="15"/>
      <c r="U201" s="15"/>
      <c r="V201" s="15"/>
      <c r="W201" s="15"/>
      <c r="X201" s="15"/>
      <c r="Y201" s="15"/>
      <c r="Z201" s="36"/>
    </row>
    <row r="202" spans="1:26" ht="15">
      <c r="A202" s="10">
        <v>201</v>
      </c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2"/>
      <c r="N202" s="51"/>
      <c r="O202" s="17"/>
      <c r="P202" s="17"/>
      <c r="Q202" s="17"/>
      <c r="S202" s="15"/>
      <c r="T202" s="15"/>
      <c r="U202" s="15"/>
      <c r="V202" s="15"/>
      <c r="W202" s="15"/>
      <c r="X202" s="15"/>
      <c r="Y202" s="15"/>
      <c r="Z202" s="36"/>
    </row>
    <row r="203" spans="1:26" ht="15">
      <c r="A203" s="10">
        <v>202</v>
      </c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2"/>
      <c r="N203" s="51"/>
      <c r="O203" s="17"/>
      <c r="P203" s="17"/>
      <c r="Q203" s="17"/>
      <c r="S203" s="15"/>
      <c r="T203" s="15"/>
      <c r="U203" s="15"/>
      <c r="V203" s="15"/>
      <c r="W203" s="15"/>
      <c r="X203" s="15"/>
      <c r="Y203" s="15"/>
      <c r="Z203" s="36"/>
    </row>
    <row r="204" spans="1:26" ht="15">
      <c r="A204" s="10">
        <v>203</v>
      </c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2"/>
      <c r="N204" s="51"/>
      <c r="O204" s="17"/>
      <c r="P204" s="17"/>
      <c r="Q204" s="17"/>
      <c r="S204" s="15"/>
      <c r="T204" s="15"/>
      <c r="U204" s="15"/>
      <c r="V204" s="15"/>
      <c r="W204" s="15"/>
      <c r="X204" s="15"/>
      <c r="Y204" s="15"/>
      <c r="Z204" s="36"/>
    </row>
    <row r="205" spans="1:26" ht="15">
      <c r="A205" s="10">
        <v>204</v>
      </c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2"/>
      <c r="N205" s="51"/>
      <c r="O205" s="17"/>
      <c r="P205" s="17"/>
      <c r="Q205" s="17"/>
      <c r="S205" s="15"/>
      <c r="T205" s="15"/>
      <c r="U205" s="15"/>
      <c r="V205" s="15"/>
      <c r="W205" s="15"/>
      <c r="X205" s="15"/>
      <c r="Y205" s="15"/>
      <c r="Z205" s="36"/>
    </row>
    <row r="206" spans="1:26" ht="15">
      <c r="A206" s="10">
        <v>205</v>
      </c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2"/>
      <c r="N206" s="51"/>
      <c r="O206" s="17"/>
      <c r="P206" s="17"/>
      <c r="Q206" s="17"/>
      <c r="S206" s="15"/>
      <c r="T206" s="15"/>
      <c r="U206" s="15"/>
      <c r="V206" s="15"/>
      <c r="W206" s="15"/>
      <c r="X206" s="15"/>
      <c r="Y206" s="15"/>
      <c r="Z206" s="36"/>
    </row>
    <row r="207" spans="1:26" ht="15">
      <c r="A207" s="10">
        <v>206</v>
      </c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2"/>
      <c r="N207" s="51"/>
      <c r="O207" s="17"/>
      <c r="P207" s="17"/>
      <c r="Q207" s="17"/>
      <c r="S207" s="15"/>
      <c r="T207" s="15"/>
      <c r="U207" s="15"/>
      <c r="V207" s="15"/>
      <c r="W207" s="15"/>
      <c r="X207" s="15"/>
      <c r="Y207" s="15"/>
      <c r="Z207" s="36"/>
    </row>
    <row r="208" spans="1:26" ht="15">
      <c r="A208" s="10">
        <v>207</v>
      </c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2"/>
      <c r="N208" s="51"/>
      <c r="O208" s="17"/>
      <c r="P208" s="17"/>
      <c r="Q208" s="17"/>
      <c r="S208" s="15"/>
      <c r="T208" s="15"/>
      <c r="U208" s="15"/>
      <c r="V208" s="15"/>
      <c r="W208" s="15"/>
      <c r="X208" s="15"/>
      <c r="Y208" s="15"/>
      <c r="Z208" s="36"/>
    </row>
    <row r="209" spans="1:26" ht="15">
      <c r="A209" s="10">
        <v>208</v>
      </c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2"/>
      <c r="N209" s="51"/>
      <c r="O209" s="17"/>
      <c r="P209" s="17"/>
      <c r="Q209" s="17"/>
      <c r="S209" s="15"/>
      <c r="T209" s="15"/>
      <c r="U209" s="15"/>
      <c r="V209" s="15"/>
      <c r="W209" s="15"/>
      <c r="X209" s="15"/>
      <c r="Y209" s="15"/>
      <c r="Z209" s="36"/>
    </row>
    <row r="210" spans="1:26" ht="15">
      <c r="A210" s="10">
        <v>209</v>
      </c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2"/>
      <c r="N210" s="51"/>
      <c r="O210" s="17"/>
      <c r="P210" s="17"/>
      <c r="Q210" s="17"/>
      <c r="S210" s="15"/>
      <c r="T210" s="15"/>
      <c r="U210" s="15"/>
      <c r="V210" s="15"/>
      <c r="W210" s="15"/>
      <c r="X210" s="15"/>
      <c r="Y210" s="15"/>
      <c r="Z210" s="36"/>
    </row>
    <row r="211" spans="1:26" ht="15">
      <c r="A211" s="10">
        <v>210</v>
      </c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2"/>
      <c r="N211" s="51"/>
      <c r="O211" s="17"/>
      <c r="P211" s="17"/>
      <c r="Q211" s="17"/>
      <c r="S211" s="15"/>
      <c r="T211" s="15"/>
      <c r="U211" s="15"/>
      <c r="V211" s="15"/>
      <c r="W211" s="15"/>
      <c r="X211" s="15"/>
      <c r="Y211" s="15"/>
      <c r="Z211" s="36"/>
    </row>
    <row r="212" spans="1:26" ht="15">
      <c r="A212" s="10">
        <v>211</v>
      </c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2"/>
      <c r="N212" s="51"/>
      <c r="O212" s="17"/>
      <c r="P212" s="17"/>
      <c r="Q212" s="17"/>
      <c r="S212" s="15"/>
      <c r="T212" s="15"/>
      <c r="U212" s="15"/>
      <c r="V212" s="15"/>
      <c r="W212" s="15"/>
      <c r="X212" s="15"/>
      <c r="Y212" s="15"/>
      <c r="Z212" s="36"/>
    </row>
    <row r="213" spans="1:26" ht="15">
      <c r="A213" s="10">
        <v>212</v>
      </c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2"/>
      <c r="N213" s="51"/>
      <c r="O213" s="17"/>
      <c r="P213" s="17"/>
      <c r="Q213" s="17"/>
      <c r="S213" s="15"/>
      <c r="T213" s="15"/>
      <c r="U213" s="15"/>
      <c r="V213" s="15"/>
      <c r="W213" s="15"/>
      <c r="X213" s="15"/>
      <c r="Y213" s="15"/>
      <c r="Z213" s="36"/>
    </row>
    <row r="214" spans="1:26" ht="15">
      <c r="A214" s="10">
        <v>213</v>
      </c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2"/>
      <c r="N214" s="51"/>
      <c r="O214" s="17"/>
      <c r="P214" s="17"/>
      <c r="Q214" s="17"/>
      <c r="S214" s="15"/>
      <c r="T214" s="15"/>
      <c r="U214" s="15"/>
      <c r="V214" s="15"/>
      <c r="W214" s="15"/>
      <c r="X214" s="15"/>
      <c r="Y214" s="15"/>
      <c r="Z214" s="36"/>
    </row>
    <row r="215" spans="1:26" ht="15">
      <c r="A215" s="10">
        <v>214</v>
      </c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2"/>
      <c r="N215" s="51"/>
      <c r="O215" s="17"/>
      <c r="P215" s="17"/>
      <c r="Q215" s="17"/>
      <c r="S215" s="15"/>
      <c r="T215" s="15"/>
      <c r="U215" s="15"/>
      <c r="V215" s="15"/>
      <c r="W215" s="15"/>
      <c r="X215" s="15"/>
      <c r="Y215" s="15"/>
      <c r="Z215" s="36"/>
    </row>
    <row r="216" spans="1:26" ht="15">
      <c r="A216" s="10">
        <v>215</v>
      </c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2"/>
      <c r="N216" s="51"/>
      <c r="O216" s="17"/>
      <c r="P216" s="17"/>
      <c r="Q216" s="17"/>
      <c r="S216" s="15"/>
      <c r="T216" s="15"/>
      <c r="U216" s="15"/>
      <c r="V216" s="15"/>
      <c r="W216" s="15"/>
      <c r="X216" s="15"/>
      <c r="Y216" s="15"/>
      <c r="Z216" s="36"/>
    </row>
    <row r="217" spans="1:26" ht="15">
      <c r="A217" s="10">
        <v>216</v>
      </c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2"/>
      <c r="N217" s="51"/>
      <c r="O217" s="17"/>
      <c r="P217" s="17"/>
      <c r="Q217" s="17"/>
      <c r="S217" s="15"/>
      <c r="T217" s="15"/>
      <c r="U217" s="15"/>
      <c r="V217" s="15"/>
      <c r="W217" s="15"/>
      <c r="X217" s="15"/>
      <c r="Y217" s="15"/>
      <c r="Z217" s="36"/>
    </row>
    <row r="218" spans="1:26" ht="15">
      <c r="A218" s="10">
        <v>217</v>
      </c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2"/>
      <c r="N218" s="51"/>
      <c r="O218" s="17"/>
      <c r="P218" s="17"/>
      <c r="Q218" s="17"/>
      <c r="S218" s="15"/>
      <c r="T218" s="15"/>
      <c r="U218" s="15"/>
      <c r="V218" s="15"/>
      <c r="W218" s="15"/>
      <c r="X218" s="15"/>
      <c r="Y218" s="15"/>
      <c r="Z218" s="36"/>
    </row>
    <row r="219" spans="1:26" ht="15">
      <c r="A219" s="10">
        <v>218</v>
      </c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2"/>
      <c r="N219" s="51"/>
      <c r="O219" s="17"/>
      <c r="P219" s="17"/>
      <c r="Q219" s="17"/>
      <c r="S219" s="15"/>
      <c r="T219" s="15"/>
      <c r="U219" s="15"/>
      <c r="V219" s="15"/>
      <c r="W219" s="15"/>
      <c r="X219" s="15"/>
      <c r="Y219" s="15"/>
      <c r="Z219" s="36"/>
    </row>
    <row r="220" spans="1:26" ht="15">
      <c r="A220" s="10">
        <v>219</v>
      </c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2"/>
      <c r="N220" s="51"/>
      <c r="O220" s="17"/>
      <c r="P220" s="17"/>
      <c r="Q220" s="17"/>
      <c r="R220" s="15"/>
      <c r="S220" s="15"/>
      <c r="T220" s="15"/>
      <c r="U220" s="15"/>
      <c r="V220" s="15"/>
      <c r="W220" s="15"/>
      <c r="X220" s="15"/>
      <c r="Y220" s="15"/>
      <c r="Z220" s="36"/>
    </row>
    <row r="221" spans="1:26" ht="15">
      <c r="A221" s="10">
        <v>220</v>
      </c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2"/>
      <c r="N221" s="51"/>
      <c r="O221" s="17"/>
      <c r="P221" s="17"/>
      <c r="Q221" s="17"/>
      <c r="R221" s="15"/>
      <c r="S221" s="15"/>
      <c r="T221" s="15"/>
      <c r="U221" s="15"/>
      <c r="V221" s="15"/>
      <c r="W221" s="15"/>
      <c r="X221" s="15"/>
      <c r="Y221" s="15"/>
      <c r="Z221" s="36"/>
    </row>
    <row r="222" spans="1:26" ht="15">
      <c r="A222" s="10">
        <v>221</v>
      </c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2"/>
      <c r="N222" s="51"/>
      <c r="O222" s="17"/>
      <c r="P222" s="17"/>
      <c r="Q222" s="17"/>
      <c r="R222" s="15"/>
      <c r="S222" s="15"/>
      <c r="T222" s="15"/>
      <c r="U222" s="15"/>
      <c r="V222" s="15"/>
      <c r="W222" s="15"/>
      <c r="X222" s="15"/>
      <c r="Y222" s="15"/>
      <c r="Z222" s="36"/>
    </row>
    <row r="223" spans="1:26" ht="15">
      <c r="A223" s="10">
        <v>222</v>
      </c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2"/>
      <c r="N223" s="51"/>
      <c r="O223" s="17"/>
      <c r="P223" s="17"/>
      <c r="Q223" s="17"/>
      <c r="R223" s="15"/>
      <c r="S223" s="15"/>
      <c r="T223" s="15"/>
      <c r="U223" s="15"/>
      <c r="V223" s="15"/>
      <c r="W223" s="15"/>
      <c r="X223" s="15"/>
      <c r="Y223" s="15"/>
      <c r="Z223" s="36"/>
    </row>
    <row r="224" spans="1:26" ht="15">
      <c r="A224" s="10">
        <v>223</v>
      </c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2"/>
      <c r="N224" s="51"/>
      <c r="O224" s="17"/>
      <c r="P224" s="17"/>
      <c r="Q224" s="17"/>
      <c r="R224" s="15"/>
      <c r="S224" s="15"/>
      <c r="T224" s="15"/>
      <c r="U224" s="15"/>
      <c r="V224" s="15"/>
      <c r="W224" s="15"/>
      <c r="X224" s="15"/>
      <c r="Y224" s="15"/>
      <c r="Z224" s="36"/>
    </row>
    <row r="225" spans="1:26" ht="15">
      <c r="A225" s="10">
        <v>224</v>
      </c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2"/>
      <c r="N225" s="51"/>
      <c r="O225" s="17"/>
      <c r="P225" s="17"/>
      <c r="Q225" s="17"/>
      <c r="R225" s="15"/>
      <c r="S225" s="15"/>
      <c r="T225" s="15"/>
      <c r="U225" s="15"/>
      <c r="V225" s="15"/>
      <c r="W225" s="15"/>
      <c r="X225" s="15"/>
      <c r="Y225" s="15"/>
      <c r="Z225" s="36"/>
    </row>
    <row r="226" spans="1:26" ht="15">
      <c r="A226" s="10">
        <v>225</v>
      </c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2"/>
      <c r="N226" s="51"/>
      <c r="O226" s="17"/>
      <c r="P226" s="17"/>
      <c r="Q226" s="17"/>
      <c r="R226" s="15"/>
      <c r="S226" s="15"/>
      <c r="T226" s="15"/>
      <c r="U226" s="15"/>
      <c r="V226" s="15"/>
      <c r="W226" s="15"/>
      <c r="X226" s="15"/>
      <c r="Y226" s="15"/>
      <c r="Z226" s="36"/>
    </row>
    <row r="227" spans="1:26" ht="15">
      <c r="A227" s="10">
        <v>226</v>
      </c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2"/>
      <c r="N227" s="51"/>
      <c r="O227" s="17"/>
      <c r="P227" s="17"/>
      <c r="Q227" s="17"/>
      <c r="R227" s="15"/>
      <c r="S227" s="15"/>
      <c r="T227" s="15"/>
      <c r="U227" s="15"/>
      <c r="V227" s="15"/>
      <c r="W227" s="15"/>
      <c r="X227" s="15"/>
      <c r="Y227" s="15"/>
      <c r="Z227" s="36"/>
    </row>
    <row r="228" spans="1:26" ht="15">
      <c r="A228" s="10">
        <v>227</v>
      </c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2"/>
      <c r="N228" s="51"/>
      <c r="O228" s="17"/>
      <c r="P228" s="17"/>
      <c r="Q228" s="17"/>
      <c r="R228" s="15"/>
      <c r="S228" s="15"/>
      <c r="T228" s="15"/>
      <c r="U228" s="15"/>
      <c r="V228" s="15"/>
      <c r="W228" s="15"/>
      <c r="X228" s="15"/>
      <c r="Y228" s="15"/>
      <c r="Z228" s="36"/>
    </row>
    <row r="229" spans="1:26" ht="15">
      <c r="A229" s="10">
        <v>228</v>
      </c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2"/>
      <c r="N229" s="51"/>
      <c r="O229" s="17"/>
      <c r="P229" s="17"/>
      <c r="Q229" s="17"/>
      <c r="R229" s="15"/>
      <c r="S229" s="15"/>
      <c r="T229" s="15"/>
      <c r="U229" s="15"/>
      <c r="V229" s="15"/>
      <c r="W229" s="15"/>
      <c r="X229" s="15"/>
      <c r="Y229" s="15"/>
      <c r="Z229" s="36"/>
    </row>
    <row r="230" spans="1:26" ht="15">
      <c r="A230" s="10">
        <v>229</v>
      </c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2"/>
      <c r="N230" s="51"/>
      <c r="O230" s="17"/>
      <c r="P230" s="17"/>
      <c r="Q230" s="17"/>
      <c r="R230" s="15"/>
      <c r="S230" s="15"/>
      <c r="T230" s="15"/>
      <c r="U230" s="15"/>
      <c r="V230" s="15"/>
      <c r="W230" s="15"/>
      <c r="X230" s="15"/>
      <c r="Y230" s="15"/>
      <c r="Z230" s="36"/>
    </row>
    <row r="231" spans="1:26" ht="15">
      <c r="A231" s="10">
        <v>230</v>
      </c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2"/>
      <c r="N231" s="51"/>
      <c r="O231" s="17"/>
      <c r="P231" s="17"/>
      <c r="Q231" s="17"/>
      <c r="R231" s="15"/>
      <c r="S231" s="15"/>
      <c r="T231" s="15"/>
      <c r="U231" s="15"/>
      <c r="V231" s="15"/>
      <c r="W231" s="15"/>
      <c r="X231" s="15"/>
      <c r="Y231" s="15"/>
      <c r="Z231" s="36"/>
    </row>
    <row r="232" spans="1:26" ht="15">
      <c r="A232" s="10">
        <v>231</v>
      </c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2"/>
      <c r="N232" s="51"/>
      <c r="O232" s="17"/>
      <c r="P232" s="17"/>
      <c r="Q232" s="17"/>
      <c r="R232" s="15"/>
      <c r="S232" s="15"/>
      <c r="T232" s="15"/>
      <c r="U232" s="15"/>
      <c r="V232" s="15"/>
      <c r="W232" s="15"/>
      <c r="X232" s="15"/>
      <c r="Y232" s="15"/>
      <c r="Z232" s="36"/>
    </row>
    <row r="233" spans="1:26" ht="15">
      <c r="A233" s="10">
        <v>232</v>
      </c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2"/>
      <c r="N233" s="51"/>
      <c r="O233" s="17"/>
      <c r="P233" s="17"/>
      <c r="Q233" s="17"/>
      <c r="R233" s="15"/>
      <c r="S233" s="15"/>
      <c r="T233" s="15"/>
      <c r="U233" s="15"/>
      <c r="V233" s="15"/>
      <c r="W233" s="15"/>
      <c r="X233" s="15"/>
      <c r="Y233" s="15"/>
      <c r="Z233" s="36"/>
    </row>
    <row r="234" spans="1:26" ht="15">
      <c r="A234" s="10">
        <v>233</v>
      </c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2"/>
      <c r="N234" s="51"/>
      <c r="O234" s="17"/>
      <c r="P234" s="17"/>
      <c r="Q234" s="17"/>
      <c r="R234" s="15"/>
      <c r="S234" s="15"/>
      <c r="T234" s="15"/>
      <c r="U234" s="15"/>
      <c r="V234" s="15"/>
      <c r="W234" s="15"/>
      <c r="X234" s="15"/>
      <c r="Y234" s="15"/>
      <c r="Z234" s="36"/>
    </row>
    <row r="235" spans="1:26" ht="15">
      <c r="A235" s="10">
        <v>234</v>
      </c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2"/>
      <c r="N235" s="51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 spans="1:26" ht="15">
      <c r="A236" s="10">
        <v>235</v>
      </c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2"/>
      <c r="N236" s="51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 spans="1:26" ht="15">
      <c r="A237" s="10">
        <v>236</v>
      </c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2"/>
      <c r="N237" s="51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 spans="1:26" ht="15">
      <c r="A238" s="10">
        <v>237</v>
      </c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2"/>
      <c r="N238" s="51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 spans="1:26" ht="15">
      <c r="A239" s="10">
        <v>238</v>
      </c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2"/>
      <c r="N239" s="51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 spans="1:26" ht="15">
      <c r="A240" s="10">
        <v>239</v>
      </c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2"/>
      <c r="N240" s="51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 spans="1:25" ht="15">
      <c r="A241" s="10">
        <v>240</v>
      </c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2"/>
      <c r="N241" s="51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 spans="1:25" ht="15">
      <c r="A242" s="10">
        <v>241</v>
      </c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2"/>
      <c r="N242" s="51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 spans="1:25" ht="15">
      <c r="A243" s="10">
        <v>242</v>
      </c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2"/>
      <c r="N243" s="51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 spans="1:25" ht="15">
      <c r="A244" s="10">
        <v>243</v>
      </c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2"/>
      <c r="N244" s="51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 spans="1:25" ht="15">
      <c r="A245" s="10">
        <v>244</v>
      </c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2"/>
      <c r="N245" s="51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 spans="1:25" ht="15">
      <c r="A246" s="10">
        <v>245</v>
      </c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2"/>
      <c r="N246" s="51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 spans="1:25" ht="15">
      <c r="A247" s="10">
        <v>246</v>
      </c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2"/>
      <c r="N247" s="51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 spans="1:25" ht="15">
      <c r="A248" s="10">
        <v>247</v>
      </c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2"/>
      <c r="N248" s="51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 spans="1:25" ht="15">
      <c r="A249" s="10">
        <v>248</v>
      </c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2"/>
      <c r="N249" s="51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 spans="1:25" ht="15">
      <c r="A250" s="10">
        <v>249</v>
      </c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2"/>
      <c r="N250" s="51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 spans="1:25" ht="15">
      <c r="A251" s="10">
        <v>250</v>
      </c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2"/>
      <c r="N251" s="51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 spans="1:25" ht="15">
      <c r="A252" s="10">
        <v>251</v>
      </c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2"/>
      <c r="N252" s="51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 spans="1:25" ht="15">
      <c r="A253" s="10">
        <v>252</v>
      </c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2"/>
      <c r="N253" s="51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 spans="1:25" ht="15">
      <c r="A254" s="10">
        <v>253</v>
      </c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2"/>
      <c r="N254" s="51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 spans="1:25" ht="15">
      <c r="A255" s="10">
        <v>254</v>
      </c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2"/>
      <c r="N255" s="51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spans="1:25" ht="15">
      <c r="A256" s="10">
        <v>255</v>
      </c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2"/>
      <c r="N256" s="51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spans="1:25" ht="15">
      <c r="A257" s="10">
        <v>256</v>
      </c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2"/>
      <c r="N257" s="51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 spans="1:25" ht="15">
      <c r="A258" s="10">
        <v>257</v>
      </c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2"/>
      <c r="N258" s="51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 spans="1:25" ht="15">
      <c r="A259" s="10">
        <v>258</v>
      </c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2"/>
      <c r="N259" s="51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 spans="1:25" ht="15">
      <c r="A260" s="10">
        <v>259</v>
      </c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2"/>
      <c r="N260" s="51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spans="1:25" ht="15">
      <c r="A261" s="10">
        <v>260</v>
      </c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2"/>
      <c r="N261" s="51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 spans="1:25" ht="15">
      <c r="A262" s="10">
        <v>261</v>
      </c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2"/>
      <c r="N262" s="51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 spans="1:25" ht="15">
      <c r="A263" s="10">
        <v>262</v>
      </c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2"/>
      <c r="N263" s="51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 spans="1:25" ht="15">
      <c r="A264" s="10">
        <v>263</v>
      </c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2"/>
      <c r="N264" s="51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 spans="1:25" ht="15">
      <c r="A265" s="10">
        <v>264</v>
      </c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2"/>
      <c r="N265" s="51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 spans="1:25" ht="15">
      <c r="A266" s="10">
        <v>265</v>
      </c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2"/>
      <c r="N266" s="51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 spans="1:25" ht="15">
      <c r="A267" s="10">
        <v>266</v>
      </c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2"/>
      <c r="N267" s="51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 spans="1:25" ht="15">
      <c r="A268" s="10">
        <v>267</v>
      </c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2"/>
      <c r="N268" s="51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 spans="1:25" ht="15">
      <c r="A269" s="10">
        <v>268</v>
      </c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2"/>
      <c r="N269" s="51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 spans="1:25" ht="15">
      <c r="A270" s="10">
        <v>269</v>
      </c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2"/>
      <c r="N270" s="51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 spans="1:25" ht="15">
      <c r="A271" s="10">
        <v>270</v>
      </c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2"/>
      <c r="N271" s="51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 spans="1:25" ht="15">
      <c r="A272" s="10">
        <v>271</v>
      </c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2"/>
      <c r="N272" s="51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 spans="1:25" ht="15">
      <c r="A273" s="10">
        <v>272</v>
      </c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2"/>
      <c r="N273" s="51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 spans="1:25" ht="15">
      <c r="A274" s="10">
        <v>273</v>
      </c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2"/>
      <c r="N274" s="51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 spans="1:25" ht="15">
      <c r="A275" s="10">
        <v>274</v>
      </c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2"/>
      <c r="N275" s="51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 spans="1:25" ht="15">
      <c r="A276" s="10">
        <v>275</v>
      </c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2"/>
      <c r="N276" s="51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 spans="1:25" ht="15">
      <c r="A277" s="10">
        <v>276</v>
      </c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2"/>
      <c r="N277" s="51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 spans="1:25" ht="15">
      <c r="A278" s="10">
        <v>277</v>
      </c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2"/>
      <c r="N278" s="51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spans="1:25" ht="15">
      <c r="A279" s="10">
        <v>278</v>
      </c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2"/>
      <c r="N279" s="51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 spans="1:25" ht="15">
      <c r="A280" s="10">
        <v>279</v>
      </c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2"/>
      <c r="N280" s="51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 spans="1:25" ht="15">
      <c r="A281" s="10">
        <v>280</v>
      </c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2"/>
      <c r="N281" s="51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 spans="1:25" ht="15">
      <c r="A282" s="10">
        <v>281</v>
      </c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2"/>
      <c r="N282" s="51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spans="1:25" ht="15">
      <c r="A283" s="10">
        <v>282</v>
      </c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2"/>
      <c r="N283" s="51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 spans="1:25" ht="15">
      <c r="A284" s="10">
        <v>283</v>
      </c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2"/>
      <c r="N284" s="51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 spans="1:25" ht="15">
      <c r="A285" s="10">
        <v>284</v>
      </c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2"/>
      <c r="N285" s="51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 spans="1:25" ht="15">
      <c r="A286" s="10">
        <v>285</v>
      </c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2"/>
      <c r="N286" s="51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 spans="1:25" ht="15">
      <c r="A287" s="10">
        <v>286</v>
      </c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2"/>
      <c r="N287" s="51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 spans="1:25" ht="15">
      <c r="A288" s="10">
        <v>287</v>
      </c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2"/>
      <c r="N288" s="51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 spans="1:25" ht="15">
      <c r="A289" s="10">
        <v>288</v>
      </c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2"/>
      <c r="N289" s="51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 spans="1:25" ht="15">
      <c r="A290" s="10">
        <v>289</v>
      </c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2"/>
      <c r="N290" s="51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 spans="1:25" ht="15">
      <c r="A291" s="10">
        <v>290</v>
      </c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2"/>
      <c r="N291" s="51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 spans="1:25" ht="15">
      <c r="A292" s="10">
        <v>291</v>
      </c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2"/>
      <c r="N292" s="51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 spans="1:25" ht="15">
      <c r="A293" s="10">
        <v>292</v>
      </c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2"/>
      <c r="N293" s="51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 spans="1:25" ht="15">
      <c r="A294" s="10">
        <v>293</v>
      </c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2"/>
      <c r="N294" s="51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 spans="1:25" ht="15">
      <c r="A295" s="10">
        <v>294</v>
      </c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2"/>
      <c r="N295" s="51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 spans="1:25" ht="15">
      <c r="A296" s="10">
        <v>295</v>
      </c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2"/>
      <c r="N296" s="51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 spans="1:25" ht="15">
      <c r="A297" s="10">
        <v>296</v>
      </c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2"/>
      <c r="N297" s="51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 spans="1:25" ht="15">
      <c r="A298" s="10">
        <v>297</v>
      </c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2"/>
      <c r="N298" s="51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 spans="1:25" ht="15">
      <c r="A299" s="10">
        <v>298</v>
      </c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2"/>
      <c r="N299" s="51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 spans="1:25" ht="15">
      <c r="A300" s="10">
        <v>299</v>
      </c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2"/>
      <c r="N300" s="51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 spans="1:25" ht="15">
      <c r="A301" s="10">
        <v>300</v>
      </c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2"/>
      <c r="N301" s="51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 spans="1:25" ht="15">
      <c r="A302" s="10">
        <v>301</v>
      </c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2"/>
      <c r="N302" s="51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 spans="1:25" ht="15">
      <c r="A303" s="10">
        <v>302</v>
      </c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2"/>
      <c r="N303" s="51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 spans="1:25" ht="15">
      <c r="A304" s="10">
        <v>303</v>
      </c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2"/>
      <c r="N304" s="51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 spans="1:25" ht="15">
      <c r="A305" s="10">
        <v>304</v>
      </c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2"/>
      <c r="N305" s="51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 spans="1:25" ht="15">
      <c r="A306" s="10">
        <v>305</v>
      </c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2"/>
      <c r="N306" s="51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 spans="1:25" ht="15">
      <c r="A307" s="10">
        <v>306</v>
      </c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2"/>
      <c r="N307" s="51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 spans="1:25" ht="15">
      <c r="A308" s="10">
        <v>307</v>
      </c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2"/>
      <c r="N308" s="51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 spans="1:25" ht="15">
      <c r="A309" s="10">
        <v>308</v>
      </c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2"/>
      <c r="N309" s="51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 spans="1:25" ht="15">
      <c r="A310" s="10">
        <v>309</v>
      </c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2"/>
      <c r="N310" s="51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 spans="1:25" ht="15">
      <c r="A311" s="10">
        <v>310</v>
      </c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2"/>
      <c r="N311" s="51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 spans="1:25" ht="15">
      <c r="A312" s="10">
        <v>311</v>
      </c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2"/>
      <c r="N312" s="51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 spans="1:25" ht="15">
      <c r="A313" s="10">
        <v>312</v>
      </c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2"/>
      <c r="N313" s="51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 spans="1:25" ht="15">
      <c r="A314" s="10">
        <v>313</v>
      </c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2"/>
      <c r="N314" s="51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 spans="1:25" ht="15">
      <c r="A315" s="10">
        <v>314</v>
      </c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3"/>
      <c r="M315" s="52"/>
      <c r="N315" s="51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 spans="1:25" ht="15">
      <c r="A316" s="10">
        <v>315</v>
      </c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3"/>
      <c r="M316" s="52"/>
      <c r="N316" s="51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 spans="1:25" ht="15">
      <c r="A317" s="10">
        <v>316</v>
      </c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3"/>
      <c r="M317" s="52"/>
      <c r="N317" s="51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 spans="1:25" ht="15">
      <c r="A318" s="10">
        <v>317</v>
      </c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3"/>
      <c r="M318" s="52"/>
      <c r="N318" s="51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 spans="1:25" ht="15">
      <c r="A319" s="10">
        <v>318</v>
      </c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3"/>
      <c r="M319" s="52"/>
      <c r="N319" s="51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 spans="1:25" ht="15">
      <c r="A320" s="10">
        <v>319</v>
      </c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3"/>
      <c r="M320" s="52"/>
      <c r="N320" s="51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 spans="1:25" ht="15">
      <c r="A321" s="10">
        <v>320</v>
      </c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3"/>
      <c r="M321" s="52"/>
      <c r="N321" s="51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 spans="1:25" ht="15">
      <c r="A322" s="10">
        <v>321</v>
      </c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3"/>
      <c r="M322" s="52"/>
      <c r="N322" s="51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 spans="1:25" ht="15">
      <c r="A323" s="10">
        <v>322</v>
      </c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3"/>
      <c r="M323" s="52"/>
      <c r="N323" s="51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 spans="1:25" ht="15">
      <c r="A324" s="10">
        <v>323</v>
      </c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3"/>
      <c r="M324" s="52"/>
      <c r="N324" s="51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 spans="1:25" ht="15">
      <c r="A325" s="10">
        <v>324</v>
      </c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3"/>
      <c r="M325" s="52"/>
      <c r="N325" s="51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 spans="1:25" ht="15">
      <c r="A326" s="10">
        <v>325</v>
      </c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3"/>
      <c r="M326" s="52"/>
      <c r="N326" s="51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 spans="1:25" ht="15">
      <c r="A327" s="10">
        <v>326</v>
      </c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3"/>
      <c r="M327" s="52"/>
      <c r="N327" s="51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 spans="1:25" ht="15">
      <c r="A328" s="10">
        <v>327</v>
      </c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3"/>
      <c r="M328" s="52"/>
      <c r="N328" s="51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 spans="1:25" ht="15">
      <c r="A329" s="10">
        <v>328</v>
      </c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3"/>
      <c r="M329" s="52"/>
      <c r="N329" s="51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 spans="1:25" ht="15">
      <c r="A330" s="10">
        <v>329</v>
      </c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3"/>
      <c r="M330" s="52"/>
      <c r="N330" s="51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 spans="1:25" ht="15">
      <c r="A331" s="10">
        <v>330</v>
      </c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3"/>
      <c r="M331" s="52"/>
      <c r="N331" s="51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 spans="1:25" ht="15">
      <c r="A332" s="10">
        <v>331</v>
      </c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3"/>
      <c r="M332" s="52"/>
      <c r="N332" s="51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 spans="1:25" ht="15">
      <c r="A333" s="10">
        <v>332</v>
      </c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3"/>
      <c r="M333" s="52"/>
      <c r="N333" s="51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 spans="1:25" ht="15">
      <c r="A334" s="10">
        <v>333</v>
      </c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3"/>
      <c r="M334" s="52"/>
      <c r="N334" s="51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 spans="1:25" ht="15">
      <c r="A335" s="10">
        <v>334</v>
      </c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3"/>
      <c r="M335" s="52"/>
      <c r="N335" s="51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 spans="1:25" ht="15">
      <c r="A336" s="10">
        <v>335</v>
      </c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3"/>
      <c r="M336" s="52"/>
      <c r="N336" s="51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 spans="1:25" ht="15">
      <c r="A337" s="10">
        <v>336</v>
      </c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3"/>
      <c r="M337" s="52"/>
      <c r="N337" s="51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 spans="1:25" ht="15">
      <c r="A338" s="10">
        <v>337</v>
      </c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3"/>
      <c r="M338" s="52"/>
      <c r="N338" s="51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 spans="1:25" ht="15">
      <c r="A339" s="10">
        <v>338</v>
      </c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3"/>
      <c r="M339" s="52"/>
      <c r="N339" s="51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 spans="1:25" ht="15">
      <c r="A340" s="10">
        <v>339</v>
      </c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3"/>
      <c r="M340" s="52"/>
      <c r="N340" s="51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 spans="1:25" ht="15">
      <c r="A341" s="10">
        <v>340</v>
      </c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3"/>
      <c r="M341" s="52"/>
      <c r="N341" s="51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 spans="1:25" ht="15">
      <c r="A342" s="10">
        <v>341</v>
      </c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3"/>
      <c r="M342" s="52"/>
      <c r="N342" s="51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 spans="1:25" ht="15">
      <c r="A343" s="10">
        <v>342</v>
      </c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3"/>
      <c r="M343" s="52"/>
      <c r="N343" s="51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 spans="1:25" ht="15">
      <c r="A344" s="10">
        <v>343</v>
      </c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3"/>
      <c r="M344" s="52"/>
      <c r="N344" s="51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 spans="1:25" ht="15">
      <c r="A345" s="10">
        <v>344</v>
      </c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3"/>
      <c r="M345" s="52"/>
      <c r="N345" s="51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 spans="1:25" ht="15">
      <c r="A346" s="10">
        <v>345</v>
      </c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3"/>
      <c r="M346" s="52"/>
      <c r="N346" s="51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 spans="1:25" ht="15">
      <c r="A347" s="10">
        <v>346</v>
      </c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3"/>
      <c r="M347" s="52"/>
      <c r="N347" s="51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 spans="1:25" ht="15">
      <c r="A348" s="10">
        <v>347</v>
      </c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3"/>
      <c r="M348" s="52"/>
      <c r="N348" s="51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 spans="1:25" ht="15">
      <c r="A349" s="10">
        <v>348</v>
      </c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3"/>
      <c r="M349" s="52"/>
      <c r="N349" s="51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 spans="1:25" ht="15">
      <c r="A350" s="10">
        <v>349</v>
      </c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3"/>
      <c r="M350" s="52"/>
      <c r="N350" s="51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 spans="1:25" ht="15">
      <c r="A351" s="10">
        <v>350</v>
      </c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3"/>
      <c r="M351" s="52"/>
      <c r="N351" s="51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 spans="1:25" ht="15">
      <c r="A352" s="10">
        <v>351</v>
      </c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3"/>
      <c r="M352" s="52"/>
      <c r="N352" s="51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 spans="1:25" ht="15">
      <c r="A353" s="10">
        <v>352</v>
      </c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3"/>
      <c r="M353" s="52"/>
      <c r="N353" s="51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 spans="1:25" ht="15">
      <c r="A354" s="10">
        <v>353</v>
      </c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3"/>
      <c r="M354" s="52"/>
      <c r="N354" s="51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 spans="1:25" ht="15">
      <c r="A355" s="10">
        <v>354</v>
      </c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3"/>
      <c r="M355" s="52"/>
      <c r="N355" s="51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 spans="1:25" ht="15">
      <c r="A356" s="10">
        <v>355</v>
      </c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3"/>
      <c r="M356" s="52"/>
      <c r="N356" s="51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 spans="1:25" ht="15">
      <c r="A357" s="10">
        <v>356</v>
      </c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3"/>
      <c r="M357" s="52"/>
      <c r="N357" s="51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 spans="1:25" ht="15">
      <c r="A358" s="10">
        <v>357</v>
      </c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3"/>
      <c r="M358" s="52"/>
      <c r="N358" s="51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 spans="1:25" ht="15">
      <c r="A359" s="10">
        <v>358</v>
      </c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3"/>
      <c r="M359" s="52"/>
      <c r="N359" s="51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 spans="1:25" ht="15">
      <c r="A360" s="10">
        <v>359</v>
      </c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3"/>
      <c r="M360" s="52"/>
      <c r="N360" s="51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 spans="1:25" ht="15">
      <c r="A361" s="10">
        <v>360</v>
      </c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3"/>
      <c r="M361" s="52"/>
      <c r="N361" s="51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 spans="1:25" ht="15">
      <c r="A362" s="10">
        <v>361</v>
      </c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3"/>
      <c r="M362" s="52"/>
      <c r="N362" s="51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 spans="1:25" ht="15">
      <c r="A363" s="10">
        <v>362</v>
      </c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3"/>
      <c r="M363" s="52"/>
      <c r="N363" s="51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 spans="1:25" ht="15">
      <c r="A364" s="10">
        <v>363</v>
      </c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3"/>
      <c r="M364" s="52"/>
      <c r="N364" s="51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 spans="1:25" ht="15">
      <c r="A365" s="10">
        <v>364</v>
      </c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3"/>
      <c r="M365" s="52"/>
      <c r="N365" s="51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 spans="1:25" ht="15">
      <c r="A366" s="10">
        <v>365</v>
      </c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3"/>
      <c r="M366" s="52"/>
      <c r="N366" s="51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 spans="1:25" ht="15">
      <c r="A367" s="10">
        <v>366</v>
      </c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3"/>
      <c r="M367" s="52"/>
      <c r="N367" s="51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 spans="1:25" ht="15">
      <c r="A368" s="10">
        <v>367</v>
      </c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3"/>
      <c r="M368" s="52"/>
      <c r="N368" s="51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 spans="1:25" ht="15">
      <c r="A369" s="10">
        <v>368</v>
      </c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3"/>
      <c r="M369" s="52"/>
      <c r="N369" s="51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 spans="1:25" ht="15">
      <c r="A370" s="10">
        <v>369</v>
      </c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3"/>
      <c r="M370" s="52"/>
      <c r="N370" s="51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 spans="1:25" ht="15">
      <c r="A371" s="10">
        <v>370</v>
      </c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3"/>
      <c r="M371" s="52"/>
      <c r="N371" s="51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 spans="1:25" ht="15">
      <c r="A372" s="10">
        <v>371</v>
      </c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3"/>
      <c r="M372" s="52"/>
      <c r="N372" s="51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 spans="1:25" ht="15">
      <c r="A373" s="10">
        <v>372</v>
      </c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3"/>
      <c r="M373" s="52"/>
      <c r="N373" s="51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 spans="1:25" ht="15">
      <c r="A374" s="10">
        <v>373</v>
      </c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3"/>
      <c r="M374" s="52"/>
      <c r="N374" s="51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 spans="1:25" ht="15">
      <c r="A375" s="10">
        <v>374</v>
      </c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3"/>
      <c r="M375" s="52"/>
      <c r="N375" s="51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 spans="1:25" ht="15">
      <c r="A376" s="10">
        <v>375</v>
      </c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3"/>
      <c r="M376" s="52"/>
      <c r="N376" s="51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 spans="1:25" ht="15">
      <c r="A377" s="10">
        <v>376</v>
      </c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3"/>
      <c r="M377" s="52"/>
      <c r="N377" s="51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spans="1:25" ht="15">
      <c r="A378" s="10">
        <v>377</v>
      </c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3"/>
      <c r="M378" s="52"/>
      <c r="N378" s="51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 spans="1:25" ht="15">
      <c r="A379" s="10">
        <v>378</v>
      </c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3"/>
      <c r="M379" s="52"/>
      <c r="N379" s="51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 spans="1:25" ht="15">
      <c r="A380" s="10">
        <v>379</v>
      </c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3"/>
      <c r="M380" s="52"/>
      <c r="N380" s="51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 spans="1:25" ht="15">
      <c r="A381" s="10">
        <v>380</v>
      </c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3"/>
      <c r="M381" s="52"/>
      <c r="N381" s="51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 spans="1:25" ht="15">
      <c r="A382" s="10">
        <v>381</v>
      </c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3"/>
      <c r="M382" s="52"/>
      <c r="N382" s="51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 spans="1:25" ht="15">
      <c r="A383" s="10">
        <v>382</v>
      </c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3"/>
      <c r="M383" s="52"/>
      <c r="N383" s="51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 spans="1:25" ht="15">
      <c r="A384" s="10">
        <v>383</v>
      </c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3"/>
      <c r="M384" s="52"/>
      <c r="N384" s="51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 spans="1:25" ht="15">
      <c r="A385" s="10">
        <v>384</v>
      </c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3"/>
      <c r="M385" s="52"/>
      <c r="N385" s="51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 spans="1:25" ht="15">
      <c r="A386" s="10">
        <v>385</v>
      </c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3"/>
      <c r="M386" s="52"/>
      <c r="N386" s="51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 spans="1:25" ht="15">
      <c r="A387" s="10">
        <v>386</v>
      </c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3"/>
      <c r="M387" s="52"/>
      <c r="N387" s="51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 spans="1:25" ht="15">
      <c r="A388" s="10">
        <v>387</v>
      </c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3"/>
      <c r="M388" s="52"/>
      <c r="N388" s="51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 spans="1:25" ht="15">
      <c r="A389" s="10">
        <v>388</v>
      </c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3"/>
      <c r="M389" s="52"/>
      <c r="N389" s="51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 spans="1:25" ht="15">
      <c r="A390" s="10">
        <v>389</v>
      </c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3"/>
      <c r="M390" s="52"/>
      <c r="N390" s="51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 spans="1:25" ht="15">
      <c r="A391" s="10">
        <v>390</v>
      </c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3"/>
      <c r="M391" s="52"/>
      <c r="N391" s="51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 spans="1:25" ht="15">
      <c r="A392" s="10">
        <v>391</v>
      </c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3"/>
      <c r="M392" s="52"/>
      <c r="N392" s="51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 spans="1:25" ht="15">
      <c r="A393" s="10">
        <v>392</v>
      </c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3"/>
      <c r="M393" s="52"/>
      <c r="N393" s="51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 spans="1:25" ht="15">
      <c r="A394" s="10">
        <v>393</v>
      </c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3"/>
      <c r="M394" s="52"/>
      <c r="N394" s="51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 spans="1:25" ht="15">
      <c r="A395" s="10">
        <v>394</v>
      </c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3"/>
      <c r="M395" s="52"/>
      <c r="N395" s="51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 spans="1:25" ht="15">
      <c r="A396" s="10">
        <v>395</v>
      </c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3"/>
      <c r="M396" s="52"/>
      <c r="N396" s="51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 spans="1:25" ht="15">
      <c r="A397" s="10">
        <v>396</v>
      </c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3"/>
      <c r="M397" s="52"/>
      <c r="N397" s="51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 spans="1:25" ht="15">
      <c r="A398" s="10">
        <v>397</v>
      </c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3"/>
      <c r="M398" s="52"/>
      <c r="N398" s="51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 spans="1:25" ht="15">
      <c r="A399" s="10">
        <v>398</v>
      </c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3"/>
      <c r="M399" s="52"/>
      <c r="N399" s="51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 spans="1:25" ht="15">
      <c r="A400" s="10">
        <v>399</v>
      </c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3"/>
      <c r="M400" s="52"/>
      <c r="N400" s="51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 spans="1:25" ht="15">
      <c r="A401" s="10">
        <v>400</v>
      </c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3"/>
      <c r="M401" s="52"/>
      <c r="N401" s="51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 spans="1:25" ht="15">
      <c r="A402" s="10">
        <v>401</v>
      </c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3"/>
      <c r="M402" s="52"/>
      <c r="N402" s="51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 spans="1:25" ht="15">
      <c r="A403" s="10">
        <v>402</v>
      </c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3"/>
      <c r="M403" s="52"/>
      <c r="N403" s="51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 spans="1:25" ht="15">
      <c r="A404" s="10">
        <v>403</v>
      </c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3"/>
      <c r="M404" s="52"/>
      <c r="N404" s="51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 spans="1:25" ht="15">
      <c r="A405" s="10">
        <v>404</v>
      </c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3"/>
      <c r="M405" s="52"/>
      <c r="N405" s="51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 spans="1:25" ht="15">
      <c r="A406" s="10">
        <v>405</v>
      </c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3"/>
      <c r="M406" s="52"/>
      <c r="N406" s="51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 spans="1:25" ht="15">
      <c r="A407" s="10">
        <v>406</v>
      </c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3"/>
      <c r="M407" s="52"/>
      <c r="N407" s="51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 spans="1:25" ht="15">
      <c r="A408" s="10">
        <v>407</v>
      </c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3"/>
      <c r="M408" s="52"/>
      <c r="N408" s="51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 spans="1:25" ht="15">
      <c r="A409" s="10">
        <v>408</v>
      </c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3"/>
      <c r="M409" s="52"/>
      <c r="N409" s="51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 spans="1:25" ht="15">
      <c r="A410" s="10">
        <v>409</v>
      </c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3"/>
      <c r="M410" s="52"/>
      <c r="N410" s="51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 spans="1:25" ht="15">
      <c r="A411" s="10">
        <v>410</v>
      </c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3"/>
      <c r="M411" s="52"/>
      <c r="N411" s="51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 spans="1:25" ht="15">
      <c r="A412" s="10">
        <v>411</v>
      </c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3"/>
      <c r="M412" s="52"/>
      <c r="N412" s="51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 spans="1:25" ht="15">
      <c r="A413" s="10">
        <v>412</v>
      </c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3"/>
      <c r="M413" s="52"/>
      <c r="N413" s="51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 spans="1:25" ht="15">
      <c r="A414" s="10">
        <v>413</v>
      </c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3"/>
      <c r="M414" s="52"/>
      <c r="N414" s="51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 spans="1:25" ht="15">
      <c r="A415" s="10">
        <v>414</v>
      </c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3"/>
      <c r="M415" s="52"/>
      <c r="N415" s="51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 spans="1:25" ht="15">
      <c r="A416" s="10">
        <v>415</v>
      </c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3"/>
      <c r="M416" s="52"/>
      <c r="N416" s="51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 spans="1:25" ht="15">
      <c r="A417" s="10">
        <v>416</v>
      </c>
      <c r="D417" s="51"/>
      <c r="E417" s="51"/>
      <c r="F417" s="51"/>
      <c r="G417" s="51"/>
      <c r="L417" s="53"/>
      <c r="M417" s="52"/>
      <c r="N417" s="51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 spans="1:25" ht="15">
      <c r="A418" s="10">
        <v>417</v>
      </c>
      <c r="R418" s="17"/>
      <c r="S418" s="17"/>
      <c r="T418" s="17"/>
      <c r="U418" s="17"/>
      <c r="V418" s="17"/>
      <c r="W418" s="17"/>
      <c r="X418" s="17"/>
      <c r="Y418" s="17"/>
    </row>
    <row r="419" spans="1:25" ht="15">
      <c r="A419" s="10">
        <v>418</v>
      </c>
      <c r="R419" s="17"/>
      <c r="S419" s="17"/>
      <c r="T419" s="17"/>
      <c r="U419" s="17"/>
      <c r="V419" s="17"/>
      <c r="W419" s="17"/>
      <c r="X419" s="17"/>
      <c r="Y419" s="17"/>
    </row>
    <row r="420" spans="1:25" ht="15">
      <c r="A420" s="10">
        <v>419</v>
      </c>
      <c r="R420" s="17"/>
      <c r="S420" s="17"/>
      <c r="T420" s="17"/>
      <c r="U420" s="17"/>
      <c r="V420" s="17"/>
      <c r="W420" s="17"/>
      <c r="X420" s="17"/>
      <c r="Y420" s="17"/>
    </row>
    <row r="421" spans="1:25" ht="15">
      <c r="A421" s="10">
        <v>420</v>
      </c>
      <c r="R421" s="17"/>
      <c r="S421" s="17"/>
      <c r="T421" s="17"/>
      <c r="U421" s="17"/>
      <c r="V421" s="17"/>
      <c r="W421" s="17"/>
      <c r="X421" s="17"/>
      <c r="Y421" s="17"/>
    </row>
    <row r="422" spans="1:25" ht="15">
      <c r="A422" s="10">
        <v>421</v>
      </c>
      <c r="R422" s="17"/>
      <c r="S422" s="17"/>
      <c r="T422" s="17"/>
      <c r="U422" s="17"/>
      <c r="V422" s="17"/>
      <c r="W422" s="17"/>
      <c r="X422" s="17"/>
      <c r="Y422" s="17"/>
    </row>
    <row r="423" spans="1:25" ht="15">
      <c r="A423" s="10">
        <v>422</v>
      </c>
      <c r="R423" s="17"/>
      <c r="S423" s="17"/>
      <c r="T423" s="17"/>
      <c r="U423" s="17"/>
      <c r="V423" s="17"/>
      <c r="W423" s="17"/>
      <c r="X423" s="17"/>
      <c r="Y423" s="17"/>
    </row>
    <row r="424" spans="1:25" ht="15">
      <c r="A424" s="10">
        <v>423</v>
      </c>
      <c r="R424" s="17"/>
      <c r="S424" s="17"/>
      <c r="T424" s="17"/>
      <c r="U424" s="17"/>
      <c r="V424" s="17"/>
      <c r="W424" s="17"/>
      <c r="X424" s="17"/>
      <c r="Y424" s="17"/>
    </row>
    <row r="425" spans="1:25" ht="15">
      <c r="A425" s="10">
        <v>424</v>
      </c>
      <c r="R425" s="17"/>
      <c r="S425" s="17"/>
      <c r="T425" s="17"/>
      <c r="U425" s="17"/>
      <c r="V425" s="17"/>
      <c r="W425" s="17"/>
      <c r="X425" s="17"/>
      <c r="Y425" s="17"/>
    </row>
    <row r="426" spans="1:25" ht="15">
      <c r="A426" s="10">
        <v>425</v>
      </c>
      <c r="R426" s="17"/>
      <c r="S426" s="17"/>
      <c r="T426" s="17"/>
      <c r="U426" s="17"/>
      <c r="V426" s="17"/>
      <c r="W426" s="17"/>
      <c r="X426" s="17"/>
      <c r="Y426" s="17"/>
    </row>
    <row r="427" spans="1:25" ht="15">
      <c r="A427" s="10">
        <v>426</v>
      </c>
      <c r="R427" s="17"/>
      <c r="S427" s="17"/>
      <c r="T427" s="17"/>
      <c r="U427" s="17"/>
      <c r="V427" s="17"/>
      <c r="W427" s="17"/>
      <c r="X427" s="17"/>
      <c r="Y427" s="17"/>
    </row>
    <row r="428" spans="1:25" ht="15">
      <c r="A428" s="10">
        <v>427</v>
      </c>
      <c r="R428" s="17"/>
      <c r="S428" s="17"/>
      <c r="T428" s="17"/>
      <c r="U428" s="17"/>
      <c r="V428" s="17"/>
      <c r="W428" s="17"/>
      <c r="X428" s="17"/>
      <c r="Y428" s="17"/>
    </row>
    <row r="429" spans="1:25" ht="15">
      <c r="A429" s="10">
        <v>428</v>
      </c>
      <c r="R429" s="17"/>
      <c r="S429" s="17"/>
      <c r="T429" s="17"/>
      <c r="U429" s="17"/>
      <c r="V429" s="17"/>
      <c r="W429" s="17"/>
      <c r="X429" s="17"/>
      <c r="Y429" s="17"/>
    </row>
    <row r="430" spans="1:25" ht="15">
      <c r="A430" s="10">
        <v>429</v>
      </c>
      <c r="R430" s="17"/>
      <c r="S430" s="17"/>
      <c r="T430" s="17"/>
      <c r="U430" s="17"/>
      <c r="V430" s="17"/>
      <c r="W430" s="17"/>
      <c r="X430" s="17"/>
      <c r="Y430" s="17"/>
    </row>
    <row r="431" spans="1:25" ht="15">
      <c r="A431" s="10">
        <v>430</v>
      </c>
      <c r="R431" s="17"/>
      <c r="S431" s="17"/>
      <c r="T431" s="17"/>
      <c r="U431" s="17"/>
      <c r="V431" s="17"/>
      <c r="W431" s="17"/>
      <c r="X431" s="17"/>
      <c r="Y431" s="17"/>
    </row>
    <row r="432" spans="1:25" ht="15">
      <c r="A432" s="10">
        <v>431</v>
      </c>
      <c r="R432" s="17"/>
      <c r="S432" s="17"/>
      <c r="T432" s="17"/>
      <c r="U432" s="17"/>
      <c r="V432" s="17"/>
      <c r="W432" s="17"/>
      <c r="X432" s="17"/>
      <c r="Y432" s="17"/>
    </row>
    <row r="433" spans="1:25" ht="15">
      <c r="A433" s="10">
        <v>432</v>
      </c>
      <c r="R433" s="17"/>
      <c r="S433" s="17"/>
      <c r="T433" s="17"/>
      <c r="U433" s="17"/>
      <c r="V433" s="17"/>
      <c r="W433" s="17"/>
      <c r="X433" s="17"/>
      <c r="Y433" s="17"/>
    </row>
    <row r="434" spans="1:25" ht="15">
      <c r="A434" s="10">
        <v>433</v>
      </c>
      <c r="R434" s="17"/>
      <c r="S434" s="17"/>
      <c r="T434" s="17"/>
      <c r="U434" s="17"/>
      <c r="V434" s="17"/>
      <c r="W434" s="17"/>
      <c r="X434" s="17"/>
      <c r="Y434" s="17"/>
    </row>
    <row r="435" spans="1:25" ht="15">
      <c r="A435" s="10">
        <v>434</v>
      </c>
      <c r="R435" s="17"/>
      <c r="S435" s="17"/>
      <c r="T435" s="17"/>
      <c r="U435" s="17"/>
      <c r="V435" s="17"/>
      <c r="W435" s="17"/>
      <c r="X435" s="17"/>
      <c r="Y435" s="17"/>
    </row>
    <row r="436" spans="1:25" ht="15">
      <c r="A436" s="10">
        <v>435</v>
      </c>
      <c r="R436" s="17"/>
      <c r="S436" s="17"/>
      <c r="T436" s="17"/>
      <c r="U436" s="17"/>
      <c r="V436" s="17"/>
      <c r="W436" s="17"/>
      <c r="X436" s="17"/>
      <c r="Y436" s="17"/>
    </row>
    <row r="437" spans="1:25" ht="15">
      <c r="A437" s="10">
        <v>436</v>
      </c>
      <c r="R437" s="17"/>
      <c r="S437" s="17"/>
      <c r="T437" s="17"/>
      <c r="U437" s="17"/>
      <c r="V437" s="17"/>
      <c r="W437" s="17"/>
      <c r="X437" s="17"/>
      <c r="Y437" s="17"/>
    </row>
    <row r="438" spans="1:25" ht="15">
      <c r="A438" s="10">
        <v>437</v>
      </c>
      <c r="R438" s="17"/>
      <c r="S438" s="17"/>
      <c r="T438" s="17"/>
      <c r="U438" s="17"/>
      <c r="V438" s="17"/>
      <c r="W438" s="17"/>
      <c r="X438" s="17"/>
      <c r="Y438" s="17"/>
    </row>
    <row r="439" spans="1:25" ht="15">
      <c r="A439" s="10">
        <v>438</v>
      </c>
      <c r="R439" s="17"/>
      <c r="S439" s="17"/>
      <c r="T439" s="17"/>
      <c r="U439" s="17"/>
      <c r="V439" s="17"/>
      <c r="W439" s="17"/>
      <c r="X439" s="17"/>
      <c r="Y439" s="17"/>
    </row>
    <row r="440" spans="1:25" ht="15">
      <c r="A440" s="10">
        <v>439</v>
      </c>
      <c r="R440" s="17"/>
      <c r="S440" s="17"/>
      <c r="T440" s="17"/>
      <c r="U440" s="17"/>
      <c r="V440" s="17"/>
      <c r="W440" s="17"/>
      <c r="X440" s="17"/>
      <c r="Y440" s="17"/>
    </row>
    <row r="441" spans="1:25" ht="15">
      <c r="A441" s="10">
        <v>440</v>
      </c>
      <c r="R441" s="17"/>
      <c r="S441" s="17"/>
      <c r="T441" s="17"/>
      <c r="U441" s="17"/>
      <c r="V441" s="17"/>
      <c r="W441" s="17"/>
      <c r="X441" s="17"/>
      <c r="Y441" s="17"/>
    </row>
    <row r="442" spans="1:25" ht="15">
      <c r="A442" s="10">
        <v>441</v>
      </c>
      <c r="R442" s="17"/>
      <c r="S442" s="17"/>
      <c r="T442" s="17"/>
      <c r="U442" s="17"/>
      <c r="V442" s="17"/>
      <c r="W442" s="17"/>
      <c r="X442" s="17"/>
      <c r="Y442" s="17"/>
    </row>
    <row r="443" spans="1:25" ht="15">
      <c r="A443" s="10">
        <v>442</v>
      </c>
      <c r="R443" s="17"/>
      <c r="S443" s="17"/>
      <c r="T443" s="17"/>
      <c r="U443" s="17"/>
      <c r="V443" s="17"/>
      <c r="W443" s="17"/>
      <c r="X443" s="17"/>
      <c r="Y443" s="17"/>
    </row>
    <row r="444" spans="1:25" ht="15">
      <c r="A444" s="10">
        <v>443</v>
      </c>
      <c r="R444" s="17"/>
      <c r="S444" s="17"/>
      <c r="T444" s="17"/>
      <c r="U444" s="17"/>
      <c r="V444" s="17"/>
      <c r="W444" s="17"/>
      <c r="X444" s="17"/>
      <c r="Y444" s="17"/>
    </row>
    <row r="445" spans="1:25" ht="15">
      <c r="A445" s="10">
        <v>444</v>
      </c>
      <c r="R445" s="17"/>
      <c r="S445" s="17"/>
      <c r="T445" s="17"/>
      <c r="U445" s="17"/>
      <c r="V445" s="17"/>
      <c r="W445" s="17"/>
      <c r="X445" s="17"/>
      <c r="Y445" s="17"/>
    </row>
    <row r="446" spans="1:25" ht="15">
      <c r="A446" s="10">
        <v>445</v>
      </c>
      <c r="R446" s="17"/>
      <c r="S446" s="17"/>
      <c r="T446" s="17"/>
      <c r="U446" s="17"/>
      <c r="V446" s="17"/>
      <c r="W446" s="17"/>
      <c r="X446" s="17"/>
      <c r="Y446" s="17"/>
    </row>
    <row r="447" spans="1:25" ht="15">
      <c r="A447" s="10">
        <v>446</v>
      </c>
      <c r="R447" s="17"/>
      <c r="S447" s="17"/>
      <c r="T447" s="17"/>
      <c r="U447" s="17"/>
      <c r="V447" s="17"/>
      <c r="W447" s="17"/>
      <c r="X447" s="17"/>
      <c r="Y447" s="17"/>
    </row>
    <row r="448" spans="1:25" ht="15">
      <c r="A448" s="10">
        <v>447</v>
      </c>
      <c r="R448" s="17"/>
      <c r="S448" s="17"/>
      <c r="T448" s="17"/>
      <c r="U448" s="17"/>
      <c r="V448" s="17"/>
      <c r="W448" s="17"/>
      <c r="X448" s="17"/>
      <c r="Y448" s="17"/>
    </row>
    <row r="449" spans="1:25" ht="15">
      <c r="A449" s="10">
        <v>448</v>
      </c>
      <c r="R449" s="17"/>
      <c r="S449" s="17"/>
      <c r="T449" s="17"/>
      <c r="U449" s="17"/>
      <c r="V449" s="17"/>
      <c r="W449" s="17"/>
      <c r="X449" s="17"/>
      <c r="Y449" s="17"/>
    </row>
    <row r="450" spans="1:25" ht="15">
      <c r="A450" s="10">
        <v>449</v>
      </c>
      <c r="R450" s="17"/>
      <c r="S450" s="17"/>
      <c r="T450" s="17"/>
      <c r="U450" s="17"/>
      <c r="V450" s="17"/>
      <c r="W450" s="17"/>
      <c r="X450" s="17"/>
      <c r="Y450" s="17"/>
    </row>
    <row r="451" spans="1:25" ht="15">
      <c r="A451" s="10">
        <v>450</v>
      </c>
      <c r="R451" s="17"/>
      <c r="S451" s="17"/>
      <c r="T451" s="17"/>
      <c r="U451" s="17"/>
      <c r="V451" s="17"/>
      <c r="W451" s="17"/>
      <c r="X451" s="17"/>
      <c r="Y451" s="17"/>
    </row>
    <row r="452" spans="1:25" ht="15">
      <c r="A452" s="10">
        <v>451</v>
      </c>
      <c r="R452" s="17"/>
      <c r="S452" s="17"/>
      <c r="T452" s="17"/>
      <c r="U452" s="17"/>
      <c r="V452" s="17"/>
      <c r="W452" s="17"/>
      <c r="X452" s="17"/>
      <c r="Y452" s="17"/>
    </row>
    <row r="453" spans="1:25" ht="15">
      <c r="A453" s="10">
        <v>452</v>
      </c>
      <c r="R453" s="17"/>
      <c r="S453" s="17"/>
      <c r="T453" s="17"/>
      <c r="U453" s="17"/>
      <c r="V453" s="17"/>
      <c r="W453" s="17"/>
      <c r="X453" s="17"/>
      <c r="Y453" s="17"/>
    </row>
    <row r="454" spans="1:25" ht="15">
      <c r="A454" s="10">
        <v>453</v>
      </c>
      <c r="R454" s="17"/>
      <c r="S454" s="17"/>
      <c r="T454" s="17"/>
      <c r="U454" s="17"/>
      <c r="V454" s="17"/>
      <c r="W454" s="17"/>
      <c r="X454" s="17"/>
      <c r="Y454" s="17"/>
    </row>
    <row r="455" spans="1:25" ht="15">
      <c r="A455" s="10">
        <v>454</v>
      </c>
      <c r="R455" s="17"/>
      <c r="S455" s="17"/>
      <c r="T455" s="17"/>
      <c r="U455" s="17"/>
      <c r="V455" s="17"/>
      <c r="W455" s="17"/>
      <c r="X455" s="17"/>
      <c r="Y455" s="17"/>
    </row>
    <row r="456" spans="1:25" ht="15">
      <c r="A456" s="10">
        <v>455</v>
      </c>
      <c r="R456" s="17"/>
      <c r="S456" s="17"/>
      <c r="T456" s="17"/>
      <c r="U456" s="17"/>
      <c r="V456" s="17"/>
      <c r="W456" s="17"/>
      <c r="X456" s="17"/>
      <c r="Y456" s="17"/>
    </row>
    <row r="457" spans="1:25" ht="15">
      <c r="A457" s="10">
        <v>456</v>
      </c>
      <c r="R457" s="17"/>
      <c r="S457" s="17"/>
      <c r="T457" s="17"/>
      <c r="U457" s="17"/>
      <c r="V457" s="17"/>
      <c r="W457" s="17"/>
      <c r="X457" s="17"/>
      <c r="Y457" s="17"/>
    </row>
    <row r="458" spans="1:25" ht="15">
      <c r="A458" s="10">
        <v>457</v>
      </c>
      <c r="R458" s="17"/>
      <c r="S458" s="17"/>
      <c r="T458" s="17"/>
      <c r="U458" s="17"/>
      <c r="V458" s="17"/>
      <c r="W458" s="17"/>
      <c r="X458" s="17"/>
      <c r="Y458" s="17"/>
    </row>
    <row r="459" spans="1:25" ht="15">
      <c r="A459" s="10">
        <v>458</v>
      </c>
      <c r="R459" s="17"/>
      <c r="S459" s="17"/>
      <c r="T459" s="17"/>
      <c r="U459" s="17"/>
      <c r="V459" s="17"/>
      <c r="W459" s="17"/>
      <c r="X459" s="17"/>
      <c r="Y459" s="17"/>
    </row>
    <row r="460" spans="1:25" ht="15">
      <c r="A460" s="10">
        <v>459</v>
      </c>
      <c r="R460" s="17"/>
      <c r="S460" s="17"/>
      <c r="T460" s="17"/>
      <c r="U460" s="17"/>
      <c r="V460" s="17"/>
      <c r="W460" s="17"/>
      <c r="X460" s="17"/>
      <c r="Y460" s="17"/>
    </row>
    <row r="461" spans="1:25" ht="15">
      <c r="A461" s="10">
        <v>460</v>
      </c>
      <c r="R461" s="17"/>
      <c r="S461" s="17"/>
      <c r="T461" s="17"/>
      <c r="U461" s="17"/>
      <c r="V461" s="17"/>
      <c r="W461" s="17"/>
      <c r="X461" s="17"/>
      <c r="Y461" s="17"/>
    </row>
    <row r="462" spans="1:25" ht="15">
      <c r="A462" s="10">
        <v>461</v>
      </c>
      <c r="R462" s="17"/>
      <c r="S462" s="17"/>
      <c r="T462" s="17"/>
      <c r="U462" s="17"/>
      <c r="V462" s="17"/>
      <c r="W462" s="17"/>
      <c r="X462" s="17"/>
      <c r="Y462" s="17"/>
    </row>
    <row r="463" spans="1:25" ht="15">
      <c r="A463" s="10">
        <v>462</v>
      </c>
      <c r="R463" s="17"/>
      <c r="S463" s="17"/>
      <c r="T463" s="17"/>
      <c r="U463" s="17"/>
      <c r="V463" s="17"/>
      <c r="W463" s="17"/>
      <c r="X463" s="17"/>
      <c r="Y463" s="17"/>
    </row>
    <row r="464" spans="1:25" ht="15">
      <c r="A464" s="10">
        <v>463</v>
      </c>
      <c r="R464" s="17"/>
      <c r="S464" s="17"/>
      <c r="T464" s="17"/>
      <c r="U464" s="17"/>
      <c r="V464" s="17"/>
      <c r="W464" s="17"/>
      <c r="X464" s="17"/>
      <c r="Y464" s="17"/>
    </row>
    <row r="465" spans="1:25" ht="15">
      <c r="A465" s="10">
        <v>464</v>
      </c>
      <c r="R465" s="17"/>
      <c r="S465" s="17"/>
      <c r="T465" s="17"/>
      <c r="U465" s="17"/>
      <c r="V465" s="17"/>
      <c r="W465" s="17"/>
      <c r="X465" s="17"/>
      <c r="Y465" s="17"/>
    </row>
    <row r="466" spans="1:25" ht="15">
      <c r="A466" s="10">
        <v>465</v>
      </c>
      <c r="R466" s="17"/>
      <c r="S466" s="17"/>
      <c r="T466" s="17"/>
      <c r="U466" s="17"/>
      <c r="V466" s="17"/>
      <c r="W466" s="17"/>
      <c r="X466" s="17"/>
      <c r="Y466" s="17"/>
    </row>
    <row r="467" spans="1:25" ht="15">
      <c r="A467" s="10">
        <v>466</v>
      </c>
      <c r="R467" s="17"/>
      <c r="S467" s="17"/>
      <c r="T467" s="17"/>
      <c r="U467" s="17"/>
      <c r="V467" s="17"/>
      <c r="W467" s="17"/>
      <c r="X467" s="17"/>
      <c r="Y467" s="17"/>
    </row>
    <row r="468" spans="1:25" ht="15">
      <c r="A468" s="10">
        <v>467</v>
      </c>
      <c r="R468" s="17"/>
      <c r="S468" s="17"/>
      <c r="T468" s="17"/>
      <c r="U468" s="17"/>
      <c r="V468" s="17"/>
      <c r="W468" s="17"/>
      <c r="X468" s="17"/>
      <c r="Y468" s="17"/>
    </row>
    <row r="469" spans="1:25" ht="15">
      <c r="A469" s="10">
        <v>468</v>
      </c>
      <c r="R469" s="17"/>
      <c r="S469" s="17"/>
      <c r="T469" s="17"/>
      <c r="U469" s="17"/>
      <c r="V469" s="17"/>
      <c r="W469" s="17"/>
      <c r="X469" s="17"/>
      <c r="Y469" s="17"/>
    </row>
    <row r="470" spans="1:25" ht="15">
      <c r="A470" s="10">
        <v>469</v>
      </c>
      <c r="R470" s="17"/>
      <c r="S470" s="17"/>
      <c r="T470" s="17"/>
      <c r="U470" s="17"/>
      <c r="V470" s="17"/>
      <c r="W470" s="17"/>
      <c r="X470" s="17"/>
      <c r="Y470" s="17"/>
    </row>
    <row r="471" spans="1:25" ht="15">
      <c r="A471" s="10">
        <v>470</v>
      </c>
      <c r="R471" s="17"/>
      <c r="S471" s="17"/>
      <c r="T471" s="17"/>
      <c r="U471" s="17"/>
      <c r="V471" s="17"/>
      <c r="W471" s="17"/>
      <c r="X471" s="17"/>
      <c r="Y471" s="17"/>
    </row>
    <row r="472" spans="1:25" ht="15">
      <c r="A472" s="10">
        <v>471</v>
      </c>
      <c r="R472" s="17"/>
      <c r="S472" s="17"/>
      <c r="T472" s="17"/>
      <c r="U472" s="17"/>
      <c r="V472" s="17"/>
      <c r="W472" s="17"/>
      <c r="X472" s="17"/>
      <c r="Y472" s="17"/>
    </row>
    <row r="473" spans="1:25" ht="15">
      <c r="A473" s="10">
        <v>472</v>
      </c>
      <c r="R473" s="17"/>
      <c r="S473" s="17"/>
      <c r="T473" s="17"/>
      <c r="U473" s="17"/>
      <c r="V473" s="17"/>
      <c r="W473" s="17"/>
      <c r="X473" s="17"/>
      <c r="Y473" s="17"/>
    </row>
    <row r="474" spans="1:25" ht="15">
      <c r="A474" s="10">
        <v>473</v>
      </c>
      <c r="R474" s="17"/>
      <c r="S474" s="17"/>
      <c r="T474" s="17"/>
      <c r="U474" s="17"/>
      <c r="V474" s="17"/>
      <c r="W474" s="17"/>
      <c r="X474" s="17"/>
      <c r="Y474" s="17"/>
    </row>
    <row r="475" spans="1:25" ht="15">
      <c r="A475" s="10">
        <v>474</v>
      </c>
      <c r="R475" s="17"/>
      <c r="S475" s="17"/>
      <c r="T475" s="17"/>
      <c r="U475" s="17"/>
      <c r="V475" s="17"/>
      <c r="W475" s="17"/>
      <c r="X475" s="17"/>
      <c r="Y475" s="17"/>
    </row>
    <row r="476" spans="1:25" ht="15">
      <c r="A476" s="10">
        <v>475</v>
      </c>
      <c r="R476" s="17"/>
      <c r="S476" s="17"/>
      <c r="T476" s="17"/>
      <c r="U476" s="17"/>
      <c r="V476" s="17"/>
      <c r="W476" s="17"/>
      <c r="X476" s="17"/>
      <c r="Y476" s="17"/>
    </row>
    <row r="477" spans="1:25" ht="15">
      <c r="A477" s="10">
        <v>476</v>
      </c>
      <c r="R477" s="17"/>
      <c r="S477" s="17"/>
      <c r="T477" s="17"/>
      <c r="U477" s="17"/>
      <c r="V477" s="17"/>
      <c r="W477" s="17"/>
      <c r="X477" s="17"/>
      <c r="Y477" s="17"/>
    </row>
    <row r="478" spans="1:25" ht="15">
      <c r="A478" s="10">
        <v>477</v>
      </c>
      <c r="R478" s="17"/>
      <c r="S478" s="17"/>
      <c r="T478" s="17"/>
      <c r="U478" s="17"/>
      <c r="V478" s="17"/>
      <c r="W478" s="17"/>
      <c r="X478" s="17"/>
      <c r="Y478" s="17"/>
    </row>
    <row r="479" spans="1:25" ht="15">
      <c r="A479" s="10">
        <v>478</v>
      </c>
      <c r="R479" s="17"/>
      <c r="S479" s="17"/>
      <c r="T479" s="17"/>
      <c r="U479" s="17"/>
      <c r="V479" s="17"/>
      <c r="W479" s="17"/>
      <c r="X479" s="17"/>
      <c r="Y479" s="17"/>
    </row>
    <row r="480" spans="1:25" ht="15">
      <c r="A480" s="10">
        <v>479</v>
      </c>
      <c r="R480" s="17"/>
      <c r="S480" s="17"/>
      <c r="T480" s="17"/>
      <c r="U480" s="17"/>
      <c r="V480" s="17"/>
      <c r="W480" s="17"/>
      <c r="X480" s="17"/>
      <c r="Y480" s="17"/>
    </row>
    <row r="481" spans="1:25" ht="15">
      <c r="A481" s="10">
        <v>480</v>
      </c>
      <c r="R481" s="17"/>
      <c r="S481" s="17"/>
      <c r="T481" s="17"/>
      <c r="U481" s="17"/>
      <c r="V481" s="17"/>
      <c r="W481" s="17"/>
      <c r="X481" s="17"/>
      <c r="Y481" s="17"/>
    </row>
    <row r="482" spans="1:25" ht="15">
      <c r="A482" s="10">
        <v>481</v>
      </c>
      <c r="R482" s="17"/>
      <c r="S482" s="17"/>
      <c r="T482" s="17"/>
      <c r="U482" s="17"/>
      <c r="V482" s="17"/>
      <c r="W482" s="17"/>
      <c r="X482" s="17"/>
      <c r="Y482" s="17"/>
    </row>
    <row r="483" spans="1:25" ht="15">
      <c r="A483" s="10">
        <v>482</v>
      </c>
      <c r="R483" s="17"/>
      <c r="S483" s="17"/>
      <c r="T483" s="17"/>
      <c r="U483" s="17"/>
      <c r="V483" s="17"/>
      <c r="W483" s="17"/>
      <c r="X483" s="17"/>
      <c r="Y483" s="17"/>
    </row>
    <row r="484" spans="1:25" ht="15">
      <c r="A484" s="10">
        <v>483</v>
      </c>
      <c r="R484" s="17"/>
      <c r="S484" s="17"/>
      <c r="T484" s="17"/>
      <c r="U484" s="17"/>
      <c r="V484" s="17"/>
      <c r="W484" s="17"/>
      <c r="X484" s="17"/>
      <c r="Y484" s="17"/>
    </row>
    <row r="485" spans="1:25" ht="15">
      <c r="A485" s="10">
        <v>484</v>
      </c>
      <c r="R485" s="17"/>
      <c r="S485" s="17"/>
      <c r="T485" s="17"/>
      <c r="U485" s="17"/>
      <c r="V485" s="17"/>
      <c r="W485" s="17"/>
      <c r="X485" s="17"/>
      <c r="Y485" s="17"/>
    </row>
    <row r="486" spans="1:25" ht="15">
      <c r="A486" s="10">
        <v>485</v>
      </c>
      <c r="R486" s="17"/>
      <c r="S486" s="17"/>
      <c r="T486" s="17"/>
      <c r="U486" s="17"/>
      <c r="V486" s="17"/>
      <c r="W486" s="17"/>
      <c r="X486" s="17"/>
      <c r="Y486" s="17"/>
    </row>
    <row r="487" spans="1:25" ht="15">
      <c r="A487" s="10">
        <v>486</v>
      </c>
      <c r="R487" s="17"/>
      <c r="S487" s="17"/>
      <c r="T487" s="17"/>
      <c r="U487" s="17"/>
      <c r="V487" s="17"/>
      <c r="W487" s="17"/>
      <c r="X487" s="17"/>
      <c r="Y487" s="17"/>
    </row>
    <row r="488" spans="1:25" ht="15">
      <c r="A488" s="10">
        <v>487</v>
      </c>
      <c r="R488" s="17"/>
      <c r="S488" s="17"/>
      <c r="T488" s="17"/>
      <c r="U488" s="17"/>
      <c r="V488" s="17"/>
      <c r="W488" s="17"/>
      <c r="X488" s="17"/>
      <c r="Y488" s="17"/>
    </row>
    <row r="489" spans="1:25" ht="15">
      <c r="A489" s="10">
        <v>488</v>
      </c>
      <c r="R489" s="17"/>
      <c r="S489" s="17"/>
      <c r="T489" s="17"/>
      <c r="U489" s="17"/>
      <c r="V489" s="17"/>
      <c r="W489" s="17"/>
      <c r="X489" s="17"/>
      <c r="Y489" s="17"/>
    </row>
    <row r="490" spans="1:25" ht="15">
      <c r="A490" s="10">
        <v>489</v>
      </c>
      <c r="R490" s="17"/>
      <c r="S490" s="17"/>
      <c r="T490" s="17"/>
      <c r="U490" s="17"/>
      <c r="V490" s="17"/>
      <c r="W490" s="17"/>
      <c r="X490" s="17"/>
      <c r="Y490" s="17"/>
    </row>
    <row r="491" spans="1:25" ht="15">
      <c r="A491" s="10">
        <v>490</v>
      </c>
      <c r="R491" s="17"/>
      <c r="S491" s="17"/>
      <c r="T491" s="17"/>
      <c r="U491" s="17"/>
      <c r="V491" s="17"/>
      <c r="W491" s="17"/>
      <c r="X491" s="17"/>
      <c r="Y491" s="17"/>
    </row>
    <row r="492" spans="1:25" ht="15">
      <c r="A492" s="10">
        <v>491</v>
      </c>
      <c r="R492" s="17"/>
      <c r="S492" s="17"/>
      <c r="T492" s="17"/>
      <c r="U492" s="17"/>
      <c r="V492" s="17"/>
      <c r="W492" s="17"/>
      <c r="X492" s="17"/>
      <c r="Y492" s="17"/>
    </row>
    <row r="493" spans="1:25" ht="15">
      <c r="A493" s="10">
        <v>492</v>
      </c>
      <c r="R493" s="17"/>
      <c r="S493" s="17"/>
      <c r="T493" s="17"/>
      <c r="U493" s="17"/>
      <c r="V493" s="17"/>
      <c r="W493" s="17"/>
      <c r="X493" s="17"/>
      <c r="Y493" s="17"/>
    </row>
    <row r="494" spans="1:25" ht="15">
      <c r="A494" s="10">
        <v>493</v>
      </c>
      <c r="R494" s="17"/>
      <c r="S494" s="17"/>
      <c r="T494" s="17"/>
      <c r="U494" s="17"/>
      <c r="V494" s="17"/>
      <c r="W494" s="17"/>
      <c r="X494" s="17"/>
      <c r="Y494" s="17"/>
    </row>
    <row r="495" spans="1:25" ht="15">
      <c r="A495" s="10">
        <v>494</v>
      </c>
      <c r="R495" s="17"/>
      <c r="S495" s="17"/>
      <c r="T495" s="17"/>
      <c r="U495" s="17"/>
      <c r="V495" s="17"/>
      <c r="W495" s="17"/>
      <c r="X495" s="17"/>
      <c r="Y495" s="17"/>
    </row>
    <row r="496" spans="1:25" ht="15">
      <c r="A496" s="10">
        <v>495</v>
      </c>
      <c r="R496" s="17"/>
      <c r="S496" s="17"/>
      <c r="T496" s="17"/>
      <c r="U496" s="17"/>
      <c r="V496" s="17"/>
      <c r="W496" s="17"/>
      <c r="X496" s="17"/>
      <c r="Y496" s="17"/>
    </row>
    <row r="497" spans="1:25" ht="15">
      <c r="A497" s="10">
        <v>496</v>
      </c>
      <c r="R497" s="17"/>
      <c r="S497" s="17"/>
      <c r="T497" s="17"/>
      <c r="U497" s="17"/>
      <c r="V497" s="17"/>
      <c r="W497" s="17"/>
      <c r="X497" s="17"/>
      <c r="Y497" s="17"/>
    </row>
    <row r="498" spans="1:25" ht="15">
      <c r="A498" s="10">
        <v>497</v>
      </c>
      <c r="R498" s="17"/>
      <c r="S498" s="17"/>
      <c r="T498" s="17"/>
      <c r="U498" s="17"/>
      <c r="V498" s="17"/>
      <c r="W498" s="17"/>
      <c r="X498" s="17"/>
      <c r="Y498" s="17"/>
    </row>
    <row r="499" spans="1:25" ht="15">
      <c r="A499" s="10">
        <v>498</v>
      </c>
      <c r="R499" s="17"/>
      <c r="S499" s="17"/>
      <c r="T499" s="17"/>
      <c r="U499" s="17"/>
      <c r="V499" s="17"/>
      <c r="W499" s="17"/>
      <c r="X499" s="17"/>
      <c r="Y499" s="17"/>
    </row>
    <row r="500" spans="1:25" ht="15">
      <c r="A500" s="10">
        <v>499</v>
      </c>
      <c r="R500" s="17"/>
      <c r="S500" s="17"/>
      <c r="T500" s="17"/>
      <c r="U500" s="17"/>
      <c r="V500" s="17"/>
      <c r="W500" s="17"/>
      <c r="X500" s="17"/>
      <c r="Y500" s="17"/>
    </row>
    <row r="501" spans="1:25" ht="15">
      <c r="A501" s="10">
        <v>500</v>
      </c>
      <c r="R501" s="17"/>
      <c r="S501" s="17"/>
      <c r="T501" s="17"/>
      <c r="U501" s="17"/>
      <c r="V501" s="17"/>
      <c r="W501" s="17"/>
      <c r="X501" s="17"/>
      <c r="Y501" s="17"/>
    </row>
    <row r="502" spans="1:25" ht="15">
      <c r="A502" s="10">
        <v>501</v>
      </c>
      <c r="R502" s="17"/>
      <c r="S502" s="17"/>
      <c r="T502" s="17"/>
      <c r="U502" s="17"/>
      <c r="V502" s="17"/>
      <c r="W502" s="17"/>
      <c r="X502" s="17"/>
      <c r="Y502" s="17"/>
    </row>
    <row r="503" spans="1:25" ht="15">
      <c r="A503" s="10">
        <v>502</v>
      </c>
      <c r="R503" s="17"/>
      <c r="S503" s="17"/>
      <c r="T503" s="17"/>
      <c r="U503" s="17"/>
      <c r="V503" s="17"/>
      <c r="W503" s="17"/>
      <c r="X503" s="17"/>
      <c r="Y503" s="17"/>
    </row>
    <row r="504" spans="1:25" ht="15">
      <c r="A504" s="10">
        <v>503</v>
      </c>
      <c r="R504" s="17"/>
      <c r="S504" s="17"/>
      <c r="T504" s="17"/>
      <c r="U504" s="17"/>
      <c r="V504" s="17"/>
      <c r="W504" s="17"/>
      <c r="X504" s="17"/>
      <c r="Y504" s="17"/>
    </row>
    <row r="505" spans="1:25" ht="15">
      <c r="A505" s="10">
        <v>504</v>
      </c>
      <c r="R505" s="17"/>
      <c r="S505" s="17"/>
      <c r="T505" s="17"/>
      <c r="U505" s="17"/>
      <c r="V505" s="17"/>
      <c r="W505" s="17"/>
      <c r="X505" s="17"/>
      <c r="Y505" s="17"/>
    </row>
    <row r="506" spans="1:25" ht="15">
      <c r="A506" s="10">
        <v>505</v>
      </c>
      <c r="R506" s="17"/>
      <c r="S506" s="17"/>
      <c r="T506" s="17"/>
      <c r="U506" s="17"/>
      <c r="V506" s="17"/>
      <c r="W506" s="17"/>
      <c r="X506" s="17"/>
      <c r="Y506" s="17"/>
    </row>
    <row r="507" spans="1:25" ht="15">
      <c r="A507" s="10">
        <v>506</v>
      </c>
      <c r="R507" s="17"/>
      <c r="S507" s="17"/>
      <c r="T507" s="17"/>
      <c r="U507" s="17"/>
      <c r="V507" s="17"/>
      <c r="W507" s="17"/>
      <c r="X507" s="17"/>
      <c r="Y507" s="17"/>
    </row>
    <row r="508" spans="1:25" ht="15">
      <c r="A508" s="10">
        <v>507</v>
      </c>
      <c r="R508" s="17"/>
      <c r="S508" s="17"/>
      <c r="T508" s="17"/>
      <c r="U508" s="17"/>
      <c r="V508" s="17"/>
      <c r="W508" s="17"/>
      <c r="X508" s="17"/>
      <c r="Y508" s="17"/>
    </row>
    <row r="509" spans="1:25" ht="15">
      <c r="A509" s="10">
        <v>508</v>
      </c>
      <c r="R509" s="17"/>
      <c r="S509" s="17"/>
      <c r="T509" s="17"/>
      <c r="U509" s="17"/>
      <c r="V509" s="17"/>
      <c r="W509" s="17"/>
      <c r="X509" s="17"/>
      <c r="Y509" s="17"/>
    </row>
    <row r="510" spans="1:25" ht="15">
      <c r="A510" s="10">
        <v>509</v>
      </c>
      <c r="R510" s="17"/>
      <c r="S510" s="17"/>
      <c r="T510" s="17"/>
      <c r="U510" s="17"/>
      <c r="V510" s="17"/>
      <c r="W510" s="17"/>
      <c r="X510" s="17"/>
      <c r="Y510" s="17"/>
    </row>
    <row r="511" spans="1:25" ht="15">
      <c r="A511" s="10">
        <v>510</v>
      </c>
      <c r="R511" s="17"/>
      <c r="S511" s="17"/>
      <c r="T511" s="17"/>
      <c r="U511" s="17"/>
      <c r="V511" s="17"/>
      <c r="W511" s="17"/>
      <c r="X511" s="17"/>
      <c r="Y511" s="17"/>
    </row>
    <row r="512" spans="1:25" ht="15">
      <c r="A512" s="10">
        <v>511</v>
      </c>
      <c r="R512" s="17"/>
      <c r="S512" s="17"/>
      <c r="T512" s="17"/>
      <c r="U512" s="17"/>
      <c r="V512" s="17"/>
      <c r="W512" s="17"/>
      <c r="X512" s="17"/>
      <c r="Y512" s="17"/>
    </row>
    <row r="513" spans="1:25" ht="15">
      <c r="A513" s="10">
        <v>512</v>
      </c>
      <c r="R513" s="17"/>
      <c r="S513" s="17"/>
      <c r="T513" s="17"/>
      <c r="U513" s="17"/>
      <c r="V513" s="17"/>
      <c r="W513" s="17"/>
      <c r="X513" s="17"/>
      <c r="Y513" s="17"/>
    </row>
    <row r="514" spans="1:25" ht="15">
      <c r="A514" s="10">
        <v>513</v>
      </c>
      <c r="R514" s="17"/>
      <c r="S514" s="17"/>
      <c r="T514" s="17"/>
      <c r="U514" s="17"/>
      <c r="V514" s="17"/>
      <c r="W514" s="17"/>
      <c r="X514" s="17"/>
      <c r="Y514" s="17"/>
    </row>
    <row r="515" spans="1:25" ht="15">
      <c r="A515" s="10">
        <v>514</v>
      </c>
      <c r="R515" s="17"/>
      <c r="S515" s="17"/>
      <c r="T515" s="17"/>
      <c r="U515" s="17"/>
      <c r="V515" s="17"/>
      <c r="W515" s="17"/>
      <c r="X515" s="17"/>
      <c r="Y515" s="17"/>
    </row>
    <row r="516" spans="1:25" ht="15">
      <c r="A516" s="10">
        <v>515</v>
      </c>
      <c r="R516" s="17"/>
      <c r="S516" s="17"/>
      <c r="T516" s="17"/>
      <c r="U516" s="17"/>
      <c r="V516" s="17"/>
      <c r="W516" s="17"/>
      <c r="X516" s="17"/>
      <c r="Y516" s="17"/>
    </row>
    <row r="517" spans="1:25" ht="15">
      <c r="A517" s="10">
        <v>516</v>
      </c>
      <c r="R517" s="17"/>
      <c r="S517" s="17"/>
      <c r="T517" s="17"/>
      <c r="U517" s="17"/>
      <c r="V517" s="17"/>
      <c r="W517" s="17"/>
      <c r="X517" s="17"/>
      <c r="Y517" s="17"/>
    </row>
    <row r="518" spans="1:25" ht="15">
      <c r="A518" s="10">
        <v>517</v>
      </c>
      <c r="R518" s="17"/>
      <c r="S518" s="17"/>
      <c r="T518" s="17"/>
      <c r="U518" s="17"/>
      <c r="V518" s="17"/>
      <c r="W518" s="17"/>
      <c r="X518" s="17"/>
      <c r="Y518" s="17"/>
    </row>
    <row r="519" spans="1:25" ht="15">
      <c r="A519" s="10">
        <v>518</v>
      </c>
      <c r="R519" s="17"/>
      <c r="S519" s="17"/>
      <c r="T519" s="17"/>
      <c r="U519" s="17"/>
      <c r="V519" s="17"/>
      <c r="W519" s="17"/>
      <c r="X519" s="17"/>
      <c r="Y519" s="17"/>
    </row>
    <row r="520" spans="1:25" ht="15">
      <c r="A520" s="10">
        <v>519</v>
      </c>
      <c r="R520" s="17"/>
      <c r="S520" s="17"/>
      <c r="T520" s="17"/>
      <c r="U520" s="17"/>
      <c r="V520" s="17"/>
      <c r="W520" s="17"/>
      <c r="X520" s="17"/>
      <c r="Y520" s="17"/>
    </row>
    <row r="521" spans="1:25" ht="15">
      <c r="A521" s="10">
        <v>520</v>
      </c>
      <c r="R521" s="17"/>
      <c r="S521" s="17"/>
      <c r="T521" s="17"/>
      <c r="U521" s="17"/>
      <c r="V521" s="17"/>
      <c r="W521" s="17"/>
      <c r="X521" s="17"/>
      <c r="Y521" s="17"/>
    </row>
    <row r="522" spans="1:25" ht="15">
      <c r="A522" s="10">
        <v>521</v>
      </c>
      <c r="R522" s="17"/>
      <c r="S522" s="17"/>
      <c r="T522" s="17"/>
      <c r="U522" s="17"/>
      <c r="V522" s="17"/>
      <c r="W522" s="17"/>
      <c r="X522" s="17"/>
      <c r="Y522" s="17"/>
    </row>
    <row r="523" spans="1:25" ht="15">
      <c r="A523" s="10">
        <v>522</v>
      </c>
      <c r="R523" s="17"/>
      <c r="S523" s="17"/>
      <c r="T523" s="17"/>
      <c r="U523" s="17"/>
      <c r="V523" s="17"/>
      <c r="W523" s="17"/>
      <c r="X523" s="17"/>
      <c r="Y523" s="17"/>
    </row>
    <row r="524" spans="1:25" ht="15">
      <c r="A524" s="10">
        <v>523</v>
      </c>
      <c r="R524" s="17"/>
      <c r="S524" s="17"/>
      <c r="T524" s="17"/>
      <c r="U524" s="17"/>
      <c r="V524" s="17"/>
      <c r="W524" s="17"/>
      <c r="X524" s="17"/>
      <c r="Y524" s="17"/>
    </row>
    <row r="525" spans="1:25" ht="15">
      <c r="A525" s="10">
        <v>524</v>
      </c>
      <c r="R525" s="17"/>
      <c r="S525" s="17"/>
      <c r="T525" s="17"/>
      <c r="U525" s="17"/>
      <c r="V525" s="17"/>
      <c r="W525" s="17"/>
      <c r="X525" s="17"/>
      <c r="Y525" s="17"/>
    </row>
    <row r="526" spans="1:25" ht="15">
      <c r="A526" s="10">
        <v>525</v>
      </c>
      <c r="R526" s="17"/>
      <c r="S526" s="17"/>
      <c r="T526" s="17"/>
      <c r="U526" s="17"/>
      <c r="V526" s="17"/>
      <c r="W526" s="17"/>
      <c r="X526" s="17"/>
      <c r="Y526" s="17"/>
    </row>
    <row r="527" spans="1:25" ht="15">
      <c r="A527" s="10">
        <v>526</v>
      </c>
      <c r="R527" s="17"/>
      <c r="S527" s="17"/>
      <c r="T527" s="17"/>
      <c r="U527" s="17"/>
      <c r="V527" s="17"/>
      <c r="W527" s="17"/>
      <c r="X527" s="17"/>
      <c r="Y527" s="17"/>
    </row>
    <row r="528" spans="1:25" ht="15">
      <c r="A528" s="10">
        <v>527</v>
      </c>
      <c r="R528" s="17"/>
      <c r="S528" s="17"/>
      <c r="T528" s="17"/>
      <c r="U528" s="17"/>
      <c r="V528" s="17"/>
      <c r="W528" s="17"/>
      <c r="X528" s="17"/>
      <c r="Y528" s="17"/>
    </row>
    <row r="529" spans="1:25" ht="15">
      <c r="A529" s="10">
        <v>528</v>
      </c>
      <c r="R529" s="17"/>
      <c r="S529" s="17"/>
      <c r="T529" s="17"/>
      <c r="U529" s="17"/>
      <c r="V529" s="17"/>
      <c r="W529" s="17"/>
      <c r="X529" s="17"/>
      <c r="Y529" s="17"/>
    </row>
    <row r="530" spans="1:25" ht="15">
      <c r="A530" s="10">
        <v>529</v>
      </c>
      <c r="R530" s="17"/>
      <c r="S530" s="17"/>
      <c r="T530" s="17"/>
      <c r="U530" s="17"/>
      <c r="V530" s="17"/>
      <c r="W530" s="17"/>
      <c r="X530" s="17"/>
      <c r="Y530" s="17"/>
    </row>
    <row r="531" spans="1:25" ht="15">
      <c r="A531" s="10">
        <v>530</v>
      </c>
      <c r="R531" s="17"/>
      <c r="S531" s="17"/>
      <c r="T531" s="17"/>
      <c r="U531" s="17"/>
      <c r="V531" s="17"/>
      <c r="W531" s="17"/>
      <c r="X531" s="17"/>
      <c r="Y531" s="17"/>
    </row>
    <row r="532" spans="1:25" ht="15">
      <c r="A532" s="10">
        <v>531</v>
      </c>
      <c r="R532" s="17"/>
      <c r="S532" s="17"/>
      <c r="T532" s="17"/>
      <c r="U532" s="17"/>
      <c r="V532" s="17"/>
      <c r="W532" s="17"/>
      <c r="X532" s="17"/>
      <c r="Y532" s="17"/>
    </row>
    <row r="533" spans="1:25" ht="15">
      <c r="A533" s="10">
        <v>532</v>
      </c>
      <c r="R533" s="17"/>
      <c r="S533" s="17"/>
      <c r="T533" s="17"/>
      <c r="U533" s="17"/>
      <c r="V533" s="17"/>
      <c r="W533" s="17"/>
      <c r="X533" s="17"/>
      <c r="Y533" s="17"/>
    </row>
    <row r="534" spans="1:25" ht="15">
      <c r="A534" s="10">
        <v>533</v>
      </c>
      <c r="R534" s="17"/>
      <c r="S534" s="17"/>
      <c r="T534" s="17"/>
      <c r="U534" s="17"/>
      <c r="V534" s="17"/>
      <c r="W534" s="17"/>
      <c r="X534" s="17"/>
      <c r="Y534" s="17"/>
    </row>
    <row r="535" spans="1:25" ht="15">
      <c r="A535" s="10">
        <v>534</v>
      </c>
      <c r="R535" s="17"/>
      <c r="S535" s="17"/>
      <c r="T535" s="17"/>
      <c r="U535" s="17"/>
      <c r="V535" s="17"/>
      <c r="W535" s="17"/>
      <c r="X535" s="17"/>
      <c r="Y535" s="17"/>
    </row>
    <row r="536" spans="1:25" ht="15">
      <c r="A536" s="10">
        <v>535</v>
      </c>
      <c r="R536" s="17"/>
      <c r="S536" s="17"/>
      <c r="T536" s="17"/>
      <c r="U536" s="17"/>
      <c r="V536" s="17"/>
      <c r="W536" s="17"/>
      <c r="X536" s="17"/>
      <c r="Y536" s="17"/>
    </row>
    <row r="537" spans="1:25" ht="15">
      <c r="A537" s="10">
        <v>536</v>
      </c>
      <c r="R537" s="17"/>
      <c r="S537" s="17"/>
      <c r="T537" s="17"/>
      <c r="U537" s="17"/>
      <c r="V537" s="17"/>
      <c r="W537" s="17"/>
      <c r="X537" s="17"/>
      <c r="Y537" s="17"/>
    </row>
    <row r="538" spans="1:25" ht="15">
      <c r="A538" s="10">
        <v>537</v>
      </c>
      <c r="R538" s="17"/>
      <c r="S538" s="17"/>
      <c r="T538" s="17"/>
      <c r="U538" s="17"/>
      <c r="V538" s="17"/>
      <c r="W538" s="17"/>
      <c r="X538" s="17"/>
      <c r="Y538" s="17"/>
    </row>
    <row r="539" spans="1:25" ht="15">
      <c r="A539" s="10">
        <v>538</v>
      </c>
      <c r="R539" s="17"/>
      <c r="S539" s="17"/>
      <c r="T539" s="17"/>
      <c r="U539" s="17"/>
      <c r="V539" s="17"/>
      <c r="W539" s="17"/>
      <c r="X539" s="17"/>
      <c r="Y539" s="17"/>
    </row>
    <row r="540" spans="1:25" ht="15">
      <c r="A540" s="10">
        <v>539</v>
      </c>
      <c r="R540" s="17"/>
      <c r="S540" s="17"/>
      <c r="T540" s="17"/>
      <c r="U540" s="17"/>
      <c r="V540" s="17"/>
      <c r="W540" s="17"/>
      <c r="X540" s="17"/>
      <c r="Y540" s="17"/>
    </row>
    <row r="541" spans="1:25" ht="15">
      <c r="A541" s="10">
        <v>540</v>
      </c>
      <c r="R541" s="17"/>
      <c r="S541" s="17"/>
      <c r="T541" s="17"/>
      <c r="U541" s="17"/>
      <c r="V541" s="17"/>
      <c r="W541" s="17"/>
      <c r="X541" s="17"/>
      <c r="Y541" s="17"/>
    </row>
    <row r="542" spans="1:25" ht="15">
      <c r="A542" s="10">
        <v>541</v>
      </c>
      <c r="R542" s="17"/>
      <c r="S542" s="17"/>
      <c r="T542" s="17"/>
      <c r="U542" s="17"/>
      <c r="V542" s="17"/>
      <c r="W542" s="17"/>
      <c r="X542" s="17"/>
      <c r="Y542" s="17"/>
    </row>
    <row r="543" spans="1:25" ht="15">
      <c r="A543" s="10">
        <v>542</v>
      </c>
      <c r="R543" s="17"/>
      <c r="S543" s="17"/>
      <c r="T543" s="17"/>
      <c r="U543" s="17"/>
      <c r="V543" s="17"/>
      <c r="W543" s="17"/>
      <c r="X543" s="17"/>
      <c r="Y543" s="17"/>
    </row>
    <row r="544" spans="1:25" ht="15">
      <c r="A544" s="10">
        <v>543</v>
      </c>
      <c r="R544" s="17"/>
      <c r="S544" s="17"/>
      <c r="T544" s="17"/>
      <c r="U544" s="17"/>
      <c r="V544" s="17"/>
      <c r="W544" s="17"/>
      <c r="X544" s="17"/>
      <c r="Y544" s="17"/>
    </row>
    <row r="545" spans="1:25" ht="15">
      <c r="A545" s="10">
        <v>543</v>
      </c>
      <c r="R545" s="17"/>
      <c r="S545" s="17"/>
      <c r="T545" s="17"/>
      <c r="U545" s="17"/>
      <c r="V545" s="17"/>
      <c r="W545" s="17"/>
      <c r="X545" s="17"/>
      <c r="Y545" s="17"/>
    </row>
    <row r="546" spans="1:25" ht="15">
      <c r="R546" s="17"/>
      <c r="S546" s="17"/>
      <c r="T546" s="17"/>
      <c r="U546" s="17"/>
      <c r="V546" s="17"/>
      <c r="W546" s="17"/>
      <c r="X546" s="17"/>
      <c r="Y546" s="17"/>
    </row>
    <row r="873" spans="7:7" ht="15">
      <c r="G873" s="11"/>
    </row>
    <row r="1002" spans="15:17" ht="12.75">
      <c r="O1002" s="24"/>
      <c r="Q1002" s="24" t="s">
        <v>72</v>
      </c>
    </row>
  </sheetData>
  <mergeCells count="3">
    <mergeCell ref="Q1:R1"/>
    <mergeCell ref="S16:Y36"/>
    <mergeCell ref="S38:W6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2"/>
  <sheetViews>
    <sheetView workbookViewId="0"/>
  </sheetViews>
  <sheetFormatPr defaultColWidth="12.5703125" defaultRowHeight="15.75" customHeight="1"/>
  <sheetData>
    <row r="1" spans="1:14" ht="15.75" customHeight="1">
      <c r="A1" s="1" t="s">
        <v>19</v>
      </c>
      <c r="B1" s="82" t="s">
        <v>73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5.75" customHeight="1">
      <c r="A2" s="1" t="s">
        <v>50</v>
      </c>
      <c r="B2" s="73" t="s">
        <v>74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5.75" customHeight="1">
      <c r="A3" s="1" t="s">
        <v>56</v>
      </c>
      <c r="B3" s="73" t="s">
        <v>75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5.75" customHeight="1">
      <c r="A4" s="1" t="s">
        <v>62</v>
      </c>
      <c r="B4" s="73" t="s">
        <v>76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5.75" customHeight="1">
      <c r="A5" s="1" t="s">
        <v>70</v>
      </c>
      <c r="B5" s="73" t="s">
        <v>77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5.75" customHeight="1">
      <c r="A6" s="1" t="s">
        <v>78</v>
      </c>
      <c r="B6" s="74" t="s">
        <v>79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ht="15.75" customHeight="1">
      <c r="A7" s="1" t="s">
        <v>68</v>
      </c>
      <c r="B7" s="73" t="s">
        <v>80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5.75" customHeight="1">
      <c r="A8" s="1" t="s">
        <v>81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.75" customHeight="1">
      <c r="A9" s="1" t="s">
        <v>82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5.75" customHeight="1">
      <c r="A10" s="1" t="s">
        <v>83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.75" customHeight="1">
      <c r="A11" s="1" t="s">
        <v>84</v>
      </c>
      <c r="B11" s="17"/>
      <c r="C11" s="17"/>
      <c r="D11" s="17"/>
      <c r="E11" s="17"/>
      <c r="F11" s="17"/>
      <c r="G11" s="17"/>
      <c r="H11" s="17"/>
      <c r="I11" s="17"/>
      <c r="J11" s="1">
        <v>2</v>
      </c>
      <c r="K11" s="17"/>
      <c r="L11" s="17"/>
      <c r="M11" s="17"/>
      <c r="N11" s="17"/>
    </row>
    <row r="12" spans="1:14" ht="15.75" customHeight="1">
      <c r="A12" s="1" t="s">
        <v>85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</sheetData>
  <mergeCells count="1">
    <mergeCell ref="B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4"/>
  <sheetViews>
    <sheetView workbookViewId="0"/>
  </sheetViews>
  <sheetFormatPr defaultColWidth="12.5703125" defaultRowHeight="15.75" customHeight="1"/>
  <sheetData>
    <row r="1" spans="1:6">
      <c r="A1" s="39">
        <v>1</v>
      </c>
      <c r="B1" s="72">
        <v>22</v>
      </c>
      <c r="D1" s="72"/>
      <c r="E1" s="40" t="s">
        <v>86</v>
      </c>
      <c r="F1" s="72" t="s">
        <v>87</v>
      </c>
    </row>
    <row r="2" spans="1:6">
      <c r="A2" s="39" t="s">
        <v>88</v>
      </c>
      <c r="B2" s="72">
        <v>45</v>
      </c>
      <c r="D2" s="72" t="s">
        <v>89</v>
      </c>
      <c r="E2" s="72">
        <v>11</v>
      </c>
      <c r="F2" s="72">
        <v>11</v>
      </c>
    </row>
    <row r="3" spans="1:6">
      <c r="A3" s="39" t="s">
        <v>90</v>
      </c>
      <c r="B3" s="72">
        <v>28</v>
      </c>
      <c r="D3" s="72" t="s">
        <v>91</v>
      </c>
      <c r="E3" s="72">
        <v>27</v>
      </c>
      <c r="F3" s="72">
        <v>18</v>
      </c>
    </row>
    <row r="4" spans="1:6">
      <c r="A4" s="39">
        <v>3</v>
      </c>
      <c r="B4" s="72">
        <v>22</v>
      </c>
      <c r="D4" s="72" t="s">
        <v>92</v>
      </c>
      <c r="E4" s="72">
        <v>16</v>
      </c>
      <c r="F4" s="72">
        <v>12</v>
      </c>
    </row>
    <row r="5" spans="1:6">
      <c r="A5" s="39">
        <v>4</v>
      </c>
      <c r="B5" s="72">
        <v>16</v>
      </c>
      <c r="D5" s="72" t="s">
        <v>93</v>
      </c>
      <c r="E5" s="72">
        <v>12</v>
      </c>
      <c r="F5" s="72">
        <v>10</v>
      </c>
    </row>
    <row r="6" spans="1:6">
      <c r="A6" s="39">
        <v>6</v>
      </c>
      <c r="B6" s="72">
        <v>12</v>
      </c>
      <c r="D6" s="72" t="s">
        <v>94</v>
      </c>
      <c r="E6" s="72">
        <v>9</v>
      </c>
      <c r="F6" s="72">
        <v>7</v>
      </c>
    </row>
    <row r="7" spans="1:6">
      <c r="A7" s="75"/>
      <c r="D7" s="72" t="s">
        <v>95</v>
      </c>
      <c r="E7" s="72">
        <v>8</v>
      </c>
      <c r="F7" s="72">
        <v>4</v>
      </c>
    </row>
    <row r="8" spans="1:6">
      <c r="A8" s="75"/>
    </row>
    <row r="9" spans="1:6">
      <c r="A9" s="75"/>
    </row>
    <row r="10" spans="1:6">
      <c r="A10" s="75"/>
    </row>
    <row r="11" spans="1:6">
      <c r="A11" s="75"/>
    </row>
    <row r="12" spans="1:6">
      <c r="A12" s="75"/>
    </row>
    <row r="13" spans="1:6">
      <c r="A13" s="75"/>
    </row>
    <row r="14" spans="1:6">
      <c r="A14" s="7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47"/>
  <sheetViews>
    <sheetView workbookViewId="0"/>
  </sheetViews>
  <sheetFormatPr defaultColWidth="12.5703125" defaultRowHeight="15.75" customHeight="1"/>
  <sheetData>
    <row r="1" spans="1:13" ht="15.75" customHeight="1">
      <c r="A1" s="12">
        <v>55</v>
      </c>
      <c r="B1" s="12">
        <v>25</v>
      </c>
      <c r="C1" s="12">
        <v>0</v>
      </c>
      <c r="D1" s="12">
        <v>0</v>
      </c>
      <c r="E1" s="12">
        <v>14</v>
      </c>
      <c r="F1" s="11">
        <v>12</v>
      </c>
      <c r="G1" s="11">
        <v>1.5</v>
      </c>
      <c r="H1" s="11">
        <v>1</v>
      </c>
      <c r="I1" s="24">
        <v>474</v>
      </c>
      <c r="J1" s="11">
        <v>759</v>
      </c>
      <c r="K1" s="12">
        <v>38.5</v>
      </c>
      <c r="L1" s="54">
        <f t="shared" ref="L1:L22" si="0">G1*A1*J1/1000</f>
        <v>62.6175</v>
      </c>
      <c r="M1" s="54">
        <v>62.6175</v>
      </c>
    </row>
    <row r="2" spans="1:13" ht="15.75" customHeight="1">
      <c r="A2" s="12">
        <v>55</v>
      </c>
      <c r="B2" s="12">
        <v>25</v>
      </c>
      <c r="C2" s="12">
        <v>0</v>
      </c>
      <c r="D2" s="12">
        <v>0</v>
      </c>
      <c r="E2" s="12">
        <v>14</v>
      </c>
      <c r="F2" s="11">
        <v>12</v>
      </c>
      <c r="G2" s="11">
        <v>1.5</v>
      </c>
      <c r="H2" s="11">
        <v>1</v>
      </c>
      <c r="I2" s="11">
        <v>463</v>
      </c>
      <c r="J2" s="11">
        <v>677</v>
      </c>
      <c r="K2" s="12">
        <v>35.299999999999997</v>
      </c>
      <c r="L2" s="54">
        <f t="shared" si="0"/>
        <v>55.852499999999999</v>
      </c>
      <c r="M2" s="54">
        <v>55.852499999999999</v>
      </c>
    </row>
    <row r="3" spans="1:13" ht="15.75" customHeight="1">
      <c r="A3" s="12">
        <v>55</v>
      </c>
      <c r="B3" s="12">
        <v>25</v>
      </c>
      <c r="C3" s="12">
        <v>0</v>
      </c>
      <c r="D3" s="12">
        <v>0</v>
      </c>
      <c r="E3" s="12">
        <v>14</v>
      </c>
      <c r="F3" s="11">
        <v>12</v>
      </c>
      <c r="G3" s="11">
        <v>1.5</v>
      </c>
      <c r="H3" s="11">
        <v>1</v>
      </c>
      <c r="I3" s="37">
        <v>724</v>
      </c>
      <c r="J3" s="11">
        <v>862</v>
      </c>
      <c r="K3" s="12">
        <v>47.1</v>
      </c>
      <c r="L3" s="54">
        <f t="shared" si="0"/>
        <v>71.114999999999995</v>
      </c>
      <c r="M3" s="54">
        <v>71.114999999999995</v>
      </c>
    </row>
    <row r="4" spans="1:13" ht="15.75" customHeight="1">
      <c r="A4" s="12">
        <v>33</v>
      </c>
      <c r="B4" s="12">
        <v>25</v>
      </c>
      <c r="C4" s="11">
        <v>0</v>
      </c>
      <c r="D4" s="12">
        <v>0</v>
      </c>
      <c r="E4" s="12">
        <v>11</v>
      </c>
      <c r="F4" s="11">
        <v>10</v>
      </c>
      <c r="G4" s="11">
        <v>1.44</v>
      </c>
      <c r="H4" s="24">
        <v>1</v>
      </c>
      <c r="I4" s="24">
        <v>438</v>
      </c>
      <c r="J4" s="24">
        <v>720</v>
      </c>
      <c r="K4" s="24">
        <v>29.5</v>
      </c>
      <c r="L4" s="54">
        <f t="shared" si="0"/>
        <v>34.214399999999998</v>
      </c>
      <c r="M4" s="54">
        <v>34.214399999999998</v>
      </c>
    </row>
    <row r="5" spans="1:13" ht="15.75" customHeight="1">
      <c r="A5" s="12">
        <v>36</v>
      </c>
      <c r="B5" s="12">
        <v>25</v>
      </c>
      <c r="C5" s="11">
        <v>0</v>
      </c>
      <c r="D5" s="12">
        <v>0</v>
      </c>
      <c r="E5" s="12">
        <v>14</v>
      </c>
      <c r="F5" s="11">
        <v>12</v>
      </c>
      <c r="G5" s="11">
        <v>1.48</v>
      </c>
      <c r="H5" s="24">
        <v>1</v>
      </c>
      <c r="I5" s="24">
        <v>438</v>
      </c>
      <c r="J5" s="24">
        <v>720</v>
      </c>
      <c r="K5" s="24">
        <v>34.9</v>
      </c>
      <c r="L5" s="54">
        <f t="shared" si="0"/>
        <v>38.361599999999996</v>
      </c>
      <c r="M5" s="54">
        <v>38.361599999999996</v>
      </c>
    </row>
    <row r="6" spans="1:13" ht="15.75" customHeight="1">
      <c r="A6" s="12">
        <v>36</v>
      </c>
      <c r="B6" s="12">
        <v>25</v>
      </c>
      <c r="C6" s="11">
        <v>0</v>
      </c>
      <c r="D6" s="12">
        <v>0</v>
      </c>
      <c r="E6" s="12">
        <v>14</v>
      </c>
      <c r="F6" s="11">
        <v>12</v>
      </c>
      <c r="G6" s="11">
        <v>1.47</v>
      </c>
      <c r="H6" s="24">
        <v>1</v>
      </c>
      <c r="I6" s="24">
        <v>444</v>
      </c>
      <c r="J6" s="24">
        <v>648</v>
      </c>
      <c r="K6" s="24">
        <v>31.8</v>
      </c>
      <c r="L6" s="54">
        <f t="shared" si="0"/>
        <v>34.292160000000003</v>
      </c>
      <c r="M6" s="54">
        <v>34.292160000000003</v>
      </c>
    </row>
    <row r="7" spans="1:13" ht="15.75" customHeight="1">
      <c r="A7" s="12">
        <v>33</v>
      </c>
      <c r="B7" s="12">
        <v>25</v>
      </c>
      <c r="C7" s="12">
        <v>0</v>
      </c>
      <c r="D7" s="12">
        <v>0</v>
      </c>
      <c r="E7" s="12">
        <v>11</v>
      </c>
      <c r="F7" s="11">
        <v>10</v>
      </c>
      <c r="G7" s="11">
        <v>1.48</v>
      </c>
      <c r="H7" s="24">
        <v>1</v>
      </c>
      <c r="I7" s="24">
        <v>675</v>
      </c>
      <c r="J7" s="24">
        <v>813</v>
      </c>
      <c r="K7" s="24">
        <v>29.9</v>
      </c>
      <c r="L7" s="54">
        <f t="shared" si="0"/>
        <v>39.706919999999997</v>
      </c>
      <c r="M7" s="54">
        <v>39.706919999999997</v>
      </c>
    </row>
    <row r="8" spans="1:13" ht="15.75" customHeight="1">
      <c r="A8" s="12">
        <v>36</v>
      </c>
      <c r="B8" s="12">
        <v>25</v>
      </c>
      <c r="C8" s="12">
        <v>0</v>
      </c>
      <c r="D8" s="12">
        <v>0</v>
      </c>
      <c r="E8" s="12">
        <v>14</v>
      </c>
      <c r="F8" s="11">
        <v>12</v>
      </c>
      <c r="G8" s="11">
        <v>1.5</v>
      </c>
      <c r="H8" s="24">
        <v>1</v>
      </c>
      <c r="I8" s="24">
        <v>675</v>
      </c>
      <c r="J8" s="24">
        <v>813</v>
      </c>
      <c r="K8" s="24">
        <v>37.1</v>
      </c>
      <c r="L8" s="54">
        <f t="shared" si="0"/>
        <v>43.902000000000001</v>
      </c>
      <c r="M8" s="54">
        <v>43.902000000000001</v>
      </c>
    </row>
    <row r="9" spans="1:13" ht="12.75">
      <c r="A9" s="24">
        <v>55</v>
      </c>
      <c r="B9" s="24">
        <v>25</v>
      </c>
      <c r="C9" s="24">
        <v>0</v>
      </c>
      <c r="D9" s="24">
        <v>0</v>
      </c>
      <c r="E9" s="24">
        <v>14</v>
      </c>
      <c r="F9" s="24">
        <v>12</v>
      </c>
      <c r="G9" s="24">
        <v>1.45</v>
      </c>
      <c r="H9" s="24">
        <v>1</v>
      </c>
      <c r="I9" s="24">
        <v>438</v>
      </c>
      <c r="J9" s="24">
        <v>720</v>
      </c>
      <c r="K9" s="24">
        <v>38.5</v>
      </c>
      <c r="L9" s="54">
        <f t="shared" si="0"/>
        <v>57.42</v>
      </c>
      <c r="M9" s="54">
        <v>57.42</v>
      </c>
    </row>
    <row r="10" spans="1:13" ht="12.75">
      <c r="A10" s="24">
        <v>55</v>
      </c>
      <c r="B10" s="24">
        <v>25</v>
      </c>
      <c r="C10" s="24">
        <v>0</v>
      </c>
      <c r="D10" s="24">
        <v>0</v>
      </c>
      <c r="E10" s="24">
        <v>14</v>
      </c>
      <c r="F10" s="24">
        <v>12</v>
      </c>
      <c r="G10" s="24">
        <v>1.46</v>
      </c>
      <c r="H10" s="24">
        <v>1</v>
      </c>
      <c r="I10" s="24">
        <v>444</v>
      </c>
      <c r="J10" s="24">
        <v>648</v>
      </c>
      <c r="K10" s="24">
        <v>35.299999999999997</v>
      </c>
      <c r="L10" s="54">
        <f t="shared" si="0"/>
        <v>52.034399999999998</v>
      </c>
      <c r="M10" s="54">
        <v>52.034399999999998</v>
      </c>
    </row>
    <row r="11" spans="1:13" ht="12.75">
      <c r="A11" s="24">
        <v>55</v>
      </c>
      <c r="B11" s="24">
        <v>25</v>
      </c>
      <c r="C11" s="24">
        <v>0</v>
      </c>
      <c r="D11" s="24">
        <v>0</v>
      </c>
      <c r="E11" s="24">
        <v>14</v>
      </c>
      <c r="F11" s="24">
        <v>12</v>
      </c>
      <c r="G11" s="24">
        <v>1.47</v>
      </c>
      <c r="H11" s="24">
        <v>1</v>
      </c>
      <c r="I11" s="24">
        <v>444</v>
      </c>
      <c r="J11" s="24">
        <v>648</v>
      </c>
      <c r="K11" s="24">
        <v>33.299999999999997</v>
      </c>
      <c r="L11" s="54">
        <f t="shared" si="0"/>
        <v>52.390799999999999</v>
      </c>
      <c r="M11" s="54">
        <v>52.390799999999999</v>
      </c>
    </row>
    <row r="12" spans="1:13" ht="12.75">
      <c r="A12" s="24">
        <v>55</v>
      </c>
      <c r="B12" s="24">
        <v>25</v>
      </c>
      <c r="C12" s="24">
        <v>0</v>
      </c>
      <c r="D12" s="24">
        <v>0</v>
      </c>
      <c r="E12" s="24">
        <v>14</v>
      </c>
      <c r="F12" s="24">
        <v>12</v>
      </c>
      <c r="G12" s="24">
        <v>1.47</v>
      </c>
      <c r="H12" s="24">
        <v>1</v>
      </c>
      <c r="I12" s="24">
        <v>675</v>
      </c>
      <c r="J12" s="24">
        <v>813</v>
      </c>
      <c r="K12" s="24">
        <v>45</v>
      </c>
      <c r="L12" s="54">
        <f t="shared" si="0"/>
        <v>65.731049999999982</v>
      </c>
      <c r="M12" s="54">
        <v>65.731049999999982</v>
      </c>
    </row>
    <row r="13" spans="1:13" ht="12.75">
      <c r="A13" s="24">
        <v>55</v>
      </c>
      <c r="B13" s="24">
        <v>25</v>
      </c>
      <c r="C13" s="24">
        <v>0</v>
      </c>
      <c r="D13" s="24">
        <v>0</v>
      </c>
      <c r="E13" s="24">
        <v>14</v>
      </c>
      <c r="F13" s="24">
        <v>12</v>
      </c>
      <c r="G13" s="24">
        <v>1.46</v>
      </c>
      <c r="H13" s="24">
        <v>1</v>
      </c>
      <c r="I13" s="24">
        <v>675</v>
      </c>
      <c r="J13" s="24">
        <v>813</v>
      </c>
      <c r="K13" s="24">
        <v>47.1</v>
      </c>
      <c r="L13" s="54">
        <f t="shared" si="0"/>
        <v>65.283899999999988</v>
      </c>
      <c r="M13" s="54">
        <v>65.283899999999988</v>
      </c>
    </row>
    <row r="14" spans="1:13" ht="15.75" customHeight="1">
      <c r="A14" s="12">
        <v>36</v>
      </c>
      <c r="B14" s="12">
        <v>25</v>
      </c>
      <c r="C14" s="11">
        <v>0</v>
      </c>
      <c r="D14" s="11">
        <v>0</v>
      </c>
      <c r="E14" s="12">
        <v>14</v>
      </c>
      <c r="F14" s="11">
        <v>12</v>
      </c>
      <c r="G14" s="11">
        <v>10</v>
      </c>
      <c r="H14" s="11">
        <v>1</v>
      </c>
      <c r="I14" s="11">
        <v>190</v>
      </c>
      <c r="J14" s="11">
        <v>759</v>
      </c>
      <c r="K14" s="12">
        <v>38.9</v>
      </c>
      <c r="L14" s="54">
        <f t="shared" si="0"/>
        <v>273.24</v>
      </c>
      <c r="M14" s="54">
        <v>273.24</v>
      </c>
    </row>
    <row r="15" spans="1:13" ht="15.75" customHeight="1">
      <c r="A15" s="37">
        <v>36</v>
      </c>
      <c r="B15" s="12">
        <v>25</v>
      </c>
      <c r="C15" s="11">
        <v>0</v>
      </c>
      <c r="D15" s="11">
        <v>0</v>
      </c>
      <c r="E15" s="12">
        <v>14</v>
      </c>
      <c r="F15" s="11">
        <v>12</v>
      </c>
      <c r="G15" s="11">
        <v>10</v>
      </c>
      <c r="H15" s="11">
        <v>1</v>
      </c>
      <c r="I15" s="11">
        <v>205</v>
      </c>
      <c r="J15" s="11">
        <v>671</v>
      </c>
      <c r="K15" s="12">
        <v>31.8</v>
      </c>
      <c r="L15" s="54">
        <f t="shared" si="0"/>
        <v>241.56</v>
      </c>
      <c r="M15" s="54">
        <v>241.56</v>
      </c>
    </row>
    <row r="16" spans="1:13" ht="15.75" customHeight="1">
      <c r="A16" s="12">
        <v>36</v>
      </c>
      <c r="B16" s="12">
        <v>25</v>
      </c>
      <c r="C16" s="11">
        <v>0</v>
      </c>
      <c r="D16" s="11">
        <v>0</v>
      </c>
      <c r="E16" s="12">
        <v>14</v>
      </c>
      <c r="F16" s="11">
        <v>12</v>
      </c>
      <c r="G16" s="11">
        <v>10</v>
      </c>
      <c r="H16" s="11">
        <v>1</v>
      </c>
      <c r="I16" s="12">
        <v>450</v>
      </c>
      <c r="J16" s="11">
        <v>862</v>
      </c>
      <c r="K16" s="12">
        <v>37.1</v>
      </c>
      <c r="L16" s="54">
        <f t="shared" si="0"/>
        <v>310.32</v>
      </c>
      <c r="M16" s="54">
        <v>310.32</v>
      </c>
    </row>
    <row r="17" spans="1:13" ht="12.75">
      <c r="A17" s="45">
        <v>36</v>
      </c>
      <c r="B17" s="45">
        <v>25</v>
      </c>
      <c r="C17" s="45">
        <v>0</v>
      </c>
      <c r="D17" s="45">
        <v>0</v>
      </c>
      <c r="E17" s="24">
        <v>14</v>
      </c>
      <c r="F17" s="24">
        <v>12</v>
      </c>
      <c r="G17" s="24">
        <v>10</v>
      </c>
      <c r="H17" s="24">
        <v>1</v>
      </c>
      <c r="I17" s="24">
        <v>438</v>
      </c>
      <c r="J17" s="24">
        <v>720</v>
      </c>
      <c r="K17" s="24">
        <v>34.5</v>
      </c>
      <c r="L17" s="54">
        <f t="shared" si="0"/>
        <v>259.2</v>
      </c>
      <c r="M17" s="54">
        <v>259.2</v>
      </c>
    </row>
    <row r="18" spans="1:13" ht="12.75">
      <c r="A18" s="46">
        <v>36</v>
      </c>
      <c r="B18" s="46">
        <v>25</v>
      </c>
      <c r="C18" s="46">
        <v>0</v>
      </c>
      <c r="D18" s="46">
        <v>0</v>
      </c>
      <c r="E18" s="24">
        <v>14</v>
      </c>
      <c r="F18" s="24">
        <v>12</v>
      </c>
      <c r="G18" s="24">
        <v>10</v>
      </c>
      <c r="H18" s="24">
        <v>1</v>
      </c>
      <c r="I18" s="24">
        <v>444</v>
      </c>
      <c r="J18" s="24">
        <v>648</v>
      </c>
      <c r="K18" s="47">
        <v>32.9</v>
      </c>
      <c r="L18" s="54">
        <f t="shared" si="0"/>
        <v>233.28</v>
      </c>
      <c r="M18" s="54">
        <v>233.28</v>
      </c>
    </row>
    <row r="19" spans="1:13" ht="12.75">
      <c r="A19" s="46">
        <v>36</v>
      </c>
      <c r="B19" s="46">
        <v>25</v>
      </c>
      <c r="C19" s="46">
        <v>0</v>
      </c>
      <c r="D19" s="46">
        <v>0</v>
      </c>
      <c r="E19" s="24">
        <v>14</v>
      </c>
      <c r="F19" s="24">
        <v>12</v>
      </c>
      <c r="G19" s="24">
        <v>10</v>
      </c>
      <c r="H19" s="24">
        <v>1</v>
      </c>
      <c r="I19" s="24">
        <v>675</v>
      </c>
      <c r="J19" s="24">
        <v>813</v>
      </c>
      <c r="K19" s="24">
        <v>36.9</v>
      </c>
      <c r="L19" s="54">
        <f t="shared" si="0"/>
        <v>292.68</v>
      </c>
      <c r="M19" s="54">
        <v>292.68</v>
      </c>
    </row>
    <row r="20" spans="1:13" ht="12.75">
      <c r="A20" s="46">
        <v>55</v>
      </c>
      <c r="B20" s="46">
        <v>25</v>
      </c>
      <c r="C20" s="46">
        <v>0</v>
      </c>
      <c r="D20" s="46">
        <v>0</v>
      </c>
      <c r="E20" s="24">
        <v>14</v>
      </c>
      <c r="F20" s="24">
        <v>12</v>
      </c>
      <c r="G20" s="24">
        <v>10</v>
      </c>
      <c r="H20" s="24">
        <v>1</v>
      </c>
      <c r="I20" s="24">
        <v>438</v>
      </c>
      <c r="J20" s="24">
        <v>720</v>
      </c>
      <c r="K20" s="24">
        <v>38.200000000000003</v>
      </c>
      <c r="L20" s="54">
        <f t="shared" si="0"/>
        <v>396</v>
      </c>
      <c r="M20" s="54">
        <v>396</v>
      </c>
    </row>
    <row r="21" spans="1:13" ht="12.75">
      <c r="A21" s="46">
        <v>55</v>
      </c>
      <c r="B21" s="46">
        <v>25</v>
      </c>
      <c r="C21" s="46">
        <v>0</v>
      </c>
      <c r="D21" s="46">
        <v>0</v>
      </c>
      <c r="E21" s="24">
        <v>14</v>
      </c>
      <c r="F21" s="24">
        <v>12</v>
      </c>
      <c r="G21" s="24">
        <v>10</v>
      </c>
      <c r="H21" s="24">
        <v>1</v>
      </c>
      <c r="I21" s="24">
        <v>444</v>
      </c>
      <c r="J21" s="24">
        <v>648</v>
      </c>
      <c r="K21" s="24">
        <v>34.299999999999997</v>
      </c>
      <c r="L21" s="54">
        <f t="shared" si="0"/>
        <v>356.4</v>
      </c>
      <c r="M21" s="54">
        <v>356.4</v>
      </c>
    </row>
    <row r="22" spans="1:13" ht="12.75">
      <c r="A22" s="46">
        <v>55</v>
      </c>
      <c r="B22" s="46">
        <v>25</v>
      </c>
      <c r="C22" s="46">
        <v>0</v>
      </c>
      <c r="D22" s="46">
        <v>0</v>
      </c>
      <c r="E22" s="24">
        <v>14</v>
      </c>
      <c r="F22" s="24">
        <v>12</v>
      </c>
      <c r="G22" s="24">
        <v>10</v>
      </c>
      <c r="H22" s="24">
        <v>1</v>
      </c>
      <c r="I22" s="24">
        <v>675</v>
      </c>
      <c r="J22" s="24">
        <v>813</v>
      </c>
      <c r="K22" s="24">
        <v>46.1</v>
      </c>
      <c r="L22" s="54">
        <f t="shared" si="0"/>
        <v>447.15</v>
      </c>
      <c r="M22" s="54">
        <v>447.15</v>
      </c>
    </row>
    <row r="23" spans="1:13" ht="15.75" customHeight="1">
      <c r="A23" s="11">
        <v>45</v>
      </c>
      <c r="B23" s="11">
        <v>14</v>
      </c>
      <c r="C23" s="12">
        <v>0</v>
      </c>
      <c r="D23" s="11">
        <v>22</v>
      </c>
      <c r="E23" s="12">
        <v>9</v>
      </c>
      <c r="F23" s="11">
        <v>8</v>
      </c>
      <c r="G23" s="11">
        <v>1.5</v>
      </c>
      <c r="H23" s="11">
        <v>2</v>
      </c>
      <c r="I23" s="37">
        <v>474</v>
      </c>
      <c r="J23" s="11">
        <v>759</v>
      </c>
      <c r="K23" s="11">
        <v>32.5</v>
      </c>
      <c r="L23" s="54">
        <f t="shared" ref="L23:L50" si="1">G23*2*A23*J23/1000</f>
        <v>102.465</v>
      </c>
      <c r="M23" s="54">
        <v>102.465</v>
      </c>
    </row>
    <row r="24" spans="1:13" ht="15.75" customHeight="1">
      <c r="A24" s="11">
        <v>45</v>
      </c>
      <c r="B24" s="11">
        <v>14</v>
      </c>
      <c r="C24" s="12">
        <v>0</v>
      </c>
      <c r="D24" s="11">
        <v>22</v>
      </c>
      <c r="E24" s="12">
        <v>9</v>
      </c>
      <c r="F24" s="11">
        <v>8</v>
      </c>
      <c r="G24" s="11">
        <v>1.5</v>
      </c>
      <c r="H24" s="11">
        <v>2</v>
      </c>
      <c r="I24" s="11">
        <v>463</v>
      </c>
      <c r="J24" s="11">
        <v>677</v>
      </c>
      <c r="K24" s="11">
        <v>30.7</v>
      </c>
      <c r="L24" s="54">
        <f t="shared" si="1"/>
        <v>91.394999999999996</v>
      </c>
      <c r="M24" s="54">
        <v>91.394999999999996</v>
      </c>
    </row>
    <row r="25" spans="1:13" ht="15.75" customHeight="1">
      <c r="A25" s="11">
        <v>45</v>
      </c>
      <c r="B25" s="11">
        <v>14</v>
      </c>
      <c r="C25" s="12">
        <v>0</v>
      </c>
      <c r="D25" s="11">
        <v>22</v>
      </c>
      <c r="E25" s="12">
        <v>9</v>
      </c>
      <c r="F25" s="11">
        <v>8</v>
      </c>
      <c r="G25" s="11">
        <v>1.5</v>
      </c>
      <c r="H25" s="11">
        <v>2</v>
      </c>
      <c r="I25" s="37">
        <v>724</v>
      </c>
      <c r="J25" s="11">
        <v>862</v>
      </c>
      <c r="K25" s="11">
        <v>40.9</v>
      </c>
      <c r="L25" s="54">
        <f t="shared" si="1"/>
        <v>116.37</v>
      </c>
      <c r="M25" s="54">
        <v>116.37</v>
      </c>
    </row>
    <row r="26" spans="1:13" ht="15.75" customHeight="1">
      <c r="A26" s="12">
        <v>27</v>
      </c>
      <c r="B26" s="12">
        <v>14</v>
      </c>
      <c r="C26" s="12">
        <v>0</v>
      </c>
      <c r="D26" s="12">
        <v>22</v>
      </c>
      <c r="E26" s="12">
        <v>9</v>
      </c>
      <c r="F26" s="11">
        <v>8</v>
      </c>
      <c r="G26" s="11">
        <v>1.47</v>
      </c>
      <c r="H26" s="24">
        <v>2</v>
      </c>
      <c r="I26" s="24">
        <v>438</v>
      </c>
      <c r="J26" s="24">
        <v>720</v>
      </c>
      <c r="K26" s="24">
        <v>41.8</v>
      </c>
      <c r="L26" s="54">
        <f t="shared" si="1"/>
        <v>57.153599999999997</v>
      </c>
      <c r="M26" s="54">
        <v>57.153599999999997</v>
      </c>
    </row>
    <row r="27" spans="1:13" ht="15.75" customHeight="1">
      <c r="A27" s="12">
        <v>27</v>
      </c>
      <c r="B27" s="12">
        <v>14</v>
      </c>
      <c r="C27" s="12">
        <v>0</v>
      </c>
      <c r="D27" s="12">
        <v>22</v>
      </c>
      <c r="E27" s="12">
        <v>9</v>
      </c>
      <c r="F27" s="11">
        <v>8</v>
      </c>
      <c r="G27" s="11">
        <v>1.44</v>
      </c>
      <c r="H27" s="24">
        <v>2</v>
      </c>
      <c r="I27" s="24">
        <v>438</v>
      </c>
      <c r="J27" s="24">
        <v>720</v>
      </c>
      <c r="K27" s="12">
        <v>41.6</v>
      </c>
      <c r="L27" s="54">
        <f t="shared" si="1"/>
        <v>55.987199999999994</v>
      </c>
      <c r="M27" s="54">
        <v>55.987199999999994</v>
      </c>
    </row>
    <row r="28" spans="1:13" ht="15.75" customHeight="1">
      <c r="A28" s="12">
        <v>27</v>
      </c>
      <c r="B28" s="12">
        <v>14</v>
      </c>
      <c r="C28" s="12">
        <v>0</v>
      </c>
      <c r="D28" s="12">
        <v>22</v>
      </c>
      <c r="E28" s="12">
        <v>9</v>
      </c>
      <c r="F28" s="11">
        <v>8</v>
      </c>
      <c r="G28" s="11">
        <v>1.44</v>
      </c>
      <c r="H28" s="24">
        <v>2</v>
      </c>
      <c r="I28" s="24">
        <v>444</v>
      </c>
      <c r="J28" s="24">
        <v>648</v>
      </c>
      <c r="K28" s="12">
        <v>38.700000000000003</v>
      </c>
      <c r="L28" s="54">
        <f t="shared" si="1"/>
        <v>50.388479999999994</v>
      </c>
      <c r="M28" s="54">
        <v>50.388479999999994</v>
      </c>
    </row>
    <row r="29" spans="1:13" ht="15.75" customHeight="1">
      <c r="A29" s="24">
        <v>27</v>
      </c>
      <c r="B29" s="24">
        <v>14</v>
      </c>
      <c r="C29" s="24">
        <v>0</v>
      </c>
      <c r="D29" s="24">
        <v>22</v>
      </c>
      <c r="E29" s="24">
        <v>9</v>
      </c>
      <c r="F29" s="24">
        <v>8</v>
      </c>
      <c r="G29" s="24">
        <v>1.46</v>
      </c>
      <c r="H29" s="24">
        <v>2</v>
      </c>
      <c r="I29" s="24">
        <v>675</v>
      </c>
      <c r="J29" s="24">
        <v>813</v>
      </c>
      <c r="K29" s="12">
        <v>42.2</v>
      </c>
      <c r="L29" s="54">
        <f t="shared" si="1"/>
        <v>64.096920000000011</v>
      </c>
      <c r="M29" s="54">
        <v>64.096920000000011</v>
      </c>
    </row>
    <row r="30" spans="1:13" ht="15.75" customHeight="1">
      <c r="A30" s="24">
        <v>27</v>
      </c>
      <c r="B30" s="24">
        <v>14</v>
      </c>
      <c r="C30" s="24">
        <v>0</v>
      </c>
      <c r="D30" s="24">
        <v>22</v>
      </c>
      <c r="E30" s="24">
        <v>9</v>
      </c>
      <c r="F30" s="24">
        <v>8</v>
      </c>
      <c r="G30" s="24">
        <v>1.45</v>
      </c>
      <c r="H30" s="24">
        <v>2</v>
      </c>
      <c r="I30" s="24">
        <v>675</v>
      </c>
      <c r="J30" s="24">
        <v>813</v>
      </c>
      <c r="K30" s="12">
        <v>43.4</v>
      </c>
      <c r="L30" s="54">
        <f t="shared" si="1"/>
        <v>63.657899999999991</v>
      </c>
      <c r="M30" s="54">
        <v>63.657899999999991</v>
      </c>
    </row>
    <row r="31" spans="1:13" ht="12.75">
      <c r="A31" s="24">
        <v>45</v>
      </c>
      <c r="B31" s="24">
        <v>14</v>
      </c>
      <c r="C31" s="24">
        <v>0</v>
      </c>
      <c r="D31" s="24">
        <v>22</v>
      </c>
      <c r="E31" s="24">
        <v>9</v>
      </c>
      <c r="F31" s="24">
        <v>8</v>
      </c>
      <c r="G31" s="24">
        <v>1.46</v>
      </c>
      <c r="H31" s="24">
        <v>2</v>
      </c>
      <c r="I31" s="24">
        <v>438</v>
      </c>
      <c r="J31" s="24">
        <v>720</v>
      </c>
      <c r="K31" s="24">
        <v>32.5</v>
      </c>
      <c r="L31" s="54">
        <f t="shared" si="1"/>
        <v>94.608000000000004</v>
      </c>
      <c r="M31" s="54">
        <v>94.608000000000004</v>
      </c>
    </row>
    <row r="32" spans="1:13" ht="12.75">
      <c r="A32" s="24">
        <v>45</v>
      </c>
      <c r="B32" s="24">
        <v>14</v>
      </c>
      <c r="C32" s="24">
        <v>0</v>
      </c>
      <c r="D32" s="24">
        <v>22</v>
      </c>
      <c r="E32" s="24">
        <v>9</v>
      </c>
      <c r="F32" s="24">
        <v>8</v>
      </c>
      <c r="G32" s="24">
        <v>1.48</v>
      </c>
      <c r="H32" s="24">
        <v>2</v>
      </c>
      <c r="I32" s="24">
        <v>444</v>
      </c>
      <c r="J32" s="24">
        <v>648</v>
      </c>
      <c r="K32" s="24">
        <v>30.7</v>
      </c>
      <c r="L32" s="54">
        <f t="shared" si="1"/>
        <v>86.313599999999994</v>
      </c>
      <c r="M32" s="54">
        <v>86.313599999999994</v>
      </c>
    </row>
    <row r="33" spans="1:13" ht="12.75">
      <c r="A33" s="24">
        <v>45</v>
      </c>
      <c r="B33" s="24">
        <v>14</v>
      </c>
      <c r="C33" s="24">
        <v>0</v>
      </c>
      <c r="D33" s="24">
        <v>22</v>
      </c>
      <c r="E33" s="24">
        <v>9</v>
      </c>
      <c r="F33" s="24">
        <v>8</v>
      </c>
      <c r="G33" s="24">
        <v>1.47</v>
      </c>
      <c r="H33" s="24">
        <v>2</v>
      </c>
      <c r="I33" s="24">
        <v>675</v>
      </c>
      <c r="J33" s="24">
        <v>813</v>
      </c>
      <c r="K33" s="24">
        <v>40.700000000000003</v>
      </c>
      <c r="L33" s="54">
        <f t="shared" si="1"/>
        <v>107.55990000000001</v>
      </c>
      <c r="M33" s="54">
        <v>107.55990000000001</v>
      </c>
    </row>
    <row r="34" spans="1:13" ht="12.75">
      <c r="A34" s="24">
        <v>45</v>
      </c>
      <c r="B34" s="24">
        <v>14</v>
      </c>
      <c r="C34" s="24">
        <v>0</v>
      </c>
      <c r="D34" s="24">
        <v>22</v>
      </c>
      <c r="E34" s="24">
        <v>9</v>
      </c>
      <c r="F34" s="24">
        <v>8</v>
      </c>
      <c r="G34" s="24">
        <v>1.49</v>
      </c>
      <c r="H34" s="24">
        <v>2</v>
      </c>
      <c r="I34" s="24">
        <v>675</v>
      </c>
      <c r="J34" s="24">
        <v>813</v>
      </c>
      <c r="K34" s="24">
        <v>40.9</v>
      </c>
      <c r="L34" s="54">
        <f t="shared" si="1"/>
        <v>109.02329999999999</v>
      </c>
      <c r="M34" s="54">
        <v>109.02329999999999</v>
      </c>
    </row>
    <row r="35" spans="1:13" ht="15.75" customHeight="1">
      <c r="A35" s="12">
        <v>27</v>
      </c>
      <c r="B35" s="12">
        <v>14</v>
      </c>
      <c r="C35" s="11">
        <v>0</v>
      </c>
      <c r="D35" s="12">
        <v>22</v>
      </c>
      <c r="E35" s="12">
        <v>9</v>
      </c>
      <c r="F35" s="11">
        <v>8</v>
      </c>
      <c r="G35" s="11">
        <v>10</v>
      </c>
      <c r="H35" s="11">
        <v>2</v>
      </c>
      <c r="I35" s="11">
        <v>190</v>
      </c>
      <c r="J35" s="11">
        <v>759</v>
      </c>
      <c r="K35" s="12">
        <v>41.8</v>
      </c>
      <c r="L35" s="54">
        <f t="shared" si="1"/>
        <v>409.86</v>
      </c>
      <c r="M35" s="54">
        <v>409.86</v>
      </c>
    </row>
    <row r="36" spans="1:13" ht="15.75" customHeight="1">
      <c r="A36" s="12">
        <v>27</v>
      </c>
      <c r="B36" s="12">
        <v>14</v>
      </c>
      <c r="C36" s="11">
        <v>0</v>
      </c>
      <c r="D36" s="12">
        <v>22</v>
      </c>
      <c r="E36" s="12">
        <v>9</v>
      </c>
      <c r="F36" s="11">
        <v>8</v>
      </c>
      <c r="G36" s="11">
        <v>10</v>
      </c>
      <c r="H36" s="11">
        <v>2</v>
      </c>
      <c r="I36" s="11">
        <v>205</v>
      </c>
      <c r="J36" s="11">
        <v>671</v>
      </c>
      <c r="K36" s="12">
        <v>38.700000000000003</v>
      </c>
      <c r="L36" s="54">
        <f t="shared" si="1"/>
        <v>362.34</v>
      </c>
      <c r="M36" s="54">
        <v>362.34</v>
      </c>
    </row>
    <row r="37" spans="1:13" ht="15.75" customHeight="1">
      <c r="A37" s="12">
        <v>27</v>
      </c>
      <c r="B37" s="12">
        <v>14</v>
      </c>
      <c r="C37" s="11">
        <v>0</v>
      </c>
      <c r="D37" s="12">
        <v>22</v>
      </c>
      <c r="E37" s="12">
        <v>9</v>
      </c>
      <c r="F37" s="11">
        <v>8</v>
      </c>
      <c r="G37" s="11">
        <v>10</v>
      </c>
      <c r="H37" s="11">
        <v>2</v>
      </c>
      <c r="I37" s="11">
        <v>450</v>
      </c>
      <c r="J37" s="11">
        <v>862</v>
      </c>
      <c r="K37" s="12">
        <v>43.4</v>
      </c>
      <c r="L37" s="54">
        <f t="shared" si="1"/>
        <v>465.48</v>
      </c>
      <c r="M37" s="54">
        <v>465.48</v>
      </c>
    </row>
    <row r="38" spans="1:13" ht="15.75" customHeight="1">
      <c r="A38" s="11">
        <v>20.8</v>
      </c>
      <c r="B38" s="11">
        <v>20.8</v>
      </c>
      <c r="C38" s="11">
        <v>0</v>
      </c>
      <c r="D38" s="11">
        <v>41.6</v>
      </c>
      <c r="E38" s="12">
        <v>13</v>
      </c>
      <c r="F38" s="11">
        <v>12</v>
      </c>
      <c r="G38" s="11">
        <v>5</v>
      </c>
      <c r="H38" s="11">
        <v>2</v>
      </c>
      <c r="I38" s="11">
        <v>395</v>
      </c>
      <c r="J38" s="11">
        <v>526</v>
      </c>
      <c r="K38" s="11">
        <v>167.4</v>
      </c>
      <c r="L38" s="54">
        <f t="shared" si="1"/>
        <v>109.408</v>
      </c>
      <c r="M38" s="54">
        <v>109.408</v>
      </c>
    </row>
    <row r="39" spans="1:13" ht="15.75" customHeight="1">
      <c r="A39" s="11">
        <v>20.8</v>
      </c>
      <c r="B39" s="11">
        <v>20.8</v>
      </c>
      <c r="C39" s="11">
        <v>0</v>
      </c>
      <c r="D39" s="11">
        <v>41.6</v>
      </c>
      <c r="E39" s="12">
        <v>13</v>
      </c>
      <c r="F39" s="11">
        <v>12</v>
      </c>
      <c r="G39" s="11">
        <v>0.8</v>
      </c>
      <c r="H39" s="11">
        <v>2</v>
      </c>
      <c r="I39" s="11">
        <v>327</v>
      </c>
      <c r="J39" s="11">
        <v>478</v>
      </c>
      <c r="K39" s="11">
        <v>19.600000000000001</v>
      </c>
      <c r="L39" s="54">
        <f t="shared" si="1"/>
        <v>15.90784</v>
      </c>
      <c r="M39" s="54">
        <v>15.90784</v>
      </c>
    </row>
    <row r="40" spans="1:13" ht="15.75" customHeight="1">
      <c r="A40" s="11">
        <v>20.8</v>
      </c>
      <c r="B40" s="11">
        <v>20.8</v>
      </c>
      <c r="C40" s="11">
        <v>0</v>
      </c>
      <c r="D40" s="11">
        <v>41.6</v>
      </c>
      <c r="E40" s="12">
        <v>13</v>
      </c>
      <c r="F40" s="11">
        <v>12</v>
      </c>
      <c r="G40" s="11">
        <v>0.8</v>
      </c>
      <c r="H40" s="11">
        <v>2</v>
      </c>
      <c r="I40" s="11">
        <v>327</v>
      </c>
      <c r="J40" s="11">
        <v>478</v>
      </c>
      <c r="K40" s="11">
        <v>18.8</v>
      </c>
      <c r="L40" s="54">
        <f t="shared" si="1"/>
        <v>15.90784</v>
      </c>
      <c r="M40" s="54">
        <v>15.90784</v>
      </c>
    </row>
    <row r="41" spans="1:13" ht="15">
      <c r="A41" s="11">
        <v>20.8</v>
      </c>
      <c r="B41" s="11">
        <v>20.8</v>
      </c>
      <c r="C41" s="11">
        <v>0</v>
      </c>
      <c r="D41" s="11">
        <v>41.6</v>
      </c>
      <c r="E41" s="12">
        <v>13</v>
      </c>
      <c r="F41" s="11">
        <v>12</v>
      </c>
      <c r="G41" s="11">
        <v>1.2</v>
      </c>
      <c r="H41" s="11">
        <v>2</v>
      </c>
      <c r="I41" s="11">
        <v>311</v>
      </c>
      <c r="J41" s="11">
        <v>456</v>
      </c>
      <c r="K41" s="11">
        <v>29.3</v>
      </c>
      <c r="L41" s="54">
        <f t="shared" si="1"/>
        <v>22.76352</v>
      </c>
      <c r="M41" s="54">
        <v>22.76352</v>
      </c>
    </row>
    <row r="42" spans="1:13" ht="15">
      <c r="A42" s="11">
        <v>20.8</v>
      </c>
      <c r="B42" s="11">
        <v>20.8</v>
      </c>
      <c r="C42" s="11">
        <v>0</v>
      </c>
      <c r="D42" s="11">
        <v>41.6</v>
      </c>
      <c r="E42" s="12">
        <v>13</v>
      </c>
      <c r="F42" s="11">
        <v>12</v>
      </c>
      <c r="G42" s="11">
        <v>2</v>
      </c>
      <c r="H42" s="11">
        <v>2</v>
      </c>
      <c r="I42" s="11">
        <v>334</v>
      </c>
      <c r="J42" s="11">
        <v>463</v>
      </c>
      <c r="K42" s="11">
        <v>45.2</v>
      </c>
      <c r="L42" s="54">
        <f t="shared" si="1"/>
        <v>38.521599999999999</v>
      </c>
      <c r="M42" s="54">
        <v>38.521599999999999</v>
      </c>
    </row>
    <row r="43" spans="1:13" ht="15">
      <c r="A43" s="11">
        <v>20.8</v>
      </c>
      <c r="B43" s="11">
        <v>20.8</v>
      </c>
      <c r="C43" s="11">
        <v>0</v>
      </c>
      <c r="D43" s="11">
        <v>41.6</v>
      </c>
      <c r="E43" s="12">
        <v>13</v>
      </c>
      <c r="F43" s="11">
        <v>12</v>
      </c>
      <c r="G43" s="11">
        <v>3</v>
      </c>
      <c r="H43" s="11">
        <v>2</v>
      </c>
      <c r="I43" s="11">
        <v>295</v>
      </c>
      <c r="J43" s="11">
        <v>447</v>
      </c>
      <c r="K43" s="11">
        <v>66.900000000000006</v>
      </c>
      <c r="L43" s="54">
        <f t="shared" si="1"/>
        <v>55.785600000000002</v>
      </c>
      <c r="M43" s="54">
        <v>55.785600000000002</v>
      </c>
    </row>
    <row r="44" spans="1:13" ht="15">
      <c r="A44" s="11">
        <v>20.8</v>
      </c>
      <c r="B44" s="11">
        <v>20.8</v>
      </c>
      <c r="C44" s="11">
        <v>0</v>
      </c>
      <c r="D44" s="11">
        <v>41.6</v>
      </c>
      <c r="E44" s="12">
        <v>13</v>
      </c>
      <c r="F44" s="11">
        <v>12</v>
      </c>
      <c r="G44" s="11">
        <v>3</v>
      </c>
      <c r="H44" s="11">
        <v>2</v>
      </c>
      <c r="I44" s="11">
        <v>295</v>
      </c>
      <c r="J44" s="11">
        <v>447</v>
      </c>
      <c r="K44" s="11">
        <v>67.5</v>
      </c>
      <c r="L44" s="54">
        <f t="shared" si="1"/>
        <v>55.785600000000002</v>
      </c>
      <c r="M44" s="54">
        <v>55.785600000000002</v>
      </c>
    </row>
    <row r="45" spans="1:13" ht="15">
      <c r="A45" s="11">
        <v>20.8</v>
      </c>
      <c r="B45" s="11">
        <v>20.8</v>
      </c>
      <c r="C45" s="11">
        <v>0</v>
      </c>
      <c r="D45" s="11">
        <v>41.6</v>
      </c>
      <c r="E45" s="12">
        <v>13</v>
      </c>
      <c r="F45" s="11">
        <v>12</v>
      </c>
      <c r="G45" s="24">
        <v>3</v>
      </c>
      <c r="H45" s="11">
        <v>2</v>
      </c>
      <c r="I45" s="11">
        <v>295</v>
      </c>
      <c r="J45" s="11">
        <v>447</v>
      </c>
      <c r="K45" s="11">
        <v>126.5</v>
      </c>
      <c r="L45" s="54">
        <f t="shared" si="1"/>
        <v>55.785600000000002</v>
      </c>
      <c r="M45" s="54">
        <v>55.785600000000002</v>
      </c>
    </row>
    <row r="46" spans="1:13" ht="15">
      <c r="A46" s="11">
        <v>20.8</v>
      </c>
      <c r="B46" s="11">
        <v>20.8</v>
      </c>
      <c r="C46" s="11">
        <v>0</v>
      </c>
      <c r="D46" s="11">
        <v>41.6</v>
      </c>
      <c r="E46" s="12">
        <v>13</v>
      </c>
      <c r="F46" s="11">
        <v>12</v>
      </c>
      <c r="G46" s="11">
        <v>3</v>
      </c>
      <c r="H46" s="11">
        <v>2</v>
      </c>
      <c r="I46" s="11">
        <v>295</v>
      </c>
      <c r="J46" s="11">
        <v>447</v>
      </c>
      <c r="K46" s="11">
        <v>123.1</v>
      </c>
      <c r="L46" s="54">
        <f t="shared" si="1"/>
        <v>55.785600000000002</v>
      </c>
      <c r="M46" s="54">
        <v>55.785600000000002</v>
      </c>
    </row>
    <row r="47" spans="1:13" ht="15">
      <c r="A47" s="11">
        <v>20.8</v>
      </c>
      <c r="B47" s="11">
        <v>20.8</v>
      </c>
      <c r="C47" s="11">
        <v>0</v>
      </c>
      <c r="D47" s="11">
        <v>41.6</v>
      </c>
      <c r="E47" s="12">
        <v>13</v>
      </c>
      <c r="F47" s="11">
        <v>12</v>
      </c>
      <c r="G47" s="11">
        <v>4.5</v>
      </c>
      <c r="H47" s="11">
        <v>2</v>
      </c>
      <c r="I47" s="11">
        <v>353</v>
      </c>
      <c r="J47" s="11">
        <v>478</v>
      </c>
      <c r="K47" s="11">
        <v>100.6</v>
      </c>
      <c r="L47" s="54">
        <f t="shared" si="1"/>
        <v>89.4816</v>
      </c>
      <c r="M47" s="54">
        <v>89.4816</v>
      </c>
    </row>
    <row r="48" spans="1:13" ht="15">
      <c r="A48" s="11">
        <v>20.8</v>
      </c>
      <c r="B48" s="11">
        <v>20.8</v>
      </c>
      <c r="C48" s="11">
        <v>0</v>
      </c>
      <c r="D48" s="11">
        <v>41.6</v>
      </c>
      <c r="E48" s="12">
        <v>13</v>
      </c>
      <c r="F48" s="11">
        <v>12</v>
      </c>
      <c r="G48" s="11">
        <v>4.5</v>
      </c>
      <c r="H48" s="11">
        <v>2</v>
      </c>
      <c r="I48" s="11">
        <v>353</v>
      </c>
      <c r="J48" s="11">
        <v>478</v>
      </c>
      <c r="K48" s="11">
        <v>98.7</v>
      </c>
      <c r="L48" s="54">
        <f t="shared" si="1"/>
        <v>89.4816</v>
      </c>
      <c r="M48" s="54">
        <v>89.4816</v>
      </c>
    </row>
    <row r="49" spans="1:13" ht="15">
      <c r="A49" s="11">
        <v>20.8</v>
      </c>
      <c r="B49" s="11">
        <v>20.8</v>
      </c>
      <c r="C49" s="11">
        <v>0</v>
      </c>
      <c r="D49" s="11">
        <v>41.6</v>
      </c>
      <c r="E49" s="12">
        <v>13</v>
      </c>
      <c r="F49" s="11">
        <v>12</v>
      </c>
      <c r="G49" s="11">
        <v>4.5</v>
      </c>
      <c r="H49" s="11">
        <v>2</v>
      </c>
      <c r="I49" s="11">
        <v>353</v>
      </c>
      <c r="J49" s="11">
        <v>478</v>
      </c>
      <c r="K49" s="11">
        <v>120.9</v>
      </c>
      <c r="L49" s="54">
        <f t="shared" si="1"/>
        <v>89.4816</v>
      </c>
      <c r="M49" s="54">
        <v>89.4816</v>
      </c>
    </row>
    <row r="50" spans="1:13" ht="15">
      <c r="A50" s="11">
        <v>20.8</v>
      </c>
      <c r="B50" s="11">
        <v>20.8</v>
      </c>
      <c r="C50" s="11">
        <v>0</v>
      </c>
      <c r="D50" s="11">
        <v>41.6</v>
      </c>
      <c r="E50" s="12">
        <v>13</v>
      </c>
      <c r="F50" s="11">
        <v>12</v>
      </c>
      <c r="G50" s="11">
        <v>5</v>
      </c>
      <c r="H50" s="11">
        <v>2</v>
      </c>
      <c r="I50" s="11">
        <v>395</v>
      </c>
      <c r="J50" s="11">
        <v>526</v>
      </c>
      <c r="K50" s="11">
        <v>162.19999999999999</v>
      </c>
      <c r="L50" s="54">
        <f t="shared" si="1"/>
        <v>109.408</v>
      </c>
      <c r="M50" s="54">
        <v>109.408</v>
      </c>
    </row>
    <row r="51" spans="1:13" ht="15">
      <c r="A51" s="12">
        <v>45</v>
      </c>
      <c r="B51" s="12">
        <v>25</v>
      </c>
      <c r="C51" s="12">
        <v>27</v>
      </c>
      <c r="D51" s="12">
        <v>0</v>
      </c>
      <c r="E51" s="12">
        <v>9</v>
      </c>
      <c r="F51" s="11">
        <v>8</v>
      </c>
      <c r="G51" s="11">
        <v>1.5</v>
      </c>
      <c r="H51" s="11">
        <v>2</v>
      </c>
      <c r="I51" s="37">
        <v>474</v>
      </c>
      <c r="J51" s="11">
        <v>759</v>
      </c>
      <c r="K51" s="12">
        <v>42.1</v>
      </c>
      <c r="L51" s="54">
        <f t="shared" ref="L51:L95" si="2">G51*(A51+(C51-(E51/2)))*J51/1000</f>
        <v>76.848749999999995</v>
      </c>
      <c r="M51" s="54">
        <v>76.848749999999995</v>
      </c>
    </row>
    <row r="52" spans="1:13" ht="15">
      <c r="A52" s="12">
        <v>45</v>
      </c>
      <c r="B52" s="12">
        <v>25</v>
      </c>
      <c r="C52" s="12">
        <v>27</v>
      </c>
      <c r="D52" s="12">
        <v>0</v>
      </c>
      <c r="E52" s="12">
        <v>9</v>
      </c>
      <c r="F52" s="11">
        <v>8</v>
      </c>
      <c r="G52" s="11">
        <v>1.5</v>
      </c>
      <c r="H52" s="11">
        <v>2</v>
      </c>
      <c r="I52" s="11">
        <v>463</v>
      </c>
      <c r="J52" s="11">
        <v>677</v>
      </c>
      <c r="K52" s="12">
        <v>39.200000000000003</v>
      </c>
      <c r="L52" s="54">
        <f t="shared" si="2"/>
        <v>68.546250000000001</v>
      </c>
      <c r="M52" s="54">
        <v>68.546250000000001</v>
      </c>
    </row>
    <row r="53" spans="1:13" ht="15">
      <c r="A53" s="12">
        <v>45</v>
      </c>
      <c r="B53" s="12">
        <v>25</v>
      </c>
      <c r="C53" s="12">
        <v>27</v>
      </c>
      <c r="D53" s="12">
        <v>0</v>
      </c>
      <c r="E53" s="12">
        <v>9</v>
      </c>
      <c r="F53" s="11">
        <v>8</v>
      </c>
      <c r="G53" s="11">
        <v>1.5</v>
      </c>
      <c r="H53" s="11">
        <v>2</v>
      </c>
      <c r="I53" s="37">
        <v>724</v>
      </c>
      <c r="J53" s="11">
        <v>862</v>
      </c>
      <c r="K53" s="12">
        <v>52.2</v>
      </c>
      <c r="L53" s="54">
        <f t="shared" si="2"/>
        <v>87.277500000000003</v>
      </c>
      <c r="M53" s="54">
        <v>87.277500000000003</v>
      </c>
    </row>
    <row r="54" spans="1:13" ht="15">
      <c r="A54" s="12">
        <v>27</v>
      </c>
      <c r="B54" s="12">
        <v>25</v>
      </c>
      <c r="C54" s="12">
        <v>27</v>
      </c>
      <c r="D54" s="12">
        <v>0</v>
      </c>
      <c r="E54" s="12">
        <v>9</v>
      </c>
      <c r="F54" s="11">
        <v>8</v>
      </c>
      <c r="G54" s="11">
        <v>1.44</v>
      </c>
      <c r="H54" s="24">
        <v>2</v>
      </c>
      <c r="I54" s="24">
        <v>438</v>
      </c>
      <c r="J54" s="24">
        <v>720</v>
      </c>
      <c r="K54" s="24">
        <v>38.9</v>
      </c>
      <c r="L54" s="54">
        <f t="shared" si="2"/>
        <v>51.321599999999997</v>
      </c>
      <c r="M54" s="54">
        <v>51.321599999999997</v>
      </c>
    </row>
    <row r="55" spans="1:13" ht="15">
      <c r="A55" s="12">
        <v>27</v>
      </c>
      <c r="B55" s="12">
        <v>25</v>
      </c>
      <c r="C55" s="12">
        <v>27</v>
      </c>
      <c r="D55" s="12">
        <v>0</v>
      </c>
      <c r="E55" s="12">
        <v>9</v>
      </c>
      <c r="F55" s="11">
        <v>8</v>
      </c>
      <c r="G55" s="11">
        <v>1.45</v>
      </c>
      <c r="H55" s="24">
        <v>2</v>
      </c>
      <c r="I55" s="24">
        <v>438</v>
      </c>
      <c r="J55" s="24">
        <v>720</v>
      </c>
      <c r="K55" s="24">
        <v>37.5</v>
      </c>
      <c r="L55" s="54">
        <f t="shared" si="2"/>
        <v>51.67799999999999</v>
      </c>
      <c r="M55" s="54">
        <v>51.67799999999999</v>
      </c>
    </row>
    <row r="56" spans="1:13" ht="15">
      <c r="A56" s="12">
        <v>27</v>
      </c>
      <c r="B56" s="12">
        <v>25</v>
      </c>
      <c r="C56" s="12">
        <v>27</v>
      </c>
      <c r="D56" s="12">
        <v>0</v>
      </c>
      <c r="E56" s="12">
        <v>9</v>
      </c>
      <c r="F56" s="11">
        <v>8</v>
      </c>
      <c r="G56" s="11">
        <v>1.45</v>
      </c>
      <c r="H56" s="24">
        <v>2</v>
      </c>
      <c r="I56" s="24">
        <v>444</v>
      </c>
      <c r="J56" s="24">
        <v>648</v>
      </c>
      <c r="K56" s="24">
        <v>36.700000000000003</v>
      </c>
      <c r="L56" s="54">
        <f t="shared" si="2"/>
        <v>46.510199999999998</v>
      </c>
      <c r="M56" s="54">
        <v>46.510199999999998</v>
      </c>
    </row>
    <row r="57" spans="1:13" ht="15">
      <c r="A57" s="12">
        <v>27</v>
      </c>
      <c r="B57" s="12">
        <v>25</v>
      </c>
      <c r="C57" s="12">
        <v>27</v>
      </c>
      <c r="D57" s="12">
        <v>0</v>
      </c>
      <c r="E57" s="12">
        <v>9</v>
      </c>
      <c r="F57" s="11">
        <v>8</v>
      </c>
      <c r="G57" s="11">
        <v>1.47</v>
      </c>
      <c r="H57" s="24">
        <v>2</v>
      </c>
      <c r="I57" s="24">
        <v>675</v>
      </c>
      <c r="J57" s="24">
        <v>813</v>
      </c>
      <c r="K57" s="24">
        <v>42.8</v>
      </c>
      <c r="L57" s="54">
        <f t="shared" si="2"/>
        <v>59.157944999999998</v>
      </c>
      <c r="M57" s="54">
        <v>59.157944999999998</v>
      </c>
    </row>
    <row r="58" spans="1:13" ht="15">
      <c r="A58" s="12">
        <v>27</v>
      </c>
      <c r="B58" s="12">
        <v>25</v>
      </c>
      <c r="C58" s="12">
        <v>27</v>
      </c>
      <c r="D58" s="12">
        <v>0</v>
      </c>
      <c r="E58" s="12">
        <v>9</v>
      </c>
      <c r="F58" s="11">
        <v>8</v>
      </c>
      <c r="G58" s="11">
        <v>1.44</v>
      </c>
      <c r="H58" s="24">
        <v>2</v>
      </c>
      <c r="I58" s="24">
        <v>675</v>
      </c>
      <c r="J58" s="24">
        <v>813</v>
      </c>
      <c r="K58" s="24">
        <v>42.8</v>
      </c>
      <c r="L58" s="54">
        <f t="shared" si="2"/>
        <v>57.95064</v>
      </c>
      <c r="M58" s="54">
        <v>57.95064</v>
      </c>
    </row>
    <row r="59" spans="1:13" ht="12.75">
      <c r="A59" s="24">
        <v>45</v>
      </c>
      <c r="B59" s="24">
        <v>25</v>
      </c>
      <c r="C59" s="24">
        <v>27</v>
      </c>
      <c r="D59" s="24">
        <v>0</v>
      </c>
      <c r="E59" s="24">
        <v>9</v>
      </c>
      <c r="F59" s="24">
        <v>8</v>
      </c>
      <c r="G59" s="24">
        <v>1.45</v>
      </c>
      <c r="H59" s="24">
        <v>2</v>
      </c>
      <c r="I59" s="24">
        <v>438</v>
      </c>
      <c r="J59" s="24">
        <v>720</v>
      </c>
      <c r="K59" s="24">
        <v>42.1</v>
      </c>
      <c r="L59" s="54">
        <f t="shared" si="2"/>
        <v>70.47</v>
      </c>
      <c r="M59" s="54">
        <v>70.47</v>
      </c>
    </row>
    <row r="60" spans="1:13" ht="12.75">
      <c r="A60" s="24">
        <v>45</v>
      </c>
      <c r="B60" s="24">
        <v>25</v>
      </c>
      <c r="C60" s="24">
        <v>27</v>
      </c>
      <c r="D60" s="24">
        <v>0</v>
      </c>
      <c r="E60" s="24">
        <v>9</v>
      </c>
      <c r="F60" s="24">
        <v>8</v>
      </c>
      <c r="G60" s="24">
        <v>1.45</v>
      </c>
      <c r="H60" s="24">
        <v>2</v>
      </c>
      <c r="I60" s="24">
        <v>438</v>
      </c>
      <c r="J60" s="24">
        <v>720</v>
      </c>
      <c r="K60" s="24">
        <v>41.4</v>
      </c>
      <c r="L60" s="54">
        <f t="shared" si="2"/>
        <v>70.47</v>
      </c>
      <c r="M60" s="54">
        <v>70.47</v>
      </c>
    </row>
    <row r="61" spans="1:13" ht="12.75">
      <c r="A61" s="24">
        <v>45</v>
      </c>
      <c r="B61" s="24">
        <v>25</v>
      </c>
      <c r="C61" s="24">
        <v>27</v>
      </c>
      <c r="D61" s="24">
        <v>0</v>
      </c>
      <c r="E61" s="24">
        <v>9</v>
      </c>
      <c r="F61" s="24">
        <v>8</v>
      </c>
      <c r="G61" s="24">
        <v>1.45</v>
      </c>
      <c r="H61" s="24">
        <v>2</v>
      </c>
      <c r="I61" s="24">
        <v>444</v>
      </c>
      <c r="J61" s="24">
        <v>648</v>
      </c>
      <c r="K61" s="24">
        <v>39.200000000000003</v>
      </c>
      <c r="L61" s="54">
        <f t="shared" si="2"/>
        <v>63.423000000000002</v>
      </c>
      <c r="M61" s="54">
        <v>63.423000000000002</v>
      </c>
    </row>
    <row r="62" spans="1:13" ht="12.75">
      <c r="A62" s="24">
        <v>45</v>
      </c>
      <c r="B62" s="24">
        <v>25</v>
      </c>
      <c r="C62" s="24">
        <v>27</v>
      </c>
      <c r="D62" s="24">
        <v>0</v>
      </c>
      <c r="E62" s="24">
        <v>9</v>
      </c>
      <c r="F62" s="24">
        <v>8</v>
      </c>
      <c r="G62" s="24">
        <v>1.45</v>
      </c>
      <c r="H62" s="24">
        <v>2</v>
      </c>
      <c r="I62" s="24">
        <v>675</v>
      </c>
      <c r="J62" s="24">
        <v>813</v>
      </c>
      <c r="K62" s="24">
        <v>52.2</v>
      </c>
      <c r="L62" s="54">
        <f t="shared" si="2"/>
        <v>79.572374999999994</v>
      </c>
      <c r="M62" s="54">
        <v>79.572374999999994</v>
      </c>
    </row>
    <row r="63" spans="1:13" ht="12.75">
      <c r="A63" s="24">
        <v>45</v>
      </c>
      <c r="B63" s="24">
        <v>25</v>
      </c>
      <c r="C63" s="24">
        <v>27</v>
      </c>
      <c r="D63" s="24">
        <v>0</v>
      </c>
      <c r="E63" s="24">
        <v>9</v>
      </c>
      <c r="F63" s="24">
        <v>8</v>
      </c>
      <c r="G63" s="24">
        <v>1.45</v>
      </c>
      <c r="H63" s="24">
        <v>2</v>
      </c>
      <c r="I63" s="24">
        <v>675</v>
      </c>
      <c r="J63" s="24">
        <v>813</v>
      </c>
      <c r="K63" s="24">
        <v>51.3</v>
      </c>
      <c r="L63" s="54">
        <f t="shared" si="2"/>
        <v>79.572374999999994</v>
      </c>
      <c r="M63" s="54">
        <v>79.572374999999994</v>
      </c>
    </row>
    <row r="64" spans="1:13" ht="15">
      <c r="A64" s="12">
        <v>27</v>
      </c>
      <c r="B64" s="12">
        <v>25</v>
      </c>
      <c r="C64" s="11">
        <v>27</v>
      </c>
      <c r="D64" s="11">
        <v>0</v>
      </c>
      <c r="E64" s="12">
        <v>9</v>
      </c>
      <c r="F64" s="11">
        <v>8</v>
      </c>
      <c r="G64" s="11">
        <v>10</v>
      </c>
      <c r="H64" s="11">
        <v>2</v>
      </c>
      <c r="I64" s="11">
        <v>190</v>
      </c>
      <c r="J64" s="11">
        <v>759</v>
      </c>
      <c r="K64" s="12">
        <v>38.9</v>
      </c>
      <c r="L64" s="54">
        <f t="shared" si="2"/>
        <v>375.70499999999998</v>
      </c>
      <c r="M64" s="54">
        <v>375.70499999999998</v>
      </c>
    </row>
    <row r="65" spans="1:13" ht="15">
      <c r="A65" s="12">
        <v>27</v>
      </c>
      <c r="B65" s="12">
        <v>25</v>
      </c>
      <c r="C65" s="11">
        <v>27</v>
      </c>
      <c r="D65" s="11">
        <v>0</v>
      </c>
      <c r="E65" s="12">
        <v>9</v>
      </c>
      <c r="F65" s="11">
        <v>8</v>
      </c>
      <c r="G65" s="11">
        <v>10</v>
      </c>
      <c r="H65" s="11">
        <v>2</v>
      </c>
      <c r="I65" s="11">
        <v>205</v>
      </c>
      <c r="J65" s="11">
        <v>671</v>
      </c>
      <c r="K65" s="12">
        <v>36.700000000000003</v>
      </c>
      <c r="L65" s="54">
        <f t="shared" si="2"/>
        <v>332.14499999999998</v>
      </c>
      <c r="M65" s="54">
        <v>332.14499999999998</v>
      </c>
    </row>
    <row r="66" spans="1:13" ht="15">
      <c r="A66" s="12">
        <v>27</v>
      </c>
      <c r="B66" s="12">
        <v>25</v>
      </c>
      <c r="C66" s="11">
        <v>27</v>
      </c>
      <c r="D66" s="11">
        <v>0</v>
      </c>
      <c r="E66" s="12">
        <v>9</v>
      </c>
      <c r="F66" s="11">
        <v>8</v>
      </c>
      <c r="G66" s="11">
        <v>10</v>
      </c>
      <c r="H66" s="11">
        <v>2</v>
      </c>
      <c r="I66" s="11">
        <v>450</v>
      </c>
      <c r="J66" s="11">
        <v>862</v>
      </c>
      <c r="K66" s="12">
        <v>37.1</v>
      </c>
      <c r="L66" s="54">
        <f t="shared" si="2"/>
        <v>426.69</v>
      </c>
      <c r="M66" s="54">
        <v>426.69</v>
      </c>
    </row>
    <row r="67" spans="1:13" ht="12.75">
      <c r="A67" s="46">
        <v>27</v>
      </c>
      <c r="B67" s="46">
        <v>25</v>
      </c>
      <c r="C67" s="46">
        <v>27</v>
      </c>
      <c r="D67" s="46">
        <v>0</v>
      </c>
      <c r="E67" s="24">
        <v>9</v>
      </c>
      <c r="F67" s="24">
        <v>8</v>
      </c>
      <c r="G67" s="24">
        <v>10</v>
      </c>
      <c r="H67" s="24">
        <v>2</v>
      </c>
      <c r="I67" s="24">
        <v>438</v>
      </c>
      <c r="J67" s="24">
        <v>720</v>
      </c>
      <c r="K67" s="24">
        <v>38.200000000000003</v>
      </c>
      <c r="L67" s="54">
        <f t="shared" si="2"/>
        <v>356.4</v>
      </c>
      <c r="M67" s="54">
        <v>356.4</v>
      </c>
    </row>
    <row r="68" spans="1:13" ht="12.75">
      <c r="A68" s="46">
        <v>27</v>
      </c>
      <c r="B68" s="46">
        <v>25</v>
      </c>
      <c r="C68" s="46">
        <v>27</v>
      </c>
      <c r="D68" s="46">
        <v>0</v>
      </c>
      <c r="E68" s="24">
        <v>9</v>
      </c>
      <c r="F68" s="24">
        <v>8</v>
      </c>
      <c r="G68" s="24">
        <v>10</v>
      </c>
      <c r="H68" s="24">
        <v>2</v>
      </c>
      <c r="I68" s="24">
        <v>444</v>
      </c>
      <c r="J68" s="24">
        <v>648</v>
      </c>
      <c r="K68" s="24">
        <v>36.700000000000003</v>
      </c>
      <c r="L68" s="54">
        <f t="shared" si="2"/>
        <v>320.76</v>
      </c>
      <c r="M68" s="54">
        <v>320.76</v>
      </c>
    </row>
    <row r="69" spans="1:13" ht="12.75">
      <c r="A69" s="46">
        <v>27</v>
      </c>
      <c r="B69" s="46">
        <v>25</v>
      </c>
      <c r="C69" s="46">
        <v>27</v>
      </c>
      <c r="D69" s="46">
        <v>0</v>
      </c>
      <c r="E69" s="24">
        <v>9</v>
      </c>
      <c r="F69" s="24">
        <v>8</v>
      </c>
      <c r="G69" s="24">
        <v>10</v>
      </c>
      <c r="H69" s="24">
        <v>2</v>
      </c>
      <c r="I69" s="24">
        <v>675</v>
      </c>
      <c r="J69" s="24">
        <v>813</v>
      </c>
      <c r="K69" s="24">
        <v>42.8</v>
      </c>
      <c r="L69" s="54">
        <f t="shared" si="2"/>
        <v>402.435</v>
      </c>
      <c r="M69" s="54">
        <v>402.435</v>
      </c>
    </row>
    <row r="70" spans="1:13" ht="12.75">
      <c r="A70" s="46">
        <v>45</v>
      </c>
      <c r="B70" s="46">
        <v>25</v>
      </c>
      <c r="C70" s="46">
        <v>27</v>
      </c>
      <c r="D70" s="46">
        <v>0</v>
      </c>
      <c r="E70" s="24">
        <v>9</v>
      </c>
      <c r="F70" s="24">
        <v>8</v>
      </c>
      <c r="G70" s="24">
        <v>10</v>
      </c>
      <c r="H70" s="24">
        <v>2</v>
      </c>
      <c r="I70" s="24">
        <v>438</v>
      </c>
      <c r="J70" s="24">
        <v>720</v>
      </c>
      <c r="K70" s="24">
        <v>41.8</v>
      </c>
      <c r="L70" s="54">
        <f t="shared" si="2"/>
        <v>486</v>
      </c>
      <c r="M70" s="54">
        <v>486</v>
      </c>
    </row>
    <row r="71" spans="1:13" ht="12.75">
      <c r="A71" s="46">
        <v>45</v>
      </c>
      <c r="B71" s="46">
        <v>25</v>
      </c>
      <c r="C71" s="46">
        <v>27</v>
      </c>
      <c r="D71" s="46">
        <v>0</v>
      </c>
      <c r="E71" s="24">
        <v>9</v>
      </c>
      <c r="F71" s="24">
        <v>8</v>
      </c>
      <c r="G71" s="24">
        <v>10</v>
      </c>
      <c r="H71" s="24">
        <v>2</v>
      </c>
      <c r="I71" s="24">
        <v>444</v>
      </c>
      <c r="J71" s="24">
        <v>648</v>
      </c>
      <c r="K71" s="24">
        <v>39.200000000000003</v>
      </c>
      <c r="L71" s="54">
        <f t="shared" si="2"/>
        <v>437.4</v>
      </c>
      <c r="M71" s="54">
        <v>437.4</v>
      </c>
    </row>
    <row r="72" spans="1:13" ht="12.75">
      <c r="A72" s="46">
        <v>45</v>
      </c>
      <c r="B72" s="46">
        <v>25</v>
      </c>
      <c r="C72" s="46">
        <v>27</v>
      </c>
      <c r="D72" s="46">
        <v>0</v>
      </c>
      <c r="E72" s="24">
        <v>9</v>
      </c>
      <c r="F72" s="24">
        <v>8</v>
      </c>
      <c r="G72" s="24">
        <v>10</v>
      </c>
      <c r="H72" s="24">
        <v>2</v>
      </c>
      <c r="I72" s="24">
        <v>675</v>
      </c>
      <c r="J72" s="24">
        <v>813</v>
      </c>
      <c r="K72" s="24">
        <v>51.8</v>
      </c>
      <c r="L72" s="54">
        <f t="shared" si="2"/>
        <v>548.77499999999998</v>
      </c>
      <c r="M72" s="54">
        <v>548.77499999999998</v>
      </c>
    </row>
    <row r="73" spans="1:13" ht="15">
      <c r="A73" s="11">
        <v>20.8</v>
      </c>
      <c r="B73" s="11">
        <v>20.8</v>
      </c>
      <c r="C73" s="11">
        <v>41.6</v>
      </c>
      <c r="D73" s="11">
        <v>0</v>
      </c>
      <c r="E73" s="12">
        <v>13</v>
      </c>
      <c r="F73" s="11">
        <v>12</v>
      </c>
      <c r="G73" s="11">
        <v>0.8</v>
      </c>
      <c r="H73" s="11">
        <v>2</v>
      </c>
      <c r="I73" s="11">
        <v>327</v>
      </c>
      <c r="J73" s="11">
        <v>478</v>
      </c>
      <c r="K73" s="11">
        <v>11.3</v>
      </c>
      <c r="L73" s="54">
        <f t="shared" si="2"/>
        <v>21.376160000000002</v>
      </c>
      <c r="M73" s="54">
        <v>21.376160000000002</v>
      </c>
    </row>
    <row r="74" spans="1:13" ht="15">
      <c r="A74" s="11">
        <v>20.8</v>
      </c>
      <c r="B74" s="11">
        <v>20.8</v>
      </c>
      <c r="C74" s="11">
        <v>41.6</v>
      </c>
      <c r="D74" s="11">
        <v>0</v>
      </c>
      <c r="E74" s="12">
        <v>13</v>
      </c>
      <c r="F74" s="11">
        <v>12</v>
      </c>
      <c r="G74" s="11">
        <v>0.8</v>
      </c>
      <c r="H74" s="11">
        <v>2</v>
      </c>
      <c r="I74" s="11">
        <v>327</v>
      </c>
      <c r="J74" s="11">
        <v>478</v>
      </c>
      <c r="K74" s="11">
        <v>11.9</v>
      </c>
      <c r="L74" s="54">
        <f t="shared" si="2"/>
        <v>21.376160000000002</v>
      </c>
      <c r="M74" s="54">
        <v>21.376160000000002</v>
      </c>
    </row>
    <row r="75" spans="1:13" ht="15">
      <c r="A75" s="11">
        <v>20.8</v>
      </c>
      <c r="B75" s="11">
        <v>20.8</v>
      </c>
      <c r="C75" s="11">
        <v>41.6</v>
      </c>
      <c r="D75" s="11">
        <v>0</v>
      </c>
      <c r="E75" s="12">
        <v>13</v>
      </c>
      <c r="F75" s="11">
        <v>12</v>
      </c>
      <c r="G75" s="11">
        <v>1.2</v>
      </c>
      <c r="H75" s="11">
        <v>2</v>
      </c>
      <c r="I75" s="11">
        <v>311</v>
      </c>
      <c r="J75" s="11">
        <v>456</v>
      </c>
      <c r="K75" s="11">
        <v>17.5</v>
      </c>
      <c r="L75" s="54">
        <f t="shared" si="2"/>
        <v>30.588480000000001</v>
      </c>
      <c r="M75" s="54">
        <v>30.588480000000001</v>
      </c>
    </row>
    <row r="76" spans="1:13" ht="15">
      <c r="A76" s="11">
        <v>20.8</v>
      </c>
      <c r="B76" s="11">
        <v>20.8</v>
      </c>
      <c r="C76" s="11">
        <v>41.6</v>
      </c>
      <c r="D76" s="11">
        <v>0</v>
      </c>
      <c r="E76" s="12">
        <v>13</v>
      </c>
      <c r="F76" s="11">
        <v>12</v>
      </c>
      <c r="G76" s="11">
        <v>2</v>
      </c>
      <c r="H76" s="11">
        <v>2</v>
      </c>
      <c r="I76" s="11">
        <v>334</v>
      </c>
      <c r="J76" s="11">
        <v>463</v>
      </c>
      <c r="K76" s="11">
        <v>28.4</v>
      </c>
      <c r="L76" s="54">
        <f t="shared" si="2"/>
        <v>51.763400000000011</v>
      </c>
      <c r="M76" s="54">
        <v>51.763400000000011</v>
      </c>
    </row>
    <row r="77" spans="1:13" ht="15">
      <c r="A77" s="11">
        <v>20.8</v>
      </c>
      <c r="B77" s="11">
        <v>20.8</v>
      </c>
      <c r="C77" s="11">
        <v>41.6</v>
      </c>
      <c r="D77" s="11">
        <v>0</v>
      </c>
      <c r="E77" s="12">
        <v>13</v>
      </c>
      <c r="F77" s="11">
        <v>12</v>
      </c>
      <c r="G77" s="11">
        <v>3</v>
      </c>
      <c r="H77" s="11">
        <v>2</v>
      </c>
      <c r="I77" s="11">
        <v>295</v>
      </c>
      <c r="J77" s="11">
        <v>447</v>
      </c>
      <c r="K77" s="11">
        <v>40.4</v>
      </c>
      <c r="L77" s="54">
        <f t="shared" si="2"/>
        <v>74.961900000000014</v>
      </c>
      <c r="M77" s="54">
        <v>74.961900000000014</v>
      </c>
    </row>
    <row r="78" spans="1:13" ht="15">
      <c r="A78" s="11">
        <v>20.8</v>
      </c>
      <c r="B78" s="11">
        <v>20.8</v>
      </c>
      <c r="C78" s="11">
        <v>41.6</v>
      </c>
      <c r="D78" s="11">
        <v>0</v>
      </c>
      <c r="E78" s="12">
        <v>13</v>
      </c>
      <c r="F78" s="11">
        <v>12</v>
      </c>
      <c r="G78" s="11">
        <v>3</v>
      </c>
      <c r="H78" s="11">
        <v>2</v>
      </c>
      <c r="I78" s="11">
        <v>295</v>
      </c>
      <c r="J78" s="11">
        <v>447</v>
      </c>
      <c r="K78" s="11">
        <v>40.9</v>
      </c>
      <c r="L78" s="54">
        <f t="shared" si="2"/>
        <v>74.961900000000014</v>
      </c>
      <c r="M78" s="54">
        <v>74.961900000000014</v>
      </c>
    </row>
    <row r="79" spans="1:13" ht="15">
      <c r="A79" s="11">
        <v>20.8</v>
      </c>
      <c r="B79" s="11">
        <v>20.8</v>
      </c>
      <c r="C79" s="11">
        <v>41.6</v>
      </c>
      <c r="D79" s="11">
        <v>0</v>
      </c>
      <c r="E79" s="12">
        <v>13</v>
      </c>
      <c r="F79" s="11">
        <v>12</v>
      </c>
      <c r="G79" s="24">
        <v>3</v>
      </c>
      <c r="H79" s="11">
        <v>2</v>
      </c>
      <c r="I79" s="11">
        <v>295</v>
      </c>
      <c r="J79" s="11">
        <v>447</v>
      </c>
      <c r="K79" s="11">
        <v>79.2</v>
      </c>
      <c r="L79" s="54">
        <f t="shared" si="2"/>
        <v>74.961900000000014</v>
      </c>
      <c r="M79" s="54">
        <v>74.961900000000014</v>
      </c>
    </row>
    <row r="80" spans="1:13" ht="15">
      <c r="A80" s="11">
        <v>20.8</v>
      </c>
      <c r="B80" s="11">
        <v>20.8</v>
      </c>
      <c r="C80" s="11">
        <v>41.6</v>
      </c>
      <c r="D80" s="11">
        <v>0</v>
      </c>
      <c r="E80" s="12">
        <v>13</v>
      </c>
      <c r="F80" s="11">
        <v>12</v>
      </c>
      <c r="G80" s="11">
        <v>3</v>
      </c>
      <c r="H80" s="11">
        <v>2</v>
      </c>
      <c r="I80" s="11">
        <v>295</v>
      </c>
      <c r="J80" s="11">
        <v>447</v>
      </c>
      <c r="K80" s="11">
        <v>79.5</v>
      </c>
      <c r="L80" s="54">
        <f t="shared" si="2"/>
        <v>74.961900000000014</v>
      </c>
      <c r="M80" s="54">
        <v>74.961900000000014</v>
      </c>
    </row>
    <row r="81" spans="1:13" ht="15">
      <c r="A81" s="11">
        <v>20.8</v>
      </c>
      <c r="B81" s="11">
        <v>20.8</v>
      </c>
      <c r="C81" s="11">
        <v>41.6</v>
      </c>
      <c r="D81" s="11">
        <v>0</v>
      </c>
      <c r="E81" s="12">
        <v>13</v>
      </c>
      <c r="F81" s="11">
        <v>12</v>
      </c>
      <c r="G81" s="11">
        <v>4.5</v>
      </c>
      <c r="H81" s="11">
        <v>2</v>
      </c>
      <c r="I81" s="11">
        <v>353</v>
      </c>
      <c r="J81" s="11">
        <v>478</v>
      </c>
      <c r="K81" s="11">
        <v>67</v>
      </c>
      <c r="L81" s="54">
        <f t="shared" si="2"/>
        <v>120.24090000000001</v>
      </c>
      <c r="M81" s="54">
        <v>120.24090000000001</v>
      </c>
    </row>
    <row r="82" spans="1:13" ht="15">
      <c r="A82" s="11">
        <v>20.8</v>
      </c>
      <c r="B82" s="11">
        <v>20.8</v>
      </c>
      <c r="C82" s="11">
        <v>41.6</v>
      </c>
      <c r="D82" s="11">
        <v>0</v>
      </c>
      <c r="E82" s="12">
        <v>13</v>
      </c>
      <c r="F82" s="11">
        <v>12</v>
      </c>
      <c r="G82" s="11">
        <v>4.5</v>
      </c>
      <c r="H82" s="11">
        <v>2</v>
      </c>
      <c r="I82" s="11">
        <v>353</v>
      </c>
      <c r="J82" s="11">
        <v>478</v>
      </c>
      <c r="K82" s="11">
        <v>67.5</v>
      </c>
      <c r="L82" s="54">
        <f t="shared" si="2"/>
        <v>120.24090000000001</v>
      </c>
      <c r="M82" s="54">
        <v>120.24090000000001</v>
      </c>
    </row>
    <row r="83" spans="1:13" ht="15">
      <c r="A83" s="11">
        <v>20.8</v>
      </c>
      <c r="B83" s="11">
        <v>20.8</v>
      </c>
      <c r="C83" s="11">
        <v>41.6</v>
      </c>
      <c r="D83" s="11">
        <v>0</v>
      </c>
      <c r="E83" s="12">
        <v>13</v>
      </c>
      <c r="F83" s="11">
        <v>12</v>
      </c>
      <c r="G83" s="11">
        <v>4.5</v>
      </c>
      <c r="H83" s="11">
        <v>2</v>
      </c>
      <c r="I83" s="11">
        <v>353</v>
      </c>
      <c r="J83" s="11">
        <v>478</v>
      </c>
      <c r="K83" s="11">
        <v>120.9</v>
      </c>
      <c r="L83" s="54">
        <f t="shared" si="2"/>
        <v>120.24090000000001</v>
      </c>
      <c r="M83" s="54">
        <v>120.24090000000001</v>
      </c>
    </row>
    <row r="84" spans="1:13" ht="15">
      <c r="A84" s="11">
        <v>20.8</v>
      </c>
      <c r="B84" s="11">
        <v>20.8</v>
      </c>
      <c r="C84" s="11">
        <v>41.6</v>
      </c>
      <c r="D84" s="11">
        <v>0</v>
      </c>
      <c r="E84" s="12">
        <v>13</v>
      </c>
      <c r="F84" s="11">
        <v>12</v>
      </c>
      <c r="G84" s="11">
        <v>5</v>
      </c>
      <c r="H84" s="11">
        <v>2</v>
      </c>
      <c r="I84" s="11">
        <v>395</v>
      </c>
      <c r="J84" s="11">
        <v>526</v>
      </c>
      <c r="K84" s="11">
        <v>135.9</v>
      </c>
      <c r="L84" s="54">
        <f t="shared" si="2"/>
        <v>147.017</v>
      </c>
      <c r="M84" s="54">
        <v>147.017</v>
      </c>
    </row>
    <row r="85" spans="1:13" ht="15">
      <c r="A85" s="11">
        <v>20.8</v>
      </c>
      <c r="B85" s="11">
        <v>41.6</v>
      </c>
      <c r="C85" s="11">
        <v>41.6</v>
      </c>
      <c r="D85" s="11">
        <v>0</v>
      </c>
      <c r="E85" s="12">
        <v>13</v>
      </c>
      <c r="F85" s="11">
        <v>12</v>
      </c>
      <c r="G85" s="11">
        <v>0.8</v>
      </c>
      <c r="H85" s="11">
        <v>2</v>
      </c>
      <c r="I85" s="11">
        <v>327</v>
      </c>
      <c r="J85" s="11">
        <v>478</v>
      </c>
      <c r="K85" s="11">
        <v>19.7</v>
      </c>
      <c r="L85" s="54">
        <f t="shared" si="2"/>
        <v>21.376160000000002</v>
      </c>
      <c r="M85" s="54">
        <v>21.376160000000002</v>
      </c>
    </row>
    <row r="86" spans="1:13" ht="15">
      <c r="A86" s="11">
        <v>20.8</v>
      </c>
      <c r="B86" s="11">
        <v>41.6</v>
      </c>
      <c r="C86" s="11">
        <v>41.6</v>
      </c>
      <c r="D86" s="11">
        <v>0</v>
      </c>
      <c r="E86" s="12">
        <v>13</v>
      </c>
      <c r="F86" s="11">
        <v>12</v>
      </c>
      <c r="G86" s="11">
        <v>0.8</v>
      </c>
      <c r="H86" s="11">
        <v>2</v>
      </c>
      <c r="I86" s="11">
        <v>327</v>
      </c>
      <c r="J86" s="11">
        <v>478</v>
      </c>
      <c r="K86" s="11">
        <v>22</v>
      </c>
      <c r="L86" s="54">
        <f t="shared" si="2"/>
        <v>21.376160000000002</v>
      </c>
      <c r="M86" s="54">
        <v>21.376160000000002</v>
      </c>
    </row>
    <row r="87" spans="1:13" ht="15">
      <c r="A87" s="11">
        <v>20.8</v>
      </c>
      <c r="B87" s="11">
        <v>41.6</v>
      </c>
      <c r="C87" s="11">
        <v>41.6</v>
      </c>
      <c r="D87" s="11">
        <v>0</v>
      </c>
      <c r="E87" s="12">
        <v>13</v>
      </c>
      <c r="F87" s="11">
        <v>12</v>
      </c>
      <c r="G87" s="11">
        <v>1.2</v>
      </c>
      <c r="H87" s="11">
        <v>2</v>
      </c>
      <c r="I87" s="11">
        <v>311</v>
      </c>
      <c r="J87" s="11">
        <v>456</v>
      </c>
      <c r="K87" s="11">
        <v>32.4</v>
      </c>
      <c r="L87" s="54">
        <f t="shared" si="2"/>
        <v>30.588480000000001</v>
      </c>
      <c r="M87" s="54">
        <v>30.588480000000001</v>
      </c>
    </row>
    <row r="88" spans="1:13" ht="15">
      <c r="A88" s="11">
        <v>20.8</v>
      </c>
      <c r="B88" s="11">
        <v>41.6</v>
      </c>
      <c r="C88" s="11">
        <v>41.6</v>
      </c>
      <c r="D88" s="11">
        <v>0</v>
      </c>
      <c r="E88" s="12">
        <v>13</v>
      </c>
      <c r="F88" s="11">
        <v>12</v>
      </c>
      <c r="G88" s="11">
        <v>2</v>
      </c>
      <c r="H88" s="11">
        <v>2</v>
      </c>
      <c r="I88" s="11">
        <v>334</v>
      </c>
      <c r="J88" s="11">
        <v>463</v>
      </c>
      <c r="K88" s="11">
        <v>47.6</v>
      </c>
      <c r="L88" s="54">
        <f t="shared" si="2"/>
        <v>51.763400000000011</v>
      </c>
      <c r="M88" s="54">
        <v>51.763400000000011</v>
      </c>
    </row>
    <row r="89" spans="1:13" ht="15">
      <c r="A89" s="11">
        <v>20.8</v>
      </c>
      <c r="B89" s="11">
        <v>41.6</v>
      </c>
      <c r="C89" s="11">
        <v>41.6</v>
      </c>
      <c r="D89" s="11">
        <v>0</v>
      </c>
      <c r="E89" s="12">
        <v>13</v>
      </c>
      <c r="F89" s="11">
        <v>12</v>
      </c>
      <c r="G89" s="11">
        <v>3</v>
      </c>
      <c r="H89" s="11">
        <v>2</v>
      </c>
      <c r="I89" s="11">
        <v>295</v>
      </c>
      <c r="J89" s="11">
        <v>447</v>
      </c>
      <c r="K89" s="11">
        <v>71.2</v>
      </c>
      <c r="L89" s="54">
        <f t="shared" si="2"/>
        <v>74.961900000000014</v>
      </c>
      <c r="M89" s="54">
        <v>74.961900000000014</v>
      </c>
    </row>
    <row r="90" spans="1:13" ht="15">
      <c r="A90" s="11">
        <v>20.8</v>
      </c>
      <c r="B90" s="11">
        <v>41.6</v>
      </c>
      <c r="C90" s="11">
        <v>41.6</v>
      </c>
      <c r="D90" s="11">
        <v>0</v>
      </c>
      <c r="E90" s="12">
        <v>13</v>
      </c>
      <c r="F90" s="11">
        <v>12</v>
      </c>
      <c r="G90" s="11">
        <v>3</v>
      </c>
      <c r="H90" s="11">
        <v>2</v>
      </c>
      <c r="I90" s="11">
        <v>295</v>
      </c>
      <c r="J90" s="11">
        <v>447</v>
      </c>
      <c r="K90" s="11">
        <v>72</v>
      </c>
      <c r="L90" s="54">
        <f t="shared" si="2"/>
        <v>74.961900000000014</v>
      </c>
      <c r="M90" s="54">
        <v>74.961900000000014</v>
      </c>
    </row>
    <row r="91" spans="1:13" ht="15">
      <c r="A91" s="11">
        <v>20.8</v>
      </c>
      <c r="B91" s="11">
        <v>41.6</v>
      </c>
      <c r="C91" s="11">
        <v>41.6</v>
      </c>
      <c r="D91" s="11">
        <v>0</v>
      </c>
      <c r="E91" s="12">
        <v>13</v>
      </c>
      <c r="F91" s="11">
        <v>12</v>
      </c>
      <c r="G91" s="24">
        <v>3</v>
      </c>
      <c r="H91" s="11">
        <v>2</v>
      </c>
      <c r="I91" s="11">
        <v>295</v>
      </c>
      <c r="J91" s="11">
        <v>447</v>
      </c>
      <c r="K91" s="11">
        <v>122.1</v>
      </c>
      <c r="L91" s="54">
        <f t="shared" si="2"/>
        <v>74.961900000000014</v>
      </c>
      <c r="M91" s="54">
        <v>74.961900000000014</v>
      </c>
    </row>
    <row r="92" spans="1:13" ht="15">
      <c r="A92" s="11">
        <v>20.8</v>
      </c>
      <c r="B92" s="11">
        <v>41.6</v>
      </c>
      <c r="C92" s="11">
        <v>41.6</v>
      </c>
      <c r="D92" s="11">
        <v>0</v>
      </c>
      <c r="E92" s="12">
        <v>13</v>
      </c>
      <c r="F92" s="11">
        <v>12</v>
      </c>
      <c r="G92" s="11">
        <v>3</v>
      </c>
      <c r="H92" s="11">
        <v>2</v>
      </c>
      <c r="I92" s="11">
        <v>295</v>
      </c>
      <c r="J92" s="11">
        <v>447</v>
      </c>
      <c r="K92" s="11">
        <v>120.9</v>
      </c>
      <c r="L92" s="54">
        <f t="shared" si="2"/>
        <v>74.961900000000014</v>
      </c>
      <c r="M92" s="54">
        <v>74.961900000000014</v>
      </c>
    </row>
    <row r="93" spans="1:13" ht="15">
      <c r="A93" s="11">
        <v>20.8</v>
      </c>
      <c r="B93" s="11">
        <v>41.6</v>
      </c>
      <c r="C93" s="11">
        <v>41.6</v>
      </c>
      <c r="D93" s="11">
        <v>0</v>
      </c>
      <c r="E93" s="12">
        <v>13</v>
      </c>
      <c r="F93" s="11">
        <v>12</v>
      </c>
      <c r="G93" s="11">
        <v>4.5</v>
      </c>
      <c r="H93" s="11">
        <v>2</v>
      </c>
      <c r="I93" s="11">
        <v>353</v>
      </c>
      <c r="J93" s="11">
        <v>478</v>
      </c>
      <c r="K93" s="11">
        <v>103.8</v>
      </c>
      <c r="L93" s="54">
        <f t="shared" si="2"/>
        <v>120.24090000000001</v>
      </c>
      <c r="M93" s="54">
        <v>120.24090000000001</v>
      </c>
    </row>
    <row r="94" spans="1:13" ht="15">
      <c r="A94" s="11">
        <v>20.8</v>
      </c>
      <c r="B94" s="11">
        <v>41.6</v>
      </c>
      <c r="C94" s="11">
        <v>41.6</v>
      </c>
      <c r="D94" s="11">
        <v>0</v>
      </c>
      <c r="E94" s="12">
        <v>13</v>
      </c>
      <c r="F94" s="11">
        <v>12</v>
      </c>
      <c r="G94" s="11">
        <v>4.5</v>
      </c>
      <c r="H94" s="11">
        <v>2</v>
      </c>
      <c r="I94" s="11">
        <v>353</v>
      </c>
      <c r="J94" s="11">
        <v>478</v>
      </c>
      <c r="K94" s="11">
        <v>103.4</v>
      </c>
      <c r="L94" s="54">
        <f t="shared" si="2"/>
        <v>120.24090000000001</v>
      </c>
      <c r="M94" s="54">
        <v>120.24090000000001</v>
      </c>
    </row>
    <row r="95" spans="1:13" ht="15">
      <c r="A95" s="11">
        <v>20.8</v>
      </c>
      <c r="B95" s="11">
        <v>41.6</v>
      </c>
      <c r="C95" s="11">
        <v>41.6</v>
      </c>
      <c r="D95" s="11">
        <v>0</v>
      </c>
      <c r="E95" s="12">
        <v>13</v>
      </c>
      <c r="F95" s="11">
        <v>12</v>
      </c>
      <c r="G95" s="11">
        <v>4.5</v>
      </c>
      <c r="H95" s="11">
        <v>2</v>
      </c>
      <c r="I95" s="11">
        <v>353</v>
      </c>
      <c r="J95" s="11">
        <v>478</v>
      </c>
      <c r="K95" s="11">
        <v>177.4</v>
      </c>
      <c r="L95" s="54">
        <f t="shared" si="2"/>
        <v>120.24090000000001</v>
      </c>
      <c r="M95" s="54">
        <v>120.24090000000001</v>
      </c>
    </row>
    <row r="96" spans="1:13" ht="15">
      <c r="A96" s="24">
        <v>21</v>
      </c>
      <c r="B96" s="24">
        <v>14</v>
      </c>
      <c r="C96" s="24">
        <v>21</v>
      </c>
      <c r="D96" s="24">
        <v>22</v>
      </c>
      <c r="E96" s="24">
        <v>9</v>
      </c>
      <c r="F96" s="24">
        <v>6</v>
      </c>
      <c r="G96" s="24">
        <v>1.46</v>
      </c>
      <c r="H96" s="11">
        <v>3</v>
      </c>
      <c r="I96" s="11">
        <v>438</v>
      </c>
      <c r="J96" s="11">
        <v>720</v>
      </c>
      <c r="K96" s="12">
        <v>35.700000000000003</v>
      </c>
      <c r="L96" s="54">
        <f t="shared" ref="L96:L117" si="3">G96*(A96+(2*(C96-(E96/2))))*J96/1000</f>
        <v>56.764800000000001</v>
      </c>
      <c r="M96" s="54">
        <v>56.764800000000001</v>
      </c>
    </row>
    <row r="97" spans="1:13" ht="15">
      <c r="A97" s="37">
        <v>45</v>
      </c>
      <c r="B97" s="37">
        <v>14</v>
      </c>
      <c r="C97" s="37">
        <v>27</v>
      </c>
      <c r="D97" s="37">
        <v>22</v>
      </c>
      <c r="E97" s="12">
        <v>9</v>
      </c>
      <c r="F97" s="11">
        <v>8</v>
      </c>
      <c r="G97" s="11">
        <v>1.5</v>
      </c>
      <c r="H97" s="11">
        <v>3</v>
      </c>
      <c r="I97" s="37">
        <v>474</v>
      </c>
      <c r="J97" s="11">
        <v>759</v>
      </c>
      <c r="K97" s="37">
        <v>33.4</v>
      </c>
      <c r="L97" s="54">
        <f t="shared" si="3"/>
        <v>102.465</v>
      </c>
      <c r="M97" s="54">
        <v>102.465</v>
      </c>
    </row>
    <row r="98" spans="1:13" ht="15">
      <c r="A98" s="37">
        <v>45</v>
      </c>
      <c r="B98" s="37">
        <v>14</v>
      </c>
      <c r="C98" s="37">
        <v>27</v>
      </c>
      <c r="D98" s="37">
        <v>22</v>
      </c>
      <c r="E98" s="12">
        <v>9</v>
      </c>
      <c r="F98" s="11">
        <v>8</v>
      </c>
      <c r="G98" s="11">
        <v>1.5</v>
      </c>
      <c r="H98" s="11">
        <v>3</v>
      </c>
      <c r="I98" s="11">
        <v>463</v>
      </c>
      <c r="J98" s="11">
        <v>677</v>
      </c>
      <c r="K98" s="37">
        <v>31.8</v>
      </c>
      <c r="L98" s="54">
        <f t="shared" si="3"/>
        <v>91.394999999999996</v>
      </c>
      <c r="M98" s="54">
        <v>91.394999999999996</v>
      </c>
    </row>
    <row r="99" spans="1:13" ht="15">
      <c r="A99" s="37">
        <v>45</v>
      </c>
      <c r="B99" s="37">
        <v>14</v>
      </c>
      <c r="C99" s="37">
        <v>27</v>
      </c>
      <c r="D99" s="37">
        <v>22</v>
      </c>
      <c r="E99" s="12">
        <v>9</v>
      </c>
      <c r="F99" s="11">
        <v>8</v>
      </c>
      <c r="G99" s="11">
        <v>1.5</v>
      </c>
      <c r="H99" s="11">
        <v>3</v>
      </c>
      <c r="I99" s="37">
        <v>724</v>
      </c>
      <c r="J99" s="11">
        <v>862</v>
      </c>
      <c r="K99" s="37">
        <v>42.8</v>
      </c>
      <c r="L99" s="54">
        <f t="shared" si="3"/>
        <v>116.37</v>
      </c>
      <c r="M99" s="54">
        <v>116.37</v>
      </c>
    </row>
    <row r="100" spans="1:13" ht="15">
      <c r="A100" s="24">
        <v>27</v>
      </c>
      <c r="B100" s="24">
        <v>14</v>
      </c>
      <c r="C100" s="24">
        <v>27</v>
      </c>
      <c r="D100" s="24">
        <v>22</v>
      </c>
      <c r="E100" s="24">
        <v>9</v>
      </c>
      <c r="F100" s="24">
        <v>8</v>
      </c>
      <c r="G100" s="24">
        <v>1.48</v>
      </c>
      <c r="H100" s="11">
        <v>3</v>
      </c>
      <c r="I100" s="11">
        <v>438</v>
      </c>
      <c r="J100" s="11">
        <v>720</v>
      </c>
      <c r="K100" s="12">
        <v>45.4</v>
      </c>
      <c r="L100" s="54">
        <f t="shared" si="3"/>
        <v>76.723199999999991</v>
      </c>
      <c r="M100" s="54">
        <v>76.723199999999991</v>
      </c>
    </row>
    <row r="101" spans="1:13" ht="15">
      <c r="A101" s="24">
        <v>27</v>
      </c>
      <c r="B101" s="24">
        <v>14</v>
      </c>
      <c r="C101" s="24">
        <v>27</v>
      </c>
      <c r="D101" s="24">
        <v>22</v>
      </c>
      <c r="E101" s="24">
        <v>9</v>
      </c>
      <c r="F101" s="24">
        <v>8</v>
      </c>
      <c r="G101" s="24">
        <v>1.45</v>
      </c>
      <c r="H101" s="11">
        <v>3</v>
      </c>
      <c r="I101" s="11">
        <v>438</v>
      </c>
      <c r="J101" s="11">
        <v>720</v>
      </c>
      <c r="K101" s="12">
        <v>42.4</v>
      </c>
      <c r="L101" s="54">
        <f t="shared" si="3"/>
        <v>75.168000000000006</v>
      </c>
      <c r="M101" s="54">
        <v>75.168000000000006</v>
      </c>
    </row>
    <row r="102" spans="1:13" ht="15">
      <c r="A102" s="24">
        <v>27</v>
      </c>
      <c r="B102" s="24">
        <v>14</v>
      </c>
      <c r="C102" s="24">
        <v>27</v>
      </c>
      <c r="D102" s="24">
        <v>22</v>
      </c>
      <c r="E102" s="24">
        <v>9</v>
      </c>
      <c r="F102" s="24">
        <v>8</v>
      </c>
      <c r="G102" s="24">
        <v>1.45</v>
      </c>
      <c r="H102" s="11">
        <v>3</v>
      </c>
      <c r="I102" s="11">
        <v>444</v>
      </c>
      <c r="J102" s="11">
        <v>648</v>
      </c>
      <c r="K102" s="12">
        <v>41.7</v>
      </c>
      <c r="L102" s="54">
        <f t="shared" si="3"/>
        <v>67.651200000000003</v>
      </c>
      <c r="M102" s="54">
        <v>67.651200000000003</v>
      </c>
    </row>
    <row r="103" spans="1:13" ht="15">
      <c r="A103" s="24">
        <v>27</v>
      </c>
      <c r="B103" s="24">
        <v>14</v>
      </c>
      <c r="C103" s="24">
        <v>27</v>
      </c>
      <c r="D103" s="24">
        <v>22</v>
      </c>
      <c r="E103" s="24">
        <v>9</v>
      </c>
      <c r="F103" s="24">
        <v>8</v>
      </c>
      <c r="G103" s="24">
        <v>1.46</v>
      </c>
      <c r="H103" s="11">
        <v>3</v>
      </c>
      <c r="I103" s="11">
        <v>675</v>
      </c>
      <c r="J103" s="11">
        <v>813</v>
      </c>
      <c r="K103" s="12">
        <v>52.2</v>
      </c>
      <c r="L103" s="54">
        <f t="shared" si="3"/>
        <v>85.462559999999996</v>
      </c>
      <c r="M103" s="54">
        <v>85.462559999999996</v>
      </c>
    </row>
    <row r="104" spans="1:13" ht="15">
      <c r="A104" s="24">
        <v>27</v>
      </c>
      <c r="B104" s="24">
        <v>14</v>
      </c>
      <c r="C104" s="24">
        <v>27</v>
      </c>
      <c r="D104" s="24">
        <v>22</v>
      </c>
      <c r="E104" s="24">
        <v>9</v>
      </c>
      <c r="F104" s="24">
        <v>8</v>
      </c>
      <c r="G104" s="24">
        <v>1.44</v>
      </c>
      <c r="H104" s="11">
        <v>3</v>
      </c>
      <c r="I104" s="11">
        <v>675</v>
      </c>
      <c r="J104" s="11">
        <v>813</v>
      </c>
      <c r="K104" s="12">
        <v>51.5</v>
      </c>
      <c r="L104" s="54">
        <f t="shared" si="3"/>
        <v>84.291839999999993</v>
      </c>
      <c r="M104" s="54">
        <v>84.291839999999993</v>
      </c>
    </row>
    <row r="105" spans="1:13" ht="12.75">
      <c r="A105" s="24">
        <v>45</v>
      </c>
      <c r="B105" s="24">
        <v>14</v>
      </c>
      <c r="C105" s="24">
        <v>27</v>
      </c>
      <c r="D105" s="24">
        <v>22</v>
      </c>
      <c r="E105" s="24">
        <v>9</v>
      </c>
      <c r="F105" s="24">
        <v>8</v>
      </c>
      <c r="G105" s="24">
        <v>1.47</v>
      </c>
      <c r="H105" s="24">
        <v>3</v>
      </c>
      <c r="I105" s="24">
        <v>438</v>
      </c>
      <c r="J105" s="24">
        <v>720</v>
      </c>
      <c r="K105" s="24">
        <v>33.4</v>
      </c>
      <c r="L105" s="54">
        <f t="shared" si="3"/>
        <v>95.256000000000014</v>
      </c>
      <c r="M105" s="54">
        <v>95.256000000000014</v>
      </c>
    </row>
    <row r="106" spans="1:13" ht="12.75">
      <c r="A106" s="24">
        <v>45</v>
      </c>
      <c r="B106" s="24">
        <v>14</v>
      </c>
      <c r="C106" s="24">
        <v>27</v>
      </c>
      <c r="D106" s="24">
        <v>22</v>
      </c>
      <c r="E106" s="24">
        <v>9</v>
      </c>
      <c r="F106" s="24">
        <v>8</v>
      </c>
      <c r="G106" s="24">
        <v>1.47</v>
      </c>
      <c r="H106" s="24">
        <v>3</v>
      </c>
      <c r="I106" s="24">
        <v>444</v>
      </c>
      <c r="J106" s="24">
        <v>648</v>
      </c>
      <c r="K106" s="24">
        <v>31.8</v>
      </c>
      <c r="L106" s="54">
        <f t="shared" si="3"/>
        <v>85.730400000000003</v>
      </c>
      <c r="M106" s="54">
        <v>85.730400000000003</v>
      </c>
    </row>
    <row r="107" spans="1:13" ht="12.75">
      <c r="A107" s="24">
        <v>45</v>
      </c>
      <c r="B107" s="24">
        <v>14</v>
      </c>
      <c r="C107" s="24">
        <v>27</v>
      </c>
      <c r="D107" s="24">
        <v>22</v>
      </c>
      <c r="E107" s="24">
        <v>9</v>
      </c>
      <c r="F107" s="24">
        <v>8</v>
      </c>
      <c r="G107" s="24">
        <v>1.46</v>
      </c>
      <c r="H107" s="24">
        <v>3</v>
      </c>
      <c r="I107" s="24">
        <v>675</v>
      </c>
      <c r="J107" s="24">
        <v>813</v>
      </c>
      <c r="K107" s="24">
        <v>42.8</v>
      </c>
      <c r="L107" s="54">
        <f t="shared" si="3"/>
        <v>106.82820000000001</v>
      </c>
      <c r="M107" s="54">
        <v>106.82820000000001</v>
      </c>
    </row>
    <row r="108" spans="1:13" ht="12.75">
      <c r="A108" s="24">
        <v>45</v>
      </c>
      <c r="B108" s="24">
        <v>14</v>
      </c>
      <c r="C108" s="24">
        <v>27</v>
      </c>
      <c r="D108" s="24">
        <v>22</v>
      </c>
      <c r="E108" s="24">
        <v>9</v>
      </c>
      <c r="F108" s="24">
        <v>8</v>
      </c>
      <c r="G108" s="24">
        <v>1.48</v>
      </c>
      <c r="H108" s="24">
        <v>3</v>
      </c>
      <c r="I108" s="24">
        <v>675</v>
      </c>
      <c r="J108" s="24">
        <v>813</v>
      </c>
      <c r="K108" s="24">
        <v>42.6</v>
      </c>
      <c r="L108" s="54">
        <f t="shared" si="3"/>
        <v>108.29159999999999</v>
      </c>
      <c r="M108" s="54">
        <v>108.29159999999999</v>
      </c>
    </row>
    <row r="109" spans="1:13" ht="15">
      <c r="A109" s="37">
        <v>27</v>
      </c>
      <c r="B109" s="37">
        <v>14</v>
      </c>
      <c r="C109" s="37">
        <v>27</v>
      </c>
      <c r="D109" s="37">
        <v>22</v>
      </c>
      <c r="E109" s="37">
        <v>9</v>
      </c>
      <c r="F109" s="37">
        <v>8</v>
      </c>
      <c r="G109" s="37">
        <v>10</v>
      </c>
      <c r="H109" s="37">
        <v>3</v>
      </c>
      <c r="I109" s="11">
        <v>190</v>
      </c>
      <c r="J109" s="11">
        <v>759</v>
      </c>
      <c r="K109" s="43">
        <v>45.4</v>
      </c>
      <c r="L109" s="54">
        <f t="shared" si="3"/>
        <v>546.48</v>
      </c>
      <c r="M109" s="54">
        <v>546.48</v>
      </c>
    </row>
    <row r="110" spans="1:13" ht="15">
      <c r="A110" s="37">
        <v>27</v>
      </c>
      <c r="B110" s="37">
        <v>14</v>
      </c>
      <c r="C110" s="37">
        <v>27</v>
      </c>
      <c r="D110" s="37">
        <v>22</v>
      </c>
      <c r="E110" s="37">
        <v>9</v>
      </c>
      <c r="F110" s="37">
        <v>8</v>
      </c>
      <c r="G110" s="37">
        <v>10</v>
      </c>
      <c r="H110" s="37">
        <v>3</v>
      </c>
      <c r="I110" s="11">
        <v>205</v>
      </c>
      <c r="J110" s="11">
        <v>671</v>
      </c>
      <c r="K110" s="43">
        <v>41.7</v>
      </c>
      <c r="L110" s="54">
        <f t="shared" si="3"/>
        <v>483.12</v>
      </c>
      <c r="M110" s="54">
        <v>483.12</v>
      </c>
    </row>
    <row r="111" spans="1:13" ht="15">
      <c r="A111" s="37">
        <v>27</v>
      </c>
      <c r="B111" s="37">
        <v>14</v>
      </c>
      <c r="C111" s="37">
        <v>27</v>
      </c>
      <c r="D111" s="37">
        <v>22</v>
      </c>
      <c r="E111" s="37">
        <v>9</v>
      </c>
      <c r="F111" s="37">
        <v>8</v>
      </c>
      <c r="G111" s="37">
        <v>10</v>
      </c>
      <c r="H111" s="37">
        <v>3</v>
      </c>
      <c r="I111" s="11">
        <v>450</v>
      </c>
      <c r="J111" s="11">
        <v>862</v>
      </c>
      <c r="K111" s="43">
        <v>52.2</v>
      </c>
      <c r="L111" s="54">
        <f t="shared" si="3"/>
        <v>620.64</v>
      </c>
      <c r="M111" s="54">
        <v>620.64</v>
      </c>
    </row>
    <row r="112" spans="1:13" ht="12.75">
      <c r="A112" s="46">
        <v>27</v>
      </c>
      <c r="B112" s="46">
        <v>14</v>
      </c>
      <c r="C112" s="46">
        <v>27</v>
      </c>
      <c r="D112" s="46">
        <v>22</v>
      </c>
      <c r="E112" s="24">
        <v>9</v>
      </c>
      <c r="F112" s="24">
        <v>8</v>
      </c>
      <c r="G112" s="24">
        <v>10</v>
      </c>
      <c r="H112" s="24">
        <v>3</v>
      </c>
      <c r="I112" s="24">
        <v>438</v>
      </c>
      <c r="J112" s="24">
        <v>720</v>
      </c>
      <c r="K112" s="24">
        <v>43.9</v>
      </c>
      <c r="L112" s="54">
        <f t="shared" si="3"/>
        <v>518.4</v>
      </c>
      <c r="M112" s="54">
        <v>518.4</v>
      </c>
    </row>
    <row r="113" spans="1:13" ht="12.75">
      <c r="A113" s="46">
        <v>27</v>
      </c>
      <c r="B113" s="46">
        <v>14</v>
      </c>
      <c r="C113" s="46">
        <v>27</v>
      </c>
      <c r="D113" s="46">
        <v>22</v>
      </c>
      <c r="E113" s="24">
        <v>9</v>
      </c>
      <c r="F113" s="24">
        <v>8</v>
      </c>
      <c r="G113" s="24">
        <v>10</v>
      </c>
      <c r="H113" s="24">
        <v>3</v>
      </c>
      <c r="I113" s="24">
        <v>444</v>
      </c>
      <c r="J113" s="24">
        <v>648</v>
      </c>
      <c r="K113" s="24">
        <v>41.7</v>
      </c>
      <c r="L113" s="54">
        <f t="shared" si="3"/>
        <v>466.56</v>
      </c>
      <c r="M113" s="54">
        <v>466.56</v>
      </c>
    </row>
    <row r="114" spans="1:13" ht="12.75">
      <c r="A114" s="46">
        <v>27</v>
      </c>
      <c r="B114" s="46">
        <v>14</v>
      </c>
      <c r="C114" s="46">
        <v>27</v>
      </c>
      <c r="D114" s="46">
        <v>22</v>
      </c>
      <c r="E114" s="24">
        <v>9</v>
      </c>
      <c r="F114" s="24">
        <v>8</v>
      </c>
      <c r="G114" s="24">
        <v>10</v>
      </c>
      <c r="H114" s="24">
        <v>3</v>
      </c>
      <c r="I114" s="24">
        <v>675</v>
      </c>
      <c r="J114" s="24">
        <v>813</v>
      </c>
      <c r="K114" s="24">
        <v>51.9</v>
      </c>
      <c r="L114" s="54">
        <f t="shared" si="3"/>
        <v>585.36</v>
      </c>
      <c r="M114" s="54">
        <v>585.36</v>
      </c>
    </row>
    <row r="115" spans="1:13" ht="12.75">
      <c r="A115" s="46">
        <v>45</v>
      </c>
      <c r="B115" s="46">
        <v>14</v>
      </c>
      <c r="C115" s="46">
        <v>27</v>
      </c>
      <c r="D115" s="46">
        <v>22</v>
      </c>
      <c r="E115" s="24">
        <v>9</v>
      </c>
      <c r="F115" s="24">
        <v>8</v>
      </c>
      <c r="G115" s="24">
        <v>10</v>
      </c>
      <c r="H115" s="24">
        <v>3</v>
      </c>
      <c r="I115" s="24">
        <v>438</v>
      </c>
      <c r="J115" s="24">
        <v>720</v>
      </c>
      <c r="K115" s="24">
        <v>33.4</v>
      </c>
      <c r="L115" s="54">
        <f t="shared" si="3"/>
        <v>648</v>
      </c>
      <c r="M115" s="54">
        <v>648</v>
      </c>
    </row>
    <row r="116" spans="1:13" ht="12.75">
      <c r="A116" s="46">
        <v>45</v>
      </c>
      <c r="B116" s="46">
        <v>14</v>
      </c>
      <c r="C116" s="46">
        <v>27</v>
      </c>
      <c r="D116" s="46">
        <v>22</v>
      </c>
      <c r="E116" s="24">
        <v>9</v>
      </c>
      <c r="F116" s="24">
        <v>8</v>
      </c>
      <c r="G116" s="24">
        <v>10</v>
      </c>
      <c r="H116" s="24">
        <v>3</v>
      </c>
      <c r="I116" s="24">
        <v>444</v>
      </c>
      <c r="J116" s="24">
        <v>648</v>
      </c>
      <c r="K116" s="24">
        <v>31.8</v>
      </c>
      <c r="L116" s="54">
        <f t="shared" si="3"/>
        <v>583.20000000000005</v>
      </c>
      <c r="M116" s="54">
        <v>583.20000000000005</v>
      </c>
    </row>
    <row r="117" spans="1:13" ht="12.75">
      <c r="A117" s="46">
        <v>45</v>
      </c>
      <c r="B117" s="46">
        <v>14</v>
      </c>
      <c r="C117" s="46">
        <v>27</v>
      </c>
      <c r="D117" s="46">
        <v>22</v>
      </c>
      <c r="E117" s="24">
        <v>9</v>
      </c>
      <c r="F117" s="24">
        <v>8</v>
      </c>
      <c r="G117" s="24">
        <v>10</v>
      </c>
      <c r="H117" s="24">
        <v>3</v>
      </c>
      <c r="I117" s="24">
        <v>675</v>
      </c>
      <c r="J117" s="24">
        <v>813</v>
      </c>
      <c r="K117" s="24">
        <v>42.7</v>
      </c>
      <c r="L117" s="54">
        <f t="shared" si="3"/>
        <v>731.7</v>
      </c>
      <c r="M117" s="54">
        <v>731.7</v>
      </c>
    </row>
    <row r="118" spans="1:13" ht="15">
      <c r="A118" s="11">
        <v>35</v>
      </c>
      <c r="B118" s="11">
        <v>14</v>
      </c>
      <c r="C118" s="12">
        <v>21</v>
      </c>
      <c r="D118" s="11">
        <v>22</v>
      </c>
      <c r="E118" s="12">
        <v>7</v>
      </c>
      <c r="F118" s="11">
        <v>6</v>
      </c>
      <c r="G118" s="11">
        <v>1.5</v>
      </c>
      <c r="H118" s="11">
        <v>4</v>
      </c>
      <c r="I118" s="37">
        <v>474</v>
      </c>
      <c r="J118" s="11">
        <v>759</v>
      </c>
      <c r="K118" s="11">
        <v>39.5</v>
      </c>
      <c r="L118" s="54">
        <f t="shared" ref="L118:L133" si="4">G118*2*(A118+(C118-(E118/2)))*J118/1000</f>
        <v>119.5425</v>
      </c>
      <c r="M118" s="54">
        <v>119.5425</v>
      </c>
    </row>
    <row r="119" spans="1:13" ht="15">
      <c r="A119" s="11">
        <v>35</v>
      </c>
      <c r="B119" s="11">
        <v>14</v>
      </c>
      <c r="C119" s="12">
        <v>21</v>
      </c>
      <c r="D119" s="11">
        <v>22</v>
      </c>
      <c r="E119" s="12">
        <v>7</v>
      </c>
      <c r="F119" s="11">
        <v>6</v>
      </c>
      <c r="G119" s="11">
        <v>1.5</v>
      </c>
      <c r="H119" s="11">
        <v>4</v>
      </c>
      <c r="I119" s="11">
        <v>463</v>
      </c>
      <c r="J119" s="11">
        <v>677</v>
      </c>
      <c r="K119" s="11">
        <v>35.299999999999997</v>
      </c>
      <c r="L119" s="54">
        <f t="shared" si="4"/>
        <v>106.6275</v>
      </c>
      <c r="M119" s="54">
        <v>106.6275</v>
      </c>
    </row>
    <row r="120" spans="1:13" ht="15">
      <c r="A120" s="24">
        <v>21</v>
      </c>
      <c r="B120" s="24">
        <v>14</v>
      </c>
      <c r="C120" s="24">
        <v>21</v>
      </c>
      <c r="D120" s="24">
        <v>22</v>
      </c>
      <c r="E120" s="24">
        <v>7</v>
      </c>
      <c r="F120" s="24">
        <v>6</v>
      </c>
      <c r="G120" s="24">
        <v>1.45</v>
      </c>
      <c r="H120" s="11">
        <v>4</v>
      </c>
      <c r="I120" s="11">
        <v>438</v>
      </c>
      <c r="J120" s="11">
        <v>720</v>
      </c>
      <c r="K120" s="12">
        <v>45.4</v>
      </c>
      <c r="L120" s="54">
        <f t="shared" si="4"/>
        <v>80.388000000000005</v>
      </c>
      <c r="M120" s="54">
        <v>80.388000000000005</v>
      </c>
    </row>
    <row r="121" spans="1:13" ht="15">
      <c r="A121" s="24">
        <v>21</v>
      </c>
      <c r="B121" s="24">
        <v>14</v>
      </c>
      <c r="C121" s="24">
        <v>21</v>
      </c>
      <c r="D121" s="24">
        <v>22</v>
      </c>
      <c r="E121" s="24">
        <v>7</v>
      </c>
      <c r="F121" s="24">
        <v>6</v>
      </c>
      <c r="G121" s="24">
        <v>1.44</v>
      </c>
      <c r="H121" s="11">
        <v>4</v>
      </c>
      <c r="I121" s="11">
        <v>438</v>
      </c>
      <c r="J121" s="11">
        <v>720</v>
      </c>
      <c r="K121" s="12">
        <v>45.7</v>
      </c>
      <c r="L121" s="54">
        <f t="shared" si="4"/>
        <v>79.83359999999999</v>
      </c>
      <c r="M121" s="54">
        <v>79.83359999999999</v>
      </c>
    </row>
    <row r="122" spans="1:13" ht="15">
      <c r="A122" s="24">
        <v>21</v>
      </c>
      <c r="B122" s="24">
        <v>14</v>
      </c>
      <c r="C122" s="24">
        <v>21</v>
      </c>
      <c r="D122" s="24">
        <v>22</v>
      </c>
      <c r="E122" s="24">
        <v>7</v>
      </c>
      <c r="F122" s="24">
        <v>6</v>
      </c>
      <c r="G122" s="24">
        <v>1.47</v>
      </c>
      <c r="H122" s="11">
        <v>4</v>
      </c>
      <c r="I122" s="11">
        <v>444</v>
      </c>
      <c r="J122" s="11">
        <v>648</v>
      </c>
      <c r="K122" s="12">
        <v>44.2</v>
      </c>
      <c r="L122" s="54">
        <f t="shared" si="4"/>
        <v>73.34711999999999</v>
      </c>
      <c r="M122" s="54">
        <v>73.34711999999999</v>
      </c>
    </row>
    <row r="123" spans="1:13" ht="15">
      <c r="A123" s="24">
        <v>21</v>
      </c>
      <c r="B123" s="24">
        <v>14</v>
      </c>
      <c r="C123" s="24">
        <v>21</v>
      </c>
      <c r="D123" s="24">
        <v>22</v>
      </c>
      <c r="E123" s="24">
        <v>7</v>
      </c>
      <c r="F123" s="24">
        <v>6</v>
      </c>
      <c r="G123" s="24">
        <v>1.47</v>
      </c>
      <c r="H123" s="11">
        <v>4</v>
      </c>
      <c r="I123" s="11">
        <v>444</v>
      </c>
      <c r="J123" s="11">
        <v>648</v>
      </c>
      <c r="K123" s="12">
        <v>44</v>
      </c>
      <c r="L123" s="54">
        <f t="shared" si="4"/>
        <v>73.34711999999999</v>
      </c>
      <c r="M123" s="54">
        <v>73.34711999999999</v>
      </c>
    </row>
    <row r="124" spans="1:13" ht="15">
      <c r="A124" s="24">
        <v>21</v>
      </c>
      <c r="B124" s="24">
        <v>14</v>
      </c>
      <c r="C124" s="24">
        <v>21</v>
      </c>
      <c r="D124" s="24">
        <v>22</v>
      </c>
      <c r="E124" s="24">
        <v>7</v>
      </c>
      <c r="F124" s="24">
        <v>6</v>
      </c>
      <c r="G124" s="24">
        <v>1.46</v>
      </c>
      <c r="H124" s="11">
        <v>4</v>
      </c>
      <c r="I124" s="24">
        <v>675</v>
      </c>
      <c r="J124" s="11">
        <v>813</v>
      </c>
      <c r="K124" s="12">
        <v>47.8</v>
      </c>
      <c r="L124" s="54">
        <f t="shared" si="4"/>
        <v>91.397460000000009</v>
      </c>
      <c r="M124" s="54">
        <v>91.397460000000009</v>
      </c>
    </row>
    <row r="125" spans="1:13" ht="12.75">
      <c r="A125" s="24">
        <v>35</v>
      </c>
      <c r="B125" s="24">
        <v>14</v>
      </c>
      <c r="C125" s="24">
        <v>21</v>
      </c>
      <c r="D125" s="24">
        <v>22</v>
      </c>
      <c r="E125" s="24">
        <v>7</v>
      </c>
      <c r="F125" s="24">
        <v>6</v>
      </c>
      <c r="G125" s="24">
        <v>1.45</v>
      </c>
      <c r="H125" s="24">
        <v>4</v>
      </c>
      <c r="I125" s="24">
        <v>438</v>
      </c>
      <c r="J125" s="24">
        <v>720</v>
      </c>
      <c r="K125" s="24">
        <v>38.700000000000003</v>
      </c>
      <c r="L125" s="54">
        <f t="shared" si="4"/>
        <v>109.62</v>
      </c>
      <c r="M125" s="54">
        <v>109.62</v>
      </c>
    </row>
    <row r="126" spans="1:13" ht="12.75">
      <c r="A126" s="24">
        <v>35</v>
      </c>
      <c r="B126" s="24">
        <v>14</v>
      </c>
      <c r="C126" s="24">
        <v>21</v>
      </c>
      <c r="D126" s="24">
        <v>22</v>
      </c>
      <c r="E126" s="24">
        <v>7</v>
      </c>
      <c r="F126" s="24">
        <v>6</v>
      </c>
      <c r="G126" s="24">
        <v>1.46</v>
      </c>
      <c r="H126" s="24">
        <v>4</v>
      </c>
      <c r="I126" s="24">
        <v>438</v>
      </c>
      <c r="J126" s="24">
        <v>720</v>
      </c>
      <c r="K126" s="24">
        <v>39.5</v>
      </c>
      <c r="L126" s="54">
        <f t="shared" si="4"/>
        <v>110.37599999999999</v>
      </c>
      <c r="M126" s="54">
        <v>110.37599999999999</v>
      </c>
    </row>
    <row r="127" spans="1:13" ht="12.75">
      <c r="A127" s="24">
        <v>35</v>
      </c>
      <c r="B127" s="24">
        <v>14</v>
      </c>
      <c r="C127" s="24">
        <v>21</v>
      </c>
      <c r="D127" s="24">
        <v>22</v>
      </c>
      <c r="E127" s="24">
        <v>7</v>
      </c>
      <c r="F127" s="24">
        <v>6</v>
      </c>
      <c r="G127" s="24">
        <v>1.48</v>
      </c>
      <c r="H127" s="24">
        <v>4</v>
      </c>
      <c r="I127" s="24">
        <v>444</v>
      </c>
      <c r="J127" s="24">
        <v>648</v>
      </c>
      <c r="K127" s="24">
        <v>35.299999999999997</v>
      </c>
      <c r="L127" s="54">
        <f t="shared" si="4"/>
        <v>100.69919999999999</v>
      </c>
      <c r="M127" s="54">
        <v>100.69919999999999</v>
      </c>
    </row>
    <row r="128" spans="1:13" ht="15">
      <c r="A128" s="37">
        <v>21</v>
      </c>
      <c r="B128" s="37">
        <v>14</v>
      </c>
      <c r="C128" s="37">
        <v>21</v>
      </c>
      <c r="D128" s="37">
        <v>22</v>
      </c>
      <c r="E128" s="37">
        <v>7</v>
      </c>
      <c r="F128" s="37">
        <v>6</v>
      </c>
      <c r="G128" s="37">
        <v>10</v>
      </c>
      <c r="H128" s="37">
        <v>4</v>
      </c>
      <c r="I128" s="11">
        <v>190</v>
      </c>
      <c r="J128" s="11">
        <v>759</v>
      </c>
      <c r="K128" s="12">
        <v>45.7</v>
      </c>
      <c r="L128" s="54">
        <f t="shared" si="4"/>
        <v>584.42999999999995</v>
      </c>
      <c r="M128" s="54">
        <v>584.42999999999995</v>
      </c>
    </row>
    <row r="129" spans="1:13" ht="15">
      <c r="A129" s="37">
        <v>21</v>
      </c>
      <c r="B129" s="37">
        <v>14</v>
      </c>
      <c r="C129" s="37">
        <v>21</v>
      </c>
      <c r="D129" s="37">
        <v>22</v>
      </c>
      <c r="E129" s="37">
        <v>7</v>
      </c>
      <c r="F129" s="37">
        <v>6</v>
      </c>
      <c r="G129" s="37">
        <v>10</v>
      </c>
      <c r="H129" s="11">
        <v>4</v>
      </c>
      <c r="I129" s="11">
        <v>205</v>
      </c>
      <c r="J129" s="11">
        <v>671</v>
      </c>
      <c r="K129" s="12">
        <v>44.2</v>
      </c>
      <c r="L129" s="54">
        <f t="shared" si="4"/>
        <v>516.66999999999996</v>
      </c>
      <c r="M129" s="54">
        <v>516.66999999999996</v>
      </c>
    </row>
    <row r="130" spans="1:13" ht="15">
      <c r="A130" s="11">
        <v>45</v>
      </c>
      <c r="B130" s="11">
        <v>14</v>
      </c>
      <c r="C130" s="12">
        <v>27</v>
      </c>
      <c r="D130" s="11">
        <v>22</v>
      </c>
      <c r="E130" s="12">
        <v>9</v>
      </c>
      <c r="F130" s="11">
        <v>8</v>
      </c>
      <c r="G130" s="11">
        <v>1.5</v>
      </c>
      <c r="H130" s="11">
        <v>4</v>
      </c>
      <c r="I130" s="37">
        <v>724</v>
      </c>
      <c r="J130" s="11">
        <v>862</v>
      </c>
      <c r="K130" s="11">
        <v>44.3</v>
      </c>
      <c r="L130" s="54">
        <f t="shared" si="4"/>
        <v>174.55500000000001</v>
      </c>
      <c r="M130" s="54">
        <v>174.55500000000001</v>
      </c>
    </row>
    <row r="131" spans="1:13" ht="15">
      <c r="A131" s="24">
        <v>27</v>
      </c>
      <c r="B131" s="24">
        <v>14</v>
      </c>
      <c r="C131" s="24">
        <v>27</v>
      </c>
      <c r="D131" s="24">
        <v>22</v>
      </c>
      <c r="E131" s="24">
        <v>9</v>
      </c>
      <c r="F131" s="24">
        <v>8</v>
      </c>
      <c r="G131" s="24">
        <v>1.46</v>
      </c>
      <c r="H131" s="11">
        <v>4</v>
      </c>
      <c r="I131" s="24">
        <v>675</v>
      </c>
      <c r="J131" s="11">
        <v>813</v>
      </c>
      <c r="K131" s="12">
        <v>60.1</v>
      </c>
      <c r="L131" s="54">
        <f t="shared" si="4"/>
        <v>117.51101999999999</v>
      </c>
      <c r="M131" s="54">
        <v>117.51101999999999</v>
      </c>
    </row>
    <row r="132" spans="1:13" ht="12.75">
      <c r="A132" s="24">
        <v>45</v>
      </c>
      <c r="B132" s="24">
        <v>14</v>
      </c>
      <c r="C132" s="24">
        <v>27</v>
      </c>
      <c r="D132" s="24">
        <v>22</v>
      </c>
      <c r="E132" s="24">
        <v>9</v>
      </c>
      <c r="F132" s="24">
        <v>8</v>
      </c>
      <c r="G132" s="24">
        <v>1.45</v>
      </c>
      <c r="H132" s="24">
        <v>4</v>
      </c>
      <c r="I132" s="24">
        <v>675</v>
      </c>
      <c r="J132" s="24">
        <v>813</v>
      </c>
      <c r="K132" s="24">
        <v>44.3</v>
      </c>
      <c r="L132" s="54">
        <f t="shared" si="4"/>
        <v>159.14474999999999</v>
      </c>
      <c r="M132" s="54">
        <v>159.14474999999999</v>
      </c>
    </row>
    <row r="133" spans="1:13" ht="15">
      <c r="A133" s="12">
        <v>27</v>
      </c>
      <c r="B133" s="12">
        <v>14</v>
      </c>
      <c r="C133" s="11">
        <v>27</v>
      </c>
      <c r="D133" s="12">
        <v>22</v>
      </c>
      <c r="E133" s="12">
        <v>9</v>
      </c>
      <c r="F133" s="11">
        <v>8</v>
      </c>
      <c r="G133" s="11">
        <v>10</v>
      </c>
      <c r="H133" s="11">
        <v>4</v>
      </c>
      <c r="I133" s="11">
        <v>450</v>
      </c>
      <c r="J133" s="11">
        <v>862</v>
      </c>
      <c r="K133" s="12">
        <v>60.1</v>
      </c>
      <c r="L133" s="54">
        <f t="shared" si="4"/>
        <v>853.38</v>
      </c>
      <c r="M133" s="54">
        <v>853.38</v>
      </c>
    </row>
    <row r="134" spans="1:13" ht="15">
      <c r="A134" s="11">
        <v>20.8</v>
      </c>
      <c r="B134" s="11">
        <v>62.4</v>
      </c>
      <c r="C134" s="11">
        <v>41.6</v>
      </c>
      <c r="D134" s="11">
        <v>41.6</v>
      </c>
      <c r="E134" s="12">
        <v>13</v>
      </c>
      <c r="F134" s="11">
        <v>12</v>
      </c>
      <c r="G134" s="11">
        <v>0.8</v>
      </c>
      <c r="H134" s="11">
        <v>6</v>
      </c>
      <c r="I134" s="11">
        <v>327</v>
      </c>
      <c r="J134" s="11">
        <v>478</v>
      </c>
      <c r="K134" s="11">
        <v>43.7</v>
      </c>
      <c r="L134" s="54">
        <f t="shared" ref="L134:L145" si="5">G134*3*(A134+(C134-(E134/2)))*J134/1000</f>
        <v>64.12848000000001</v>
      </c>
      <c r="M134" s="54">
        <v>64.12848000000001</v>
      </c>
    </row>
    <row r="135" spans="1:13" ht="15">
      <c r="A135" s="11">
        <v>20.8</v>
      </c>
      <c r="B135" s="11">
        <v>62.4</v>
      </c>
      <c r="C135" s="11">
        <v>41.6</v>
      </c>
      <c r="D135" s="11">
        <v>41.6</v>
      </c>
      <c r="E135" s="12">
        <v>13</v>
      </c>
      <c r="F135" s="11">
        <v>12</v>
      </c>
      <c r="G135" s="11">
        <v>0.8</v>
      </c>
      <c r="H135" s="11">
        <v>6</v>
      </c>
      <c r="I135" s="11">
        <v>327</v>
      </c>
      <c r="J135" s="11">
        <v>478</v>
      </c>
      <c r="K135" s="11">
        <v>44</v>
      </c>
      <c r="L135" s="54">
        <f t="shared" si="5"/>
        <v>64.12848000000001</v>
      </c>
      <c r="M135" s="54">
        <v>64.12848000000001</v>
      </c>
    </row>
    <row r="136" spans="1:13" ht="15">
      <c r="A136" s="11">
        <v>20.8</v>
      </c>
      <c r="B136" s="11">
        <v>62.4</v>
      </c>
      <c r="C136" s="11">
        <v>41.6</v>
      </c>
      <c r="D136" s="11">
        <v>41.6</v>
      </c>
      <c r="E136" s="12">
        <v>13</v>
      </c>
      <c r="F136" s="11">
        <v>12</v>
      </c>
      <c r="G136" s="11">
        <v>1.2</v>
      </c>
      <c r="H136" s="11">
        <v>6</v>
      </c>
      <c r="I136" s="11">
        <v>311</v>
      </c>
      <c r="J136" s="11">
        <v>456</v>
      </c>
      <c r="K136" s="11">
        <v>66.7</v>
      </c>
      <c r="L136" s="54">
        <f t="shared" si="5"/>
        <v>91.765439999999998</v>
      </c>
      <c r="M136" s="54">
        <v>91.765439999999998</v>
      </c>
    </row>
    <row r="137" spans="1:13" ht="15">
      <c r="A137" s="11">
        <v>20.8</v>
      </c>
      <c r="B137" s="11">
        <v>62.4</v>
      </c>
      <c r="C137" s="11">
        <v>41.6</v>
      </c>
      <c r="D137" s="11">
        <v>41.6</v>
      </c>
      <c r="E137" s="12">
        <v>13</v>
      </c>
      <c r="F137" s="11">
        <v>12</v>
      </c>
      <c r="G137" s="11">
        <v>2</v>
      </c>
      <c r="H137" s="11">
        <v>6</v>
      </c>
      <c r="I137" s="11">
        <v>334</v>
      </c>
      <c r="J137" s="11">
        <v>463</v>
      </c>
      <c r="K137" s="11">
        <v>111</v>
      </c>
      <c r="L137" s="54">
        <f t="shared" si="5"/>
        <v>155.2902</v>
      </c>
      <c r="M137" s="54">
        <v>155.2902</v>
      </c>
    </row>
    <row r="138" spans="1:13" ht="15">
      <c r="A138" s="11">
        <v>20.8</v>
      </c>
      <c r="B138" s="11">
        <v>62.4</v>
      </c>
      <c r="C138" s="11">
        <v>41.6</v>
      </c>
      <c r="D138" s="11">
        <v>41.6</v>
      </c>
      <c r="E138" s="12">
        <v>13</v>
      </c>
      <c r="F138" s="11">
        <v>12</v>
      </c>
      <c r="G138" s="11">
        <v>3</v>
      </c>
      <c r="H138" s="11">
        <v>6</v>
      </c>
      <c r="I138" s="11">
        <v>295</v>
      </c>
      <c r="J138" s="11">
        <v>447</v>
      </c>
      <c r="K138" s="11">
        <v>159.5</v>
      </c>
      <c r="L138" s="54">
        <f t="shared" si="5"/>
        <v>224.88570000000001</v>
      </c>
      <c r="M138" s="54">
        <v>224.88570000000001</v>
      </c>
    </row>
    <row r="139" spans="1:13" ht="15">
      <c r="A139" s="11">
        <v>20.8</v>
      </c>
      <c r="B139" s="11">
        <v>62.4</v>
      </c>
      <c r="C139" s="11">
        <v>41.6</v>
      </c>
      <c r="D139" s="11">
        <v>41.6</v>
      </c>
      <c r="E139" s="12">
        <v>13</v>
      </c>
      <c r="F139" s="11">
        <v>12</v>
      </c>
      <c r="G139" s="11">
        <v>3</v>
      </c>
      <c r="H139" s="11">
        <v>6</v>
      </c>
      <c r="I139" s="11">
        <v>295</v>
      </c>
      <c r="J139" s="11">
        <v>447</v>
      </c>
      <c r="K139" s="11">
        <v>159.5</v>
      </c>
      <c r="L139" s="54">
        <f t="shared" si="5"/>
        <v>224.88570000000001</v>
      </c>
      <c r="M139" s="54">
        <v>224.88570000000001</v>
      </c>
    </row>
    <row r="140" spans="1:13" ht="15">
      <c r="A140" s="11">
        <v>20.8</v>
      </c>
      <c r="B140" s="11">
        <v>62.4</v>
      </c>
      <c r="C140" s="11">
        <v>41.6</v>
      </c>
      <c r="D140" s="11">
        <v>41.6</v>
      </c>
      <c r="E140" s="12">
        <v>13</v>
      </c>
      <c r="F140" s="11">
        <v>12</v>
      </c>
      <c r="G140" s="24">
        <v>3</v>
      </c>
      <c r="H140" s="11">
        <v>6</v>
      </c>
      <c r="I140" s="11">
        <v>295</v>
      </c>
      <c r="J140" s="11">
        <v>447</v>
      </c>
      <c r="K140" s="11">
        <v>299.60000000000002</v>
      </c>
      <c r="L140" s="54">
        <f t="shared" si="5"/>
        <v>224.88570000000001</v>
      </c>
      <c r="M140" s="54">
        <v>224.88570000000001</v>
      </c>
    </row>
    <row r="141" spans="1:13" ht="15">
      <c r="A141" s="11">
        <v>20.8</v>
      </c>
      <c r="B141" s="11">
        <v>62.4</v>
      </c>
      <c r="C141" s="11">
        <v>41.6</v>
      </c>
      <c r="D141" s="11">
        <v>41.6</v>
      </c>
      <c r="E141" s="12">
        <v>13</v>
      </c>
      <c r="F141" s="11">
        <v>12</v>
      </c>
      <c r="G141" s="11">
        <v>3</v>
      </c>
      <c r="H141" s="11">
        <v>6</v>
      </c>
      <c r="I141" s="11">
        <v>295</v>
      </c>
      <c r="J141" s="11">
        <v>447</v>
      </c>
      <c r="K141" s="11">
        <v>300.39999999999998</v>
      </c>
      <c r="L141" s="54">
        <f t="shared" si="5"/>
        <v>224.88570000000001</v>
      </c>
      <c r="M141" s="54">
        <v>224.88570000000001</v>
      </c>
    </row>
    <row r="142" spans="1:13" ht="15">
      <c r="A142" s="11">
        <v>20.8</v>
      </c>
      <c r="B142" s="11">
        <v>62.4</v>
      </c>
      <c r="C142" s="11">
        <v>41.6</v>
      </c>
      <c r="D142" s="11">
        <v>41.6</v>
      </c>
      <c r="E142" s="12">
        <v>13</v>
      </c>
      <c r="F142" s="11">
        <v>12</v>
      </c>
      <c r="G142" s="11">
        <v>4.5</v>
      </c>
      <c r="H142" s="11">
        <v>6</v>
      </c>
      <c r="I142" s="11">
        <v>353</v>
      </c>
      <c r="J142" s="11">
        <v>478</v>
      </c>
      <c r="K142" s="11">
        <v>248.8</v>
      </c>
      <c r="L142" s="54">
        <f t="shared" si="5"/>
        <v>360.72270000000009</v>
      </c>
      <c r="M142" s="54">
        <v>360.72270000000009</v>
      </c>
    </row>
    <row r="143" spans="1:13" ht="15">
      <c r="A143" s="11">
        <v>20.8</v>
      </c>
      <c r="B143" s="11">
        <v>62.4</v>
      </c>
      <c r="C143" s="11">
        <v>41.6</v>
      </c>
      <c r="D143" s="11">
        <v>41.6</v>
      </c>
      <c r="E143" s="12">
        <v>13</v>
      </c>
      <c r="F143" s="11">
        <v>12</v>
      </c>
      <c r="G143" s="11">
        <v>4.5</v>
      </c>
      <c r="H143" s="11">
        <v>6</v>
      </c>
      <c r="I143" s="11">
        <v>353</v>
      </c>
      <c r="J143" s="11">
        <v>478</v>
      </c>
      <c r="K143" s="11">
        <v>248.9</v>
      </c>
      <c r="L143" s="54">
        <f t="shared" si="5"/>
        <v>360.72270000000009</v>
      </c>
      <c r="M143" s="54">
        <v>360.72270000000009</v>
      </c>
    </row>
    <row r="144" spans="1:13" ht="15">
      <c r="A144" s="11">
        <v>20.8</v>
      </c>
      <c r="B144" s="11">
        <v>62.4</v>
      </c>
      <c r="C144" s="11">
        <v>41.6</v>
      </c>
      <c r="D144" s="11">
        <v>41.6</v>
      </c>
      <c r="E144" s="12">
        <v>13</v>
      </c>
      <c r="F144" s="11">
        <v>12</v>
      </c>
      <c r="G144" s="11">
        <v>4.5</v>
      </c>
      <c r="H144" s="11">
        <v>6</v>
      </c>
      <c r="I144" s="11">
        <v>353</v>
      </c>
      <c r="J144" s="11">
        <v>478</v>
      </c>
      <c r="K144" s="11">
        <v>510.2</v>
      </c>
      <c r="L144" s="54">
        <f t="shared" si="5"/>
        <v>360.72270000000009</v>
      </c>
      <c r="M144" s="54">
        <v>360.72270000000009</v>
      </c>
    </row>
    <row r="145" spans="1:13" ht="15">
      <c r="A145" s="11">
        <v>20.8</v>
      </c>
      <c r="B145" s="11">
        <v>62.4</v>
      </c>
      <c r="C145" s="11">
        <v>41.6</v>
      </c>
      <c r="D145" s="11">
        <v>41.6</v>
      </c>
      <c r="E145" s="12">
        <v>13</v>
      </c>
      <c r="F145" s="11">
        <v>12</v>
      </c>
      <c r="G145" s="11">
        <v>5</v>
      </c>
      <c r="H145" s="11">
        <v>6</v>
      </c>
      <c r="I145" s="11">
        <v>395</v>
      </c>
      <c r="J145" s="11">
        <v>526</v>
      </c>
      <c r="K145" s="11">
        <v>497.9</v>
      </c>
      <c r="L145" s="54">
        <f t="shared" si="5"/>
        <v>441.05100000000004</v>
      </c>
      <c r="M145" s="54">
        <v>441.05100000000004</v>
      </c>
    </row>
    <row r="146" spans="1:13" ht="15">
      <c r="A146" s="2" t="s">
        <v>1</v>
      </c>
      <c r="B146" s="2" t="s">
        <v>2</v>
      </c>
      <c r="C146" s="2" t="s">
        <v>3</v>
      </c>
      <c r="D146" s="2" t="s">
        <v>4</v>
      </c>
      <c r="E146" s="2" t="s">
        <v>5</v>
      </c>
      <c r="F146" s="2" t="s">
        <v>6</v>
      </c>
      <c r="G146" s="2" t="s">
        <v>7</v>
      </c>
      <c r="H146" s="2" t="s">
        <v>8</v>
      </c>
      <c r="I146" s="3" t="s">
        <v>9</v>
      </c>
      <c r="J146" s="3" t="s">
        <v>10</v>
      </c>
      <c r="K146" s="4" t="s">
        <v>11</v>
      </c>
      <c r="L146" s="72" t="s">
        <v>96</v>
      </c>
      <c r="M146" s="72" t="s">
        <v>97</v>
      </c>
    </row>
    <row r="147" spans="1:13" ht="12.75">
      <c r="L147" s="72" t="s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990"/>
  <sheetViews>
    <sheetView workbookViewId="0"/>
  </sheetViews>
  <sheetFormatPr defaultColWidth="12.5703125" defaultRowHeight="15.75" customHeight="1"/>
  <cols>
    <col min="28" max="29" width="11.85546875" customWidth="1"/>
  </cols>
  <sheetData>
    <row r="1" spans="1:29" ht="15.75" customHeight="1">
      <c r="A1" s="1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79" t="s">
        <v>16</v>
      </c>
      <c r="N1" s="80"/>
      <c r="O1" s="72" t="s">
        <v>99</v>
      </c>
      <c r="P1" s="72" t="s">
        <v>100</v>
      </c>
      <c r="Q1" s="72" t="s">
        <v>101</v>
      </c>
      <c r="S1" s="72" t="s">
        <v>102</v>
      </c>
      <c r="Y1" s="72" t="s">
        <v>103</v>
      </c>
      <c r="Z1" s="72" t="s">
        <v>104</v>
      </c>
      <c r="AA1" s="72" t="s">
        <v>105</v>
      </c>
      <c r="AB1" s="72" t="s">
        <v>106</v>
      </c>
      <c r="AC1" s="72" t="s">
        <v>107</v>
      </c>
    </row>
    <row r="2" spans="1:29" ht="15.75" customHeight="1">
      <c r="A2" s="10">
        <v>1</v>
      </c>
      <c r="B2" s="11">
        <v>20.8</v>
      </c>
      <c r="C2" s="11">
        <v>20.8</v>
      </c>
      <c r="D2" s="11">
        <v>41.6</v>
      </c>
      <c r="E2" s="11">
        <v>0</v>
      </c>
      <c r="F2" s="12">
        <v>13</v>
      </c>
      <c r="G2" s="11">
        <v>12</v>
      </c>
      <c r="H2" s="11">
        <v>0.8</v>
      </c>
      <c r="I2" s="11">
        <v>2</v>
      </c>
      <c r="J2" s="11">
        <v>327</v>
      </c>
      <c r="K2" s="11">
        <v>478</v>
      </c>
      <c r="L2" s="11">
        <v>11.3</v>
      </c>
      <c r="M2" s="14" t="s">
        <v>21</v>
      </c>
      <c r="O2" s="54">
        <f t="shared" ref="O2:O7" si="0">(H2*(2*C2-F2))*2*(2.5*G2/(2*C2))*K2/1000</f>
        <v>15.773999999999999</v>
      </c>
      <c r="P2" s="54">
        <f t="shared" ref="P2:P146" si="1">IF(M2="double",2.75*K2*G2*H2/1000,2*K2*G2*H2/1000)</f>
        <v>9.1776</v>
      </c>
      <c r="Q2" s="54">
        <v>21.376160000000002</v>
      </c>
      <c r="R2" s="54">
        <f t="shared" ref="R2:R24" si="2">1+1.5*(F2/41.6-0.3)</f>
        <v>1.01875</v>
      </c>
      <c r="S2" s="54">
        <f t="shared" ref="S2:S24" si="3">(H2*(2*C2-F2))*2*K2/1000</f>
        <v>21.873280000000001</v>
      </c>
      <c r="T2" s="15">
        <f t="shared" ref="T2:T24" si="4">MIN(2.8*C2/F2-1.7,2.5)</f>
        <v>2.5</v>
      </c>
      <c r="U2" s="54">
        <f t="shared" ref="U2:U37" si="5">2.5</f>
        <v>2.5</v>
      </c>
      <c r="V2" s="15">
        <f t="shared" ref="V2:V146" si="6">MIN(B2/(3*F2), 1)</f>
        <v>0.53333333333333333</v>
      </c>
      <c r="W2" s="15">
        <f t="shared" ref="W2:W146" si="7">MIN(D2/(3*F2)-0.25, 1)</f>
        <v>0.81666666666666665</v>
      </c>
      <c r="X2" s="15">
        <f t="shared" ref="X2:X146" si="8">MIN(0.5*J2+0.6*K2, K2)</f>
        <v>450.3</v>
      </c>
      <c r="Y2" s="54">
        <f t="shared" ref="Y2:Y24" si="9">T2*(V2+W2)*X2*F2*H2/1000</f>
        <v>15.805530000000003</v>
      </c>
      <c r="Z2" s="54">
        <f t="shared" ref="Z2:Z146" si="10">MIN(O2,P2,Q2)</f>
        <v>9.1776</v>
      </c>
      <c r="AA2" s="54">
        <f t="shared" ref="AA2:AA146" si="11">MIN(S2,Y2)</f>
        <v>15.805530000000003</v>
      </c>
      <c r="AB2" s="54">
        <f t="shared" ref="AB2:AB146" si="12">L2/Z2</f>
        <v>1.2312587168758717</v>
      </c>
      <c r="AC2" s="54">
        <f t="shared" ref="AC2:AC146" si="13">L2/AA2</f>
        <v>0.71493964454213166</v>
      </c>
    </row>
    <row r="3" spans="1:29" ht="15.75" customHeight="1">
      <c r="A3" s="10">
        <v>2</v>
      </c>
      <c r="B3" s="11">
        <v>20.8</v>
      </c>
      <c r="C3" s="11">
        <v>20.8</v>
      </c>
      <c r="D3" s="11">
        <v>41.6</v>
      </c>
      <c r="E3" s="11">
        <v>0</v>
      </c>
      <c r="F3" s="12">
        <v>13</v>
      </c>
      <c r="G3" s="11">
        <v>12</v>
      </c>
      <c r="H3" s="11">
        <v>0.8</v>
      </c>
      <c r="I3" s="11">
        <v>2</v>
      </c>
      <c r="J3" s="11">
        <v>327</v>
      </c>
      <c r="K3" s="11">
        <v>478</v>
      </c>
      <c r="L3" s="11">
        <v>11.9</v>
      </c>
      <c r="M3" s="14" t="s">
        <v>21</v>
      </c>
      <c r="N3" s="15"/>
      <c r="O3" s="54">
        <f t="shared" si="0"/>
        <v>15.773999999999999</v>
      </c>
      <c r="P3" s="54">
        <f t="shared" si="1"/>
        <v>9.1776</v>
      </c>
      <c r="Q3" s="54">
        <v>21.376160000000002</v>
      </c>
      <c r="R3" s="54">
        <f t="shared" si="2"/>
        <v>1.01875</v>
      </c>
      <c r="S3" s="54">
        <f t="shared" si="3"/>
        <v>21.873280000000001</v>
      </c>
      <c r="T3" s="15">
        <f t="shared" si="4"/>
        <v>2.5</v>
      </c>
      <c r="U3" s="54">
        <f t="shared" si="5"/>
        <v>2.5</v>
      </c>
      <c r="V3" s="15">
        <f t="shared" si="6"/>
        <v>0.53333333333333333</v>
      </c>
      <c r="W3" s="15">
        <f t="shared" si="7"/>
        <v>0.81666666666666665</v>
      </c>
      <c r="X3" s="15">
        <f t="shared" si="8"/>
        <v>450.3</v>
      </c>
      <c r="Y3" s="54">
        <f t="shared" si="9"/>
        <v>15.805530000000003</v>
      </c>
      <c r="Z3" s="54">
        <f t="shared" si="10"/>
        <v>9.1776</v>
      </c>
      <c r="AA3" s="54">
        <f t="shared" si="11"/>
        <v>15.805530000000003</v>
      </c>
      <c r="AB3" s="54">
        <f t="shared" si="12"/>
        <v>1.2966352859135286</v>
      </c>
      <c r="AC3" s="54">
        <f t="shared" si="13"/>
        <v>0.75290104159746607</v>
      </c>
    </row>
    <row r="4" spans="1:29" ht="15.75" customHeight="1">
      <c r="A4" s="10">
        <v>3</v>
      </c>
      <c r="B4" s="11">
        <v>20.8</v>
      </c>
      <c r="C4" s="11">
        <v>20.8</v>
      </c>
      <c r="D4" s="11">
        <v>41.6</v>
      </c>
      <c r="E4" s="11">
        <v>0</v>
      </c>
      <c r="F4" s="12">
        <v>13</v>
      </c>
      <c r="G4" s="11">
        <v>12</v>
      </c>
      <c r="H4" s="11">
        <v>1.2</v>
      </c>
      <c r="I4" s="11">
        <v>2</v>
      </c>
      <c r="J4" s="11">
        <v>311</v>
      </c>
      <c r="K4" s="11">
        <v>456</v>
      </c>
      <c r="L4" s="11">
        <v>17.5</v>
      </c>
      <c r="M4" s="14" t="s">
        <v>21</v>
      </c>
      <c r="N4" s="15"/>
      <c r="O4" s="54">
        <f t="shared" si="0"/>
        <v>22.571999999999999</v>
      </c>
      <c r="P4" s="54">
        <f t="shared" si="1"/>
        <v>13.1328</v>
      </c>
      <c r="Q4" s="54">
        <v>30.588480000000001</v>
      </c>
      <c r="R4" s="54">
        <f t="shared" si="2"/>
        <v>1.01875</v>
      </c>
      <c r="S4" s="54">
        <f t="shared" si="3"/>
        <v>31.29984</v>
      </c>
      <c r="T4" s="15">
        <f t="shared" si="4"/>
        <v>2.5</v>
      </c>
      <c r="U4" s="54">
        <f t="shared" si="5"/>
        <v>2.5</v>
      </c>
      <c r="V4" s="15">
        <f t="shared" si="6"/>
        <v>0.53333333333333333</v>
      </c>
      <c r="W4" s="15">
        <f t="shared" si="7"/>
        <v>0.81666666666666665</v>
      </c>
      <c r="X4" s="15">
        <f t="shared" si="8"/>
        <v>429.09999999999997</v>
      </c>
      <c r="Y4" s="54">
        <f t="shared" si="9"/>
        <v>22.592114999999993</v>
      </c>
      <c r="Z4" s="54">
        <f t="shared" si="10"/>
        <v>13.1328</v>
      </c>
      <c r="AA4" s="54">
        <f t="shared" si="11"/>
        <v>22.592114999999993</v>
      </c>
      <c r="AB4" s="54">
        <f t="shared" si="12"/>
        <v>1.3325414230019494</v>
      </c>
      <c r="AC4" s="54">
        <f t="shared" si="13"/>
        <v>0.77460653860871398</v>
      </c>
    </row>
    <row r="5" spans="1:29" ht="15.75" customHeight="1">
      <c r="A5" s="10">
        <v>4</v>
      </c>
      <c r="B5" s="11">
        <v>20.8</v>
      </c>
      <c r="C5" s="11">
        <v>20.8</v>
      </c>
      <c r="D5" s="11">
        <v>41.6</v>
      </c>
      <c r="E5" s="11">
        <v>0</v>
      </c>
      <c r="F5" s="12">
        <v>13</v>
      </c>
      <c r="G5" s="11">
        <v>12</v>
      </c>
      <c r="H5" s="11">
        <v>2</v>
      </c>
      <c r="I5" s="11">
        <v>2</v>
      </c>
      <c r="J5" s="11">
        <v>334</v>
      </c>
      <c r="K5" s="11">
        <v>463</v>
      </c>
      <c r="L5" s="11">
        <v>28.4</v>
      </c>
      <c r="M5" s="14" t="s">
        <v>21</v>
      </c>
      <c r="N5" s="15"/>
      <c r="O5" s="54">
        <f t="shared" si="0"/>
        <v>38.197499999999998</v>
      </c>
      <c r="P5" s="54">
        <f t="shared" si="1"/>
        <v>22.224</v>
      </c>
      <c r="Q5" s="54">
        <v>51.763400000000011</v>
      </c>
      <c r="R5" s="54">
        <f t="shared" si="2"/>
        <v>1.01875</v>
      </c>
      <c r="S5" s="54">
        <f t="shared" si="3"/>
        <v>52.967200000000005</v>
      </c>
      <c r="T5" s="15">
        <f t="shared" si="4"/>
        <v>2.5</v>
      </c>
      <c r="U5" s="54">
        <f t="shared" si="5"/>
        <v>2.5</v>
      </c>
      <c r="V5" s="15">
        <f t="shared" si="6"/>
        <v>0.53333333333333333</v>
      </c>
      <c r="W5" s="15">
        <f t="shared" si="7"/>
        <v>0.81666666666666665</v>
      </c>
      <c r="X5" s="15">
        <f t="shared" si="8"/>
        <v>444.8</v>
      </c>
      <c r="Y5" s="54">
        <f t="shared" si="9"/>
        <v>39.031200000000005</v>
      </c>
      <c r="Z5" s="54">
        <f t="shared" si="10"/>
        <v>22.224</v>
      </c>
      <c r="AA5" s="54">
        <f t="shared" si="11"/>
        <v>39.031200000000005</v>
      </c>
      <c r="AB5" s="54">
        <f t="shared" si="12"/>
        <v>1.2778977681785457</v>
      </c>
      <c r="AC5" s="54">
        <f t="shared" si="13"/>
        <v>0.727623029781303</v>
      </c>
    </row>
    <row r="6" spans="1:29" ht="15.75" customHeight="1">
      <c r="A6" s="10">
        <v>5</v>
      </c>
      <c r="B6" s="11">
        <v>20.8</v>
      </c>
      <c r="C6" s="11">
        <v>20.8</v>
      </c>
      <c r="D6" s="11">
        <v>41.6</v>
      </c>
      <c r="E6" s="11">
        <v>0</v>
      </c>
      <c r="F6" s="12">
        <v>13</v>
      </c>
      <c r="G6" s="11">
        <v>12</v>
      </c>
      <c r="H6" s="11">
        <v>3</v>
      </c>
      <c r="I6" s="11">
        <v>2</v>
      </c>
      <c r="J6" s="11">
        <v>295</v>
      </c>
      <c r="K6" s="11">
        <v>447</v>
      </c>
      <c r="L6" s="11">
        <v>40.4</v>
      </c>
      <c r="M6" s="14" t="s">
        <v>21</v>
      </c>
      <c r="N6" s="15"/>
      <c r="O6" s="54">
        <f t="shared" si="0"/>
        <v>55.316250000000011</v>
      </c>
      <c r="P6" s="54">
        <f t="shared" si="1"/>
        <v>32.183999999999997</v>
      </c>
      <c r="Q6" s="54">
        <v>74.961900000000014</v>
      </c>
      <c r="R6" s="54">
        <f t="shared" si="2"/>
        <v>1.01875</v>
      </c>
      <c r="S6" s="54">
        <f t="shared" si="3"/>
        <v>76.705200000000005</v>
      </c>
      <c r="T6" s="15">
        <f t="shared" si="4"/>
        <v>2.5</v>
      </c>
      <c r="U6" s="54">
        <f t="shared" si="5"/>
        <v>2.5</v>
      </c>
      <c r="V6" s="15">
        <f t="shared" si="6"/>
        <v>0.53333333333333333</v>
      </c>
      <c r="W6" s="15">
        <f t="shared" si="7"/>
        <v>0.81666666666666665</v>
      </c>
      <c r="X6" s="15">
        <f t="shared" si="8"/>
        <v>415.7</v>
      </c>
      <c r="Y6" s="54">
        <f t="shared" si="9"/>
        <v>54.7165125</v>
      </c>
      <c r="Z6" s="54">
        <f t="shared" si="10"/>
        <v>32.183999999999997</v>
      </c>
      <c r="AA6" s="54">
        <f t="shared" si="11"/>
        <v>54.7165125</v>
      </c>
      <c r="AB6" s="54">
        <f t="shared" si="12"/>
        <v>1.2552821277653492</v>
      </c>
      <c r="AC6" s="54">
        <f t="shared" si="13"/>
        <v>0.73835115130921403</v>
      </c>
    </row>
    <row r="7" spans="1:29" ht="15.75" customHeight="1">
      <c r="A7" s="10">
        <v>6</v>
      </c>
      <c r="B7" s="11">
        <v>20.8</v>
      </c>
      <c r="C7" s="11">
        <v>20.8</v>
      </c>
      <c r="D7" s="11">
        <v>41.6</v>
      </c>
      <c r="E7" s="11">
        <v>0</v>
      </c>
      <c r="F7" s="12">
        <v>13</v>
      </c>
      <c r="G7" s="11">
        <v>12</v>
      </c>
      <c r="H7" s="11">
        <v>3</v>
      </c>
      <c r="I7" s="11">
        <v>2</v>
      </c>
      <c r="J7" s="11">
        <v>295</v>
      </c>
      <c r="K7" s="11">
        <v>447</v>
      </c>
      <c r="L7" s="11">
        <v>40.9</v>
      </c>
      <c r="M7" s="14" t="s">
        <v>21</v>
      </c>
      <c r="N7" s="15"/>
      <c r="O7" s="54">
        <f t="shared" si="0"/>
        <v>55.316250000000011</v>
      </c>
      <c r="P7" s="54">
        <f t="shared" si="1"/>
        <v>32.183999999999997</v>
      </c>
      <c r="Q7" s="54">
        <v>74.961900000000014</v>
      </c>
      <c r="R7" s="54">
        <f t="shared" si="2"/>
        <v>1.01875</v>
      </c>
      <c r="S7" s="54">
        <f t="shared" si="3"/>
        <v>76.705200000000005</v>
      </c>
      <c r="T7" s="15">
        <f t="shared" si="4"/>
        <v>2.5</v>
      </c>
      <c r="U7" s="54">
        <f t="shared" si="5"/>
        <v>2.5</v>
      </c>
      <c r="V7" s="15">
        <f t="shared" si="6"/>
        <v>0.53333333333333333</v>
      </c>
      <c r="W7" s="15">
        <f t="shared" si="7"/>
        <v>0.81666666666666665</v>
      </c>
      <c r="X7" s="15">
        <f t="shared" si="8"/>
        <v>415.7</v>
      </c>
      <c r="Y7" s="54">
        <f t="shared" si="9"/>
        <v>54.7165125</v>
      </c>
      <c r="Z7" s="54">
        <f t="shared" si="10"/>
        <v>32.183999999999997</v>
      </c>
      <c r="AA7" s="54">
        <f t="shared" si="11"/>
        <v>54.7165125</v>
      </c>
      <c r="AB7" s="54">
        <f t="shared" si="12"/>
        <v>1.2708177976634354</v>
      </c>
      <c r="AC7" s="54">
        <f t="shared" si="13"/>
        <v>0.74748916060759529</v>
      </c>
    </row>
    <row r="8" spans="1:29" ht="15.75" customHeight="1">
      <c r="A8" s="10">
        <v>7</v>
      </c>
      <c r="B8" s="11">
        <v>20.8</v>
      </c>
      <c r="C8" s="11">
        <v>20.8</v>
      </c>
      <c r="D8" s="11">
        <v>41.6</v>
      </c>
      <c r="E8" s="11">
        <v>0</v>
      </c>
      <c r="F8" s="12">
        <v>13</v>
      </c>
      <c r="G8" s="11">
        <v>12</v>
      </c>
      <c r="H8" s="24">
        <v>3</v>
      </c>
      <c r="I8" s="11">
        <v>2</v>
      </c>
      <c r="J8" s="11">
        <v>295</v>
      </c>
      <c r="K8" s="11">
        <v>447</v>
      </c>
      <c r="L8" s="11">
        <v>79.2</v>
      </c>
      <c r="M8" s="14" t="s">
        <v>38</v>
      </c>
      <c r="N8" s="15"/>
      <c r="O8" s="72">
        <f t="shared" ref="O8:O9" si="14">(H8*(2*C8-F8))*2*(0.1+3*G8/(2*C8)*K8)/1000</f>
        <v>66.396659999999997</v>
      </c>
      <c r="P8" s="54">
        <f t="shared" si="1"/>
        <v>44.253</v>
      </c>
      <c r="Q8" s="54">
        <v>74.961900000000014</v>
      </c>
      <c r="R8" s="54">
        <f t="shared" si="2"/>
        <v>1.01875</v>
      </c>
      <c r="S8" s="54">
        <f t="shared" si="3"/>
        <v>76.705200000000005</v>
      </c>
      <c r="T8" s="15">
        <f t="shared" si="4"/>
        <v>2.5</v>
      </c>
      <c r="U8" s="54">
        <f t="shared" si="5"/>
        <v>2.5</v>
      </c>
      <c r="V8" s="15">
        <f t="shared" si="6"/>
        <v>0.53333333333333333</v>
      </c>
      <c r="W8" s="15">
        <f t="shared" si="7"/>
        <v>0.81666666666666665</v>
      </c>
      <c r="X8" s="15">
        <f t="shared" si="8"/>
        <v>415.7</v>
      </c>
      <c r="Y8" s="54">
        <f t="shared" si="9"/>
        <v>54.7165125</v>
      </c>
      <c r="Z8" s="54">
        <f t="shared" si="10"/>
        <v>44.253</v>
      </c>
      <c r="AA8" s="54">
        <f t="shared" si="11"/>
        <v>54.7165125</v>
      </c>
      <c r="AB8" s="54">
        <f t="shared" si="12"/>
        <v>1.789709172259508</v>
      </c>
      <c r="AC8" s="54">
        <f t="shared" si="13"/>
        <v>1.4474606728636077</v>
      </c>
    </row>
    <row r="9" spans="1:29" ht="15.75" customHeight="1">
      <c r="A9" s="10">
        <v>8</v>
      </c>
      <c r="B9" s="11">
        <v>20.8</v>
      </c>
      <c r="C9" s="11">
        <v>20.8</v>
      </c>
      <c r="D9" s="11">
        <v>41.6</v>
      </c>
      <c r="E9" s="11">
        <v>0</v>
      </c>
      <c r="F9" s="12">
        <v>13</v>
      </c>
      <c r="G9" s="11">
        <v>12</v>
      </c>
      <c r="H9" s="11">
        <v>3</v>
      </c>
      <c r="I9" s="11">
        <v>2</v>
      </c>
      <c r="J9" s="11">
        <v>295</v>
      </c>
      <c r="K9" s="11">
        <v>447</v>
      </c>
      <c r="L9" s="11">
        <v>79.5</v>
      </c>
      <c r="M9" s="14" t="s">
        <v>38</v>
      </c>
      <c r="N9" s="15"/>
      <c r="O9" s="72">
        <f t="shared" si="14"/>
        <v>66.396659999999997</v>
      </c>
      <c r="P9" s="54">
        <f t="shared" si="1"/>
        <v>44.253</v>
      </c>
      <c r="Q9" s="54">
        <v>74.961900000000014</v>
      </c>
      <c r="R9" s="54">
        <f t="shared" si="2"/>
        <v>1.01875</v>
      </c>
      <c r="S9" s="54">
        <f t="shared" si="3"/>
        <v>76.705200000000005</v>
      </c>
      <c r="T9" s="15">
        <f t="shared" si="4"/>
        <v>2.5</v>
      </c>
      <c r="U9" s="54">
        <f t="shared" si="5"/>
        <v>2.5</v>
      </c>
      <c r="V9" s="15">
        <f t="shared" si="6"/>
        <v>0.53333333333333333</v>
      </c>
      <c r="W9" s="15">
        <f t="shared" si="7"/>
        <v>0.81666666666666665</v>
      </c>
      <c r="X9" s="15">
        <f t="shared" si="8"/>
        <v>415.7</v>
      </c>
      <c r="Y9" s="54">
        <f t="shared" si="9"/>
        <v>54.7165125</v>
      </c>
      <c r="Z9" s="54">
        <f t="shared" si="10"/>
        <v>44.253</v>
      </c>
      <c r="AA9" s="54">
        <f t="shared" si="11"/>
        <v>54.7165125</v>
      </c>
      <c r="AB9" s="54">
        <f t="shared" si="12"/>
        <v>1.7964883736695818</v>
      </c>
      <c r="AC9" s="54">
        <f t="shared" si="13"/>
        <v>1.4529434784426365</v>
      </c>
    </row>
    <row r="10" spans="1:29" ht="15.75" customHeight="1">
      <c r="A10" s="10">
        <v>9</v>
      </c>
      <c r="B10" s="11">
        <v>20.8</v>
      </c>
      <c r="C10" s="11">
        <v>20.8</v>
      </c>
      <c r="D10" s="11">
        <v>41.6</v>
      </c>
      <c r="E10" s="11">
        <v>0</v>
      </c>
      <c r="F10" s="12">
        <v>13</v>
      </c>
      <c r="G10" s="11">
        <v>12</v>
      </c>
      <c r="H10" s="11">
        <v>4.5</v>
      </c>
      <c r="I10" s="11">
        <v>2</v>
      </c>
      <c r="J10" s="11">
        <v>353</v>
      </c>
      <c r="K10" s="11">
        <v>478</v>
      </c>
      <c r="L10" s="11">
        <v>67</v>
      </c>
      <c r="M10" s="14" t="s">
        <v>21</v>
      </c>
      <c r="N10" s="15"/>
      <c r="O10" s="54">
        <f t="shared" ref="O10:O11" si="15">(H10*(2*C10-F10))*2*(2.5*G10/(2*C10))*K10/1000</f>
        <v>88.728750000000019</v>
      </c>
      <c r="P10" s="54">
        <f t="shared" si="1"/>
        <v>51.624000000000002</v>
      </c>
      <c r="Q10" s="54">
        <v>120.24090000000001</v>
      </c>
      <c r="R10" s="54">
        <f t="shared" si="2"/>
        <v>1.01875</v>
      </c>
      <c r="S10" s="54">
        <f t="shared" si="3"/>
        <v>123.03720000000001</v>
      </c>
      <c r="T10" s="15">
        <f t="shared" si="4"/>
        <v>2.5</v>
      </c>
      <c r="U10" s="54">
        <f t="shared" si="5"/>
        <v>2.5</v>
      </c>
      <c r="V10" s="15">
        <f t="shared" si="6"/>
        <v>0.53333333333333333</v>
      </c>
      <c r="W10" s="15">
        <f t="shared" si="7"/>
        <v>0.81666666666666665</v>
      </c>
      <c r="X10" s="15">
        <f t="shared" si="8"/>
        <v>463.3</v>
      </c>
      <c r="Y10" s="54">
        <f t="shared" si="9"/>
        <v>91.472793750000008</v>
      </c>
      <c r="Z10" s="54">
        <f t="shared" si="10"/>
        <v>51.624000000000002</v>
      </c>
      <c r="AA10" s="54">
        <f t="shared" si="11"/>
        <v>91.472793750000008</v>
      </c>
      <c r="AB10" s="54">
        <f t="shared" si="12"/>
        <v>1.2978459631179295</v>
      </c>
      <c r="AC10" s="54">
        <f t="shared" si="13"/>
        <v>0.73245822340481426</v>
      </c>
    </row>
    <row r="11" spans="1:29" ht="15.75" customHeight="1">
      <c r="A11" s="10">
        <v>10</v>
      </c>
      <c r="B11" s="11">
        <v>20.8</v>
      </c>
      <c r="C11" s="11">
        <v>20.8</v>
      </c>
      <c r="D11" s="11">
        <v>41.6</v>
      </c>
      <c r="E11" s="11">
        <v>0</v>
      </c>
      <c r="F11" s="12">
        <v>13</v>
      </c>
      <c r="G11" s="11">
        <v>12</v>
      </c>
      <c r="H11" s="11">
        <v>4.5</v>
      </c>
      <c r="I11" s="11">
        <v>2</v>
      </c>
      <c r="J11" s="11">
        <v>353</v>
      </c>
      <c r="K11" s="11">
        <v>478</v>
      </c>
      <c r="L11" s="11">
        <v>67.5</v>
      </c>
      <c r="M11" s="14" t="s">
        <v>21</v>
      </c>
      <c r="N11" s="15"/>
      <c r="O11" s="54">
        <f t="shared" si="15"/>
        <v>88.728750000000019</v>
      </c>
      <c r="P11" s="54">
        <f t="shared" si="1"/>
        <v>51.624000000000002</v>
      </c>
      <c r="Q11" s="54">
        <v>120.24090000000001</v>
      </c>
      <c r="R11" s="54">
        <f t="shared" si="2"/>
        <v>1.01875</v>
      </c>
      <c r="S11" s="54">
        <f t="shared" si="3"/>
        <v>123.03720000000001</v>
      </c>
      <c r="T11" s="15">
        <f t="shared" si="4"/>
        <v>2.5</v>
      </c>
      <c r="U11" s="54">
        <f t="shared" si="5"/>
        <v>2.5</v>
      </c>
      <c r="V11" s="15">
        <f t="shared" si="6"/>
        <v>0.53333333333333333</v>
      </c>
      <c r="W11" s="15">
        <f t="shared" si="7"/>
        <v>0.81666666666666665</v>
      </c>
      <c r="X11" s="15">
        <f t="shared" si="8"/>
        <v>463.3</v>
      </c>
      <c r="Y11" s="54">
        <f t="shared" si="9"/>
        <v>91.472793750000008</v>
      </c>
      <c r="Z11" s="54">
        <f t="shared" si="10"/>
        <v>51.624000000000002</v>
      </c>
      <c r="AA11" s="54">
        <f t="shared" si="11"/>
        <v>91.472793750000008</v>
      </c>
      <c r="AB11" s="54">
        <f t="shared" si="12"/>
        <v>1.3075313807531379</v>
      </c>
      <c r="AC11" s="54">
        <f t="shared" si="13"/>
        <v>0.73792432954962628</v>
      </c>
    </row>
    <row r="12" spans="1:29" ht="15.75" customHeight="1">
      <c r="A12" s="10">
        <v>11</v>
      </c>
      <c r="B12" s="11">
        <v>20.8</v>
      </c>
      <c r="C12" s="11">
        <v>20.8</v>
      </c>
      <c r="D12" s="11">
        <v>41.6</v>
      </c>
      <c r="E12" s="11">
        <v>0</v>
      </c>
      <c r="F12" s="12">
        <v>13</v>
      </c>
      <c r="G12" s="11">
        <v>12</v>
      </c>
      <c r="H12" s="11">
        <v>4.5</v>
      </c>
      <c r="I12" s="11">
        <v>2</v>
      </c>
      <c r="J12" s="11">
        <v>353</v>
      </c>
      <c r="K12" s="11">
        <v>478</v>
      </c>
      <c r="L12" s="11">
        <v>120.9</v>
      </c>
      <c r="M12" s="14" t="s">
        <v>38</v>
      </c>
      <c r="N12" s="26"/>
      <c r="O12" s="72">
        <f t="shared" ref="O12:O13" si="16">(H12*(2*C12-F12))*2*(0.1+3*G12/(2*C12)*K12)/1000</f>
        <v>106.50024000000002</v>
      </c>
      <c r="P12" s="54">
        <f t="shared" si="1"/>
        <v>70.983000000000004</v>
      </c>
      <c r="Q12" s="54">
        <v>120.24090000000001</v>
      </c>
      <c r="R12" s="54">
        <f t="shared" si="2"/>
        <v>1.01875</v>
      </c>
      <c r="S12" s="54">
        <f t="shared" si="3"/>
        <v>123.03720000000001</v>
      </c>
      <c r="T12" s="15">
        <f t="shared" si="4"/>
        <v>2.5</v>
      </c>
      <c r="U12" s="54">
        <f t="shared" si="5"/>
        <v>2.5</v>
      </c>
      <c r="V12" s="15">
        <f t="shared" si="6"/>
        <v>0.53333333333333333</v>
      </c>
      <c r="W12" s="15">
        <f t="shared" si="7"/>
        <v>0.81666666666666665</v>
      </c>
      <c r="X12" s="15">
        <f t="shared" si="8"/>
        <v>463.3</v>
      </c>
      <c r="Y12" s="54">
        <f t="shared" si="9"/>
        <v>91.472793750000008</v>
      </c>
      <c r="Z12" s="54">
        <f t="shared" si="10"/>
        <v>70.983000000000004</v>
      </c>
      <c r="AA12" s="54">
        <f t="shared" si="11"/>
        <v>91.472793750000008</v>
      </c>
      <c r="AB12" s="54">
        <f t="shared" si="12"/>
        <v>1.7032247157770171</v>
      </c>
      <c r="AC12" s="54">
        <f t="shared" si="13"/>
        <v>1.3217044658155528</v>
      </c>
    </row>
    <row r="13" spans="1:29" ht="15.75" customHeight="1">
      <c r="A13" s="10">
        <v>12</v>
      </c>
      <c r="B13" s="11">
        <v>20.8</v>
      </c>
      <c r="C13" s="11">
        <v>20.8</v>
      </c>
      <c r="D13" s="11">
        <v>41.6</v>
      </c>
      <c r="E13" s="11">
        <v>0</v>
      </c>
      <c r="F13" s="12">
        <v>13</v>
      </c>
      <c r="G13" s="11">
        <v>12</v>
      </c>
      <c r="H13" s="11">
        <v>5</v>
      </c>
      <c r="I13" s="11">
        <v>2</v>
      </c>
      <c r="J13" s="11">
        <v>395</v>
      </c>
      <c r="K13" s="11">
        <v>526</v>
      </c>
      <c r="L13" s="11">
        <v>135.9</v>
      </c>
      <c r="M13" s="14" t="s">
        <v>38</v>
      </c>
      <c r="N13" s="26"/>
      <c r="O13" s="72">
        <f t="shared" si="16"/>
        <v>130.21360000000001</v>
      </c>
      <c r="P13" s="54">
        <f t="shared" si="1"/>
        <v>86.79</v>
      </c>
      <c r="Q13" s="54">
        <v>147.017</v>
      </c>
      <c r="R13" s="54">
        <f t="shared" si="2"/>
        <v>1.01875</v>
      </c>
      <c r="S13" s="54">
        <f t="shared" si="3"/>
        <v>150.43600000000001</v>
      </c>
      <c r="T13" s="15">
        <f t="shared" si="4"/>
        <v>2.5</v>
      </c>
      <c r="U13" s="54">
        <f t="shared" si="5"/>
        <v>2.5</v>
      </c>
      <c r="V13" s="15">
        <f t="shared" si="6"/>
        <v>0.53333333333333333</v>
      </c>
      <c r="W13" s="15">
        <f t="shared" si="7"/>
        <v>0.81666666666666665</v>
      </c>
      <c r="X13" s="15">
        <f t="shared" si="8"/>
        <v>513.09999999999991</v>
      </c>
      <c r="Y13" s="54">
        <f t="shared" si="9"/>
        <v>112.56131249999999</v>
      </c>
      <c r="Z13" s="54">
        <f t="shared" si="10"/>
        <v>86.79</v>
      </c>
      <c r="AA13" s="54">
        <f t="shared" si="11"/>
        <v>112.56131249999999</v>
      </c>
      <c r="AB13" s="54">
        <f t="shared" si="12"/>
        <v>1.5658486000691323</v>
      </c>
      <c r="AC13" s="54">
        <f t="shared" si="13"/>
        <v>1.2073419986107574</v>
      </c>
    </row>
    <row r="14" spans="1:29" ht="15.75" customHeight="1">
      <c r="A14" s="10">
        <v>13</v>
      </c>
      <c r="B14" s="11">
        <v>20.8</v>
      </c>
      <c r="C14" s="11">
        <v>41.6</v>
      </c>
      <c r="D14" s="11">
        <v>41.6</v>
      </c>
      <c r="E14" s="11">
        <v>0</v>
      </c>
      <c r="F14" s="12">
        <v>13</v>
      </c>
      <c r="G14" s="11">
        <v>12</v>
      </c>
      <c r="H14" s="11">
        <v>0.8</v>
      </c>
      <c r="I14" s="11">
        <v>2</v>
      </c>
      <c r="J14" s="11">
        <v>327</v>
      </c>
      <c r="K14" s="11">
        <v>478</v>
      </c>
      <c r="L14" s="11">
        <v>19.7</v>
      </c>
      <c r="M14" s="14" t="s">
        <v>21</v>
      </c>
      <c r="N14" s="26"/>
      <c r="O14" s="54">
        <f t="shared" ref="O14:O19" si="17">(H14*(2*C14-F14))*2*(2.5*G14/(2*C14))*K14/1000</f>
        <v>19.359000000000002</v>
      </c>
      <c r="P14" s="54">
        <f t="shared" si="1"/>
        <v>9.1776</v>
      </c>
      <c r="Q14" s="54">
        <v>21.376160000000002</v>
      </c>
      <c r="R14" s="54">
        <f t="shared" si="2"/>
        <v>1.01875</v>
      </c>
      <c r="S14" s="54">
        <f t="shared" si="3"/>
        <v>53.688960000000009</v>
      </c>
      <c r="T14" s="15">
        <f t="shared" si="4"/>
        <v>2.5</v>
      </c>
      <c r="U14" s="54">
        <f t="shared" si="5"/>
        <v>2.5</v>
      </c>
      <c r="V14" s="15">
        <f t="shared" si="6"/>
        <v>0.53333333333333333</v>
      </c>
      <c r="W14" s="15">
        <f t="shared" si="7"/>
        <v>0.81666666666666665</v>
      </c>
      <c r="X14" s="15">
        <f t="shared" si="8"/>
        <v>450.3</v>
      </c>
      <c r="Y14" s="54">
        <f t="shared" si="9"/>
        <v>15.805530000000003</v>
      </c>
      <c r="Z14" s="54">
        <f t="shared" si="10"/>
        <v>9.1776</v>
      </c>
      <c r="AA14" s="54">
        <f t="shared" si="11"/>
        <v>15.805530000000003</v>
      </c>
      <c r="AB14" s="54">
        <f t="shared" si="12"/>
        <v>2.1465306834030682</v>
      </c>
      <c r="AC14" s="54">
        <f t="shared" si="13"/>
        <v>1.2463992033168136</v>
      </c>
    </row>
    <row r="15" spans="1:29" ht="15.75" customHeight="1">
      <c r="A15" s="10">
        <v>14</v>
      </c>
      <c r="B15" s="11">
        <v>20.8</v>
      </c>
      <c r="C15" s="11">
        <v>41.6</v>
      </c>
      <c r="D15" s="11">
        <v>41.6</v>
      </c>
      <c r="E15" s="11">
        <v>0</v>
      </c>
      <c r="F15" s="12">
        <v>13</v>
      </c>
      <c r="G15" s="11">
        <v>12</v>
      </c>
      <c r="H15" s="11">
        <v>0.8</v>
      </c>
      <c r="I15" s="11">
        <v>2</v>
      </c>
      <c r="J15" s="11">
        <v>327</v>
      </c>
      <c r="K15" s="11">
        <v>478</v>
      </c>
      <c r="L15" s="11">
        <v>22</v>
      </c>
      <c r="M15" s="14" t="s">
        <v>21</v>
      </c>
      <c r="N15" s="26"/>
      <c r="O15" s="54">
        <f t="shared" si="17"/>
        <v>19.359000000000002</v>
      </c>
      <c r="P15" s="54">
        <f t="shared" si="1"/>
        <v>9.1776</v>
      </c>
      <c r="Q15" s="54">
        <v>21.376160000000002</v>
      </c>
      <c r="R15" s="54">
        <f t="shared" si="2"/>
        <v>1.01875</v>
      </c>
      <c r="S15" s="54">
        <f t="shared" si="3"/>
        <v>53.688960000000009</v>
      </c>
      <c r="T15" s="15">
        <f t="shared" si="4"/>
        <v>2.5</v>
      </c>
      <c r="U15" s="54">
        <f t="shared" si="5"/>
        <v>2.5</v>
      </c>
      <c r="V15" s="15">
        <f t="shared" si="6"/>
        <v>0.53333333333333333</v>
      </c>
      <c r="W15" s="15">
        <f t="shared" si="7"/>
        <v>0.81666666666666665</v>
      </c>
      <c r="X15" s="15">
        <f t="shared" si="8"/>
        <v>450.3</v>
      </c>
      <c r="Y15" s="54">
        <f t="shared" si="9"/>
        <v>15.805530000000003</v>
      </c>
      <c r="Z15" s="54">
        <f t="shared" si="10"/>
        <v>9.1776</v>
      </c>
      <c r="AA15" s="54">
        <f t="shared" si="11"/>
        <v>15.805530000000003</v>
      </c>
      <c r="AB15" s="54">
        <f t="shared" si="12"/>
        <v>2.3971408647140864</v>
      </c>
      <c r="AC15" s="54">
        <f t="shared" si="13"/>
        <v>1.3919178920289288</v>
      </c>
    </row>
    <row r="16" spans="1:29" ht="15.75" customHeight="1">
      <c r="A16" s="10">
        <v>15</v>
      </c>
      <c r="B16" s="11">
        <v>20.8</v>
      </c>
      <c r="C16" s="11">
        <v>41.6</v>
      </c>
      <c r="D16" s="11">
        <v>41.6</v>
      </c>
      <c r="E16" s="11">
        <v>0</v>
      </c>
      <c r="F16" s="12">
        <v>13</v>
      </c>
      <c r="G16" s="11">
        <v>12</v>
      </c>
      <c r="H16" s="11">
        <v>1.2</v>
      </c>
      <c r="I16" s="11">
        <v>2</v>
      </c>
      <c r="J16" s="11">
        <v>311</v>
      </c>
      <c r="K16" s="11">
        <v>456</v>
      </c>
      <c r="L16" s="11">
        <v>32.4</v>
      </c>
      <c r="M16" s="14" t="s">
        <v>21</v>
      </c>
      <c r="N16" s="26"/>
      <c r="O16" s="54">
        <f t="shared" si="17"/>
        <v>27.701999999999995</v>
      </c>
      <c r="P16" s="54">
        <f t="shared" si="1"/>
        <v>13.1328</v>
      </c>
      <c r="Q16" s="54">
        <v>30.588480000000001</v>
      </c>
      <c r="R16" s="54">
        <f t="shared" si="2"/>
        <v>1.01875</v>
      </c>
      <c r="S16" s="54">
        <f t="shared" si="3"/>
        <v>76.826879999999989</v>
      </c>
      <c r="T16" s="15">
        <f t="shared" si="4"/>
        <v>2.5</v>
      </c>
      <c r="U16" s="54">
        <f t="shared" si="5"/>
        <v>2.5</v>
      </c>
      <c r="V16" s="15">
        <f t="shared" si="6"/>
        <v>0.53333333333333333</v>
      </c>
      <c r="W16" s="15">
        <f t="shared" si="7"/>
        <v>0.81666666666666665</v>
      </c>
      <c r="X16" s="15">
        <f t="shared" si="8"/>
        <v>429.09999999999997</v>
      </c>
      <c r="Y16" s="54">
        <f t="shared" si="9"/>
        <v>22.592114999999993</v>
      </c>
      <c r="Z16" s="54">
        <f t="shared" si="10"/>
        <v>13.1328</v>
      </c>
      <c r="AA16" s="54">
        <f t="shared" si="11"/>
        <v>22.592114999999993</v>
      </c>
      <c r="AB16" s="54">
        <f t="shared" si="12"/>
        <v>2.4671052631578947</v>
      </c>
      <c r="AC16" s="54">
        <f t="shared" si="13"/>
        <v>1.4341286771955617</v>
      </c>
    </row>
    <row r="17" spans="1:29" ht="15.75" customHeight="1">
      <c r="A17" s="10">
        <v>16</v>
      </c>
      <c r="B17" s="11">
        <v>20.8</v>
      </c>
      <c r="C17" s="11">
        <v>41.6</v>
      </c>
      <c r="D17" s="11">
        <v>41.6</v>
      </c>
      <c r="E17" s="11">
        <v>0</v>
      </c>
      <c r="F17" s="12">
        <v>13</v>
      </c>
      <c r="G17" s="11">
        <v>12</v>
      </c>
      <c r="H17" s="11">
        <v>2</v>
      </c>
      <c r="I17" s="11">
        <v>2</v>
      </c>
      <c r="J17" s="11">
        <v>334</v>
      </c>
      <c r="K17" s="11">
        <v>463</v>
      </c>
      <c r="L17" s="11">
        <v>47.6</v>
      </c>
      <c r="M17" s="14" t="s">
        <v>21</v>
      </c>
      <c r="N17" s="26"/>
      <c r="O17" s="54">
        <f t="shared" si="17"/>
        <v>46.878749999999997</v>
      </c>
      <c r="P17" s="54">
        <f t="shared" si="1"/>
        <v>22.224</v>
      </c>
      <c r="Q17" s="54">
        <v>51.763400000000011</v>
      </c>
      <c r="R17" s="54">
        <f t="shared" si="2"/>
        <v>1.01875</v>
      </c>
      <c r="S17" s="54">
        <f t="shared" si="3"/>
        <v>130.0104</v>
      </c>
      <c r="T17" s="15">
        <f t="shared" si="4"/>
        <v>2.5</v>
      </c>
      <c r="U17" s="54">
        <f t="shared" si="5"/>
        <v>2.5</v>
      </c>
      <c r="V17" s="15">
        <f t="shared" si="6"/>
        <v>0.53333333333333333</v>
      </c>
      <c r="W17" s="15">
        <f t="shared" si="7"/>
        <v>0.81666666666666665</v>
      </c>
      <c r="X17" s="15">
        <f t="shared" si="8"/>
        <v>444.8</v>
      </c>
      <c r="Y17" s="54">
        <f t="shared" si="9"/>
        <v>39.031200000000005</v>
      </c>
      <c r="Z17" s="54">
        <f t="shared" si="10"/>
        <v>22.224</v>
      </c>
      <c r="AA17" s="54">
        <f t="shared" si="11"/>
        <v>39.031200000000005</v>
      </c>
      <c r="AB17" s="54">
        <f t="shared" si="12"/>
        <v>2.1418286537077034</v>
      </c>
      <c r="AC17" s="54">
        <f t="shared" si="13"/>
        <v>1.2195371907602122</v>
      </c>
    </row>
    <row r="18" spans="1:29" ht="15.75" customHeight="1">
      <c r="A18" s="10">
        <v>17</v>
      </c>
      <c r="B18" s="11">
        <v>20.8</v>
      </c>
      <c r="C18" s="11">
        <v>41.6</v>
      </c>
      <c r="D18" s="11">
        <v>41.6</v>
      </c>
      <c r="E18" s="11">
        <v>0</v>
      </c>
      <c r="F18" s="12">
        <v>13</v>
      </c>
      <c r="G18" s="11">
        <v>12</v>
      </c>
      <c r="H18" s="11">
        <v>3</v>
      </c>
      <c r="I18" s="11">
        <v>2</v>
      </c>
      <c r="J18" s="11">
        <v>295</v>
      </c>
      <c r="K18" s="11">
        <v>447</v>
      </c>
      <c r="L18" s="11">
        <v>71.2</v>
      </c>
      <c r="M18" s="14" t="s">
        <v>21</v>
      </c>
      <c r="N18" s="15"/>
      <c r="O18" s="54">
        <f t="shared" si="17"/>
        <v>67.888125000000016</v>
      </c>
      <c r="P18" s="54">
        <f t="shared" si="1"/>
        <v>32.183999999999997</v>
      </c>
      <c r="Q18" s="54">
        <v>74.961900000000014</v>
      </c>
      <c r="R18" s="54">
        <f t="shared" si="2"/>
        <v>1.01875</v>
      </c>
      <c r="S18" s="54">
        <f t="shared" si="3"/>
        <v>188.27640000000002</v>
      </c>
      <c r="T18" s="15">
        <f t="shared" si="4"/>
        <v>2.5</v>
      </c>
      <c r="U18" s="54">
        <f t="shared" si="5"/>
        <v>2.5</v>
      </c>
      <c r="V18" s="15">
        <f t="shared" si="6"/>
        <v>0.53333333333333333</v>
      </c>
      <c r="W18" s="15">
        <f t="shared" si="7"/>
        <v>0.81666666666666665</v>
      </c>
      <c r="X18" s="15">
        <f t="shared" si="8"/>
        <v>415.7</v>
      </c>
      <c r="Y18" s="54">
        <f t="shared" si="9"/>
        <v>54.7165125</v>
      </c>
      <c r="Z18" s="54">
        <f t="shared" si="10"/>
        <v>32.183999999999997</v>
      </c>
      <c r="AA18" s="54">
        <f t="shared" si="11"/>
        <v>54.7165125</v>
      </c>
      <c r="AB18" s="54">
        <f t="shared" si="12"/>
        <v>2.2122793934874476</v>
      </c>
      <c r="AC18" s="54">
        <f t="shared" si="13"/>
        <v>1.3012525240895059</v>
      </c>
    </row>
    <row r="19" spans="1:29" ht="15.75" customHeight="1">
      <c r="A19" s="10">
        <v>18</v>
      </c>
      <c r="B19" s="11">
        <v>20.8</v>
      </c>
      <c r="C19" s="11">
        <v>41.6</v>
      </c>
      <c r="D19" s="11">
        <v>41.6</v>
      </c>
      <c r="E19" s="11">
        <v>0</v>
      </c>
      <c r="F19" s="12">
        <v>13</v>
      </c>
      <c r="G19" s="11">
        <v>12</v>
      </c>
      <c r="H19" s="11">
        <v>3</v>
      </c>
      <c r="I19" s="11">
        <v>2</v>
      </c>
      <c r="J19" s="11">
        <v>295</v>
      </c>
      <c r="K19" s="11">
        <v>447</v>
      </c>
      <c r="L19" s="11">
        <v>72</v>
      </c>
      <c r="M19" s="14" t="s">
        <v>21</v>
      </c>
      <c r="N19" s="26"/>
      <c r="O19" s="54">
        <f t="shared" si="17"/>
        <v>67.888125000000016</v>
      </c>
      <c r="P19" s="54">
        <f t="shared" si="1"/>
        <v>32.183999999999997</v>
      </c>
      <c r="Q19" s="54">
        <v>74.961900000000014</v>
      </c>
      <c r="R19" s="54">
        <f t="shared" si="2"/>
        <v>1.01875</v>
      </c>
      <c r="S19" s="54">
        <f t="shared" si="3"/>
        <v>188.27640000000002</v>
      </c>
      <c r="T19" s="15">
        <f t="shared" si="4"/>
        <v>2.5</v>
      </c>
      <c r="U19" s="54">
        <f t="shared" si="5"/>
        <v>2.5</v>
      </c>
      <c r="V19" s="15">
        <f t="shared" si="6"/>
        <v>0.53333333333333333</v>
      </c>
      <c r="W19" s="15">
        <f t="shared" si="7"/>
        <v>0.81666666666666665</v>
      </c>
      <c r="X19" s="15">
        <f t="shared" si="8"/>
        <v>415.7</v>
      </c>
      <c r="Y19" s="54">
        <f t="shared" si="9"/>
        <v>54.7165125</v>
      </c>
      <c r="Z19" s="54">
        <f t="shared" si="10"/>
        <v>32.183999999999997</v>
      </c>
      <c r="AA19" s="54">
        <f t="shared" si="11"/>
        <v>54.7165125</v>
      </c>
      <c r="AB19" s="54">
        <f t="shared" si="12"/>
        <v>2.2371364653243848</v>
      </c>
      <c r="AC19" s="54">
        <f t="shared" si="13"/>
        <v>1.3158733389669162</v>
      </c>
    </row>
    <row r="20" spans="1:29" ht="15.75" customHeight="1">
      <c r="A20" s="10">
        <v>19</v>
      </c>
      <c r="B20" s="11">
        <v>20.8</v>
      </c>
      <c r="C20" s="11">
        <v>41.6</v>
      </c>
      <c r="D20" s="11">
        <v>41.6</v>
      </c>
      <c r="E20" s="11">
        <v>0</v>
      </c>
      <c r="F20" s="12">
        <v>13</v>
      </c>
      <c r="G20" s="11">
        <v>12</v>
      </c>
      <c r="H20" s="24">
        <v>3</v>
      </c>
      <c r="I20" s="11">
        <v>2</v>
      </c>
      <c r="J20" s="11">
        <v>295</v>
      </c>
      <c r="K20" s="11">
        <v>447</v>
      </c>
      <c r="L20" s="11">
        <v>122.1</v>
      </c>
      <c r="M20" s="14" t="s">
        <v>38</v>
      </c>
      <c r="N20" s="26"/>
      <c r="O20" s="72">
        <f t="shared" ref="O20:O21" si="18">(H20*(2*C20-F20))*2*(0.1+3*G20/(2*C20)*K20)/1000</f>
        <v>81.507869999999997</v>
      </c>
      <c r="P20" s="54">
        <f t="shared" si="1"/>
        <v>44.253</v>
      </c>
      <c r="Q20" s="54">
        <v>74.961900000000014</v>
      </c>
      <c r="R20" s="54">
        <f t="shared" si="2"/>
        <v>1.01875</v>
      </c>
      <c r="S20" s="54">
        <f t="shared" si="3"/>
        <v>188.27640000000002</v>
      </c>
      <c r="T20" s="15">
        <f t="shared" si="4"/>
        <v>2.5</v>
      </c>
      <c r="U20" s="54">
        <f t="shared" si="5"/>
        <v>2.5</v>
      </c>
      <c r="V20" s="15">
        <f t="shared" si="6"/>
        <v>0.53333333333333333</v>
      </c>
      <c r="W20" s="15">
        <f t="shared" si="7"/>
        <v>0.81666666666666665</v>
      </c>
      <c r="X20" s="15">
        <f t="shared" si="8"/>
        <v>415.7</v>
      </c>
      <c r="Y20" s="54">
        <f t="shared" si="9"/>
        <v>54.7165125</v>
      </c>
      <c r="Z20" s="54">
        <f t="shared" si="10"/>
        <v>44.253</v>
      </c>
      <c r="AA20" s="54">
        <f t="shared" si="11"/>
        <v>54.7165125</v>
      </c>
      <c r="AB20" s="54">
        <f t="shared" si="12"/>
        <v>2.7591349739000743</v>
      </c>
      <c r="AC20" s="54">
        <f t="shared" si="13"/>
        <v>2.2315018706647285</v>
      </c>
    </row>
    <row r="21" spans="1:29" ht="15.75" customHeight="1">
      <c r="A21" s="10">
        <v>20</v>
      </c>
      <c r="B21" s="11">
        <v>20.8</v>
      </c>
      <c r="C21" s="11">
        <v>41.6</v>
      </c>
      <c r="D21" s="11">
        <v>41.6</v>
      </c>
      <c r="E21" s="11">
        <v>0</v>
      </c>
      <c r="F21" s="12">
        <v>13</v>
      </c>
      <c r="G21" s="11">
        <v>12</v>
      </c>
      <c r="H21" s="11">
        <v>3</v>
      </c>
      <c r="I21" s="11">
        <v>2</v>
      </c>
      <c r="J21" s="11">
        <v>295</v>
      </c>
      <c r="K21" s="11">
        <v>447</v>
      </c>
      <c r="L21" s="11">
        <v>120.9</v>
      </c>
      <c r="M21" s="14" t="s">
        <v>38</v>
      </c>
      <c r="N21" s="26"/>
      <c r="O21" s="72">
        <f t="shared" si="18"/>
        <v>81.507869999999997</v>
      </c>
      <c r="P21" s="54">
        <f t="shared" si="1"/>
        <v>44.253</v>
      </c>
      <c r="Q21" s="54">
        <v>74.961900000000014</v>
      </c>
      <c r="R21" s="54">
        <f t="shared" si="2"/>
        <v>1.01875</v>
      </c>
      <c r="S21" s="54">
        <f t="shared" si="3"/>
        <v>188.27640000000002</v>
      </c>
      <c r="T21" s="15">
        <f t="shared" si="4"/>
        <v>2.5</v>
      </c>
      <c r="U21" s="54">
        <f t="shared" si="5"/>
        <v>2.5</v>
      </c>
      <c r="V21" s="15">
        <f t="shared" si="6"/>
        <v>0.53333333333333333</v>
      </c>
      <c r="W21" s="15">
        <f t="shared" si="7"/>
        <v>0.81666666666666665</v>
      </c>
      <c r="X21" s="15">
        <f t="shared" si="8"/>
        <v>415.7</v>
      </c>
      <c r="Y21" s="54">
        <f t="shared" si="9"/>
        <v>54.7165125</v>
      </c>
      <c r="Z21" s="54">
        <f t="shared" si="10"/>
        <v>44.253</v>
      </c>
      <c r="AA21" s="54">
        <f t="shared" si="11"/>
        <v>54.7165125</v>
      </c>
      <c r="AB21" s="54">
        <f t="shared" si="12"/>
        <v>2.7320181682597791</v>
      </c>
      <c r="AC21" s="54">
        <f t="shared" si="13"/>
        <v>2.2095706483486133</v>
      </c>
    </row>
    <row r="22" spans="1:29" ht="15.75" customHeight="1">
      <c r="A22" s="10">
        <v>21</v>
      </c>
      <c r="B22" s="11">
        <v>20.8</v>
      </c>
      <c r="C22" s="11">
        <v>41.6</v>
      </c>
      <c r="D22" s="11">
        <v>41.6</v>
      </c>
      <c r="E22" s="11">
        <v>0</v>
      </c>
      <c r="F22" s="12">
        <v>13</v>
      </c>
      <c r="G22" s="11">
        <v>12</v>
      </c>
      <c r="H22" s="11">
        <v>4.5</v>
      </c>
      <c r="I22" s="11">
        <v>2</v>
      </c>
      <c r="J22" s="11">
        <v>353</v>
      </c>
      <c r="K22" s="11">
        <v>478</v>
      </c>
      <c r="L22" s="11">
        <v>103.8</v>
      </c>
      <c r="M22" s="14" t="s">
        <v>21</v>
      </c>
      <c r="N22" s="15"/>
      <c r="O22" s="54">
        <f t="shared" ref="O22:O23" si="19">(H22*(2*C22-F22))*2*(2.5*G22/(2*C22))*K22/1000</f>
        <v>108.89437500000001</v>
      </c>
      <c r="P22" s="54">
        <f t="shared" si="1"/>
        <v>51.624000000000002</v>
      </c>
      <c r="Q22" s="54">
        <v>120.24090000000001</v>
      </c>
      <c r="R22" s="54">
        <f t="shared" si="2"/>
        <v>1.01875</v>
      </c>
      <c r="S22" s="54">
        <f t="shared" si="3"/>
        <v>302.00040000000001</v>
      </c>
      <c r="T22" s="15">
        <f t="shared" si="4"/>
        <v>2.5</v>
      </c>
      <c r="U22" s="54">
        <f t="shared" si="5"/>
        <v>2.5</v>
      </c>
      <c r="V22" s="15">
        <f t="shared" si="6"/>
        <v>0.53333333333333333</v>
      </c>
      <c r="W22" s="15">
        <f t="shared" si="7"/>
        <v>0.81666666666666665</v>
      </c>
      <c r="X22" s="15">
        <f t="shared" si="8"/>
        <v>463.3</v>
      </c>
      <c r="Y22" s="54">
        <f t="shared" si="9"/>
        <v>91.472793750000008</v>
      </c>
      <c r="Z22" s="54">
        <f t="shared" si="10"/>
        <v>51.624000000000002</v>
      </c>
      <c r="AA22" s="54">
        <f t="shared" si="11"/>
        <v>91.472793750000008</v>
      </c>
      <c r="AB22" s="54">
        <f t="shared" si="12"/>
        <v>2.0106927010692699</v>
      </c>
      <c r="AC22" s="54">
        <f t="shared" si="13"/>
        <v>1.1347636356629809</v>
      </c>
    </row>
    <row r="23" spans="1:29" ht="15.75" customHeight="1">
      <c r="A23" s="10">
        <v>22</v>
      </c>
      <c r="B23" s="11">
        <v>20.8</v>
      </c>
      <c r="C23" s="11">
        <v>41.6</v>
      </c>
      <c r="D23" s="11">
        <v>41.6</v>
      </c>
      <c r="E23" s="11">
        <v>0</v>
      </c>
      <c r="F23" s="12">
        <v>13</v>
      </c>
      <c r="G23" s="11">
        <v>12</v>
      </c>
      <c r="H23" s="11">
        <v>4.5</v>
      </c>
      <c r="I23" s="11">
        <v>2</v>
      </c>
      <c r="J23" s="11">
        <v>353</v>
      </c>
      <c r="K23" s="11">
        <v>478</v>
      </c>
      <c r="L23" s="11">
        <v>103.4</v>
      </c>
      <c r="M23" s="14" t="s">
        <v>21</v>
      </c>
      <c r="N23" s="15"/>
      <c r="O23" s="54">
        <f t="shared" si="19"/>
        <v>108.89437500000001</v>
      </c>
      <c r="P23" s="54">
        <f t="shared" si="1"/>
        <v>51.624000000000002</v>
      </c>
      <c r="Q23" s="54">
        <v>120.24090000000001</v>
      </c>
      <c r="R23" s="54">
        <f t="shared" si="2"/>
        <v>1.01875</v>
      </c>
      <c r="S23" s="54">
        <f t="shared" si="3"/>
        <v>302.00040000000001</v>
      </c>
      <c r="T23" s="15">
        <f t="shared" si="4"/>
        <v>2.5</v>
      </c>
      <c r="U23" s="54">
        <f t="shared" si="5"/>
        <v>2.5</v>
      </c>
      <c r="V23" s="15">
        <f t="shared" si="6"/>
        <v>0.53333333333333333</v>
      </c>
      <c r="W23" s="15">
        <f t="shared" si="7"/>
        <v>0.81666666666666665</v>
      </c>
      <c r="X23" s="15">
        <f t="shared" si="8"/>
        <v>463.3</v>
      </c>
      <c r="Y23" s="54">
        <f t="shared" si="9"/>
        <v>91.472793750000008</v>
      </c>
      <c r="Z23" s="54">
        <f t="shared" si="10"/>
        <v>51.624000000000002</v>
      </c>
      <c r="AA23" s="54">
        <f t="shared" si="11"/>
        <v>91.472793750000008</v>
      </c>
      <c r="AB23" s="54">
        <f t="shared" si="12"/>
        <v>2.0029443669611036</v>
      </c>
      <c r="AC23" s="54">
        <f t="shared" si="13"/>
        <v>1.1303907507471314</v>
      </c>
    </row>
    <row r="24" spans="1:29" ht="15.75" customHeight="1">
      <c r="A24" s="10">
        <v>23</v>
      </c>
      <c r="B24" s="11">
        <v>20.8</v>
      </c>
      <c r="C24" s="11">
        <v>41.6</v>
      </c>
      <c r="D24" s="11">
        <v>41.6</v>
      </c>
      <c r="E24" s="11">
        <v>0</v>
      </c>
      <c r="F24" s="12">
        <v>13</v>
      </c>
      <c r="G24" s="11">
        <v>12</v>
      </c>
      <c r="H24" s="11">
        <v>4.5</v>
      </c>
      <c r="I24" s="11">
        <v>2</v>
      </c>
      <c r="J24" s="11">
        <v>353</v>
      </c>
      <c r="K24" s="11">
        <v>478</v>
      </c>
      <c r="L24" s="11">
        <v>177.4</v>
      </c>
      <c r="M24" s="14" t="s">
        <v>38</v>
      </c>
      <c r="N24" s="15"/>
      <c r="O24" s="72">
        <f>(H24*(2*C24-F24))*2*(0.1+3*G24/(2*C24)*K24)/1000</f>
        <v>130.73643000000001</v>
      </c>
      <c r="P24" s="54">
        <f t="shared" si="1"/>
        <v>70.983000000000004</v>
      </c>
      <c r="Q24" s="54">
        <v>120.24090000000001</v>
      </c>
      <c r="R24" s="54">
        <f t="shared" si="2"/>
        <v>1.01875</v>
      </c>
      <c r="S24" s="54">
        <f t="shared" si="3"/>
        <v>302.00040000000001</v>
      </c>
      <c r="T24" s="15">
        <f t="shared" si="4"/>
        <v>2.5</v>
      </c>
      <c r="U24" s="54">
        <f t="shared" si="5"/>
        <v>2.5</v>
      </c>
      <c r="V24" s="15">
        <f t="shared" si="6"/>
        <v>0.53333333333333333</v>
      </c>
      <c r="W24" s="15">
        <f t="shared" si="7"/>
        <v>0.81666666666666665</v>
      </c>
      <c r="X24" s="15">
        <f t="shared" si="8"/>
        <v>463.3</v>
      </c>
      <c r="Y24" s="54">
        <f t="shared" si="9"/>
        <v>91.472793750000008</v>
      </c>
      <c r="Z24" s="54">
        <f t="shared" si="10"/>
        <v>70.983000000000004</v>
      </c>
      <c r="AA24" s="54">
        <f t="shared" si="11"/>
        <v>91.472793750000008</v>
      </c>
      <c r="AB24" s="54">
        <f t="shared" si="12"/>
        <v>2.4991899468886918</v>
      </c>
      <c r="AC24" s="54">
        <f t="shared" si="13"/>
        <v>1.9393744601793141</v>
      </c>
    </row>
    <row r="25" spans="1:29" ht="15.75" customHeight="1">
      <c r="A25" s="10">
        <v>24</v>
      </c>
      <c r="B25" s="11">
        <v>20.8</v>
      </c>
      <c r="C25" s="11">
        <v>20.8</v>
      </c>
      <c r="D25" s="11">
        <v>0</v>
      </c>
      <c r="E25" s="11">
        <v>41.6</v>
      </c>
      <c r="F25" s="12">
        <v>13</v>
      </c>
      <c r="G25" s="11">
        <v>12</v>
      </c>
      <c r="H25" s="11">
        <v>5</v>
      </c>
      <c r="I25" s="11">
        <v>2</v>
      </c>
      <c r="J25" s="11">
        <v>395</v>
      </c>
      <c r="K25" s="11">
        <v>526</v>
      </c>
      <c r="L25" s="11">
        <v>167.4</v>
      </c>
      <c r="M25" s="14" t="s">
        <v>38</v>
      </c>
      <c r="N25" s="15"/>
      <c r="O25" s="54">
        <f>(H25*(2*C25+E25-2*F25))*2*(0.55+1.5*G25/(E25)*K25)/1000</f>
        <v>130.49960000000002</v>
      </c>
      <c r="P25" s="54">
        <f t="shared" si="1"/>
        <v>86.79</v>
      </c>
      <c r="Q25" s="54">
        <v>109.408</v>
      </c>
      <c r="R25" s="72">
        <f t="shared" ref="R25:R37" si="20">1+3*(F25/41.6-0.3)</f>
        <v>1.0375000000000001</v>
      </c>
      <c r="S25" s="54">
        <f t="shared" ref="S25:S37" si="21">(H25*(2*41.6-2*F25))*K25/1000</f>
        <v>150.43600000000001</v>
      </c>
      <c r="T25" s="15">
        <f t="shared" ref="T25:T49" si="22">MIN(2.8*C25/F25-1.7,1.4*E25/F25-1.7, 2.5)</f>
        <v>2.5</v>
      </c>
      <c r="U25" s="54">
        <f t="shared" si="5"/>
        <v>2.5</v>
      </c>
      <c r="V25" s="15">
        <f t="shared" si="6"/>
        <v>0.53333333333333333</v>
      </c>
      <c r="W25" s="15">
        <f t="shared" si="7"/>
        <v>-0.25</v>
      </c>
      <c r="X25" s="15">
        <f t="shared" si="8"/>
        <v>513.09999999999991</v>
      </c>
      <c r="Y25" s="54">
        <f t="shared" ref="Y25:Y37" si="23">T25*V25*2*X25*F25*H25/1000</f>
        <v>88.937333333333314</v>
      </c>
      <c r="Z25" s="54">
        <f t="shared" si="10"/>
        <v>86.79</v>
      </c>
      <c r="AA25" s="54">
        <f t="shared" si="11"/>
        <v>88.937333333333314</v>
      </c>
      <c r="AB25" s="54">
        <f t="shared" si="12"/>
        <v>1.9287936398202556</v>
      </c>
      <c r="AC25" s="54">
        <f t="shared" si="13"/>
        <v>1.8822241878176398</v>
      </c>
    </row>
    <row r="26" spans="1:29" ht="15.75" customHeight="1">
      <c r="A26" s="10">
        <v>25</v>
      </c>
      <c r="B26" s="11">
        <v>20.8</v>
      </c>
      <c r="C26" s="11">
        <v>20.8</v>
      </c>
      <c r="D26" s="11">
        <v>0</v>
      </c>
      <c r="E26" s="11">
        <v>41.6</v>
      </c>
      <c r="F26" s="12">
        <v>13</v>
      </c>
      <c r="G26" s="11">
        <v>12</v>
      </c>
      <c r="H26" s="11">
        <v>0.8</v>
      </c>
      <c r="I26" s="11">
        <v>2</v>
      </c>
      <c r="J26" s="11">
        <v>327</v>
      </c>
      <c r="K26" s="11">
        <v>478</v>
      </c>
      <c r="L26" s="11">
        <v>19.600000000000001</v>
      </c>
      <c r="M26" s="14" t="s">
        <v>21</v>
      </c>
      <c r="N26" s="15"/>
      <c r="O26" s="15">
        <f t="shared" ref="O26:O31" si="24">(H26*(2*C26+E26-2*F26))*2*(0.5+1.25*G26/E26*K26)/1000</f>
        <v>15.819760000000002</v>
      </c>
      <c r="P26" s="54">
        <f t="shared" si="1"/>
        <v>9.1776</v>
      </c>
      <c r="Q26" s="54">
        <v>15.90784</v>
      </c>
      <c r="R26" s="72">
        <f t="shared" si="20"/>
        <v>1.0375000000000001</v>
      </c>
      <c r="S26" s="54">
        <f t="shared" si="21"/>
        <v>21.873280000000001</v>
      </c>
      <c r="T26" s="15">
        <f t="shared" si="22"/>
        <v>2.5</v>
      </c>
      <c r="U26" s="54">
        <f t="shared" si="5"/>
        <v>2.5</v>
      </c>
      <c r="V26" s="15">
        <f t="shared" si="6"/>
        <v>0.53333333333333333</v>
      </c>
      <c r="W26" s="15">
        <f t="shared" si="7"/>
        <v>-0.25</v>
      </c>
      <c r="X26" s="15">
        <f t="shared" si="8"/>
        <v>450.3</v>
      </c>
      <c r="Y26" s="54">
        <f t="shared" si="23"/>
        <v>12.48832</v>
      </c>
      <c r="Z26" s="54">
        <f t="shared" si="10"/>
        <v>9.1776</v>
      </c>
      <c r="AA26" s="54">
        <f t="shared" si="11"/>
        <v>12.48832</v>
      </c>
      <c r="AB26" s="54">
        <f t="shared" si="12"/>
        <v>2.1356345885634589</v>
      </c>
      <c r="AC26" s="54">
        <f t="shared" si="13"/>
        <v>1.569466509506483</v>
      </c>
    </row>
    <row r="27" spans="1:29" ht="15.75" customHeight="1">
      <c r="A27" s="10">
        <v>26</v>
      </c>
      <c r="B27" s="11">
        <v>20.8</v>
      </c>
      <c r="C27" s="11">
        <v>20.8</v>
      </c>
      <c r="D27" s="11">
        <v>0</v>
      </c>
      <c r="E27" s="11">
        <v>41.6</v>
      </c>
      <c r="F27" s="12">
        <v>13</v>
      </c>
      <c r="G27" s="11">
        <v>12</v>
      </c>
      <c r="H27" s="11">
        <v>0.8</v>
      </c>
      <c r="I27" s="11">
        <v>2</v>
      </c>
      <c r="J27" s="11">
        <v>327</v>
      </c>
      <c r="K27" s="11">
        <v>478</v>
      </c>
      <c r="L27" s="11">
        <v>18.8</v>
      </c>
      <c r="M27" s="14" t="s">
        <v>21</v>
      </c>
      <c r="N27" s="15"/>
      <c r="O27" s="15">
        <f t="shared" si="24"/>
        <v>15.819760000000002</v>
      </c>
      <c r="P27" s="54">
        <f t="shared" si="1"/>
        <v>9.1776</v>
      </c>
      <c r="Q27" s="54">
        <v>15.90784</v>
      </c>
      <c r="R27" s="72">
        <f t="shared" si="20"/>
        <v>1.0375000000000001</v>
      </c>
      <c r="S27" s="54">
        <f t="shared" si="21"/>
        <v>21.873280000000001</v>
      </c>
      <c r="T27" s="15">
        <f t="shared" si="22"/>
        <v>2.5</v>
      </c>
      <c r="U27" s="54">
        <f t="shared" si="5"/>
        <v>2.5</v>
      </c>
      <c r="V27" s="15">
        <f t="shared" si="6"/>
        <v>0.53333333333333333</v>
      </c>
      <c r="W27" s="15">
        <f t="shared" si="7"/>
        <v>-0.25</v>
      </c>
      <c r="X27" s="15">
        <f t="shared" si="8"/>
        <v>450.3</v>
      </c>
      <c r="Y27" s="54">
        <f t="shared" si="23"/>
        <v>12.48832</v>
      </c>
      <c r="Z27" s="54">
        <f t="shared" si="10"/>
        <v>9.1776</v>
      </c>
      <c r="AA27" s="54">
        <f t="shared" si="11"/>
        <v>12.48832</v>
      </c>
      <c r="AB27" s="54">
        <f t="shared" si="12"/>
        <v>2.0484658298465832</v>
      </c>
      <c r="AC27" s="54">
        <f t="shared" si="13"/>
        <v>1.505406651975606</v>
      </c>
    </row>
    <row r="28" spans="1:29" ht="15.75" customHeight="1">
      <c r="A28" s="10">
        <v>27</v>
      </c>
      <c r="B28" s="11">
        <v>20.8</v>
      </c>
      <c r="C28" s="11">
        <v>20.8</v>
      </c>
      <c r="D28" s="11">
        <v>0</v>
      </c>
      <c r="E28" s="11">
        <v>41.6</v>
      </c>
      <c r="F28" s="12">
        <v>13</v>
      </c>
      <c r="G28" s="11">
        <v>12</v>
      </c>
      <c r="H28" s="11">
        <v>1.2</v>
      </c>
      <c r="I28" s="11">
        <v>2</v>
      </c>
      <c r="J28" s="11">
        <v>311</v>
      </c>
      <c r="K28" s="11">
        <v>456</v>
      </c>
      <c r="L28" s="11">
        <v>29.3</v>
      </c>
      <c r="M28" s="14" t="s">
        <v>21</v>
      </c>
      <c r="N28" s="15"/>
      <c r="O28" s="15">
        <f t="shared" si="24"/>
        <v>22.640640000000005</v>
      </c>
      <c r="P28" s="54">
        <f t="shared" si="1"/>
        <v>13.1328</v>
      </c>
      <c r="Q28" s="54">
        <v>22.76352</v>
      </c>
      <c r="R28" s="72">
        <f t="shared" si="20"/>
        <v>1.0375000000000001</v>
      </c>
      <c r="S28" s="54">
        <f t="shared" si="21"/>
        <v>31.29984</v>
      </c>
      <c r="T28" s="15">
        <f t="shared" si="22"/>
        <v>2.5</v>
      </c>
      <c r="U28" s="54">
        <f t="shared" si="5"/>
        <v>2.5</v>
      </c>
      <c r="V28" s="15">
        <f t="shared" si="6"/>
        <v>0.53333333333333333</v>
      </c>
      <c r="W28" s="15">
        <f t="shared" si="7"/>
        <v>-0.25</v>
      </c>
      <c r="X28" s="15">
        <f t="shared" si="8"/>
        <v>429.09999999999997</v>
      </c>
      <c r="Y28" s="54">
        <f t="shared" si="23"/>
        <v>17.850559999999994</v>
      </c>
      <c r="Z28" s="54">
        <f t="shared" si="10"/>
        <v>13.1328</v>
      </c>
      <c r="AA28" s="54">
        <f t="shared" si="11"/>
        <v>17.850559999999994</v>
      </c>
      <c r="AB28" s="54">
        <f t="shared" si="12"/>
        <v>2.2310550682261208</v>
      </c>
      <c r="AC28" s="54">
        <f t="shared" si="13"/>
        <v>1.641405087571483</v>
      </c>
    </row>
    <row r="29" spans="1:29" ht="15.75" customHeight="1">
      <c r="A29" s="10">
        <v>28</v>
      </c>
      <c r="B29" s="11">
        <v>20.8</v>
      </c>
      <c r="C29" s="11">
        <v>20.8</v>
      </c>
      <c r="D29" s="11">
        <v>0</v>
      </c>
      <c r="E29" s="11">
        <v>41.6</v>
      </c>
      <c r="F29" s="12">
        <v>13</v>
      </c>
      <c r="G29" s="11">
        <v>12</v>
      </c>
      <c r="H29" s="11">
        <v>2</v>
      </c>
      <c r="I29" s="11">
        <v>2</v>
      </c>
      <c r="J29" s="11">
        <v>334</v>
      </c>
      <c r="K29" s="11">
        <v>463</v>
      </c>
      <c r="L29" s="11">
        <v>45.2</v>
      </c>
      <c r="M29" s="14" t="s">
        <v>21</v>
      </c>
      <c r="N29" s="15"/>
      <c r="O29" s="15">
        <f t="shared" si="24"/>
        <v>38.311900000000001</v>
      </c>
      <c r="P29" s="54">
        <f t="shared" si="1"/>
        <v>22.224</v>
      </c>
      <c r="Q29" s="54">
        <v>38.521599999999999</v>
      </c>
      <c r="R29" s="72">
        <f t="shared" si="20"/>
        <v>1.0375000000000001</v>
      </c>
      <c r="S29" s="54">
        <f t="shared" si="21"/>
        <v>52.967200000000005</v>
      </c>
      <c r="T29" s="15">
        <f t="shared" si="22"/>
        <v>2.5</v>
      </c>
      <c r="U29" s="54">
        <f t="shared" si="5"/>
        <v>2.5</v>
      </c>
      <c r="V29" s="15">
        <f t="shared" si="6"/>
        <v>0.53333333333333333</v>
      </c>
      <c r="W29" s="15">
        <f t="shared" si="7"/>
        <v>-0.25</v>
      </c>
      <c r="X29" s="15">
        <f t="shared" si="8"/>
        <v>444.8</v>
      </c>
      <c r="Y29" s="54">
        <f t="shared" si="23"/>
        <v>30.839466666666663</v>
      </c>
      <c r="Z29" s="54">
        <f t="shared" si="10"/>
        <v>22.224</v>
      </c>
      <c r="AA29" s="54">
        <f t="shared" si="11"/>
        <v>30.839466666666663</v>
      </c>
      <c r="AB29" s="54">
        <f t="shared" si="12"/>
        <v>2.0338372930165587</v>
      </c>
      <c r="AC29" s="54">
        <f t="shared" si="13"/>
        <v>1.4656543995572775</v>
      </c>
    </row>
    <row r="30" spans="1:29" ht="15.75" customHeight="1">
      <c r="A30" s="10">
        <v>29</v>
      </c>
      <c r="B30" s="11">
        <v>20.8</v>
      </c>
      <c r="C30" s="11">
        <v>20.8</v>
      </c>
      <c r="D30" s="11">
        <v>0</v>
      </c>
      <c r="E30" s="11">
        <v>41.6</v>
      </c>
      <c r="F30" s="12">
        <v>13</v>
      </c>
      <c r="G30" s="11">
        <v>12</v>
      </c>
      <c r="H30" s="11">
        <v>3</v>
      </c>
      <c r="I30" s="11">
        <v>2</v>
      </c>
      <c r="J30" s="11">
        <v>295</v>
      </c>
      <c r="K30" s="11">
        <v>447</v>
      </c>
      <c r="L30" s="11">
        <v>66.900000000000006</v>
      </c>
      <c r="M30" s="14" t="s">
        <v>21</v>
      </c>
      <c r="N30" s="15"/>
      <c r="O30" s="15">
        <f t="shared" si="24"/>
        <v>55.487850000000009</v>
      </c>
      <c r="P30" s="54">
        <f t="shared" si="1"/>
        <v>32.183999999999997</v>
      </c>
      <c r="Q30" s="54">
        <v>55.785600000000002</v>
      </c>
      <c r="R30" s="72">
        <f t="shared" si="20"/>
        <v>1.0375000000000001</v>
      </c>
      <c r="S30" s="54">
        <f t="shared" si="21"/>
        <v>76.705200000000005</v>
      </c>
      <c r="T30" s="15">
        <f t="shared" si="22"/>
        <v>2.5</v>
      </c>
      <c r="U30" s="54">
        <f t="shared" si="5"/>
        <v>2.5</v>
      </c>
      <c r="V30" s="15">
        <f t="shared" si="6"/>
        <v>0.53333333333333333</v>
      </c>
      <c r="W30" s="15">
        <f t="shared" si="7"/>
        <v>-0.25</v>
      </c>
      <c r="X30" s="15">
        <f t="shared" si="8"/>
        <v>415.7</v>
      </c>
      <c r="Y30" s="54">
        <f t="shared" si="23"/>
        <v>43.232799999999997</v>
      </c>
      <c r="Z30" s="54">
        <f t="shared" si="10"/>
        <v>32.183999999999997</v>
      </c>
      <c r="AA30" s="54">
        <f t="shared" si="11"/>
        <v>43.232799999999997</v>
      </c>
      <c r="AB30" s="54">
        <f t="shared" si="12"/>
        <v>2.078672632363908</v>
      </c>
      <c r="AC30" s="54">
        <f t="shared" si="13"/>
        <v>1.5474362058437114</v>
      </c>
    </row>
    <row r="31" spans="1:29" ht="15.75" customHeight="1">
      <c r="A31" s="10">
        <v>30</v>
      </c>
      <c r="B31" s="11">
        <v>20.8</v>
      </c>
      <c r="C31" s="11">
        <v>20.8</v>
      </c>
      <c r="D31" s="11">
        <v>0</v>
      </c>
      <c r="E31" s="11">
        <v>41.6</v>
      </c>
      <c r="F31" s="12">
        <v>13</v>
      </c>
      <c r="G31" s="11">
        <v>12</v>
      </c>
      <c r="H31" s="11">
        <v>3</v>
      </c>
      <c r="I31" s="11">
        <v>2</v>
      </c>
      <c r="J31" s="11">
        <v>295</v>
      </c>
      <c r="K31" s="11">
        <v>447</v>
      </c>
      <c r="L31" s="11">
        <v>67.5</v>
      </c>
      <c r="M31" s="14" t="s">
        <v>21</v>
      </c>
      <c r="N31" s="15"/>
      <c r="O31" s="15">
        <f t="shared" si="24"/>
        <v>55.487850000000009</v>
      </c>
      <c r="P31" s="54">
        <f t="shared" si="1"/>
        <v>32.183999999999997</v>
      </c>
      <c r="Q31" s="54">
        <v>55.785600000000002</v>
      </c>
      <c r="R31" s="72">
        <f t="shared" si="20"/>
        <v>1.0375000000000001</v>
      </c>
      <c r="S31" s="54">
        <f t="shared" si="21"/>
        <v>76.705200000000005</v>
      </c>
      <c r="T31" s="15">
        <f t="shared" si="22"/>
        <v>2.5</v>
      </c>
      <c r="U31" s="54">
        <f t="shared" si="5"/>
        <v>2.5</v>
      </c>
      <c r="V31" s="15">
        <f t="shared" si="6"/>
        <v>0.53333333333333333</v>
      </c>
      <c r="W31" s="15">
        <f t="shared" si="7"/>
        <v>-0.25</v>
      </c>
      <c r="X31" s="15">
        <f t="shared" si="8"/>
        <v>415.7</v>
      </c>
      <c r="Y31" s="54">
        <f t="shared" si="23"/>
        <v>43.232799999999997</v>
      </c>
      <c r="Z31" s="54">
        <f t="shared" si="10"/>
        <v>32.183999999999997</v>
      </c>
      <c r="AA31" s="54">
        <f t="shared" si="11"/>
        <v>43.232799999999997</v>
      </c>
      <c r="AB31" s="54">
        <f t="shared" si="12"/>
        <v>2.0973154362416109</v>
      </c>
      <c r="AC31" s="54">
        <f t="shared" si="13"/>
        <v>1.561314557465628</v>
      </c>
    </row>
    <row r="32" spans="1:29" ht="15.75" customHeight="1">
      <c r="A32" s="10">
        <v>31</v>
      </c>
      <c r="B32" s="11">
        <v>20.8</v>
      </c>
      <c r="C32" s="11">
        <v>20.8</v>
      </c>
      <c r="D32" s="11">
        <v>0</v>
      </c>
      <c r="E32" s="11">
        <v>41.6</v>
      </c>
      <c r="F32" s="12">
        <v>13</v>
      </c>
      <c r="G32" s="11">
        <v>12</v>
      </c>
      <c r="H32" s="24">
        <v>3</v>
      </c>
      <c r="I32" s="11">
        <v>2</v>
      </c>
      <c r="J32" s="11">
        <v>295</v>
      </c>
      <c r="K32" s="11">
        <v>447</v>
      </c>
      <c r="L32" s="11">
        <v>126.5</v>
      </c>
      <c r="M32" s="14" t="s">
        <v>38</v>
      </c>
      <c r="N32" s="15"/>
      <c r="O32" s="54">
        <f t="shared" ref="O32:O33" si="25">(H32*(2*C32+E32-2*F32))*2*(0.55+1.5*G32/(E32)*K32)/1000</f>
        <v>66.568260000000009</v>
      </c>
      <c r="P32" s="54">
        <f t="shared" si="1"/>
        <v>44.253</v>
      </c>
      <c r="Q32" s="54">
        <v>55.785600000000002</v>
      </c>
      <c r="R32" s="72">
        <f t="shared" si="20"/>
        <v>1.0375000000000001</v>
      </c>
      <c r="S32" s="54">
        <f t="shared" si="21"/>
        <v>76.705200000000005</v>
      </c>
      <c r="T32" s="15">
        <f t="shared" si="22"/>
        <v>2.5</v>
      </c>
      <c r="U32" s="54">
        <f t="shared" si="5"/>
        <v>2.5</v>
      </c>
      <c r="V32" s="15">
        <f t="shared" si="6"/>
        <v>0.53333333333333333</v>
      </c>
      <c r="W32" s="15">
        <f t="shared" si="7"/>
        <v>-0.25</v>
      </c>
      <c r="X32" s="15">
        <f t="shared" si="8"/>
        <v>415.7</v>
      </c>
      <c r="Y32" s="54">
        <f t="shared" si="23"/>
        <v>43.232799999999997</v>
      </c>
      <c r="Z32" s="54">
        <f t="shared" si="10"/>
        <v>44.253</v>
      </c>
      <c r="AA32" s="54">
        <f t="shared" si="11"/>
        <v>43.232799999999997</v>
      </c>
      <c r="AB32" s="54">
        <f t="shared" si="12"/>
        <v>2.8585632612478249</v>
      </c>
      <c r="AC32" s="54">
        <f t="shared" si="13"/>
        <v>2.9260191336207697</v>
      </c>
    </row>
    <row r="33" spans="1:29" ht="15.75" customHeight="1">
      <c r="A33" s="10">
        <v>32</v>
      </c>
      <c r="B33" s="11">
        <v>20.8</v>
      </c>
      <c r="C33" s="11">
        <v>20.8</v>
      </c>
      <c r="D33" s="11">
        <v>0</v>
      </c>
      <c r="E33" s="11">
        <v>41.6</v>
      </c>
      <c r="F33" s="12">
        <v>13</v>
      </c>
      <c r="G33" s="11">
        <v>12</v>
      </c>
      <c r="H33" s="11">
        <v>3</v>
      </c>
      <c r="I33" s="11">
        <v>2</v>
      </c>
      <c r="J33" s="11">
        <v>295</v>
      </c>
      <c r="K33" s="11">
        <v>447</v>
      </c>
      <c r="L33" s="11">
        <v>123.1</v>
      </c>
      <c r="M33" s="14" t="s">
        <v>38</v>
      </c>
      <c r="N33" s="15"/>
      <c r="O33" s="54">
        <f t="shared" si="25"/>
        <v>66.568260000000009</v>
      </c>
      <c r="P33" s="54">
        <f t="shared" si="1"/>
        <v>44.253</v>
      </c>
      <c r="Q33" s="54">
        <v>55.785600000000002</v>
      </c>
      <c r="R33" s="72">
        <f t="shared" si="20"/>
        <v>1.0375000000000001</v>
      </c>
      <c r="S33" s="54">
        <f t="shared" si="21"/>
        <v>76.705200000000005</v>
      </c>
      <c r="T33" s="15">
        <f t="shared" si="22"/>
        <v>2.5</v>
      </c>
      <c r="U33" s="54">
        <f t="shared" si="5"/>
        <v>2.5</v>
      </c>
      <c r="V33" s="15">
        <f t="shared" si="6"/>
        <v>0.53333333333333333</v>
      </c>
      <c r="W33" s="15">
        <f t="shared" si="7"/>
        <v>-0.25</v>
      </c>
      <c r="X33" s="15">
        <f t="shared" si="8"/>
        <v>415.7</v>
      </c>
      <c r="Y33" s="54">
        <f t="shared" si="23"/>
        <v>43.232799999999997</v>
      </c>
      <c r="Z33" s="54">
        <f t="shared" si="10"/>
        <v>44.253</v>
      </c>
      <c r="AA33" s="54">
        <f t="shared" si="11"/>
        <v>43.232799999999997</v>
      </c>
      <c r="AB33" s="54">
        <f t="shared" si="12"/>
        <v>2.7817323119336539</v>
      </c>
      <c r="AC33" s="54">
        <f t="shared" si="13"/>
        <v>2.8473751410965749</v>
      </c>
    </row>
    <row r="34" spans="1:29" ht="15.75" customHeight="1">
      <c r="A34" s="10">
        <v>33</v>
      </c>
      <c r="B34" s="11">
        <v>20.8</v>
      </c>
      <c r="C34" s="11">
        <v>20.8</v>
      </c>
      <c r="D34" s="11">
        <v>0</v>
      </c>
      <c r="E34" s="11">
        <v>41.6</v>
      </c>
      <c r="F34" s="12">
        <v>13</v>
      </c>
      <c r="G34" s="11">
        <v>12</v>
      </c>
      <c r="H34" s="11">
        <v>4.5</v>
      </c>
      <c r="I34" s="11">
        <v>2</v>
      </c>
      <c r="J34" s="11">
        <v>353</v>
      </c>
      <c r="K34" s="11">
        <v>478</v>
      </c>
      <c r="L34" s="11">
        <v>100.6</v>
      </c>
      <c r="M34" s="14" t="s">
        <v>21</v>
      </c>
      <c r="N34" s="15"/>
      <c r="O34" s="15">
        <f t="shared" ref="O34:O35" si="26">(H34*(2*C34+E34-2*F34))*2*(0.5+1.25*G34/E34*K34)/1000</f>
        <v>88.986150000000009</v>
      </c>
      <c r="P34" s="54">
        <f t="shared" si="1"/>
        <v>51.624000000000002</v>
      </c>
      <c r="Q34" s="54">
        <v>89.4816</v>
      </c>
      <c r="R34" s="72">
        <f t="shared" si="20"/>
        <v>1.0375000000000001</v>
      </c>
      <c r="S34" s="54">
        <f t="shared" si="21"/>
        <v>123.03720000000001</v>
      </c>
      <c r="T34" s="15">
        <f t="shared" si="22"/>
        <v>2.5</v>
      </c>
      <c r="U34" s="54">
        <f t="shared" si="5"/>
        <v>2.5</v>
      </c>
      <c r="V34" s="15">
        <f t="shared" si="6"/>
        <v>0.53333333333333333</v>
      </c>
      <c r="W34" s="15">
        <f t="shared" si="7"/>
        <v>-0.25</v>
      </c>
      <c r="X34" s="15">
        <f t="shared" si="8"/>
        <v>463.3</v>
      </c>
      <c r="Y34" s="54">
        <f t="shared" si="23"/>
        <v>72.274799999999999</v>
      </c>
      <c r="Z34" s="54">
        <f t="shared" si="10"/>
        <v>51.624000000000002</v>
      </c>
      <c r="AA34" s="54">
        <f t="shared" si="11"/>
        <v>72.274799999999999</v>
      </c>
      <c r="AB34" s="54">
        <f t="shared" si="12"/>
        <v>1.9487060282039359</v>
      </c>
      <c r="AC34" s="54">
        <f t="shared" si="13"/>
        <v>1.3919097666129827</v>
      </c>
    </row>
    <row r="35" spans="1:29" ht="15.75" customHeight="1">
      <c r="A35" s="10">
        <v>34</v>
      </c>
      <c r="B35" s="11">
        <v>20.8</v>
      </c>
      <c r="C35" s="11">
        <v>20.8</v>
      </c>
      <c r="D35" s="11">
        <v>0</v>
      </c>
      <c r="E35" s="11">
        <v>41.6</v>
      </c>
      <c r="F35" s="12">
        <v>13</v>
      </c>
      <c r="G35" s="11">
        <v>12</v>
      </c>
      <c r="H35" s="11">
        <v>4.5</v>
      </c>
      <c r="I35" s="11">
        <v>2</v>
      </c>
      <c r="J35" s="11">
        <v>353</v>
      </c>
      <c r="K35" s="11">
        <v>478</v>
      </c>
      <c r="L35" s="11">
        <v>98.7</v>
      </c>
      <c r="M35" s="14" t="s">
        <v>21</v>
      </c>
      <c r="N35" s="15"/>
      <c r="O35" s="15">
        <f t="shared" si="26"/>
        <v>88.986150000000009</v>
      </c>
      <c r="P35" s="54">
        <f t="shared" si="1"/>
        <v>51.624000000000002</v>
      </c>
      <c r="Q35" s="54">
        <v>89.4816</v>
      </c>
      <c r="R35" s="72">
        <f t="shared" si="20"/>
        <v>1.0375000000000001</v>
      </c>
      <c r="S35" s="54">
        <f t="shared" si="21"/>
        <v>123.03720000000001</v>
      </c>
      <c r="T35" s="15">
        <f t="shared" si="22"/>
        <v>2.5</v>
      </c>
      <c r="U35" s="54">
        <f t="shared" si="5"/>
        <v>2.5</v>
      </c>
      <c r="V35" s="15">
        <f t="shared" si="6"/>
        <v>0.53333333333333333</v>
      </c>
      <c r="W35" s="15">
        <f t="shared" si="7"/>
        <v>-0.25</v>
      </c>
      <c r="X35" s="15">
        <f t="shared" si="8"/>
        <v>463.3</v>
      </c>
      <c r="Y35" s="54">
        <f t="shared" si="23"/>
        <v>72.274799999999999</v>
      </c>
      <c r="Z35" s="54">
        <f t="shared" si="10"/>
        <v>51.624000000000002</v>
      </c>
      <c r="AA35" s="54">
        <f t="shared" si="11"/>
        <v>72.274799999999999</v>
      </c>
      <c r="AB35" s="54">
        <f t="shared" si="12"/>
        <v>1.911901441190144</v>
      </c>
      <c r="AC35" s="54">
        <f t="shared" si="13"/>
        <v>1.3656212123727773</v>
      </c>
    </row>
    <row r="36" spans="1:29" ht="15.75" customHeight="1">
      <c r="A36" s="10">
        <v>35</v>
      </c>
      <c r="B36" s="11">
        <v>20.8</v>
      </c>
      <c r="C36" s="11">
        <v>20.8</v>
      </c>
      <c r="D36" s="11">
        <v>0</v>
      </c>
      <c r="E36" s="11">
        <v>41.6</v>
      </c>
      <c r="F36" s="12">
        <v>13</v>
      </c>
      <c r="G36" s="11">
        <v>12</v>
      </c>
      <c r="H36" s="11">
        <v>4.5</v>
      </c>
      <c r="I36" s="11">
        <v>2</v>
      </c>
      <c r="J36" s="11">
        <v>353</v>
      </c>
      <c r="K36" s="11">
        <v>478</v>
      </c>
      <c r="L36" s="11">
        <v>120.9</v>
      </c>
      <c r="M36" s="14" t="s">
        <v>38</v>
      </c>
      <c r="N36" s="15"/>
      <c r="O36" s="54">
        <f t="shared" ref="O36:O37" si="27">(H36*(2*C36+E36-2*F36))*2*(0.55+1.5*G36/(E36)*K36)/1000</f>
        <v>106.75764000000001</v>
      </c>
      <c r="P36" s="54">
        <f t="shared" si="1"/>
        <v>70.983000000000004</v>
      </c>
      <c r="Q36" s="54">
        <v>89.4816</v>
      </c>
      <c r="R36" s="72">
        <f t="shared" si="20"/>
        <v>1.0375000000000001</v>
      </c>
      <c r="S36" s="54">
        <f t="shared" si="21"/>
        <v>123.03720000000001</v>
      </c>
      <c r="T36" s="15">
        <f t="shared" si="22"/>
        <v>2.5</v>
      </c>
      <c r="U36" s="54">
        <f t="shared" si="5"/>
        <v>2.5</v>
      </c>
      <c r="V36" s="15">
        <f t="shared" si="6"/>
        <v>0.53333333333333333</v>
      </c>
      <c r="W36" s="15">
        <f t="shared" si="7"/>
        <v>-0.25</v>
      </c>
      <c r="X36" s="15">
        <f t="shared" si="8"/>
        <v>463.3</v>
      </c>
      <c r="Y36" s="54">
        <f t="shared" si="23"/>
        <v>72.274799999999999</v>
      </c>
      <c r="Z36" s="54">
        <f t="shared" si="10"/>
        <v>70.983000000000004</v>
      </c>
      <c r="AA36" s="54">
        <f t="shared" si="11"/>
        <v>72.274799999999999</v>
      </c>
      <c r="AB36" s="54">
        <f t="shared" si="12"/>
        <v>1.7032247157770171</v>
      </c>
      <c r="AC36" s="54">
        <f t="shared" si="13"/>
        <v>1.6727822145478093</v>
      </c>
    </row>
    <row r="37" spans="1:29" ht="15.75" customHeight="1">
      <c r="A37" s="10">
        <v>36</v>
      </c>
      <c r="B37" s="11">
        <v>20.8</v>
      </c>
      <c r="C37" s="11">
        <v>20.8</v>
      </c>
      <c r="D37" s="11">
        <v>0</v>
      </c>
      <c r="E37" s="11">
        <v>41.6</v>
      </c>
      <c r="F37" s="12">
        <v>13</v>
      </c>
      <c r="G37" s="11">
        <v>12</v>
      </c>
      <c r="H37" s="11">
        <v>5</v>
      </c>
      <c r="I37" s="11">
        <v>2</v>
      </c>
      <c r="J37" s="11">
        <v>395</v>
      </c>
      <c r="K37" s="11">
        <v>526</v>
      </c>
      <c r="L37" s="11">
        <v>162.19999999999999</v>
      </c>
      <c r="M37" s="14" t="s">
        <v>38</v>
      </c>
      <c r="N37" s="15"/>
      <c r="O37" s="54">
        <f t="shared" si="27"/>
        <v>130.49960000000002</v>
      </c>
      <c r="P37" s="54">
        <f t="shared" si="1"/>
        <v>86.79</v>
      </c>
      <c r="Q37" s="54">
        <v>109.408</v>
      </c>
      <c r="R37" s="72">
        <f t="shared" si="20"/>
        <v>1.0375000000000001</v>
      </c>
      <c r="S37" s="54">
        <f t="shared" si="21"/>
        <v>150.43600000000001</v>
      </c>
      <c r="T37" s="15">
        <f t="shared" si="22"/>
        <v>2.5</v>
      </c>
      <c r="U37" s="54">
        <f t="shared" si="5"/>
        <v>2.5</v>
      </c>
      <c r="V37" s="15">
        <f t="shared" si="6"/>
        <v>0.53333333333333333</v>
      </c>
      <c r="W37" s="15">
        <f t="shared" si="7"/>
        <v>-0.25</v>
      </c>
      <c r="X37" s="15">
        <f t="shared" si="8"/>
        <v>513.09999999999991</v>
      </c>
      <c r="Y37" s="54">
        <f t="shared" si="23"/>
        <v>88.937333333333314</v>
      </c>
      <c r="Z37" s="54">
        <f t="shared" si="10"/>
        <v>86.79</v>
      </c>
      <c r="AA37" s="54">
        <f t="shared" si="11"/>
        <v>88.937333333333314</v>
      </c>
      <c r="AB37" s="54">
        <f t="shared" si="12"/>
        <v>1.8688789030994351</v>
      </c>
      <c r="AC37" s="54">
        <f t="shared" si="13"/>
        <v>1.8237560529511418</v>
      </c>
    </row>
    <row r="38" spans="1:29" ht="15.75" customHeight="1">
      <c r="A38" s="10">
        <v>37</v>
      </c>
      <c r="B38" s="11">
        <v>20.8</v>
      </c>
      <c r="C38" s="11">
        <v>62.4</v>
      </c>
      <c r="D38" s="11">
        <v>41.6</v>
      </c>
      <c r="E38" s="11">
        <v>41.6</v>
      </c>
      <c r="F38" s="12">
        <v>13</v>
      </c>
      <c r="G38" s="11">
        <v>12</v>
      </c>
      <c r="H38" s="11">
        <v>0.8</v>
      </c>
      <c r="I38" s="11">
        <v>6</v>
      </c>
      <c r="J38" s="11">
        <v>327</v>
      </c>
      <c r="K38" s="11">
        <v>478</v>
      </c>
      <c r="L38" s="11">
        <v>43.7</v>
      </c>
      <c r="M38" s="14" t="s">
        <v>21</v>
      </c>
      <c r="N38" s="54">
        <f t="shared" ref="N38:N49" si="28">I38*3*(C38+(E38-(G38/2)))*L38/1000</f>
        <v>77.086799999999997</v>
      </c>
      <c r="O38" s="76">
        <f t="shared" ref="O38:O43" si="29">(H38*(2*C38+2*E38-3*F38))*2*((0.5+1.25*G38/(2*C38+2*E38))*K38)/1000</f>
        <v>73.946600000000004</v>
      </c>
      <c r="P38" s="54">
        <f t="shared" si="1"/>
        <v>9.1776</v>
      </c>
      <c r="Q38" s="54">
        <v>64.12848000000001</v>
      </c>
      <c r="R38" s="15">
        <f t="shared" ref="R38:R49" si="30">1+1.5*(F38/41.6-0.3)</f>
        <v>1.01875</v>
      </c>
      <c r="S38" s="15">
        <f t="shared" ref="S38:S49" si="31">(H38*(2*C38+2*E38-3*F38)*2*K38/1000)</f>
        <v>129.25120000000001</v>
      </c>
      <c r="T38" s="15">
        <f t="shared" si="22"/>
        <v>2.5</v>
      </c>
      <c r="U38" s="54">
        <f t="shared" ref="U38:U49" si="32">MIN(1.4*E38/F38-1.7,2.5)</f>
        <v>2.5</v>
      </c>
      <c r="V38" s="15">
        <f t="shared" si="6"/>
        <v>0.53333333333333333</v>
      </c>
      <c r="W38" s="15">
        <f t="shared" si="7"/>
        <v>0.81666666666666665</v>
      </c>
      <c r="X38" s="15">
        <f t="shared" si="8"/>
        <v>450.3</v>
      </c>
      <c r="Y38" s="54">
        <f t="shared" ref="Y38:Y49" si="33">(T38+U38)*(V38+W38)*X38*F38*H38/1000</f>
        <v>31.611060000000005</v>
      </c>
      <c r="Z38" s="54">
        <f t="shared" si="10"/>
        <v>9.1776</v>
      </c>
      <c r="AA38" s="54">
        <f t="shared" si="11"/>
        <v>31.611060000000005</v>
      </c>
      <c r="AB38" s="54">
        <f t="shared" si="12"/>
        <v>4.7615934449093444</v>
      </c>
      <c r="AC38" s="54">
        <f t="shared" si="13"/>
        <v>1.3824275427650954</v>
      </c>
    </row>
    <row r="39" spans="1:29" ht="15.75" customHeight="1">
      <c r="A39" s="10">
        <v>38</v>
      </c>
      <c r="B39" s="11">
        <v>20.8</v>
      </c>
      <c r="C39" s="11">
        <v>62.4</v>
      </c>
      <c r="D39" s="11">
        <v>41.6</v>
      </c>
      <c r="E39" s="11">
        <v>41.6</v>
      </c>
      <c r="F39" s="12">
        <v>13</v>
      </c>
      <c r="G39" s="11">
        <v>12</v>
      </c>
      <c r="H39" s="11">
        <v>0.8</v>
      </c>
      <c r="I39" s="11">
        <v>6</v>
      </c>
      <c r="J39" s="11">
        <v>327</v>
      </c>
      <c r="K39" s="11">
        <v>478</v>
      </c>
      <c r="L39" s="11">
        <v>44</v>
      </c>
      <c r="M39" s="14" t="s">
        <v>21</v>
      </c>
      <c r="N39" s="54">
        <f t="shared" si="28"/>
        <v>77.616</v>
      </c>
      <c r="O39" s="76">
        <f t="shared" si="29"/>
        <v>73.946600000000004</v>
      </c>
      <c r="P39" s="54">
        <f t="shared" si="1"/>
        <v>9.1776</v>
      </c>
      <c r="Q39" s="54">
        <v>64.12848000000001</v>
      </c>
      <c r="R39" s="15">
        <f t="shared" si="30"/>
        <v>1.01875</v>
      </c>
      <c r="S39" s="15">
        <f t="shared" si="31"/>
        <v>129.25120000000001</v>
      </c>
      <c r="T39" s="15">
        <f t="shared" si="22"/>
        <v>2.5</v>
      </c>
      <c r="U39" s="54">
        <f t="shared" si="32"/>
        <v>2.5</v>
      </c>
      <c r="V39" s="15">
        <f t="shared" si="6"/>
        <v>0.53333333333333333</v>
      </c>
      <c r="W39" s="15">
        <f t="shared" si="7"/>
        <v>0.81666666666666665</v>
      </c>
      <c r="X39" s="15">
        <f t="shared" si="8"/>
        <v>450.3</v>
      </c>
      <c r="Y39" s="54">
        <f t="shared" si="33"/>
        <v>31.611060000000005</v>
      </c>
      <c r="Z39" s="54">
        <f t="shared" si="10"/>
        <v>9.1776</v>
      </c>
      <c r="AA39" s="54">
        <f t="shared" si="11"/>
        <v>31.611060000000005</v>
      </c>
      <c r="AB39" s="54">
        <f t="shared" si="12"/>
        <v>4.7942817294281728</v>
      </c>
      <c r="AC39" s="54">
        <f t="shared" si="13"/>
        <v>1.3919178920289288</v>
      </c>
    </row>
    <row r="40" spans="1:29" ht="15.75" customHeight="1">
      <c r="A40" s="10">
        <v>39</v>
      </c>
      <c r="B40" s="11">
        <v>20.8</v>
      </c>
      <c r="C40" s="11">
        <v>62.4</v>
      </c>
      <c r="D40" s="11">
        <v>41.6</v>
      </c>
      <c r="E40" s="11">
        <v>41.6</v>
      </c>
      <c r="F40" s="12">
        <v>13</v>
      </c>
      <c r="G40" s="11">
        <v>12</v>
      </c>
      <c r="H40" s="11">
        <v>1.2</v>
      </c>
      <c r="I40" s="11">
        <v>6</v>
      </c>
      <c r="J40" s="11">
        <v>311</v>
      </c>
      <c r="K40" s="11">
        <v>456</v>
      </c>
      <c r="L40" s="11">
        <v>66.7</v>
      </c>
      <c r="M40" s="14" t="s">
        <v>21</v>
      </c>
      <c r="N40" s="54">
        <f t="shared" si="28"/>
        <v>117.6588</v>
      </c>
      <c r="O40" s="76">
        <f t="shared" si="29"/>
        <v>105.81479999999998</v>
      </c>
      <c r="P40" s="54">
        <f t="shared" si="1"/>
        <v>13.1328</v>
      </c>
      <c r="Q40" s="54">
        <v>91.765439999999998</v>
      </c>
      <c r="R40" s="15">
        <f t="shared" si="30"/>
        <v>1.01875</v>
      </c>
      <c r="S40" s="15">
        <f t="shared" si="31"/>
        <v>184.95359999999997</v>
      </c>
      <c r="T40" s="15">
        <f t="shared" si="22"/>
        <v>2.5</v>
      </c>
      <c r="U40" s="54">
        <f t="shared" si="32"/>
        <v>2.5</v>
      </c>
      <c r="V40" s="15">
        <f t="shared" si="6"/>
        <v>0.53333333333333333</v>
      </c>
      <c r="W40" s="15">
        <f t="shared" si="7"/>
        <v>0.81666666666666665</v>
      </c>
      <c r="X40" s="15">
        <f t="shared" si="8"/>
        <v>429.09999999999997</v>
      </c>
      <c r="Y40" s="54">
        <f t="shared" si="33"/>
        <v>45.184229999999985</v>
      </c>
      <c r="Z40" s="54">
        <f t="shared" si="10"/>
        <v>13.1328</v>
      </c>
      <c r="AA40" s="54">
        <f t="shared" si="11"/>
        <v>45.184229999999985</v>
      </c>
      <c r="AB40" s="54">
        <f t="shared" si="12"/>
        <v>5.0788864522417159</v>
      </c>
      <c r="AC40" s="54">
        <f t="shared" si="13"/>
        <v>1.4761787464343206</v>
      </c>
    </row>
    <row r="41" spans="1:29" ht="17.25">
      <c r="A41" s="10">
        <v>40</v>
      </c>
      <c r="B41" s="11">
        <v>20.8</v>
      </c>
      <c r="C41" s="11">
        <v>62.4</v>
      </c>
      <c r="D41" s="11">
        <v>41.6</v>
      </c>
      <c r="E41" s="11">
        <v>41.6</v>
      </c>
      <c r="F41" s="12">
        <v>13</v>
      </c>
      <c r="G41" s="11">
        <v>12</v>
      </c>
      <c r="H41" s="11">
        <v>2</v>
      </c>
      <c r="I41" s="11">
        <v>6</v>
      </c>
      <c r="J41" s="11">
        <v>334</v>
      </c>
      <c r="K41" s="11">
        <v>463</v>
      </c>
      <c r="L41" s="11">
        <v>111</v>
      </c>
      <c r="M41" s="14" t="s">
        <v>21</v>
      </c>
      <c r="N41" s="54">
        <f t="shared" si="28"/>
        <v>195.804</v>
      </c>
      <c r="O41" s="76">
        <f t="shared" si="29"/>
        <v>179.06524999999996</v>
      </c>
      <c r="P41" s="54">
        <f t="shared" si="1"/>
        <v>22.224</v>
      </c>
      <c r="Q41" s="54">
        <v>155.2902</v>
      </c>
      <c r="R41" s="15">
        <f t="shared" si="30"/>
        <v>1.01875</v>
      </c>
      <c r="S41" s="15">
        <f t="shared" si="31"/>
        <v>312.988</v>
      </c>
      <c r="T41" s="15">
        <f t="shared" si="22"/>
        <v>2.5</v>
      </c>
      <c r="U41" s="54">
        <f t="shared" si="32"/>
        <v>2.5</v>
      </c>
      <c r="V41" s="15">
        <f t="shared" si="6"/>
        <v>0.53333333333333333</v>
      </c>
      <c r="W41" s="15">
        <f t="shared" si="7"/>
        <v>0.81666666666666665</v>
      </c>
      <c r="X41" s="15">
        <f t="shared" si="8"/>
        <v>444.8</v>
      </c>
      <c r="Y41" s="54">
        <f t="shared" si="33"/>
        <v>78.062400000000011</v>
      </c>
      <c r="Z41" s="54">
        <f t="shared" si="10"/>
        <v>22.224</v>
      </c>
      <c r="AA41" s="54">
        <f t="shared" si="11"/>
        <v>78.062400000000011</v>
      </c>
      <c r="AB41" s="54">
        <f t="shared" si="12"/>
        <v>4.9946004319654431</v>
      </c>
      <c r="AC41" s="54">
        <f t="shared" si="13"/>
        <v>1.4219393715796591</v>
      </c>
    </row>
    <row r="42" spans="1:29" ht="17.25">
      <c r="A42" s="10">
        <v>41</v>
      </c>
      <c r="B42" s="11">
        <v>20.8</v>
      </c>
      <c r="C42" s="11">
        <v>62.4</v>
      </c>
      <c r="D42" s="11">
        <v>41.6</v>
      </c>
      <c r="E42" s="11">
        <v>41.6</v>
      </c>
      <c r="F42" s="12">
        <v>13</v>
      </c>
      <c r="G42" s="11">
        <v>12</v>
      </c>
      <c r="H42" s="11">
        <v>3</v>
      </c>
      <c r="I42" s="11">
        <v>6</v>
      </c>
      <c r="J42" s="11">
        <v>295</v>
      </c>
      <c r="K42" s="11">
        <v>447</v>
      </c>
      <c r="L42" s="11">
        <v>159.5</v>
      </c>
      <c r="M42" s="14" t="s">
        <v>21</v>
      </c>
      <c r="N42" s="54">
        <f t="shared" si="28"/>
        <v>281.358</v>
      </c>
      <c r="O42" s="76">
        <f t="shared" si="29"/>
        <v>259.31587499999995</v>
      </c>
      <c r="P42" s="54">
        <f t="shared" si="1"/>
        <v>32.183999999999997</v>
      </c>
      <c r="Q42" s="54">
        <v>224.88570000000001</v>
      </c>
      <c r="R42" s="15">
        <f t="shared" si="30"/>
        <v>1.01875</v>
      </c>
      <c r="S42" s="15">
        <f t="shared" si="31"/>
        <v>453.25799999999998</v>
      </c>
      <c r="T42" s="15">
        <f t="shared" si="22"/>
        <v>2.5</v>
      </c>
      <c r="U42" s="54">
        <f t="shared" si="32"/>
        <v>2.5</v>
      </c>
      <c r="V42" s="15">
        <f t="shared" si="6"/>
        <v>0.53333333333333333</v>
      </c>
      <c r="W42" s="15">
        <f t="shared" si="7"/>
        <v>0.81666666666666665</v>
      </c>
      <c r="X42" s="15">
        <f t="shared" si="8"/>
        <v>415.7</v>
      </c>
      <c r="Y42" s="54">
        <f t="shared" si="33"/>
        <v>109.433025</v>
      </c>
      <c r="Z42" s="54">
        <f t="shared" si="10"/>
        <v>32.183999999999997</v>
      </c>
      <c r="AA42" s="54">
        <f t="shared" si="11"/>
        <v>109.433025</v>
      </c>
      <c r="AB42" s="54">
        <f t="shared" si="12"/>
        <v>4.9558786974894362</v>
      </c>
      <c r="AC42" s="54">
        <f t="shared" si="13"/>
        <v>1.4575124830918271</v>
      </c>
    </row>
    <row r="43" spans="1:29" ht="17.25">
      <c r="A43" s="10">
        <v>42</v>
      </c>
      <c r="B43" s="11">
        <v>20.8</v>
      </c>
      <c r="C43" s="11">
        <v>62.4</v>
      </c>
      <c r="D43" s="11">
        <v>41.6</v>
      </c>
      <c r="E43" s="11">
        <v>41.6</v>
      </c>
      <c r="F43" s="12">
        <v>13</v>
      </c>
      <c r="G43" s="11">
        <v>12</v>
      </c>
      <c r="H43" s="11">
        <v>3</v>
      </c>
      <c r="I43" s="11">
        <v>6</v>
      </c>
      <c r="J43" s="11">
        <v>295</v>
      </c>
      <c r="K43" s="11">
        <v>447</v>
      </c>
      <c r="L43" s="11">
        <v>159.5</v>
      </c>
      <c r="M43" s="14" t="s">
        <v>21</v>
      </c>
      <c r="N43" s="54">
        <f t="shared" si="28"/>
        <v>281.358</v>
      </c>
      <c r="O43" s="76">
        <f t="shared" si="29"/>
        <v>259.31587499999995</v>
      </c>
      <c r="P43" s="54">
        <f t="shared" si="1"/>
        <v>32.183999999999997</v>
      </c>
      <c r="Q43" s="54">
        <v>224.88570000000001</v>
      </c>
      <c r="R43" s="15">
        <f t="shared" si="30"/>
        <v>1.01875</v>
      </c>
      <c r="S43" s="15">
        <f t="shared" si="31"/>
        <v>453.25799999999998</v>
      </c>
      <c r="T43" s="15">
        <f t="shared" si="22"/>
        <v>2.5</v>
      </c>
      <c r="U43" s="54">
        <f t="shared" si="32"/>
        <v>2.5</v>
      </c>
      <c r="V43" s="15">
        <f t="shared" si="6"/>
        <v>0.53333333333333333</v>
      </c>
      <c r="W43" s="15">
        <f t="shared" si="7"/>
        <v>0.81666666666666665</v>
      </c>
      <c r="X43" s="15">
        <f t="shared" si="8"/>
        <v>415.7</v>
      </c>
      <c r="Y43" s="54">
        <f t="shared" si="33"/>
        <v>109.433025</v>
      </c>
      <c r="Z43" s="54">
        <f t="shared" si="10"/>
        <v>32.183999999999997</v>
      </c>
      <c r="AA43" s="54">
        <f t="shared" si="11"/>
        <v>109.433025</v>
      </c>
      <c r="AB43" s="54">
        <f t="shared" si="12"/>
        <v>4.9558786974894362</v>
      </c>
      <c r="AC43" s="54">
        <f t="shared" si="13"/>
        <v>1.4575124830918271</v>
      </c>
    </row>
    <row r="44" spans="1:29" ht="17.25">
      <c r="A44" s="10">
        <v>43</v>
      </c>
      <c r="B44" s="11">
        <v>20.8</v>
      </c>
      <c r="C44" s="11">
        <v>62.4</v>
      </c>
      <c r="D44" s="11">
        <v>41.6</v>
      </c>
      <c r="E44" s="11">
        <v>41.6</v>
      </c>
      <c r="F44" s="12">
        <v>13</v>
      </c>
      <c r="G44" s="11">
        <v>12</v>
      </c>
      <c r="H44" s="24">
        <v>3</v>
      </c>
      <c r="I44" s="11">
        <v>6</v>
      </c>
      <c r="J44" s="11">
        <v>295</v>
      </c>
      <c r="K44" s="11">
        <v>447</v>
      </c>
      <c r="L44" s="11">
        <v>299.60000000000002</v>
      </c>
      <c r="M44" s="14" t="s">
        <v>38</v>
      </c>
      <c r="N44" s="54">
        <f t="shared" si="28"/>
        <v>528.49440000000004</v>
      </c>
      <c r="O44" s="76">
        <f t="shared" ref="O44:O45" si="34">(H44*(2*B44+2*D44-2*F44))*2*(0.55+1.5*G44/(2*B44))*K44/1000</f>
        <v>260.39538000000005</v>
      </c>
      <c r="P44" s="54">
        <f t="shared" si="1"/>
        <v>44.253</v>
      </c>
      <c r="Q44" s="54">
        <v>224.88570000000001</v>
      </c>
      <c r="R44" s="15">
        <f t="shared" si="30"/>
        <v>1.01875</v>
      </c>
      <c r="S44" s="15">
        <f t="shared" si="31"/>
        <v>453.25799999999998</v>
      </c>
      <c r="T44" s="15">
        <f t="shared" si="22"/>
        <v>2.5</v>
      </c>
      <c r="U44" s="54">
        <f t="shared" si="32"/>
        <v>2.5</v>
      </c>
      <c r="V44" s="15">
        <f t="shared" si="6"/>
        <v>0.53333333333333333</v>
      </c>
      <c r="W44" s="15">
        <f t="shared" si="7"/>
        <v>0.81666666666666665</v>
      </c>
      <c r="X44" s="15">
        <f t="shared" si="8"/>
        <v>415.7</v>
      </c>
      <c r="Y44" s="54">
        <f t="shared" si="33"/>
        <v>109.433025</v>
      </c>
      <c r="Z44" s="54">
        <f t="shared" si="10"/>
        <v>44.253</v>
      </c>
      <c r="AA44" s="54">
        <f t="shared" si="11"/>
        <v>109.433025</v>
      </c>
      <c r="AB44" s="54">
        <f t="shared" si="12"/>
        <v>6.7701624748604621</v>
      </c>
      <c r="AC44" s="54">
        <f t="shared" si="13"/>
        <v>2.7377475857950562</v>
      </c>
    </row>
    <row r="45" spans="1:29" ht="17.25">
      <c r="A45" s="10">
        <v>44</v>
      </c>
      <c r="B45" s="11">
        <v>20.8</v>
      </c>
      <c r="C45" s="11">
        <v>62.4</v>
      </c>
      <c r="D45" s="11">
        <v>41.6</v>
      </c>
      <c r="E45" s="11">
        <v>41.6</v>
      </c>
      <c r="F45" s="12">
        <v>13</v>
      </c>
      <c r="G45" s="11">
        <v>12</v>
      </c>
      <c r="H45" s="11">
        <v>3</v>
      </c>
      <c r="I45" s="11">
        <v>6</v>
      </c>
      <c r="J45" s="11">
        <v>295</v>
      </c>
      <c r="K45" s="11">
        <v>447</v>
      </c>
      <c r="L45" s="11">
        <v>300.39999999999998</v>
      </c>
      <c r="M45" s="14" t="s">
        <v>38</v>
      </c>
      <c r="N45" s="54">
        <f t="shared" si="28"/>
        <v>529.90559999999994</v>
      </c>
      <c r="O45" s="76">
        <f t="shared" si="34"/>
        <v>260.39538000000005</v>
      </c>
      <c r="P45" s="54">
        <f t="shared" si="1"/>
        <v>44.253</v>
      </c>
      <c r="Q45" s="54">
        <v>224.88570000000001</v>
      </c>
      <c r="R45" s="15">
        <f t="shared" si="30"/>
        <v>1.01875</v>
      </c>
      <c r="S45" s="15">
        <f t="shared" si="31"/>
        <v>453.25799999999998</v>
      </c>
      <c r="T45" s="15">
        <f t="shared" si="22"/>
        <v>2.5</v>
      </c>
      <c r="U45" s="54">
        <f t="shared" si="32"/>
        <v>2.5</v>
      </c>
      <c r="V45" s="15">
        <f t="shared" si="6"/>
        <v>0.53333333333333333</v>
      </c>
      <c r="W45" s="15">
        <f t="shared" si="7"/>
        <v>0.81666666666666665</v>
      </c>
      <c r="X45" s="15">
        <f t="shared" si="8"/>
        <v>415.7</v>
      </c>
      <c r="Y45" s="54">
        <f t="shared" si="33"/>
        <v>109.433025</v>
      </c>
      <c r="Z45" s="54">
        <f t="shared" si="10"/>
        <v>44.253</v>
      </c>
      <c r="AA45" s="54">
        <f t="shared" si="11"/>
        <v>109.433025</v>
      </c>
      <c r="AB45" s="54">
        <f t="shared" si="12"/>
        <v>6.788240345287325</v>
      </c>
      <c r="AC45" s="54">
        <f t="shared" si="13"/>
        <v>2.7450579932337607</v>
      </c>
    </row>
    <row r="46" spans="1:29" ht="17.25">
      <c r="A46" s="10">
        <v>45</v>
      </c>
      <c r="B46" s="11">
        <v>20.8</v>
      </c>
      <c r="C46" s="11">
        <v>62.4</v>
      </c>
      <c r="D46" s="11">
        <v>41.6</v>
      </c>
      <c r="E46" s="11">
        <v>41.6</v>
      </c>
      <c r="F46" s="12">
        <v>13</v>
      </c>
      <c r="G46" s="11">
        <v>12</v>
      </c>
      <c r="H46" s="11">
        <v>4.5</v>
      </c>
      <c r="I46" s="11">
        <v>6</v>
      </c>
      <c r="J46" s="11">
        <v>353</v>
      </c>
      <c r="K46" s="11">
        <v>478</v>
      </c>
      <c r="L46" s="11">
        <v>248.8</v>
      </c>
      <c r="M46" s="14" t="s">
        <v>21</v>
      </c>
      <c r="N46" s="54">
        <f t="shared" si="28"/>
        <v>438.88319999999999</v>
      </c>
      <c r="O46" s="76">
        <f t="shared" ref="O46:O47" si="35">(H46*(2*C46+2*E46-3*F46))*2*((0.5+1.25*G46/(2*C46+2*E46))*K46)/1000</f>
        <v>415.94962499999997</v>
      </c>
      <c r="P46" s="54">
        <f t="shared" si="1"/>
        <v>51.624000000000002</v>
      </c>
      <c r="Q46" s="54">
        <v>360.72270000000009</v>
      </c>
      <c r="R46" s="15">
        <f t="shared" si="30"/>
        <v>1.01875</v>
      </c>
      <c r="S46" s="15">
        <f t="shared" si="31"/>
        <v>727.03800000000001</v>
      </c>
      <c r="T46" s="15">
        <f t="shared" si="22"/>
        <v>2.5</v>
      </c>
      <c r="U46" s="54">
        <f t="shared" si="32"/>
        <v>2.5</v>
      </c>
      <c r="V46" s="15">
        <f t="shared" si="6"/>
        <v>0.53333333333333333</v>
      </c>
      <c r="W46" s="15">
        <f t="shared" si="7"/>
        <v>0.81666666666666665</v>
      </c>
      <c r="X46" s="15">
        <f t="shared" si="8"/>
        <v>463.3</v>
      </c>
      <c r="Y46" s="54">
        <f t="shared" si="33"/>
        <v>182.94558750000002</v>
      </c>
      <c r="Z46" s="54">
        <f t="shared" si="10"/>
        <v>51.624000000000002</v>
      </c>
      <c r="AA46" s="54">
        <f t="shared" si="11"/>
        <v>182.94558750000002</v>
      </c>
      <c r="AB46" s="54">
        <f t="shared" si="12"/>
        <v>4.8194638152797147</v>
      </c>
      <c r="AC46" s="54">
        <f t="shared" si="13"/>
        <v>1.3599672088292372</v>
      </c>
    </row>
    <row r="47" spans="1:29" ht="17.25">
      <c r="A47" s="10">
        <v>46</v>
      </c>
      <c r="B47" s="11">
        <v>20.8</v>
      </c>
      <c r="C47" s="11">
        <v>62.4</v>
      </c>
      <c r="D47" s="11">
        <v>41.6</v>
      </c>
      <c r="E47" s="11">
        <v>41.6</v>
      </c>
      <c r="F47" s="12">
        <v>13</v>
      </c>
      <c r="G47" s="11">
        <v>12</v>
      </c>
      <c r="H47" s="11">
        <v>4.5</v>
      </c>
      <c r="I47" s="11">
        <v>6</v>
      </c>
      <c r="J47" s="11">
        <v>353</v>
      </c>
      <c r="K47" s="11">
        <v>478</v>
      </c>
      <c r="L47" s="11">
        <v>248.9</v>
      </c>
      <c r="M47" s="14" t="s">
        <v>21</v>
      </c>
      <c r="N47" s="54">
        <f t="shared" si="28"/>
        <v>439.05960000000005</v>
      </c>
      <c r="O47" s="76">
        <f t="shared" si="35"/>
        <v>415.94962499999997</v>
      </c>
      <c r="P47" s="54">
        <f t="shared" si="1"/>
        <v>51.624000000000002</v>
      </c>
      <c r="Q47" s="54">
        <v>360.72270000000009</v>
      </c>
      <c r="R47" s="15">
        <f t="shared" si="30"/>
        <v>1.01875</v>
      </c>
      <c r="S47" s="15">
        <f t="shared" si="31"/>
        <v>727.03800000000001</v>
      </c>
      <c r="T47" s="15">
        <f t="shared" si="22"/>
        <v>2.5</v>
      </c>
      <c r="U47" s="54">
        <f t="shared" si="32"/>
        <v>2.5</v>
      </c>
      <c r="V47" s="15">
        <f t="shared" si="6"/>
        <v>0.53333333333333333</v>
      </c>
      <c r="W47" s="15">
        <f t="shared" si="7"/>
        <v>0.81666666666666665</v>
      </c>
      <c r="X47" s="15">
        <f t="shared" si="8"/>
        <v>463.3</v>
      </c>
      <c r="Y47" s="54">
        <f t="shared" si="33"/>
        <v>182.94558750000002</v>
      </c>
      <c r="Z47" s="54">
        <f t="shared" si="10"/>
        <v>51.624000000000002</v>
      </c>
      <c r="AA47" s="54">
        <f t="shared" si="11"/>
        <v>182.94558750000002</v>
      </c>
      <c r="AB47" s="54">
        <f t="shared" si="12"/>
        <v>4.8214008988067567</v>
      </c>
      <c r="AC47" s="54">
        <f t="shared" si="13"/>
        <v>1.3605138194437183</v>
      </c>
    </row>
    <row r="48" spans="1:29" ht="17.25">
      <c r="A48" s="10">
        <v>47</v>
      </c>
      <c r="B48" s="11">
        <v>20.8</v>
      </c>
      <c r="C48" s="11">
        <v>62.4</v>
      </c>
      <c r="D48" s="11">
        <v>41.6</v>
      </c>
      <c r="E48" s="11">
        <v>41.6</v>
      </c>
      <c r="F48" s="12">
        <v>13</v>
      </c>
      <c r="G48" s="11">
        <v>12</v>
      </c>
      <c r="H48" s="11">
        <v>4.5</v>
      </c>
      <c r="I48" s="11">
        <v>6</v>
      </c>
      <c r="J48" s="11">
        <v>353</v>
      </c>
      <c r="K48" s="11">
        <v>478</v>
      </c>
      <c r="L48" s="11">
        <v>510.2</v>
      </c>
      <c r="M48" s="14" t="s">
        <v>38</v>
      </c>
      <c r="N48" s="54">
        <f t="shared" si="28"/>
        <v>899.99279999999987</v>
      </c>
      <c r="O48" s="76">
        <f t="shared" ref="O48:O49" si="36">(H48*(2*B48+2*D48-2*F48))*2*(0.55+1.5*G48/(2*B48))*K48/1000</f>
        <v>417.68118000000004</v>
      </c>
      <c r="P48" s="54">
        <f t="shared" si="1"/>
        <v>70.983000000000004</v>
      </c>
      <c r="Q48" s="54">
        <v>360.72270000000009</v>
      </c>
      <c r="R48" s="15">
        <f t="shared" si="30"/>
        <v>1.01875</v>
      </c>
      <c r="S48" s="15">
        <f t="shared" si="31"/>
        <v>727.03800000000001</v>
      </c>
      <c r="T48" s="15">
        <f t="shared" si="22"/>
        <v>2.5</v>
      </c>
      <c r="U48" s="54">
        <f t="shared" si="32"/>
        <v>2.5</v>
      </c>
      <c r="V48" s="15">
        <f t="shared" si="6"/>
        <v>0.53333333333333333</v>
      </c>
      <c r="W48" s="15">
        <f t="shared" si="7"/>
        <v>0.81666666666666665</v>
      </c>
      <c r="X48" s="15">
        <f t="shared" si="8"/>
        <v>463.3</v>
      </c>
      <c r="Y48" s="54">
        <f t="shared" si="33"/>
        <v>182.94558750000002</v>
      </c>
      <c r="Z48" s="54">
        <f t="shared" si="10"/>
        <v>70.983000000000004</v>
      </c>
      <c r="AA48" s="54">
        <f t="shared" si="11"/>
        <v>182.94558750000002</v>
      </c>
      <c r="AB48" s="54">
        <f t="shared" si="12"/>
        <v>7.1876364763394047</v>
      </c>
      <c r="AC48" s="54">
        <f t="shared" si="13"/>
        <v>2.7888073550831058</v>
      </c>
    </row>
    <row r="49" spans="1:29" ht="17.25">
      <c r="A49" s="10">
        <v>48</v>
      </c>
      <c r="B49" s="11">
        <v>20.8</v>
      </c>
      <c r="C49" s="11">
        <v>62.4</v>
      </c>
      <c r="D49" s="11">
        <v>41.6</v>
      </c>
      <c r="E49" s="11">
        <v>41.6</v>
      </c>
      <c r="F49" s="12">
        <v>13</v>
      </c>
      <c r="G49" s="11">
        <v>12</v>
      </c>
      <c r="H49" s="11">
        <v>5</v>
      </c>
      <c r="I49" s="11">
        <v>6</v>
      </c>
      <c r="J49" s="11">
        <v>395</v>
      </c>
      <c r="K49" s="11">
        <v>526</v>
      </c>
      <c r="L49" s="11">
        <v>497.9</v>
      </c>
      <c r="M49" s="14" t="s">
        <v>38</v>
      </c>
      <c r="N49" s="54">
        <f t="shared" si="28"/>
        <v>878.29559999999992</v>
      </c>
      <c r="O49" s="76">
        <f t="shared" si="36"/>
        <v>510.69340000000005</v>
      </c>
      <c r="P49" s="54">
        <f t="shared" si="1"/>
        <v>86.79</v>
      </c>
      <c r="Q49" s="54">
        <v>441.05100000000004</v>
      </c>
      <c r="R49" s="15">
        <f t="shared" si="30"/>
        <v>1.01875</v>
      </c>
      <c r="S49" s="15">
        <f t="shared" si="31"/>
        <v>888.94</v>
      </c>
      <c r="T49" s="15">
        <f t="shared" si="22"/>
        <v>2.5</v>
      </c>
      <c r="U49" s="54">
        <f t="shared" si="32"/>
        <v>2.5</v>
      </c>
      <c r="V49" s="15">
        <f t="shared" si="6"/>
        <v>0.53333333333333333</v>
      </c>
      <c r="W49" s="15">
        <f t="shared" si="7"/>
        <v>0.81666666666666665</v>
      </c>
      <c r="X49" s="15">
        <f t="shared" si="8"/>
        <v>513.09999999999991</v>
      </c>
      <c r="Y49" s="54">
        <f t="shared" si="33"/>
        <v>225.12262499999997</v>
      </c>
      <c r="Z49" s="54">
        <f t="shared" si="10"/>
        <v>86.79</v>
      </c>
      <c r="AA49" s="54">
        <f t="shared" si="11"/>
        <v>225.12262499999997</v>
      </c>
      <c r="AB49" s="54">
        <f t="shared" si="12"/>
        <v>5.7368360410185497</v>
      </c>
      <c r="AC49" s="54">
        <f t="shared" si="13"/>
        <v>2.2116835213697428</v>
      </c>
    </row>
    <row r="50" spans="1:29" ht="15">
      <c r="A50" s="10">
        <v>49</v>
      </c>
      <c r="B50" s="12">
        <v>55</v>
      </c>
      <c r="C50" s="12">
        <v>25</v>
      </c>
      <c r="D50" s="12">
        <v>0</v>
      </c>
      <c r="E50" s="12">
        <v>0</v>
      </c>
      <c r="F50" s="12">
        <v>14</v>
      </c>
      <c r="G50" s="11">
        <v>12</v>
      </c>
      <c r="H50" s="11">
        <v>1.5</v>
      </c>
      <c r="I50" s="11">
        <v>1</v>
      </c>
      <c r="J50" s="24">
        <v>474</v>
      </c>
      <c r="K50" s="11">
        <v>759</v>
      </c>
      <c r="L50" s="12">
        <v>38.5</v>
      </c>
      <c r="M50" s="14" t="s">
        <v>52</v>
      </c>
      <c r="O50" s="15">
        <f t="shared" ref="O50:O52" si="37">(H50*(2*B50-F50))*(0.1+3*G50/(2*B50))*K50/1000</f>
        <v>46.699199999999998</v>
      </c>
      <c r="P50" s="54">
        <f t="shared" si="1"/>
        <v>37.570500000000003</v>
      </c>
      <c r="Q50" s="54">
        <v>62.6175</v>
      </c>
      <c r="R50" s="15">
        <f t="shared" ref="R50:R52" si="38">1+3*(F50/50-0.3)</f>
        <v>0.94000000000000017</v>
      </c>
      <c r="S50" s="15">
        <f t="shared" ref="S50:S52" si="39">(H50*(2*C50-F50))*R50*K50/1000</f>
        <v>38.526840000000014</v>
      </c>
      <c r="T50" s="15">
        <f t="shared" ref="T50:T55" si="40">MIN(2.8*C50/F50-1.7,2.5)</f>
        <v>2.5</v>
      </c>
      <c r="U50" s="54">
        <f t="shared" ref="U50:U55" si="41">2.5</f>
        <v>2.5</v>
      </c>
      <c r="V50" s="15">
        <f t="shared" si="6"/>
        <v>1</v>
      </c>
      <c r="W50" s="15">
        <f t="shared" si="7"/>
        <v>-0.25</v>
      </c>
      <c r="X50" s="15">
        <f t="shared" si="8"/>
        <v>692.4</v>
      </c>
      <c r="Y50" s="54">
        <f t="shared" ref="Y50:Y52" si="42">T50*V50*X50*F50*H50/1000</f>
        <v>36.350999999999999</v>
      </c>
      <c r="Z50" s="54">
        <f t="shared" si="10"/>
        <v>37.570500000000003</v>
      </c>
      <c r="AA50" s="54">
        <f t="shared" si="11"/>
        <v>36.350999999999999</v>
      </c>
      <c r="AB50" s="54">
        <f t="shared" si="12"/>
        <v>1.0247401551749378</v>
      </c>
      <c r="AC50" s="54">
        <f t="shared" si="13"/>
        <v>1.0591180435201233</v>
      </c>
    </row>
    <row r="51" spans="1:29" ht="15">
      <c r="A51" s="10">
        <v>50</v>
      </c>
      <c r="B51" s="12">
        <v>55</v>
      </c>
      <c r="C51" s="12">
        <v>25</v>
      </c>
      <c r="D51" s="12">
        <v>0</v>
      </c>
      <c r="E51" s="12">
        <v>0</v>
      </c>
      <c r="F51" s="12">
        <v>14</v>
      </c>
      <c r="G51" s="11">
        <v>12</v>
      </c>
      <c r="H51" s="11">
        <v>1.5</v>
      </c>
      <c r="I51" s="11">
        <v>1</v>
      </c>
      <c r="J51" s="11">
        <v>463</v>
      </c>
      <c r="K51" s="11">
        <v>677</v>
      </c>
      <c r="L51" s="12">
        <v>35.299999999999997</v>
      </c>
      <c r="M51" s="14" t="s">
        <v>52</v>
      </c>
      <c r="O51" s="15">
        <f t="shared" si="37"/>
        <v>41.653963636363628</v>
      </c>
      <c r="P51" s="54">
        <f t="shared" si="1"/>
        <v>33.511499999999998</v>
      </c>
      <c r="Q51" s="54">
        <v>55.852499999999999</v>
      </c>
      <c r="R51" s="15">
        <f t="shared" si="38"/>
        <v>0.94000000000000017</v>
      </c>
      <c r="S51" s="15">
        <f t="shared" si="39"/>
        <v>34.364520000000013</v>
      </c>
      <c r="T51" s="15">
        <f t="shared" si="40"/>
        <v>2.5</v>
      </c>
      <c r="U51" s="54">
        <f t="shared" si="41"/>
        <v>2.5</v>
      </c>
      <c r="V51" s="15">
        <f t="shared" si="6"/>
        <v>1</v>
      </c>
      <c r="W51" s="15">
        <f t="shared" si="7"/>
        <v>-0.25</v>
      </c>
      <c r="X51" s="15">
        <f t="shared" si="8"/>
        <v>637.70000000000005</v>
      </c>
      <c r="Y51" s="54">
        <f t="shared" si="42"/>
        <v>33.47925</v>
      </c>
      <c r="Z51" s="54">
        <f t="shared" si="10"/>
        <v>33.511499999999998</v>
      </c>
      <c r="AA51" s="54">
        <f t="shared" si="11"/>
        <v>33.47925</v>
      </c>
      <c r="AB51" s="54">
        <f t="shared" si="12"/>
        <v>1.0533697387464005</v>
      </c>
      <c r="AC51" s="54">
        <f t="shared" si="13"/>
        <v>1.0543844321482709</v>
      </c>
    </row>
    <row r="52" spans="1:29" ht="15">
      <c r="A52" s="10">
        <v>51</v>
      </c>
      <c r="B52" s="12">
        <v>55</v>
      </c>
      <c r="C52" s="12">
        <v>25</v>
      </c>
      <c r="D52" s="12">
        <v>0</v>
      </c>
      <c r="E52" s="12">
        <v>0</v>
      </c>
      <c r="F52" s="12">
        <v>14</v>
      </c>
      <c r="G52" s="11">
        <v>12</v>
      </c>
      <c r="H52" s="11">
        <v>1.5</v>
      </c>
      <c r="I52" s="11">
        <v>1</v>
      </c>
      <c r="J52" s="37">
        <v>724</v>
      </c>
      <c r="K52" s="11">
        <v>862</v>
      </c>
      <c r="L52" s="12">
        <v>47.1</v>
      </c>
      <c r="M52" s="14" t="s">
        <v>52</v>
      </c>
      <c r="O52" s="15">
        <f t="shared" si="37"/>
        <v>53.036509090909085</v>
      </c>
      <c r="P52" s="54">
        <f t="shared" si="1"/>
        <v>42.668999999999997</v>
      </c>
      <c r="Q52" s="54">
        <v>71.114999999999995</v>
      </c>
      <c r="R52" s="15">
        <f t="shared" si="38"/>
        <v>0.94000000000000017</v>
      </c>
      <c r="S52" s="15">
        <f t="shared" si="39"/>
        <v>43.755120000000012</v>
      </c>
      <c r="T52" s="15">
        <f t="shared" si="40"/>
        <v>2.5</v>
      </c>
      <c r="U52" s="54">
        <f t="shared" si="41"/>
        <v>2.5</v>
      </c>
      <c r="V52" s="15">
        <f t="shared" si="6"/>
        <v>1</v>
      </c>
      <c r="W52" s="15">
        <f t="shared" si="7"/>
        <v>-0.25</v>
      </c>
      <c r="X52" s="15">
        <f t="shared" si="8"/>
        <v>862</v>
      </c>
      <c r="Y52" s="54">
        <f t="shared" si="42"/>
        <v>45.255000000000003</v>
      </c>
      <c r="Z52" s="54">
        <f t="shared" si="10"/>
        <v>42.668999999999997</v>
      </c>
      <c r="AA52" s="54">
        <f t="shared" si="11"/>
        <v>43.755120000000012</v>
      </c>
      <c r="AB52" s="54">
        <f t="shared" si="12"/>
        <v>1.1038458834282501</v>
      </c>
      <c r="AC52" s="54">
        <f t="shared" si="13"/>
        <v>1.0764454536977612</v>
      </c>
    </row>
    <row r="53" spans="1:29" ht="15">
      <c r="A53" s="10">
        <v>52</v>
      </c>
      <c r="B53" s="12">
        <v>45</v>
      </c>
      <c r="C53" s="12">
        <v>25</v>
      </c>
      <c r="D53" s="12">
        <v>27</v>
      </c>
      <c r="E53" s="12">
        <v>0</v>
      </c>
      <c r="F53" s="12">
        <v>9</v>
      </c>
      <c r="G53" s="11">
        <v>8</v>
      </c>
      <c r="H53" s="11">
        <v>1.5</v>
      </c>
      <c r="I53" s="11">
        <v>2</v>
      </c>
      <c r="J53" s="37">
        <v>474</v>
      </c>
      <c r="K53" s="11">
        <v>759</v>
      </c>
      <c r="L53" s="12">
        <v>42.1</v>
      </c>
      <c r="M53" s="14" t="s">
        <v>52</v>
      </c>
      <c r="N53" s="15"/>
      <c r="O53" s="72">
        <f t="shared" ref="O53:O55" si="43">(H53*(2*C53-F53))*2*(0.1+3*G53/(2*C53)*K53)/1000</f>
        <v>44.823660000000004</v>
      </c>
      <c r="P53" s="54">
        <f t="shared" si="1"/>
        <v>25.047000000000001</v>
      </c>
      <c r="Q53" s="54">
        <v>76.848749999999995</v>
      </c>
      <c r="R53" s="26">
        <f t="shared" ref="R53:R55" si="44">1+1.5*(F53/50-0.3)</f>
        <v>0.82000000000000006</v>
      </c>
      <c r="S53" s="15">
        <f t="shared" ref="S53:S55" si="45">(H53*(2*C53-F53))*2*R53*K53/1000</f>
        <v>76.55274</v>
      </c>
      <c r="T53" s="15">
        <f t="shared" si="40"/>
        <v>2.5</v>
      </c>
      <c r="U53" s="54">
        <f t="shared" si="41"/>
        <v>2.5</v>
      </c>
      <c r="V53" s="15">
        <f t="shared" si="6"/>
        <v>1</v>
      </c>
      <c r="W53" s="15">
        <f t="shared" si="7"/>
        <v>0.75</v>
      </c>
      <c r="X53" s="15">
        <f t="shared" si="8"/>
        <v>692.4</v>
      </c>
      <c r="Y53" s="54">
        <f t="shared" ref="Y53:Y55" si="46">T53*(V53+W53)*X53*F53*H53/1000</f>
        <v>40.894874999999999</v>
      </c>
      <c r="Z53" s="54">
        <f t="shared" si="10"/>
        <v>25.047000000000001</v>
      </c>
      <c r="AA53" s="54">
        <f t="shared" si="11"/>
        <v>40.894874999999999</v>
      </c>
      <c r="AB53" s="54">
        <f t="shared" si="12"/>
        <v>1.6808400207609695</v>
      </c>
      <c r="AC53" s="54">
        <f t="shared" si="13"/>
        <v>1.0294688515370203</v>
      </c>
    </row>
    <row r="54" spans="1:29" ht="15">
      <c r="A54" s="10">
        <v>53</v>
      </c>
      <c r="B54" s="12">
        <v>45</v>
      </c>
      <c r="C54" s="12">
        <v>25</v>
      </c>
      <c r="D54" s="12">
        <v>27</v>
      </c>
      <c r="E54" s="12">
        <v>0</v>
      </c>
      <c r="F54" s="12">
        <v>9</v>
      </c>
      <c r="G54" s="11">
        <v>8</v>
      </c>
      <c r="H54" s="11">
        <v>1.5</v>
      </c>
      <c r="I54" s="11">
        <v>2</v>
      </c>
      <c r="J54" s="11">
        <v>463</v>
      </c>
      <c r="K54" s="11">
        <v>677</v>
      </c>
      <c r="L54" s="12">
        <v>39.200000000000003</v>
      </c>
      <c r="M54" s="14" t="s">
        <v>52</v>
      </c>
      <c r="N54" s="15"/>
      <c r="O54" s="72">
        <f t="shared" si="43"/>
        <v>39.982379999999999</v>
      </c>
      <c r="P54" s="54">
        <f t="shared" si="1"/>
        <v>22.341000000000001</v>
      </c>
      <c r="Q54" s="54">
        <v>68.546250000000001</v>
      </c>
      <c r="R54" s="26">
        <f t="shared" si="44"/>
        <v>0.82000000000000006</v>
      </c>
      <c r="S54" s="15">
        <f t="shared" si="45"/>
        <v>68.282220000000009</v>
      </c>
      <c r="T54" s="15">
        <f t="shared" si="40"/>
        <v>2.5</v>
      </c>
      <c r="U54" s="54">
        <f t="shared" si="41"/>
        <v>2.5</v>
      </c>
      <c r="V54" s="15">
        <f t="shared" si="6"/>
        <v>1</v>
      </c>
      <c r="W54" s="15">
        <f t="shared" si="7"/>
        <v>0.75</v>
      </c>
      <c r="X54" s="15">
        <f t="shared" si="8"/>
        <v>637.70000000000005</v>
      </c>
      <c r="Y54" s="54">
        <f t="shared" si="46"/>
        <v>37.664156249999998</v>
      </c>
      <c r="Z54" s="54">
        <f t="shared" si="10"/>
        <v>22.341000000000001</v>
      </c>
      <c r="AA54" s="54">
        <f t="shared" si="11"/>
        <v>37.664156249999998</v>
      </c>
      <c r="AB54" s="54">
        <f t="shared" si="12"/>
        <v>1.7546215478268654</v>
      </c>
      <c r="AC54" s="54">
        <f t="shared" si="13"/>
        <v>1.0407773305687686</v>
      </c>
    </row>
    <row r="55" spans="1:29" ht="15">
      <c r="A55" s="10">
        <v>54</v>
      </c>
      <c r="B55" s="12">
        <v>45</v>
      </c>
      <c r="C55" s="12">
        <v>25</v>
      </c>
      <c r="D55" s="12">
        <v>27</v>
      </c>
      <c r="E55" s="12">
        <v>0</v>
      </c>
      <c r="F55" s="12">
        <v>9</v>
      </c>
      <c r="G55" s="11">
        <v>8</v>
      </c>
      <c r="H55" s="11">
        <v>1.5</v>
      </c>
      <c r="I55" s="11">
        <v>2</v>
      </c>
      <c r="J55" s="37">
        <v>724</v>
      </c>
      <c r="K55" s="11">
        <v>862</v>
      </c>
      <c r="L55" s="12">
        <v>52.2</v>
      </c>
      <c r="M55" s="14" t="s">
        <v>52</v>
      </c>
      <c r="N55" s="15"/>
      <c r="O55" s="72">
        <f t="shared" si="43"/>
        <v>50.904780000000002</v>
      </c>
      <c r="P55" s="54">
        <f t="shared" si="1"/>
        <v>28.446000000000002</v>
      </c>
      <c r="Q55" s="54">
        <v>87.277500000000003</v>
      </c>
      <c r="R55" s="26">
        <f t="shared" si="44"/>
        <v>0.82000000000000006</v>
      </c>
      <c r="S55" s="15">
        <f t="shared" si="45"/>
        <v>86.941320000000005</v>
      </c>
      <c r="T55" s="15">
        <f t="shared" si="40"/>
        <v>2.5</v>
      </c>
      <c r="U55" s="54">
        <f t="shared" si="41"/>
        <v>2.5</v>
      </c>
      <c r="V55" s="15">
        <f t="shared" si="6"/>
        <v>1</v>
      </c>
      <c r="W55" s="15">
        <f t="shared" si="7"/>
        <v>0.75</v>
      </c>
      <c r="X55" s="15">
        <f t="shared" si="8"/>
        <v>862</v>
      </c>
      <c r="Y55" s="54">
        <f t="shared" si="46"/>
        <v>50.911875000000002</v>
      </c>
      <c r="Z55" s="54">
        <f t="shared" si="10"/>
        <v>28.446000000000002</v>
      </c>
      <c r="AA55" s="54">
        <f t="shared" si="11"/>
        <v>50.911875000000002</v>
      </c>
      <c r="AB55" s="54">
        <f t="shared" si="12"/>
        <v>1.8350558953807214</v>
      </c>
      <c r="AC55" s="54">
        <f t="shared" si="13"/>
        <v>1.0253010717047841</v>
      </c>
    </row>
    <row r="56" spans="1:29" ht="15">
      <c r="A56" s="10">
        <v>55</v>
      </c>
      <c r="B56" s="11">
        <v>45</v>
      </c>
      <c r="C56" s="11">
        <v>14</v>
      </c>
      <c r="D56" s="12">
        <v>0</v>
      </c>
      <c r="E56" s="11">
        <v>22</v>
      </c>
      <c r="F56" s="12">
        <v>9</v>
      </c>
      <c r="G56" s="11">
        <v>8</v>
      </c>
      <c r="H56" s="11">
        <v>1.5</v>
      </c>
      <c r="I56" s="11">
        <v>2</v>
      </c>
      <c r="J56" s="37">
        <v>474</v>
      </c>
      <c r="K56" s="11">
        <v>759</v>
      </c>
      <c r="L56" s="11">
        <v>32.5</v>
      </c>
      <c r="M56" s="14" t="s">
        <v>52</v>
      </c>
      <c r="N56" s="15"/>
      <c r="O56" s="54">
        <f t="shared" ref="O56:O58" si="47">(H56*(2*C56+E56-2*F56))*2*(0.55+1.5*G56/(E56)*K56)/1000</f>
        <v>39.796799999999998</v>
      </c>
      <c r="P56" s="54">
        <f t="shared" si="1"/>
        <v>25.047000000000001</v>
      </c>
      <c r="Q56" s="54">
        <v>102.465</v>
      </c>
      <c r="R56" s="15">
        <f t="shared" ref="R56:R58" si="48">1+3*(F56/22-0.3)</f>
        <v>1.3272727272727274</v>
      </c>
      <c r="S56" s="15">
        <f t="shared" ref="S56:S58" si="49">(H56*(50-2*F56))*K56/1000</f>
        <v>36.432000000000002</v>
      </c>
      <c r="T56" s="15">
        <f t="shared" ref="T56:T64" si="50">MIN(2.8*C56/F56-1.7,1.4*E56/F56-1.7, 2.5)</f>
        <v>1.7222222222222221</v>
      </c>
      <c r="U56" s="54">
        <f t="shared" ref="U56:U64" si="51">MIN(1.4*E56/F56-1.7,2.5)</f>
        <v>1.7222222222222221</v>
      </c>
      <c r="V56" s="15">
        <f t="shared" si="6"/>
        <v>1</v>
      </c>
      <c r="W56" s="15">
        <f t="shared" si="7"/>
        <v>-0.25</v>
      </c>
      <c r="X56" s="15">
        <f t="shared" si="8"/>
        <v>692.4</v>
      </c>
      <c r="Y56" s="54">
        <f t="shared" ref="Y56:Y58" si="52">T56*V56*2*X56*F56*H56/1000</f>
        <v>32.196599999999997</v>
      </c>
      <c r="Z56" s="54">
        <f t="shared" si="10"/>
        <v>25.047000000000001</v>
      </c>
      <c r="AA56" s="54">
        <f t="shared" si="11"/>
        <v>32.196599999999997</v>
      </c>
      <c r="AB56" s="54">
        <f t="shared" si="12"/>
        <v>1.2975605860981354</v>
      </c>
      <c r="AC56" s="54">
        <f t="shared" si="13"/>
        <v>1.0094233552611147</v>
      </c>
    </row>
    <row r="57" spans="1:29" ht="15">
      <c r="A57" s="10">
        <v>56</v>
      </c>
      <c r="B57" s="11">
        <v>45</v>
      </c>
      <c r="C57" s="11">
        <v>14</v>
      </c>
      <c r="D57" s="12">
        <v>0</v>
      </c>
      <c r="E57" s="11">
        <v>22</v>
      </c>
      <c r="F57" s="12">
        <v>9</v>
      </c>
      <c r="G57" s="11">
        <v>8</v>
      </c>
      <c r="H57" s="11">
        <v>1.5</v>
      </c>
      <c r="I57" s="11">
        <v>2</v>
      </c>
      <c r="J57" s="11">
        <v>463</v>
      </c>
      <c r="K57" s="11">
        <v>677</v>
      </c>
      <c r="L57" s="11">
        <v>30.7</v>
      </c>
      <c r="M57" s="14" t="s">
        <v>52</v>
      </c>
      <c r="N57" s="15"/>
      <c r="O57" s="54">
        <f t="shared" si="47"/>
        <v>35.502981818181816</v>
      </c>
      <c r="P57" s="54">
        <f t="shared" si="1"/>
        <v>22.341000000000001</v>
      </c>
      <c r="Q57" s="54">
        <v>91.394999999999996</v>
      </c>
      <c r="R57" s="15">
        <f t="shared" si="48"/>
        <v>1.3272727272727274</v>
      </c>
      <c r="S57" s="15">
        <f t="shared" si="49"/>
        <v>32.496000000000002</v>
      </c>
      <c r="T57" s="15">
        <f t="shared" si="50"/>
        <v>1.7222222222222221</v>
      </c>
      <c r="U57" s="54">
        <f t="shared" si="51"/>
        <v>1.7222222222222221</v>
      </c>
      <c r="V57" s="15">
        <f t="shared" si="6"/>
        <v>1</v>
      </c>
      <c r="W57" s="15">
        <f t="shared" si="7"/>
        <v>-0.25</v>
      </c>
      <c r="X57" s="15">
        <f t="shared" si="8"/>
        <v>637.70000000000005</v>
      </c>
      <c r="Y57" s="54">
        <f t="shared" si="52"/>
        <v>29.653050000000004</v>
      </c>
      <c r="Z57" s="54">
        <f t="shared" si="10"/>
        <v>22.341000000000001</v>
      </c>
      <c r="AA57" s="54">
        <f t="shared" si="11"/>
        <v>29.653050000000004</v>
      </c>
      <c r="AB57" s="54">
        <f t="shared" si="12"/>
        <v>1.3741551407725705</v>
      </c>
      <c r="AC57" s="54">
        <f t="shared" si="13"/>
        <v>1.0353066547960494</v>
      </c>
    </row>
    <row r="58" spans="1:29" ht="15">
      <c r="A58" s="10">
        <v>57</v>
      </c>
      <c r="B58" s="11">
        <v>45</v>
      </c>
      <c r="C58" s="11">
        <v>14</v>
      </c>
      <c r="D58" s="12">
        <v>0</v>
      </c>
      <c r="E58" s="11">
        <v>22</v>
      </c>
      <c r="F58" s="12">
        <v>9</v>
      </c>
      <c r="G58" s="11">
        <v>8</v>
      </c>
      <c r="H58" s="11">
        <v>1.5</v>
      </c>
      <c r="I58" s="11">
        <v>2</v>
      </c>
      <c r="J58" s="37">
        <v>724</v>
      </c>
      <c r="K58" s="11">
        <v>862</v>
      </c>
      <c r="L58" s="11">
        <v>40.9</v>
      </c>
      <c r="M58" s="14" t="s">
        <v>52</v>
      </c>
      <c r="N58" s="15"/>
      <c r="O58" s="54">
        <f t="shared" si="47"/>
        <v>45.190254545454543</v>
      </c>
      <c r="P58" s="54">
        <f t="shared" si="1"/>
        <v>28.446000000000002</v>
      </c>
      <c r="Q58" s="54">
        <v>116.37</v>
      </c>
      <c r="R58" s="15">
        <f t="shared" si="48"/>
        <v>1.3272727272727274</v>
      </c>
      <c r="S58" s="15">
        <f t="shared" si="49"/>
        <v>41.375999999999998</v>
      </c>
      <c r="T58" s="15">
        <f t="shared" si="50"/>
        <v>1.7222222222222221</v>
      </c>
      <c r="U58" s="54">
        <f t="shared" si="51"/>
        <v>1.7222222222222221</v>
      </c>
      <c r="V58" s="15">
        <f t="shared" si="6"/>
        <v>1</v>
      </c>
      <c r="W58" s="15">
        <f t="shared" si="7"/>
        <v>-0.25</v>
      </c>
      <c r="X58" s="15">
        <f t="shared" si="8"/>
        <v>862</v>
      </c>
      <c r="Y58" s="54">
        <f t="shared" si="52"/>
        <v>40.082999999999991</v>
      </c>
      <c r="Z58" s="54">
        <f t="shared" si="10"/>
        <v>28.446000000000002</v>
      </c>
      <c r="AA58" s="54">
        <f t="shared" si="11"/>
        <v>40.082999999999991</v>
      </c>
      <c r="AB58" s="54">
        <f t="shared" si="12"/>
        <v>1.4378119946565422</v>
      </c>
      <c r="AC58" s="54">
        <f t="shared" si="13"/>
        <v>1.0203827058852881</v>
      </c>
    </row>
    <row r="59" spans="1:29" ht="15">
      <c r="A59" s="10">
        <v>58</v>
      </c>
      <c r="B59" s="37">
        <v>45</v>
      </c>
      <c r="C59" s="37">
        <v>14</v>
      </c>
      <c r="D59" s="37">
        <v>27</v>
      </c>
      <c r="E59" s="37">
        <v>22</v>
      </c>
      <c r="F59" s="12">
        <v>9</v>
      </c>
      <c r="G59" s="11">
        <v>8</v>
      </c>
      <c r="H59" s="11">
        <v>1.5</v>
      </c>
      <c r="I59" s="11">
        <v>3</v>
      </c>
      <c r="J59" s="37">
        <v>474</v>
      </c>
      <c r="K59" s="11">
        <v>759</v>
      </c>
      <c r="L59" s="37">
        <v>33.4</v>
      </c>
      <c r="M59" s="14" t="s">
        <v>52</v>
      </c>
      <c r="N59" s="15"/>
      <c r="O59" s="54">
        <f>((H59*(2*C59+E59-2*F59)*(0.55+1.5*G59/E59)*K59)+(H59*(2*C59+E59-F59))*((0.5+1.25*G59/(2*C59+E59))*K59))/1000</f>
        <v>72.584549999999993</v>
      </c>
      <c r="P59" s="54">
        <f t="shared" si="1"/>
        <v>25.047000000000001</v>
      </c>
      <c r="Q59" s="54">
        <v>102.465</v>
      </c>
      <c r="R59" s="15">
        <f t="shared" ref="R59:R64" si="53">1+2*(F59/22-0.3)</f>
        <v>1.2181818181818183</v>
      </c>
      <c r="S59" s="15">
        <f t="shared" ref="S59:S64" si="54">((H59*(50-2*F59)*K59)+(H59*(50-F59)*K59))/1000</f>
        <v>83.110500000000002</v>
      </c>
      <c r="T59" s="15">
        <f t="shared" si="50"/>
        <v>1.7222222222222221</v>
      </c>
      <c r="U59" s="54">
        <f t="shared" si="51"/>
        <v>1.7222222222222221</v>
      </c>
      <c r="V59" s="15">
        <f t="shared" si="6"/>
        <v>1</v>
      </c>
      <c r="W59" s="15">
        <f t="shared" si="7"/>
        <v>0.75</v>
      </c>
      <c r="X59" s="15">
        <f t="shared" si="8"/>
        <v>692.4</v>
      </c>
      <c r="Y59" s="54">
        <f t="shared" ref="Y59:Y61" si="55">(T59+U59)*(V59+W59)*X59*F59*H59/1000</f>
        <v>56.344049999999996</v>
      </c>
      <c r="Z59" s="54">
        <f t="shared" si="10"/>
        <v>25.047000000000001</v>
      </c>
      <c r="AA59" s="54">
        <f t="shared" si="11"/>
        <v>56.344049999999996</v>
      </c>
      <c r="AB59" s="54">
        <f t="shared" si="12"/>
        <v>1.3334930330977761</v>
      </c>
      <c r="AC59" s="54">
        <f t="shared" si="13"/>
        <v>0.59278663851817537</v>
      </c>
    </row>
    <row r="60" spans="1:29" ht="15">
      <c r="A60" s="10">
        <v>59</v>
      </c>
      <c r="B60" s="37">
        <v>45</v>
      </c>
      <c r="C60" s="37">
        <v>14</v>
      </c>
      <c r="D60" s="37">
        <v>27</v>
      </c>
      <c r="E60" s="37">
        <v>22</v>
      </c>
      <c r="F60" s="12">
        <v>9</v>
      </c>
      <c r="G60" s="11">
        <v>8</v>
      </c>
      <c r="H60" s="11">
        <v>1.5</v>
      </c>
      <c r="I60" s="11">
        <v>3</v>
      </c>
      <c r="J60" s="11">
        <v>463</v>
      </c>
      <c r="K60" s="11">
        <v>677</v>
      </c>
      <c r="L60" s="37">
        <v>31.8</v>
      </c>
      <c r="M60" s="14" t="s">
        <v>52</v>
      </c>
      <c r="N60" s="15"/>
      <c r="O60" s="54">
        <f t="shared" ref="O60:O61" si="56">((H60*(2*C60+E60-2*F60)*(0.4+0.6*2.5*G60/E60)*K60)+(H60*(2*C60+E60-F60))*((0.4+0.6*2.5*G60/(2*C60+E60))*K60))/1000</f>
        <v>57.370210909090908</v>
      </c>
      <c r="P60" s="54">
        <f t="shared" si="1"/>
        <v>22.341000000000001</v>
      </c>
      <c r="Q60" s="54">
        <v>91.394999999999996</v>
      </c>
      <c r="R60" s="15">
        <f t="shared" si="53"/>
        <v>1.2181818181818183</v>
      </c>
      <c r="S60" s="15">
        <f t="shared" si="54"/>
        <v>74.131500000000003</v>
      </c>
      <c r="T60" s="15">
        <f t="shared" si="50"/>
        <v>1.7222222222222221</v>
      </c>
      <c r="U60" s="54">
        <f t="shared" si="51"/>
        <v>1.7222222222222221</v>
      </c>
      <c r="V60" s="15">
        <f t="shared" si="6"/>
        <v>1</v>
      </c>
      <c r="W60" s="15">
        <f t="shared" si="7"/>
        <v>0.75</v>
      </c>
      <c r="X60" s="15">
        <f t="shared" si="8"/>
        <v>637.70000000000005</v>
      </c>
      <c r="Y60" s="54">
        <f t="shared" si="55"/>
        <v>51.892837500000006</v>
      </c>
      <c r="Z60" s="54">
        <f t="shared" si="10"/>
        <v>22.341000000000001</v>
      </c>
      <c r="AA60" s="54">
        <f t="shared" si="11"/>
        <v>51.892837500000006</v>
      </c>
      <c r="AB60" s="54">
        <f t="shared" si="12"/>
        <v>1.4233919699207733</v>
      </c>
      <c r="AC60" s="54">
        <f t="shared" si="13"/>
        <v>0.61280133313195673</v>
      </c>
    </row>
    <row r="61" spans="1:29" ht="15">
      <c r="A61" s="10">
        <v>60</v>
      </c>
      <c r="B61" s="37">
        <v>45</v>
      </c>
      <c r="C61" s="37">
        <v>14</v>
      </c>
      <c r="D61" s="37">
        <v>27</v>
      </c>
      <c r="E61" s="37">
        <v>22</v>
      </c>
      <c r="F61" s="12">
        <v>9</v>
      </c>
      <c r="G61" s="11">
        <v>8</v>
      </c>
      <c r="H61" s="11">
        <v>1.5</v>
      </c>
      <c r="I61" s="11">
        <v>3</v>
      </c>
      <c r="J61" s="37">
        <v>724</v>
      </c>
      <c r="K61" s="11">
        <v>862</v>
      </c>
      <c r="L61" s="37">
        <v>42.8</v>
      </c>
      <c r="M61" s="14" t="s">
        <v>52</v>
      </c>
      <c r="N61" s="15"/>
      <c r="O61" s="54">
        <f t="shared" si="56"/>
        <v>73.047447272727283</v>
      </c>
      <c r="P61" s="54">
        <f t="shared" si="1"/>
        <v>28.446000000000002</v>
      </c>
      <c r="Q61" s="54">
        <v>116.37</v>
      </c>
      <c r="R61" s="15">
        <f t="shared" si="53"/>
        <v>1.2181818181818183</v>
      </c>
      <c r="S61" s="15">
        <f t="shared" si="54"/>
        <v>94.388999999999996</v>
      </c>
      <c r="T61" s="15">
        <f t="shared" si="50"/>
        <v>1.7222222222222221</v>
      </c>
      <c r="U61" s="54">
        <f t="shared" si="51"/>
        <v>1.7222222222222221</v>
      </c>
      <c r="V61" s="15">
        <f t="shared" si="6"/>
        <v>1</v>
      </c>
      <c r="W61" s="15">
        <f t="shared" si="7"/>
        <v>0.75</v>
      </c>
      <c r="X61" s="15">
        <f t="shared" si="8"/>
        <v>862</v>
      </c>
      <c r="Y61" s="54">
        <f t="shared" si="55"/>
        <v>70.145250000000004</v>
      </c>
      <c r="Z61" s="54">
        <f t="shared" si="10"/>
        <v>28.446000000000002</v>
      </c>
      <c r="AA61" s="54">
        <f t="shared" si="11"/>
        <v>70.145250000000004</v>
      </c>
      <c r="AB61" s="54">
        <f t="shared" si="12"/>
        <v>1.5046052169022004</v>
      </c>
      <c r="AC61" s="54">
        <f t="shared" si="13"/>
        <v>0.61016248427370345</v>
      </c>
    </row>
    <row r="62" spans="1:29" ht="17.25">
      <c r="A62" s="10">
        <v>61</v>
      </c>
      <c r="B62" s="11">
        <v>35</v>
      </c>
      <c r="C62" s="11">
        <v>14</v>
      </c>
      <c r="D62" s="12">
        <v>21</v>
      </c>
      <c r="E62" s="11">
        <v>22</v>
      </c>
      <c r="F62" s="12">
        <v>7</v>
      </c>
      <c r="G62" s="11">
        <v>6</v>
      </c>
      <c r="H62" s="11">
        <v>1.5</v>
      </c>
      <c r="I62" s="11">
        <v>4</v>
      </c>
      <c r="J62" s="37">
        <v>474</v>
      </c>
      <c r="K62" s="11">
        <v>759</v>
      </c>
      <c r="L62" s="11">
        <v>39.5</v>
      </c>
      <c r="M62" s="14" t="s">
        <v>52</v>
      </c>
      <c r="N62" s="15"/>
      <c r="O62" s="76">
        <f t="shared" ref="O62:O64" si="57">(H62*(2*C62+E62-2*F62))*((0.55+1.5*F62/E62)*K62)/1000</f>
        <v>42.1038</v>
      </c>
      <c r="P62" s="54">
        <f t="shared" si="1"/>
        <v>18.785250000000001</v>
      </c>
      <c r="Q62" s="54">
        <v>119.5425</v>
      </c>
      <c r="R62" s="15">
        <f t="shared" si="53"/>
        <v>1.0363636363636364</v>
      </c>
      <c r="S62" s="15">
        <f t="shared" si="54"/>
        <v>89.941500000000005</v>
      </c>
      <c r="T62" s="15">
        <f t="shared" si="50"/>
        <v>2.5</v>
      </c>
      <c r="U62" s="54">
        <f t="shared" si="51"/>
        <v>2.5</v>
      </c>
      <c r="V62" s="15">
        <f t="shared" si="6"/>
        <v>1</v>
      </c>
      <c r="W62" s="15">
        <f t="shared" si="7"/>
        <v>0.75</v>
      </c>
      <c r="X62" s="15">
        <f t="shared" si="8"/>
        <v>692.4</v>
      </c>
      <c r="Y62" s="54">
        <f t="shared" ref="Y62:Y64" si="58">(T62+U62)*(V62)*X62*F62*H62/1000</f>
        <v>36.350999999999999</v>
      </c>
      <c r="Z62" s="54">
        <f t="shared" si="10"/>
        <v>18.785250000000001</v>
      </c>
      <c r="AA62" s="54">
        <f t="shared" si="11"/>
        <v>36.350999999999999</v>
      </c>
      <c r="AB62" s="54">
        <f t="shared" si="12"/>
        <v>2.1027135651641577</v>
      </c>
      <c r="AC62" s="54">
        <f t="shared" si="13"/>
        <v>1.0866276030920745</v>
      </c>
    </row>
    <row r="63" spans="1:29" ht="17.25">
      <c r="A63" s="10">
        <v>62</v>
      </c>
      <c r="B63" s="11">
        <v>35</v>
      </c>
      <c r="C63" s="11">
        <v>14</v>
      </c>
      <c r="D63" s="12">
        <v>21</v>
      </c>
      <c r="E63" s="11">
        <v>22</v>
      </c>
      <c r="F63" s="12">
        <v>7</v>
      </c>
      <c r="G63" s="11">
        <v>6</v>
      </c>
      <c r="H63" s="11">
        <v>1.5</v>
      </c>
      <c r="I63" s="11">
        <v>4</v>
      </c>
      <c r="J63" s="11">
        <v>463</v>
      </c>
      <c r="K63" s="11">
        <v>677</v>
      </c>
      <c r="L63" s="11">
        <v>35.299999999999997</v>
      </c>
      <c r="M63" s="14" t="s">
        <v>52</v>
      </c>
      <c r="N63" s="15"/>
      <c r="O63" s="76">
        <f t="shared" si="57"/>
        <v>37.555036363636361</v>
      </c>
      <c r="P63" s="54">
        <f t="shared" si="1"/>
        <v>16.755749999999999</v>
      </c>
      <c r="Q63" s="54">
        <v>106.6275</v>
      </c>
      <c r="R63" s="15">
        <f t="shared" si="53"/>
        <v>1.0363636363636364</v>
      </c>
      <c r="S63" s="15">
        <f t="shared" si="54"/>
        <v>80.224500000000006</v>
      </c>
      <c r="T63" s="15">
        <f t="shared" si="50"/>
        <v>2.5</v>
      </c>
      <c r="U63" s="54">
        <f t="shared" si="51"/>
        <v>2.5</v>
      </c>
      <c r="V63" s="15">
        <f t="shared" si="6"/>
        <v>1</v>
      </c>
      <c r="W63" s="15">
        <f t="shared" si="7"/>
        <v>0.75</v>
      </c>
      <c r="X63" s="15">
        <f t="shared" si="8"/>
        <v>637.70000000000005</v>
      </c>
      <c r="Y63" s="54">
        <f t="shared" si="58"/>
        <v>33.47925</v>
      </c>
      <c r="Z63" s="54">
        <f t="shared" si="10"/>
        <v>16.755749999999999</v>
      </c>
      <c r="AA63" s="54">
        <f t="shared" si="11"/>
        <v>33.47925</v>
      </c>
      <c r="AB63" s="54">
        <f t="shared" si="12"/>
        <v>2.106739477492801</v>
      </c>
      <c r="AC63" s="54">
        <f t="shared" si="13"/>
        <v>1.0543844321482709</v>
      </c>
    </row>
    <row r="64" spans="1:29" ht="17.25">
      <c r="A64" s="10">
        <v>63</v>
      </c>
      <c r="B64" s="11">
        <v>45</v>
      </c>
      <c r="C64" s="11">
        <v>14</v>
      </c>
      <c r="D64" s="12">
        <v>27</v>
      </c>
      <c r="E64" s="11">
        <v>22</v>
      </c>
      <c r="F64" s="12">
        <v>9</v>
      </c>
      <c r="G64" s="11">
        <v>8</v>
      </c>
      <c r="H64" s="11">
        <v>1.5</v>
      </c>
      <c r="I64" s="11">
        <v>4</v>
      </c>
      <c r="J64" s="37">
        <v>724</v>
      </c>
      <c r="K64" s="11">
        <v>862</v>
      </c>
      <c r="L64" s="11">
        <v>44.3</v>
      </c>
      <c r="M64" s="14" t="s">
        <v>52</v>
      </c>
      <c r="N64" s="15"/>
      <c r="O64" s="76">
        <f t="shared" si="57"/>
        <v>48.146618181818177</v>
      </c>
      <c r="P64" s="54">
        <f t="shared" si="1"/>
        <v>28.446000000000002</v>
      </c>
      <c r="Q64" s="54">
        <v>174.55500000000001</v>
      </c>
      <c r="R64" s="15">
        <f t="shared" si="53"/>
        <v>1.2181818181818183</v>
      </c>
      <c r="S64" s="15">
        <f t="shared" si="54"/>
        <v>94.388999999999996</v>
      </c>
      <c r="T64" s="15">
        <f t="shared" si="50"/>
        <v>1.7222222222222221</v>
      </c>
      <c r="U64" s="54">
        <f t="shared" si="51"/>
        <v>1.7222222222222221</v>
      </c>
      <c r="V64" s="15">
        <f t="shared" si="6"/>
        <v>1</v>
      </c>
      <c r="W64" s="15">
        <f t="shared" si="7"/>
        <v>0.75</v>
      </c>
      <c r="X64" s="15">
        <f t="shared" si="8"/>
        <v>862</v>
      </c>
      <c r="Y64" s="54">
        <f t="shared" si="58"/>
        <v>40.082999999999991</v>
      </c>
      <c r="Z64" s="54">
        <f t="shared" si="10"/>
        <v>28.446000000000002</v>
      </c>
      <c r="AA64" s="54">
        <f t="shared" si="11"/>
        <v>40.082999999999991</v>
      </c>
      <c r="AB64" s="54">
        <f t="shared" si="12"/>
        <v>1.557336708148773</v>
      </c>
      <c r="AC64" s="54">
        <f t="shared" si="13"/>
        <v>1.1052066961055811</v>
      </c>
    </row>
    <row r="65" spans="1:29" ht="15">
      <c r="A65" s="10">
        <v>64</v>
      </c>
      <c r="B65" s="12">
        <v>33</v>
      </c>
      <c r="C65" s="12">
        <v>25</v>
      </c>
      <c r="D65" s="11">
        <v>0</v>
      </c>
      <c r="E65" s="12">
        <v>0</v>
      </c>
      <c r="F65" s="12">
        <v>11</v>
      </c>
      <c r="G65" s="11">
        <v>10</v>
      </c>
      <c r="H65" s="11">
        <v>1.44</v>
      </c>
      <c r="I65" s="24">
        <v>1</v>
      </c>
      <c r="J65" s="24">
        <v>438</v>
      </c>
      <c r="K65" s="24">
        <v>720</v>
      </c>
      <c r="L65" s="24">
        <v>29.5</v>
      </c>
      <c r="M65" s="14" t="s">
        <v>57</v>
      </c>
      <c r="N65" s="15"/>
      <c r="O65" s="54">
        <f t="shared" ref="O65:O69" si="59">(H65*(2*C65-F65))*(2.5*G65/(2*C65)*K65)/1000</f>
        <v>20.217599999999997</v>
      </c>
      <c r="P65" s="54">
        <f t="shared" si="1"/>
        <v>20.736000000000001</v>
      </c>
      <c r="Q65" s="54">
        <v>34.214399999999998</v>
      </c>
      <c r="R65" s="15">
        <f t="shared" ref="R65:R69" si="60">1+3*(F65/50-0.3)</f>
        <v>0.76</v>
      </c>
      <c r="S65" s="15">
        <f t="shared" ref="S65:S69" si="61">(H65*(2*C65-F65))*R65*K65/1000</f>
        <v>30.730751999999995</v>
      </c>
      <c r="T65" s="15">
        <f t="shared" ref="T65:T74" si="62">MIN(2.8*C65/F65-1.7,2.5)</f>
        <v>2.5</v>
      </c>
      <c r="U65" s="54">
        <f t="shared" ref="U65:U74" si="63">2.5</f>
        <v>2.5</v>
      </c>
      <c r="V65" s="15">
        <f t="shared" si="6"/>
        <v>1</v>
      </c>
      <c r="W65" s="15">
        <f t="shared" si="7"/>
        <v>-0.25</v>
      </c>
      <c r="X65" s="15">
        <f t="shared" si="8"/>
        <v>651</v>
      </c>
      <c r="Y65" s="54">
        <f t="shared" ref="Y65:Y69" si="64">T65*V65*X65*F65*H65/1000</f>
        <v>25.779599999999999</v>
      </c>
      <c r="Z65" s="54">
        <f t="shared" si="10"/>
        <v>20.217599999999997</v>
      </c>
      <c r="AA65" s="54">
        <f t="shared" si="11"/>
        <v>25.779599999999999</v>
      </c>
      <c r="AB65" s="54">
        <f t="shared" si="12"/>
        <v>1.4591247230136122</v>
      </c>
      <c r="AC65" s="54">
        <f t="shared" si="13"/>
        <v>1.1443156604446927</v>
      </c>
    </row>
    <row r="66" spans="1:29" ht="15">
      <c r="A66" s="10">
        <v>65</v>
      </c>
      <c r="B66" s="12">
        <v>36</v>
      </c>
      <c r="C66" s="12">
        <v>25</v>
      </c>
      <c r="D66" s="11">
        <v>0</v>
      </c>
      <c r="E66" s="12">
        <v>0</v>
      </c>
      <c r="F66" s="12">
        <v>14</v>
      </c>
      <c r="G66" s="11">
        <v>12</v>
      </c>
      <c r="H66" s="11">
        <v>1.48</v>
      </c>
      <c r="I66" s="24">
        <v>1</v>
      </c>
      <c r="J66" s="24">
        <v>438</v>
      </c>
      <c r="K66" s="24">
        <v>720</v>
      </c>
      <c r="L66" s="24">
        <v>34.9</v>
      </c>
      <c r="M66" s="14" t="s">
        <v>57</v>
      </c>
      <c r="N66" s="15"/>
      <c r="O66" s="54">
        <f t="shared" si="59"/>
        <v>23.016959999999997</v>
      </c>
      <c r="P66" s="54">
        <f t="shared" si="1"/>
        <v>25.574400000000001</v>
      </c>
      <c r="Q66" s="54">
        <v>38.361599999999996</v>
      </c>
      <c r="R66" s="15">
        <f t="shared" si="60"/>
        <v>0.94000000000000017</v>
      </c>
      <c r="S66" s="15">
        <f t="shared" si="61"/>
        <v>36.05990400000001</v>
      </c>
      <c r="T66" s="15">
        <f t="shared" si="62"/>
        <v>2.5</v>
      </c>
      <c r="U66" s="54">
        <f t="shared" si="63"/>
        <v>2.5</v>
      </c>
      <c r="V66" s="15">
        <f t="shared" si="6"/>
        <v>0.8571428571428571</v>
      </c>
      <c r="W66" s="15">
        <f t="shared" si="7"/>
        <v>-0.25</v>
      </c>
      <c r="X66" s="15">
        <f t="shared" si="8"/>
        <v>651</v>
      </c>
      <c r="Y66" s="54">
        <f t="shared" si="64"/>
        <v>28.904400000000003</v>
      </c>
      <c r="Z66" s="54">
        <f t="shared" si="10"/>
        <v>23.016959999999997</v>
      </c>
      <c r="AA66" s="54">
        <f t="shared" si="11"/>
        <v>28.904400000000003</v>
      </c>
      <c r="AB66" s="54">
        <f t="shared" si="12"/>
        <v>1.5162732176621068</v>
      </c>
      <c r="AC66" s="54">
        <f t="shared" si="13"/>
        <v>1.2074286267834653</v>
      </c>
    </row>
    <row r="67" spans="1:29" ht="15">
      <c r="A67" s="10">
        <v>66</v>
      </c>
      <c r="B67" s="12">
        <v>36</v>
      </c>
      <c r="C67" s="12">
        <v>25</v>
      </c>
      <c r="D67" s="11">
        <v>0</v>
      </c>
      <c r="E67" s="12">
        <v>0</v>
      </c>
      <c r="F67" s="12">
        <v>14</v>
      </c>
      <c r="G67" s="11">
        <v>12</v>
      </c>
      <c r="H67" s="11">
        <v>1.47</v>
      </c>
      <c r="I67" s="24">
        <v>1</v>
      </c>
      <c r="J67" s="24">
        <v>444</v>
      </c>
      <c r="K67" s="24">
        <v>648</v>
      </c>
      <c r="L67" s="24">
        <v>31.8</v>
      </c>
      <c r="M67" s="14" t="s">
        <v>57</v>
      </c>
      <c r="N67" s="15"/>
      <c r="O67" s="54">
        <f t="shared" si="59"/>
        <v>20.575296000000002</v>
      </c>
      <c r="P67" s="54">
        <f t="shared" si="1"/>
        <v>22.861439999999998</v>
      </c>
      <c r="Q67" s="54">
        <v>34.292160000000003</v>
      </c>
      <c r="R67" s="15">
        <f t="shared" si="60"/>
        <v>0.94000000000000017</v>
      </c>
      <c r="S67" s="15">
        <f t="shared" si="61"/>
        <v>32.234630400000007</v>
      </c>
      <c r="T67" s="15">
        <f t="shared" si="62"/>
        <v>2.5</v>
      </c>
      <c r="U67" s="54">
        <f t="shared" si="63"/>
        <v>2.5</v>
      </c>
      <c r="V67" s="15">
        <f t="shared" si="6"/>
        <v>0.8571428571428571</v>
      </c>
      <c r="W67" s="15">
        <f t="shared" si="7"/>
        <v>-0.25</v>
      </c>
      <c r="X67" s="15">
        <f t="shared" si="8"/>
        <v>610.79999999999995</v>
      </c>
      <c r="Y67" s="54">
        <f t="shared" si="64"/>
        <v>26.936279999999996</v>
      </c>
      <c r="Z67" s="54">
        <f t="shared" si="10"/>
        <v>20.575296000000002</v>
      </c>
      <c r="AA67" s="54">
        <f t="shared" si="11"/>
        <v>26.936279999999996</v>
      </c>
      <c r="AB67" s="54">
        <f t="shared" si="12"/>
        <v>1.5455427712923302</v>
      </c>
      <c r="AC67" s="54">
        <f t="shared" si="13"/>
        <v>1.1805639086020789</v>
      </c>
    </row>
    <row r="68" spans="1:29" ht="15">
      <c r="A68" s="10">
        <v>67</v>
      </c>
      <c r="B68" s="12">
        <v>33</v>
      </c>
      <c r="C68" s="12">
        <v>25</v>
      </c>
      <c r="D68" s="12">
        <v>0</v>
      </c>
      <c r="E68" s="12">
        <v>0</v>
      </c>
      <c r="F68" s="12">
        <v>11</v>
      </c>
      <c r="G68" s="11">
        <v>10</v>
      </c>
      <c r="H68" s="11">
        <v>1.48</v>
      </c>
      <c r="I68" s="24">
        <v>1</v>
      </c>
      <c r="J68" s="24">
        <v>675</v>
      </c>
      <c r="K68" s="24">
        <v>813</v>
      </c>
      <c r="L68" s="24">
        <v>29.9</v>
      </c>
      <c r="M68" s="14" t="s">
        <v>57</v>
      </c>
      <c r="N68" s="15"/>
      <c r="O68" s="54">
        <f t="shared" si="59"/>
        <v>23.463180000000001</v>
      </c>
      <c r="P68" s="54">
        <f t="shared" si="1"/>
        <v>24.064799999999998</v>
      </c>
      <c r="Q68" s="54">
        <v>39.706919999999997</v>
      </c>
      <c r="R68" s="15">
        <f t="shared" si="60"/>
        <v>0.76</v>
      </c>
      <c r="S68" s="15">
        <f t="shared" si="61"/>
        <v>35.664033599999996</v>
      </c>
      <c r="T68" s="15">
        <f t="shared" si="62"/>
        <v>2.5</v>
      </c>
      <c r="U68" s="54">
        <f t="shared" si="63"/>
        <v>2.5</v>
      </c>
      <c r="V68" s="15">
        <f t="shared" si="6"/>
        <v>1</v>
      </c>
      <c r="W68" s="15">
        <f t="shared" si="7"/>
        <v>-0.25</v>
      </c>
      <c r="X68" s="15">
        <f t="shared" si="8"/>
        <v>813</v>
      </c>
      <c r="Y68" s="54">
        <f t="shared" si="64"/>
        <v>33.089100000000002</v>
      </c>
      <c r="Z68" s="54">
        <f t="shared" si="10"/>
        <v>23.463180000000001</v>
      </c>
      <c r="AA68" s="54">
        <f t="shared" si="11"/>
        <v>33.089100000000002</v>
      </c>
      <c r="AB68" s="54">
        <f t="shared" si="12"/>
        <v>1.2743370676950012</v>
      </c>
      <c r="AC68" s="54">
        <f t="shared" si="13"/>
        <v>0.90362082982009173</v>
      </c>
    </row>
    <row r="69" spans="1:29" ht="15">
      <c r="A69" s="10">
        <v>68</v>
      </c>
      <c r="B69" s="12">
        <v>36</v>
      </c>
      <c r="C69" s="12">
        <v>25</v>
      </c>
      <c r="D69" s="12">
        <v>0</v>
      </c>
      <c r="E69" s="12">
        <v>0</v>
      </c>
      <c r="F69" s="12">
        <v>14</v>
      </c>
      <c r="G69" s="11">
        <v>12</v>
      </c>
      <c r="H69" s="11">
        <v>1.5</v>
      </c>
      <c r="I69" s="24">
        <v>1</v>
      </c>
      <c r="J69" s="24">
        <v>675</v>
      </c>
      <c r="K69" s="24">
        <v>813</v>
      </c>
      <c r="L69" s="24">
        <v>37.1</v>
      </c>
      <c r="M69" s="14" t="s">
        <v>57</v>
      </c>
      <c r="N69" s="15"/>
      <c r="O69" s="54">
        <f t="shared" si="59"/>
        <v>26.341199999999997</v>
      </c>
      <c r="P69" s="54">
        <f t="shared" si="1"/>
        <v>29.268000000000001</v>
      </c>
      <c r="Q69" s="54">
        <v>43.902000000000001</v>
      </c>
      <c r="R69" s="15">
        <f t="shared" si="60"/>
        <v>0.94000000000000017</v>
      </c>
      <c r="S69" s="15">
        <f t="shared" si="61"/>
        <v>41.267880000000012</v>
      </c>
      <c r="T69" s="15">
        <f t="shared" si="62"/>
        <v>2.5</v>
      </c>
      <c r="U69" s="54">
        <f t="shared" si="63"/>
        <v>2.5</v>
      </c>
      <c r="V69" s="15">
        <f t="shared" si="6"/>
        <v>0.8571428571428571</v>
      </c>
      <c r="W69" s="15">
        <f t="shared" si="7"/>
        <v>-0.25</v>
      </c>
      <c r="X69" s="15">
        <f t="shared" si="8"/>
        <v>813</v>
      </c>
      <c r="Y69" s="54">
        <f t="shared" si="64"/>
        <v>36.585000000000001</v>
      </c>
      <c r="Z69" s="54">
        <f t="shared" si="10"/>
        <v>26.341199999999997</v>
      </c>
      <c r="AA69" s="54">
        <f t="shared" si="11"/>
        <v>36.585000000000001</v>
      </c>
      <c r="AB69" s="54">
        <f t="shared" si="12"/>
        <v>1.4084400103260295</v>
      </c>
      <c r="AC69" s="54">
        <f t="shared" si="13"/>
        <v>1.014076807434741</v>
      </c>
    </row>
    <row r="70" spans="1:29" ht="15">
      <c r="A70" s="10">
        <v>69</v>
      </c>
      <c r="B70" s="12">
        <v>27</v>
      </c>
      <c r="C70" s="12">
        <v>25</v>
      </c>
      <c r="D70" s="12">
        <v>27</v>
      </c>
      <c r="E70" s="12">
        <v>0</v>
      </c>
      <c r="F70" s="12">
        <v>9</v>
      </c>
      <c r="G70" s="11">
        <v>8</v>
      </c>
      <c r="H70" s="11">
        <v>1.44</v>
      </c>
      <c r="I70" s="24">
        <v>2</v>
      </c>
      <c r="J70" s="24">
        <v>438</v>
      </c>
      <c r="K70" s="24">
        <v>720</v>
      </c>
      <c r="L70" s="24">
        <v>38.9</v>
      </c>
      <c r="M70" s="14" t="s">
        <v>57</v>
      </c>
      <c r="N70" s="15"/>
      <c r="O70" s="54">
        <f t="shared" ref="O70:O74" si="65">(H70*(2*C70-F70))*2*(2.5*G70/(2*C70))*K70/1000</f>
        <v>34.007040000000003</v>
      </c>
      <c r="P70" s="54">
        <f t="shared" si="1"/>
        <v>16.588799999999999</v>
      </c>
      <c r="Q70" s="54">
        <v>51.321599999999997</v>
      </c>
      <c r="R70" s="15">
        <f t="shared" ref="R70:R74" si="66">1+1.5*(F70/50-0.3)</f>
        <v>0.82000000000000006</v>
      </c>
      <c r="S70" s="15">
        <f t="shared" ref="S70:S74" si="67">(H70*(2*C70-F70))*2*R70*K70/1000</f>
        <v>69.714432000000002</v>
      </c>
      <c r="T70" s="15">
        <f t="shared" si="62"/>
        <v>2.5</v>
      </c>
      <c r="U70" s="54">
        <f t="shared" si="63"/>
        <v>2.5</v>
      </c>
      <c r="V70" s="15">
        <f t="shared" si="6"/>
        <v>1</v>
      </c>
      <c r="W70" s="15">
        <f t="shared" si="7"/>
        <v>0.75</v>
      </c>
      <c r="X70" s="15">
        <f t="shared" si="8"/>
        <v>651</v>
      </c>
      <c r="Y70" s="54">
        <f t="shared" ref="Y70:Y74" si="68">T70*(V70+W70)*X70*F70*H70/1000</f>
        <v>36.911699999999996</v>
      </c>
      <c r="Z70" s="54">
        <f t="shared" si="10"/>
        <v>16.588799999999999</v>
      </c>
      <c r="AA70" s="54">
        <f t="shared" si="11"/>
        <v>36.911699999999996</v>
      </c>
      <c r="AB70" s="54">
        <f t="shared" si="12"/>
        <v>2.3449556327160495</v>
      </c>
      <c r="AC70" s="54">
        <f t="shared" si="13"/>
        <v>1.0538663892478537</v>
      </c>
    </row>
    <row r="71" spans="1:29" ht="15">
      <c r="A71" s="10">
        <v>70</v>
      </c>
      <c r="B71" s="12">
        <v>27</v>
      </c>
      <c r="C71" s="12">
        <v>25</v>
      </c>
      <c r="D71" s="12">
        <v>27</v>
      </c>
      <c r="E71" s="12">
        <v>0</v>
      </c>
      <c r="F71" s="12">
        <v>9</v>
      </c>
      <c r="G71" s="11">
        <v>8</v>
      </c>
      <c r="H71" s="11">
        <v>1.45</v>
      </c>
      <c r="I71" s="24">
        <v>2</v>
      </c>
      <c r="J71" s="24">
        <v>438</v>
      </c>
      <c r="K71" s="24">
        <v>720</v>
      </c>
      <c r="L71" s="24">
        <v>37.5</v>
      </c>
      <c r="M71" s="14" t="s">
        <v>57</v>
      </c>
      <c r="N71" s="15"/>
      <c r="O71" s="54">
        <f t="shared" si="65"/>
        <v>34.243200000000002</v>
      </c>
      <c r="P71" s="54">
        <f t="shared" si="1"/>
        <v>16.704000000000001</v>
      </c>
      <c r="Q71" s="54">
        <v>51.67799999999999</v>
      </c>
      <c r="R71" s="15">
        <f t="shared" si="66"/>
        <v>0.82000000000000006</v>
      </c>
      <c r="S71" s="15">
        <f t="shared" si="67"/>
        <v>70.198560000000001</v>
      </c>
      <c r="T71" s="15">
        <f t="shared" si="62"/>
        <v>2.5</v>
      </c>
      <c r="U71" s="54">
        <f t="shared" si="63"/>
        <v>2.5</v>
      </c>
      <c r="V71" s="15">
        <f t="shared" si="6"/>
        <v>1</v>
      </c>
      <c r="W71" s="15">
        <f t="shared" si="7"/>
        <v>0.75</v>
      </c>
      <c r="X71" s="15">
        <f t="shared" si="8"/>
        <v>651</v>
      </c>
      <c r="Y71" s="54">
        <f t="shared" si="68"/>
        <v>37.168031249999999</v>
      </c>
      <c r="Z71" s="54">
        <f t="shared" si="10"/>
        <v>16.704000000000001</v>
      </c>
      <c r="AA71" s="54">
        <f t="shared" si="11"/>
        <v>37.168031249999999</v>
      </c>
      <c r="AB71" s="54">
        <f t="shared" si="12"/>
        <v>2.2449712643678161</v>
      </c>
      <c r="AC71" s="54">
        <f t="shared" si="13"/>
        <v>1.0089315666941601</v>
      </c>
    </row>
    <row r="72" spans="1:29" ht="15">
      <c r="A72" s="10">
        <v>71</v>
      </c>
      <c r="B72" s="12">
        <v>27</v>
      </c>
      <c r="C72" s="12">
        <v>25</v>
      </c>
      <c r="D72" s="12">
        <v>27</v>
      </c>
      <c r="E72" s="12">
        <v>0</v>
      </c>
      <c r="F72" s="12">
        <v>9</v>
      </c>
      <c r="G72" s="11">
        <v>8</v>
      </c>
      <c r="H72" s="11">
        <v>1.45</v>
      </c>
      <c r="I72" s="24">
        <v>2</v>
      </c>
      <c r="J72" s="24">
        <v>444</v>
      </c>
      <c r="K72" s="24">
        <v>648</v>
      </c>
      <c r="L72" s="24">
        <v>36.700000000000003</v>
      </c>
      <c r="M72" s="14" t="s">
        <v>57</v>
      </c>
      <c r="N72" s="15"/>
      <c r="O72" s="54">
        <f t="shared" si="65"/>
        <v>30.81888</v>
      </c>
      <c r="P72" s="54">
        <f t="shared" si="1"/>
        <v>15.0336</v>
      </c>
      <c r="Q72" s="54">
        <v>46.510199999999998</v>
      </c>
      <c r="R72" s="15">
        <f t="shared" si="66"/>
        <v>0.82000000000000006</v>
      </c>
      <c r="S72" s="15">
        <f t="shared" si="67"/>
        <v>63.178704000000003</v>
      </c>
      <c r="T72" s="15">
        <f t="shared" si="62"/>
        <v>2.5</v>
      </c>
      <c r="U72" s="54">
        <f t="shared" si="63"/>
        <v>2.5</v>
      </c>
      <c r="V72" s="15">
        <f t="shared" si="6"/>
        <v>1</v>
      </c>
      <c r="W72" s="15">
        <f t="shared" si="7"/>
        <v>0.75</v>
      </c>
      <c r="X72" s="15">
        <f t="shared" si="8"/>
        <v>610.79999999999995</v>
      </c>
      <c r="Y72" s="54">
        <f t="shared" si="68"/>
        <v>34.872862499999997</v>
      </c>
      <c r="Z72" s="54">
        <f t="shared" si="10"/>
        <v>15.0336</v>
      </c>
      <c r="AA72" s="54">
        <f t="shared" si="11"/>
        <v>34.872862499999997</v>
      </c>
      <c r="AB72" s="54">
        <f t="shared" si="12"/>
        <v>2.4411983822903367</v>
      </c>
      <c r="AC72" s="54">
        <f t="shared" si="13"/>
        <v>1.0523942506870494</v>
      </c>
    </row>
    <row r="73" spans="1:29" ht="15">
      <c r="A73" s="10">
        <v>72</v>
      </c>
      <c r="B73" s="12">
        <v>27</v>
      </c>
      <c r="C73" s="12">
        <v>25</v>
      </c>
      <c r="D73" s="12">
        <v>27</v>
      </c>
      <c r="E73" s="12">
        <v>0</v>
      </c>
      <c r="F73" s="12">
        <v>9</v>
      </c>
      <c r="G73" s="11">
        <v>8</v>
      </c>
      <c r="H73" s="11">
        <v>1.47</v>
      </c>
      <c r="I73" s="24">
        <v>2</v>
      </c>
      <c r="J73" s="24">
        <v>675</v>
      </c>
      <c r="K73" s="24">
        <v>813</v>
      </c>
      <c r="L73" s="24">
        <v>42.8</v>
      </c>
      <c r="M73" s="14" t="s">
        <v>57</v>
      </c>
      <c r="N73" s="15"/>
      <c r="O73" s="54">
        <f t="shared" si="65"/>
        <v>39.199607999999998</v>
      </c>
      <c r="P73" s="54">
        <f t="shared" si="1"/>
        <v>19.121759999999998</v>
      </c>
      <c r="Q73" s="54">
        <v>59.157944999999998</v>
      </c>
      <c r="R73" s="15">
        <f t="shared" si="66"/>
        <v>0.82000000000000006</v>
      </c>
      <c r="S73" s="15">
        <f t="shared" si="67"/>
        <v>80.359196400000002</v>
      </c>
      <c r="T73" s="15">
        <f t="shared" si="62"/>
        <v>2.5</v>
      </c>
      <c r="U73" s="54">
        <f t="shared" si="63"/>
        <v>2.5</v>
      </c>
      <c r="V73" s="15">
        <f t="shared" si="6"/>
        <v>1</v>
      </c>
      <c r="W73" s="15">
        <f t="shared" si="7"/>
        <v>0.75</v>
      </c>
      <c r="X73" s="15">
        <f t="shared" si="8"/>
        <v>813</v>
      </c>
      <c r="Y73" s="54">
        <f t="shared" si="68"/>
        <v>47.057456249999994</v>
      </c>
      <c r="Z73" s="54">
        <f t="shared" si="10"/>
        <v>19.121759999999998</v>
      </c>
      <c r="AA73" s="54">
        <f t="shared" si="11"/>
        <v>47.057456249999994</v>
      </c>
      <c r="AB73" s="54">
        <f t="shared" si="12"/>
        <v>2.2382876889993391</v>
      </c>
      <c r="AC73" s="54">
        <f t="shared" si="13"/>
        <v>0.90952642600608069</v>
      </c>
    </row>
    <row r="74" spans="1:29" ht="15">
      <c r="A74" s="10">
        <v>73</v>
      </c>
      <c r="B74" s="12">
        <v>27</v>
      </c>
      <c r="C74" s="12">
        <v>25</v>
      </c>
      <c r="D74" s="12">
        <v>27</v>
      </c>
      <c r="E74" s="12">
        <v>0</v>
      </c>
      <c r="F74" s="12">
        <v>9</v>
      </c>
      <c r="G74" s="11">
        <v>8</v>
      </c>
      <c r="H74" s="11">
        <v>1.44</v>
      </c>
      <c r="I74" s="24">
        <v>2</v>
      </c>
      <c r="J74" s="24">
        <v>675</v>
      </c>
      <c r="K74" s="24">
        <v>813</v>
      </c>
      <c r="L74" s="24">
        <v>42.8</v>
      </c>
      <c r="M74" s="14" t="s">
        <v>57</v>
      </c>
      <c r="N74" s="15"/>
      <c r="O74" s="54">
        <f t="shared" si="65"/>
        <v>38.399616000000002</v>
      </c>
      <c r="P74" s="54">
        <f t="shared" si="1"/>
        <v>18.73152</v>
      </c>
      <c r="Q74" s="54">
        <v>57.95064</v>
      </c>
      <c r="R74" s="15">
        <f t="shared" si="66"/>
        <v>0.82000000000000006</v>
      </c>
      <c r="S74" s="15">
        <f t="shared" si="67"/>
        <v>78.719212800000008</v>
      </c>
      <c r="T74" s="15">
        <f t="shared" si="62"/>
        <v>2.5</v>
      </c>
      <c r="U74" s="54">
        <f t="shared" si="63"/>
        <v>2.5</v>
      </c>
      <c r="V74" s="15">
        <f t="shared" si="6"/>
        <v>1</v>
      </c>
      <c r="W74" s="15">
        <f t="shared" si="7"/>
        <v>0.75</v>
      </c>
      <c r="X74" s="15">
        <f t="shared" si="8"/>
        <v>813</v>
      </c>
      <c r="Y74" s="54">
        <f t="shared" si="68"/>
        <v>46.097099999999998</v>
      </c>
      <c r="Z74" s="54">
        <f t="shared" si="10"/>
        <v>18.73152</v>
      </c>
      <c r="AA74" s="54">
        <f t="shared" si="11"/>
        <v>46.097099999999998</v>
      </c>
      <c r="AB74" s="54">
        <f t="shared" si="12"/>
        <v>2.2849186825201584</v>
      </c>
      <c r="AC74" s="54">
        <f t="shared" si="13"/>
        <v>0.92847489321454058</v>
      </c>
    </row>
    <row r="75" spans="1:29" ht="15">
      <c r="A75" s="10">
        <v>74</v>
      </c>
      <c r="B75" s="12">
        <v>27</v>
      </c>
      <c r="C75" s="12">
        <v>14</v>
      </c>
      <c r="D75" s="12">
        <v>0</v>
      </c>
      <c r="E75" s="12">
        <v>22</v>
      </c>
      <c r="F75" s="12">
        <v>9</v>
      </c>
      <c r="G75" s="11">
        <v>8</v>
      </c>
      <c r="H75" s="11">
        <v>1.47</v>
      </c>
      <c r="I75" s="24">
        <v>2</v>
      </c>
      <c r="J75" s="24">
        <v>438</v>
      </c>
      <c r="K75" s="24">
        <v>720</v>
      </c>
      <c r="L75" s="24">
        <v>41.8</v>
      </c>
      <c r="M75" s="14" t="s">
        <v>57</v>
      </c>
      <c r="N75" s="15"/>
      <c r="O75" s="15">
        <f t="shared" ref="O75:O79" si="69">(H75*(2*C75+E75-2*F75))*2*(0.5+1.25*G75/E75*K75)/1000</f>
        <v>30.83685818181818</v>
      </c>
      <c r="P75" s="54">
        <f t="shared" si="1"/>
        <v>16.9344</v>
      </c>
      <c r="Q75" s="54">
        <v>57.153599999999997</v>
      </c>
      <c r="R75" s="15">
        <f t="shared" ref="R75:R79" si="70">1+3*(F75/22-0.3)</f>
        <v>1.3272727272727274</v>
      </c>
      <c r="S75" s="15">
        <f t="shared" ref="S75:S79" si="71">(H75*(50-2*F75))*K75/1000</f>
        <v>33.8688</v>
      </c>
      <c r="T75" s="15">
        <f t="shared" ref="T75:T91" si="72">MIN(2.8*C75/F75-1.7,1.4*E75/F75-1.7, 2.5)</f>
        <v>1.7222222222222221</v>
      </c>
      <c r="U75" s="54">
        <f t="shared" ref="U75:U91" si="73">MIN(1.4*E75/F75-1.7,2.5)</f>
        <v>1.7222222222222221</v>
      </c>
      <c r="V75" s="15">
        <f t="shared" si="6"/>
        <v>1</v>
      </c>
      <c r="W75" s="15">
        <f t="shared" si="7"/>
        <v>-0.25</v>
      </c>
      <c r="X75" s="15">
        <f t="shared" si="8"/>
        <v>651</v>
      </c>
      <c r="Y75" s="54">
        <f t="shared" ref="Y75:Y79" si="74">T75*V75*2*X75*F75*H75/1000</f>
        <v>29.666069999999994</v>
      </c>
      <c r="Z75" s="54">
        <f t="shared" si="10"/>
        <v>16.9344</v>
      </c>
      <c r="AA75" s="54">
        <f t="shared" si="11"/>
        <v>29.666069999999994</v>
      </c>
      <c r="AB75" s="54">
        <f t="shared" si="12"/>
        <v>2.4683484504913076</v>
      </c>
      <c r="AC75" s="54">
        <f t="shared" si="13"/>
        <v>1.4090171027035265</v>
      </c>
    </row>
    <row r="76" spans="1:29" ht="15">
      <c r="A76" s="10">
        <v>75</v>
      </c>
      <c r="B76" s="12">
        <v>27</v>
      </c>
      <c r="C76" s="12">
        <v>14</v>
      </c>
      <c r="D76" s="12">
        <v>0</v>
      </c>
      <c r="E76" s="12">
        <v>22</v>
      </c>
      <c r="F76" s="12">
        <v>9</v>
      </c>
      <c r="G76" s="11">
        <v>8</v>
      </c>
      <c r="H76" s="11">
        <v>1.44</v>
      </c>
      <c r="I76" s="24">
        <v>2</v>
      </c>
      <c r="J76" s="24">
        <v>438</v>
      </c>
      <c r="K76" s="24">
        <v>720</v>
      </c>
      <c r="L76" s="12">
        <v>41.6</v>
      </c>
      <c r="M76" s="14" t="s">
        <v>57</v>
      </c>
      <c r="N76" s="15"/>
      <c r="O76" s="15">
        <f t="shared" si="69"/>
        <v>30.207534545454543</v>
      </c>
      <c r="P76" s="54">
        <f t="shared" si="1"/>
        <v>16.588799999999999</v>
      </c>
      <c r="Q76" s="54">
        <v>55.987199999999994</v>
      </c>
      <c r="R76" s="15">
        <f t="shared" si="70"/>
        <v>1.3272727272727274</v>
      </c>
      <c r="S76" s="15">
        <f t="shared" si="71"/>
        <v>33.177599999999998</v>
      </c>
      <c r="T76" s="15">
        <f t="shared" si="72"/>
        <v>1.7222222222222221</v>
      </c>
      <c r="U76" s="54">
        <f t="shared" si="73"/>
        <v>1.7222222222222221</v>
      </c>
      <c r="V76" s="15">
        <f t="shared" si="6"/>
        <v>1</v>
      </c>
      <c r="W76" s="15">
        <f t="shared" si="7"/>
        <v>-0.25</v>
      </c>
      <c r="X76" s="15">
        <f t="shared" si="8"/>
        <v>651</v>
      </c>
      <c r="Y76" s="54">
        <f t="shared" si="74"/>
        <v>29.060639999999992</v>
      </c>
      <c r="Z76" s="54">
        <f t="shared" si="10"/>
        <v>16.588799999999999</v>
      </c>
      <c r="AA76" s="54">
        <f t="shared" si="11"/>
        <v>29.060639999999992</v>
      </c>
      <c r="AB76" s="54">
        <f t="shared" si="12"/>
        <v>2.5077160493827164</v>
      </c>
      <c r="AC76" s="54">
        <f t="shared" si="13"/>
        <v>1.4314894647881125</v>
      </c>
    </row>
    <row r="77" spans="1:29" ht="15">
      <c r="A77" s="10">
        <v>76</v>
      </c>
      <c r="B77" s="12">
        <v>27</v>
      </c>
      <c r="C77" s="12">
        <v>14</v>
      </c>
      <c r="D77" s="12">
        <v>0</v>
      </c>
      <c r="E77" s="12">
        <v>22</v>
      </c>
      <c r="F77" s="12">
        <v>9</v>
      </c>
      <c r="G77" s="11">
        <v>8</v>
      </c>
      <c r="H77" s="11">
        <v>1.44</v>
      </c>
      <c r="I77" s="24">
        <v>2</v>
      </c>
      <c r="J77" s="24">
        <v>444</v>
      </c>
      <c r="K77" s="24">
        <v>648</v>
      </c>
      <c r="L77" s="12">
        <v>38.700000000000003</v>
      </c>
      <c r="M77" s="14" t="s">
        <v>57</v>
      </c>
      <c r="N77" s="15"/>
      <c r="O77" s="15">
        <f t="shared" si="69"/>
        <v>27.191389090909091</v>
      </c>
      <c r="P77" s="54">
        <f t="shared" si="1"/>
        <v>14.929919999999999</v>
      </c>
      <c r="Q77" s="54">
        <v>50.388479999999994</v>
      </c>
      <c r="R77" s="15">
        <f t="shared" si="70"/>
        <v>1.3272727272727274</v>
      </c>
      <c r="S77" s="15">
        <f t="shared" si="71"/>
        <v>29.859839999999998</v>
      </c>
      <c r="T77" s="15">
        <f t="shared" si="72"/>
        <v>1.7222222222222221</v>
      </c>
      <c r="U77" s="54">
        <f t="shared" si="73"/>
        <v>1.7222222222222221</v>
      </c>
      <c r="V77" s="15">
        <f t="shared" si="6"/>
        <v>1</v>
      </c>
      <c r="W77" s="15">
        <f t="shared" si="7"/>
        <v>-0.25</v>
      </c>
      <c r="X77" s="15">
        <f t="shared" si="8"/>
        <v>610.79999999999995</v>
      </c>
      <c r="Y77" s="54">
        <f t="shared" si="74"/>
        <v>27.266111999999993</v>
      </c>
      <c r="Z77" s="54">
        <f t="shared" si="10"/>
        <v>14.929919999999999</v>
      </c>
      <c r="AA77" s="54">
        <f t="shared" si="11"/>
        <v>27.266111999999993</v>
      </c>
      <c r="AB77" s="54">
        <f t="shared" si="12"/>
        <v>2.5921103395061733</v>
      </c>
      <c r="AC77" s="54">
        <f t="shared" si="13"/>
        <v>1.4193442761476229</v>
      </c>
    </row>
    <row r="78" spans="1:29" ht="15">
      <c r="A78" s="10">
        <v>77</v>
      </c>
      <c r="B78" s="24">
        <v>27</v>
      </c>
      <c r="C78" s="24">
        <v>14</v>
      </c>
      <c r="D78" s="24">
        <v>0</v>
      </c>
      <c r="E78" s="24">
        <v>22</v>
      </c>
      <c r="F78" s="24">
        <v>9</v>
      </c>
      <c r="G78" s="24">
        <v>8</v>
      </c>
      <c r="H78" s="24">
        <v>1.46</v>
      </c>
      <c r="I78" s="24">
        <v>2</v>
      </c>
      <c r="J78" s="24">
        <v>675</v>
      </c>
      <c r="K78" s="24">
        <v>813</v>
      </c>
      <c r="L78" s="12">
        <v>42.2</v>
      </c>
      <c r="M78" s="14" t="s">
        <v>57</v>
      </c>
      <c r="N78" s="15"/>
      <c r="O78" s="15">
        <f t="shared" si="69"/>
        <v>34.57704727272727</v>
      </c>
      <c r="P78" s="54">
        <f t="shared" si="1"/>
        <v>18.991679999999999</v>
      </c>
      <c r="Q78" s="54">
        <v>64.096920000000011</v>
      </c>
      <c r="R78" s="15">
        <f t="shared" si="70"/>
        <v>1.3272727272727274</v>
      </c>
      <c r="S78" s="15">
        <f t="shared" si="71"/>
        <v>37.983359999999998</v>
      </c>
      <c r="T78" s="15">
        <f t="shared" si="72"/>
        <v>1.7222222222222221</v>
      </c>
      <c r="U78" s="54">
        <f t="shared" si="73"/>
        <v>1.7222222222222221</v>
      </c>
      <c r="V78" s="15">
        <f t="shared" si="6"/>
        <v>1</v>
      </c>
      <c r="W78" s="15">
        <f t="shared" si="7"/>
        <v>-0.25</v>
      </c>
      <c r="X78" s="15">
        <f t="shared" si="8"/>
        <v>813</v>
      </c>
      <c r="Y78" s="54">
        <f t="shared" si="74"/>
        <v>36.796379999999999</v>
      </c>
      <c r="Z78" s="54">
        <f t="shared" si="10"/>
        <v>18.991679999999999</v>
      </c>
      <c r="AA78" s="54">
        <f t="shared" si="11"/>
        <v>36.796379999999999</v>
      </c>
      <c r="AB78" s="54">
        <f t="shared" si="12"/>
        <v>2.2220256449139835</v>
      </c>
      <c r="AC78" s="54">
        <f t="shared" si="13"/>
        <v>1.1468519457620561</v>
      </c>
    </row>
    <row r="79" spans="1:29" ht="15">
      <c r="A79" s="10">
        <v>78</v>
      </c>
      <c r="B79" s="24">
        <v>27</v>
      </c>
      <c r="C79" s="24">
        <v>14</v>
      </c>
      <c r="D79" s="24">
        <v>0</v>
      </c>
      <c r="E79" s="24">
        <v>22</v>
      </c>
      <c r="F79" s="24">
        <v>9</v>
      </c>
      <c r="G79" s="24">
        <v>8</v>
      </c>
      <c r="H79" s="24">
        <v>1.45</v>
      </c>
      <c r="I79" s="24">
        <v>2</v>
      </c>
      <c r="J79" s="24">
        <v>675</v>
      </c>
      <c r="K79" s="24">
        <v>813</v>
      </c>
      <c r="L79" s="12">
        <v>43.4</v>
      </c>
      <c r="M79" s="14" t="s">
        <v>57</v>
      </c>
      <c r="N79" s="15"/>
      <c r="O79" s="15">
        <f t="shared" si="69"/>
        <v>34.340218181818187</v>
      </c>
      <c r="P79" s="54">
        <f t="shared" si="1"/>
        <v>18.861599999999999</v>
      </c>
      <c r="Q79" s="54">
        <v>63.657899999999991</v>
      </c>
      <c r="R79" s="15">
        <f t="shared" si="70"/>
        <v>1.3272727272727274</v>
      </c>
      <c r="S79" s="15">
        <f t="shared" si="71"/>
        <v>37.723199999999999</v>
      </c>
      <c r="T79" s="15">
        <f t="shared" si="72"/>
        <v>1.7222222222222221</v>
      </c>
      <c r="U79" s="54">
        <f t="shared" si="73"/>
        <v>1.7222222222222221</v>
      </c>
      <c r="V79" s="15">
        <f t="shared" si="6"/>
        <v>1</v>
      </c>
      <c r="W79" s="15">
        <f t="shared" si="7"/>
        <v>-0.25</v>
      </c>
      <c r="X79" s="15">
        <f t="shared" si="8"/>
        <v>813</v>
      </c>
      <c r="Y79" s="54">
        <f t="shared" si="74"/>
        <v>36.544349999999994</v>
      </c>
      <c r="Z79" s="54">
        <f t="shared" si="10"/>
        <v>18.861599999999999</v>
      </c>
      <c r="AA79" s="54">
        <f t="shared" si="11"/>
        <v>36.544349999999994</v>
      </c>
      <c r="AB79" s="54">
        <f t="shared" si="12"/>
        <v>2.3009712855749247</v>
      </c>
      <c r="AC79" s="54">
        <f t="shared" si="13"/>
        <v>1.1875980828773807</v>
      </c>
    </row>
    <row r="80" spans="1:29" ht="17.25">
      <c r="A80" s="10">
        <v>79</v>
      </c>
      <c r="B80" s="24">
        <v>21</v>
      </c>
      <c r="C80" s="24">
        <v>14</v>
      </c>
      <c r="D80" s="24">
        <v>21</v>
      </c>
      <c r="E80" s="24">
        <v>22</v>
      </c>
      <c r="F80" s="24">
        <v>9</v>
      </c>
      <c r="G80" s="24">
        <v>6</v>
      </c>
      <c r="H80" s="24">
        <v>1.46</v>
      </c>
      <c r="I80" s="11">
        <v>3</v>
      </c>
      <c r="J80" s="11">
        <v>438</v>
      </c>
      <c r="K80" s="11">
        <v>720</v>
      </c>
      <c r="L80" s="12">
        <v>35.700000000000003</v>
      </c>
      <c r="M80" s="14" t="s">
        <v>57</v>
      </c>
      <c r="N80" s="15"/>
      <c r="O80" s="76">
        <f t="shared" ref="O80:O85" si="75">((H80*(2*C80+E80-2*F80))*((1/3+2/3*2.5*G80/(2*C80+E80))*K80)+(H80*(2*C80+E80-F80))*((2/3+1/3*2.5*G80/(2*C80+E80))*K80))/1000</f>
        <v>50.983199999999997</v>
      </c>
      <c r="P80" s="54">
        <f t="shared" si="1"/>
        <v>12.6144</v>
      </c>
      <c r="Q80" s="54">
        <v>56.764800000000001</v>
      </c>
      <c r="R80" s="15">
        <f t="shared" ref="R80:R91" si="76">1+2*(F80/22-0.3)</f>
        <v>1.2181818181818183</v>
      </c>
      <c r="S80" s="15">
        <f t="shared" ref="S80:S91" si="77">((H80*(50-2*F80)*K80)+(H80*(50-F80)*K80))/1000</f>
        <v>76.7376</v>
      </c>
      <c r="T80" s="15">
        <f t="shared" si="72"/>
        <v>1.7222222222222221</v>
      </c>
      <c r="U80" s="54">
        <f t="shared" si="73"/>
        <v>1.7222222222222221</v>
      </c>
      <c r="V80" s="15">
        <f t="shared" si="6"/>
        <v>0.77777777777777779</v>
      </c>
      <c r="W80" s="15">
        <f t="shared" si="7"/>
        <v>0.52777777777777779</v>
      </c>
      <c r="X80" s="15">
        <f t="shared" si="8"/>
        <v>651</v>
      </c>
      <c r="Y80" s="54">
        <f t="shared" ref="Y80:Y85" si="78">(T80+U80)*(V80+W80)*X80*F80*H80/1000</f>
        <v>38.467228333333324</v>
      </c>
      <c r="Z80" s="54">
        <f t="shared" si="10"/>
        <v>12.6144</v>
      </c>
      <c r="AA80" s="54">
        <f t="shared" si="11"/>
        <v>38.467228333333324</v>
      </c>
      <c r="AB80" s="54">
        <f t="shared" si="12"/>
        <v>2.8300989345509895</v>
      </c>
      <c r="AC80" s="54">
        <f t="shared" si="13"/>
        <v>0.9280627054968914</v>
      </c>
    </row>
    <row r="81" spans="1:29" ht="17.25">
      <c r="A81" s="10">
        <v>80</v>
      </c>
      <c r="B81" s="24">
        <v>27</v>
      </c>
      <c r="C81" s="24">
        <v>14</v>
      </c>
      <c r="D81" s="24">
        <v>27</v>
      </c>
      <c r="E81" s="24">
        <v>22</v>
      </c>
      <c r="F81" s="24">
        <v>9</v>
      </c>
      <c r="G81" s="24">
        <v>8</v>
      </c>
      <c r="H81" s="24">
        <v>1.48</v>
      </c>
      <c r="I81" s="11">
        <v>3</v>
      </c>
      <c r="J81" s="11">
        <v>438</v>
      </c>
      <c r="K81" s="11">
        <v>720</v>
      </c>
      <c r="L81" s="12">
        <v>45.4</v>
      </c>
      <c r="M81" s="14" t="s">
        <v>57</v>
      </c>
      <c r="N81" s="15"/>
      <c r="O81" s="76">
        <f t="shared" si="75"/>
        <v>55.411199999999994</v>
      </c>
      <c r="P81" s="54">
        <f t="shared" si="1"/>
        <v>17.049599999999998</v>
      </c>
      <c r="Q81" s="54">
        <v>76.723199999999991</v>
      </c>
      <c r="R81" s="15">
        <f t="shared" si="76"/>
        <v>1.2181818181818183</v>
      </c>
      <c r="S81" s="15">
        <f t="shared" si="77"/>
        <v>77.788799999999995</v>
      </c>
      <c r="T81" s="15">
        <f t="shared" si="72"/>
        <v>1.7222222222222221</v>
      </c>
      <c r="U81" s="54">
        <f t="shared" si="73"/>
        <v>1.7222222222222221</v>
      </c>
      <c r="V81" s="15">
        <f t="shared" si="6"/>
        <v>1</v>
      </c>
      <c r="W81" s="15">
        <f t="shared" si="7"/>
        <v>0.75</v>
      </c>
      <c r="X81" s="15">
        <f t="shared" si="8"/>
        <v>651</v>
      </c>
      <c r="Y81" s="54">
        <f t="shared" si="78"/>
        <v>52.268790000000003</v>
      </c>
      <c r="Z81" s="54">
        <f t="shared" si="10"/>
        <v>17.049599999999998</v>
      </c>
      <c r="AA81" s="54">
        <f t="shared" si="11"/>
        <v>52.268790000000003</v>
      </c>
      <c r="AB81" s="54">
        <f t="shared" si="12"/>
        <v>2.6628190690690694</v>
      </c>
      <c r="AC81" s="54">
        <f t="shared" si="13"/>
        <v>0.86858716262611013</v>
      </c>
    </row>
    <row r="82" spans="1:29" ht="17.25">
      <c r="A82" s="10">
        <v>81</v>
      </c>
      <c r="B82" s="24">
        <v>27</v>
      </c>
      <c r="C82" s="24">
        <v>14</v>
      </c>
      <c r="D82" s="24">
        <v>27</v>
      </c>
      <c r="E82" s="24">
        <v>22</v>
      </c>
      <c r="F82" s="24">
        <v>9</v>
      </c>
      <c r="G82" s="24">
        <v>8</v>
      </c>
      <c r="H82" s="24">
        <v>1.45</v>
      </c>
      <c r="I82" s="11">
        <v>3</v>
      </c>
      <c r="J82" s="11">
        <v>438</v>
      </c>
      <c r="K82" s="11">
        <v>720</v>
      </c>
      <c r="L82" s="12">
        <v>42.4</v>
      </c>
      <c r="M82" s="14" t="s">
        <v>57</v>
      </c>
      <c r="N82" s="15"/>
      <c r="O82" s="76">
        <f t="shared" si="75"/>
        <v>54.287999999999997</v>
      </c>
      <c r="P82" s="54">
        <f t="shared" si="1"/>
        <v>16.704000000000001</v>
      </c>
      <c r="Q82" s="54">
        <v>75.168000000000006</v>
      </c>
      <c r="R82" s="15">
        <f t="shared" si="76"/>
        <v>1.2181818181818183</v>
      </c>
      <c r="S82" s="15">
        <f t="shared" si="77"/>
        <v>76.212000000000003</v>
      </c>
      <c r="T82" s="15">
        <f t="shared" si="72"/>
        <v>1.7222222222222221</v>
      </c>
      <c r="U82" s="54">
        <f t="shared" si="73"/>
        <v>1.7222222222222221</v>
      </c>
      <c r="V82" s="15">
        <f t="shared" si="6"/>
        <v>1</v>
      </c>
      <c r="W82" s="15">
        <f t="shared" si="7"/>
        <v>0.75</v>
      </c>
      <c r="X82" s="15">
        <f t="shared" si="8"/>
        <v>651</v>
      </c>
      <c r="Y82" s="54">
        <f t="shared" si="78"/>
        <v>51.209287500000002</v>
      </c>
      <c r="Z82" s="54">
        <f t="shared" si="10"/>
        <v>16.704000000000001</v>
      </c>
      <c r="AA82" s="54">
        <f t="shared" si="11"/>
        <v>51.209287500000002</v>
      </c>
      <c r="AB82" s="54">
        <f t="shared" si="12"/>
        <v>2.5383141762452106</v>
      </c>
      <c r="AC82" s="54">
        <f t="shared" si="13"/>
        <v>0.82797480828062675</v>
      </c>
    </row>
    <row r="83" spans="1:29" ht="17.25">
      <c r="A83" s="10">
        <v>82</v>
      </c>
      <c r="B83" s="24">
        <v>27</v>
      </c>
      <c r="C83" s="24">
        <v>14</v>
      </c>
      <c r="D83" s="24">
        <v>27</v>
      </c>
      <c r="E83" s="24">
        <v>22</v>
      </c>
      <c r="F83" s="24">
        <v>9</v>
      </c>
      <c r="G83" s="24">
        <v>8</v>
      </c>
      <c r="H83" s="24">
        <v>1.45</v>
      </c>
      <c r="I83" s="11">
        <v>3</v>
      </c>
      <c r="J83" s="11">
        <v>444</v>
      </c>
      <c r="K83" s="11">
        <v>648</v>
      </c>
      <c r="L83" s="12">
        <v>41.7</v>
      </c>
      <c r="M83" s="14" t="s">
        <v>57</v>
      </c>
      <c r="N83" s="15"/>
      <c r="O83" s="76">
        <f t="shared" si="75"/>
        <v>48.859199999999994</v>
      </c>
      <c r="P83" s="54">
        <f t="shared" si="1"/>
        <v>15.0336</v>
      </c>
      <c r="Q83" s="54">
        <v>67.651200000000003</v>
      </c>
      <c r="R83" s="15">
        <f t="shared" si="76"/>
        <v>1.2181818181818183</v>
      </c>
      <c r="S83" s="15">
        <f t="shared" si="77"/>
        <v>68.590800000000002</v>
      </c>
      <c r="T83" s="15">
        <f t="shared" si="72"/>
        <v>1.7222222222222221</v>
      </c>
      <c r="U83" s="54">
        <f t="shared" si="73"/>
        <v>1.7222222222222221</v>
      </c>
      <c r="V83" s="15">
        <f t="shared" si="6"/>
        <v>1</v>
      </c>
      <c r="W83" s="15">
        <f t="shared" si="7"/>
        <v>0.75</v>
      </c>
      <c r="X83" s="15">
        <f t="shared" si="8"/>
        <v>610.79999999999995</v>
      </c>
      <c r="Y83" s="54">
        <f t="shared" si="78"/>
        <v>48.047054999999993</v>
      </c>
      <c r="Z83" s="54">
        <f t="shared" si="10"/>
        <v>15.0336</v>
      </c>
      <c r="AA83" s="54">
        <f t="shared" si="11"/>
        <v>48.047054999999993</v>
      </c>
      <c r="AB83" s="54">
        <f t="shared" si="12"/>
        <v>2.7737867177522353</v>
      </c>
      <c r="AC83" s="54">
        <f t="shared" si="13"/>
        <v>0.86789918757767792</v>
      </c>
    </row>
    <row r="84" spans="1:29" ht="17.25">
      <c r="A84" s="10">
        <v>83</v>
      </c>
      <c r="B84" s="24">
        <v>27</v>
      </c>
      <c r="C84" s="24">
        <v>14</v>
      </c>
      <c r="D84" s="24">
        <v>27</v>
      </c>
      <c r="E84" s="24">
        <v>22</v>
      </c>
      <c r="F84" s="24">
        <v>9</v>
      </c>
      <c r="G84" s="24">
        <v>8</v>
      </c>
      <c r="H84" s="24">
        <v>1.46</v>
      </c>
      <c r="I84" s="11">
        <v>3</v>
      </c>
      <c r="J84" s="11">
        <v>675</v>
      </c>
      <c r="K84" s="11">
        <v>813</v>
      </c>
      <c r="L84" s="12">
        <v>52.2</v>
      </c>
      <c r="M84" s="14" t="s">
        <v>57</v>
      </c>
      <c r="N84" s="15"/>
      <c r="O84" s="76">
        <f t="shared" si="75"/>
        <v>61.722959999999993</v>
      </c>
      <c r="P84" s="54">
        <f t="shared" si="1"/>
        <v>18.991679999999999</v>
      </c>
      <c r="Q84" s="54">
        <v>85.462559999999996</v>
      </c>
      <c r="R84" s="15">
        <f t="shared" si="76"/>
        <v>1.2181818181818183</v>
      </c>
      <c r="S84" s="15">
        <f t="shared" si="77"/>
        <v>86.649540000000002</v>
      </c>
      <c r="T84" s="15">
        <f t="shared" si="72"/>
        <v>1.7222222222222221</v>
      </c>
      <c r="U84" s="54">
        <f t="shared" si="73"/>
        <v>1.7222222222222221</v>
      </c>
      <c r="V84" s="15">
        <f t="shared" si="6"/>
        <v>1</v>
      </c>
      <c r="W84" s="15">
        <f t="shared" si="7"/>
        <v>0.75</v>
      </c>
      <c r="X84" s="15">
        <f t="shared" si="8"/>
        <v>813</v>
      </c>
      <c r="Y84" s="54">
        <f t="shared" si="78"/>
        <v>64.393664999999999</v>
      </c>
      <c r="Z84" s="54">
        <f t="shared" si="10"/>
        <v>18.991679999999999</v>
      </c>
      <c r="AA84" s="54">
        <f t="shared" si="11"/>
        <v>64.393664999999999</v>
      </c>
      <c r="AB84" s="54">
        <f t="shared" si="12"/>
        <v>2.7485720062680081</v>
      </c>
      <c r="AC84" s="54">
        <f t="shared" si="13"/>
        <v>0.8106387483924079</v>
      </c>
    </row>
    <row r="85" spans="1:29" ht="17.25">
      <c r="A85" s="10">
        <v>84</v>
      </c>
      <c r="B85" s="24">
        <v>27</v>
      </c>
      <c r="C85" s="24">
        <v>14</v>
      </c>
      <c r="D85" s="24">
        <v>27</v>
      </c>
      <c r="E85" s="24">
        <v>22</v>
      </c>
      <c r="F85" s="24">
        <v>9</v>
      </c>
      <c r="G85" s="24">
        <v>8</v>
      </c>
      <c r="H85" s="24">
        <v>1.44</v>
      </c>
      <c r="I85" s="11">
        <v>3</v>
      </c>
      <c r="J85" s="11">
        <v>675</v>
      </c>
      <c r="K85" s="11">
        <v>813</v>
      </c>
      <c r="L85" s="12">
        <v>51.5</v>
      </c>
      <c r="M85" s="14" t="s">
        <v>57</v>
      </c>
      <c r="N85" s="15"/>
      <c r="O85" s="76">
        <f t="shared" si="75"/>
        <v>60.877439999999986</v>
      </c>
      <c r="P85" s="54">
        <f t="shared" si="1"/>
        <v>18.73152</v>
      </c>
      <c r="Q85" s="54">
        <v>84.291839999999993</v>
      </c>
      <c r="R85" s="15">
        <f t="shared" si="76"/>
        <v>1.2181818181818183</v>
      </c>
      <c r="S85" s="15">
        <f t="shared" si="77"/>
        <v>85.462559999999996</v>
      </c>
      <c r="T85" s="15">
        <f t="shared" si="72"/>
        <v>1.7222222222222221</v>
      </c>
      <c r="U85" s="54">
        <f t="shared" si="73"/>
        <v>1.7222222222222221</v>
      </c>
      <c r="V85" s="15">
        <f t="shared" si="6"/>
        <v>1</v>
      </c>
      <c r="W85" s="15">
        <f t="shared" si="7"/>
        <v>0.75</v>
      </c>
      <c r="X85" s="15">
        <f t="shared" si="8"/>
        <v>813</v>
      </c>
      <c r="Y85" s="54">
        <f t="shared" si="78"/>
        <v>63.511559999999996</v>
      </c>
      <c r="Z85" s="54">
        <f t="shared" si="10"/>
        <v>18.73152</v>
      </c>
      <c r="AA85" s="54">
        <f t="shared" si="11"/>
        <v>63.511559999999996</v>
      </c>
      <c r="AB85" s="54">
        <f t="shared" si="12"/>
        <v>2.7493764520978545</v>
      </c>
      <c r="AC85" s="54">
        <f t="shared" si="13"/>
        <v>0.810876004305358</v>
      </c>
    </row>
    <row r="86" spans="1:29" ht="17.25">
      <c r="A86" s="10">
        <v>85</v>
      </c>
      <c r="B86" s="24">
        <v>21</v>
      </c>
      <c r="C86" s="24">
        <v>14</v>
      </c>
      <c r="D86" s="24">
        <v>21</v>
      </c>
      <c r="E86" s="24">
        <v>22</v>
      </c>
      <c r="F86" s="24">
        <v>7</v>
      </c>
      <c r="G86" s="24">
        <v>6</v>
      </c>
      <c r="H86" s="24">
        <v>1.45</v>
      </c>
      <c r="I86" s="11">
        <v>4</v>
      </c>
      <c r="J86" s="11">
        <v>438</v>
      </c>
      <c r="K86" s="11">
        <v>720</v>
      </c>
      <c r="L86" s="12">
        <v>45.4</v>
      </c>
      <c r="M86" s="14" t="s">
        <v>57</v>
      </c>
      <c r="N86" s="15"/>
      <c r="O86" s="76">
        <f t="shared" ref="O86:O91" si="79">(H86*(E86+2*C86-2*F86))*((0.5+1.25*G86/C86)*K86)/1000</f>
        <v>38.926285714285711</v>
      </c>
      <c r="P86" s="54">
        <f t="shared" si="1"/>
        <v>12.528</v>
      </c>
      <c r="Q86" s="54">
        <v>80.388000000000005</v>
      </c>
      <c r="R86" s="15">
        <f t="shared" si="76"/>
        <v>1.0363636363636364</v>
      </c>
      <c r="S86" s="15">
        <f t="shared" si="77"/>
        <v>82.475999999999999</v>
      </c>
      <c r="T86" s="15">
        <f t="shared" si="72"/>
        <v>2.5</v>
      </c>
      <c r="U86" s="54">
        <f t="shared" si="73"/>
        <v>2.5</v>
      </c>
      <c r="V86" s="15">
        <f t="shared" si="6"/>
        <v>1</v>
      </c>
      <c r="W86" s="15">
        <f t="shared" si="7"/>
        <v>0.75</v>
      </c>
      <c r="X86" s="15">
        <f t="shared" si="8"/>
        <v>651</v>
      </c>
      <c r="Y86" s="54">
        <f t="shared" ref="Y86:Y91" si="80">(T86+U86)*(V86)*X86*F86*H86/1000</f>
        <v>33.038249999999998</v>
      </c>
      <c r="Z86" s="54">
        <f t="shared" si="10"/>
        <v>12.528</v>
      </c>
      <c r="AA86" s="54">
        <f t="shared" si="11"/>
        <v>33.038249999999998</v>
      </c>
      <c r="AB86" s="54">
        <f t="shared" si="12"/>
        <v>3.6238825031928479</v>
      </c>
      <c r="AC86" s="54">
        <f t="shared" si="13"/>
        <v>1.3741647938374459</v>
      </c>
    </row>
    <row r="87" spans="1:29" ht="17.25">
      <c r="A87" s="10">
        <v>86</v>
      </c>
      <c r="B87" s="24">
        <v>21</v>
      </c>
      <c r="C87" s="24">
        <v>14</v>
      </c>
      <c r="D87" s="24">
        <v>21</v>
      </c>
      <c r="E87" s="24">
        <v>22</v>
      </c>
      <c r="F87" s="24">
        <v>7</v>
      </c>
      <c r="G87" s="24">
        <v>6</v>
      </c>
      <c r="H87" s="24">
        <v>1.44</v>
      </c>
      <c r="I87" s="11">
        <v>4</v>
      </c>
      <c r="J87" s="11">
        <v>438</v>
      </c>
      <c r="K87" s="11">
        <v>720</v>
      </c>
      <c r="L87" s="12">
        <v>45.7</v>
      </c>
      <c r="M87" s="14" t="s">
        <v>57</v>
      </c>
      <c r="N87" s="15"/>
      <c r="O87" s="76">
        <f t="shared" si="79"/>
        <v>38.657828571428567</v>
      </c>
      <c r="P87" s="54">
        <f t="shared" si="1"/>
        <v>12.441600000000001</v>
      </c>
      <c r="Q87" s="54">
        <v>79.83359999999999</v>
      </c>
      <c r="R87" s="15">
        <f t="shared" si="76"/>
        <v>1.0363636363636364</v>
      </c>
      <c r="S87" s="15">
        <f t="shared" si="77"/>
        <v>81.907199999999989</v>
      </c>
      <c r="T87" s="15">
        <f t="shared" si="72"/>
        <v>2.5</v>
      </c>
      <c r="U87" s="54">
        <f t="shared" si="73"/>
        <v>2.5</v>
      </c>
      <c r="V87" s="15">
        <f t="shared" si="6"/>
        <v>1</v>
      </c>
      <c r="W87" s="15">
        <f t="shared" si="7"/>
        <v>0.75</v>
      </c>
      <c r="X87" s="15">
        <f t="shared" si="8"/>
        <v>651</v>
      </c>
      <c r="Y87" s="54">
        <f t="shared" si="80"/>
        <v>32.810400000000001</v>
      </c>
      <c r="Z87" s="54">
        <f t="shared" si="10"/>
        <v>12.441600000000001</v>
      </c>
      <c r="AA87" s="54">
        <f t="shared" si="11"/>
        <v>32.810400000000001</v>
      </c>
      <c r="AB87" s="54">
        <f t="shared" si="12"/>
        <v>3.6731610082304527</v>
      </c>
      <c r="AC87" s="54">
        <f t="shared" si="13"/>
        <v>1.3928510472289275</v>
      </c>
    </row>
    <row r="88" spans="1:29" ht="17.25">
      <c r="A88" s="10">
        <v>87</v>
      </c>
      <c r="B88" s="24">
        <v>21</v>
      </c>
      <c r="C88" s="24">
        <v>14</v>
      </c>
      <c r="D88" s="24">
        <v>21</v>
      </c>
      <c r="E88" s="24">
        <v>22</v>
      </c>
      <c r="F88" s="24">
        <v>7</v>
      </c>
      <c r="G88" s="24">
        <v>6</v>
      </c>
      <c r="H88" s="24">
        <v>1.47</v>
      </c>
      <c r="I88" s="11">
        <v>4</v>
      </c>
      <c r="J88" s="11">
        <v>444</v>
      </c>
      <c r="K88" s="11">
        <v>648</v>
      </c>
      <c r="L88" s="12">
        <v>44.2</v>
      </c>
      <c r="M88" s="14" t="s">
        <v>57</v>
      </c>
      <c r="N88" s="15"/>
      <c r="O88" s="76">
        <f t="shared" si="79"/>
        <v>35.51688</v>
      </c>
      <c r="P88" s="54">
        <f t="shared" si="1"/>
        <v>11.430719999999999</v>
      </c>
      <c r="Q88" s="54">
        <v>73.34711999999999</v>
      </c>
      <c r="R88" s="15">
        <f t="shared" si="76"/>
        <v>1.0363636363636364</v>
      </c>
      <c r="S88" s="15">
        <f t="shared" si="77"/>
        <v>75.25224</v>
      </c>
      <c r="T88" s="15">
        <f t="shared" si="72"/>
        <v>2.5</v>
      </c>
      <c r="U88" s="54">
        <f t="shared" si="73"/>
        <v>2.5</v>
      </c>
      <c r="V88" s="15">
        <f t="shared" si="6"/>
        <v>1</v>
      </c>
      <c r="W88" s="15">
        <f t="shared" si="7"/>
        <v>0.75</v>
      </c>
      <c r="X88" s="15">
        <f t="shared" si="8"/>
        <v>610.79999999999995</v>
      </c>
      <c r="Y88" s="54">
        <f t="shared" si="80"/>
        <v>31.425660000000001</v>
      </c>
      <c r="Z88" s="54">
        <f t="shared" si="10"/>
        <v>11.430719999999999</v>
      </c>
      <c r="AA88" s="54">
        <f t="shared" si="11"/>
        <v>31.425660000000001</v>
      </c>
      <c r="AB88" s="54">
        <f t="shared" si="12"/>
        <v>3.8667730466672272</v>
      </c>
      <c r="AC88" s="54">
        <f t="shared" si="13"/>
        <v>1.4064939288466813</v>
      </c>
    </row>
    <row r="89" spans="1:29" ht="17.25">
      <c r="A89" s="10">
        <v>88</v>
      </c>
      <c r="B89" s="24">
        <v>21</v>
      </c>
      <c r="C89" s="24">
        <v>14</v>
      </c>
      <c r="D89" s="24">
        <v>21</v>
      </c>
      <c r="E89" s="24">
        <v>22</v>
      </c>
      <c r="F89" s="24">
        <v>7</v>
      </c>
      <c r="G89" s="24">
        <v>6</v>
      </c>
      <c r="H89" s="24">
        <v>1.47</v>
      </c>
      <c r="I89" s="11">
        <v>4</v>
      </c>
      <c r="J89" s="11">
        <v>444</v>
      </c>
      <c r="K89" s="11">
        <v>648</v>
      </c>
      <c r="L89" s="12">
        <v>44</v>
      </c>
      <c r="M89" s="14" t="s">
        <v>57</v>
      </c>
      <c r="N89" s="15"/>
      <c r="O89" s="76">
        <f t="shared" si="79"/>
        <v>35.51688</v>
      </c>
      <c r="P89" s="54">
        <f t="shared" si="1"/>
        <v>11.430719999999999</v>
      </c>
      <c r="Q89" s="54">
        <v>73.34711999999999</v>
      </c>
      <c r="R89" s="15">
        <f t="shared" si="76"/>
        <v>1.0363636363636364</v>
      </c>
      <c r="S89" s="15">
        <f t="shared" si="77"/>
        <v>75.25224</v>
      </c>
      <c r="T89" s="15">
        <f t="shared" si="72"/>
        <v>2.5</v>
      </c>
      <c r="U89" s="54">
        <f t="shared" si="73"/>
        <v>2.5</v>
      </c>
      <c r="V89" s="15">
        <f t="shared" si="6"/>
        <v>1</v>
      </c>
      <c r="W89" s="15">
        <f t="shared" si="7"/>
        <v>0.75</v>
      </c>
      <c r="X89" s="15">
        <f t="shared" si="8"/>
        <v>610.79999999999995</v>
      </c>
      <c r="Y89" s="54">
        <f t="shared" si="80"/>
        <v>31.425660000000001</v>
      </c>
      <c r="Z89" s="54">
        <f t="shared" si="10"/>
        <v>11.430719999999999</v>
      </c>
      <c r="AA89" s="54">
        <f t="shared" si="11"/>
        <v>31.425660000000001</v>
      </c>
      <c r="AB89" s="54">
        <f t="shared" si="12"/>
        <v>3.8492763360488231</v>
      </c>
      <c r="AC89" s="54">
        <f t="shared" si="13"/>
        <v>1.4001297029242981</v>
      </c>
    </row>
    <row r="90" spans="1:29" ht="17.25">
      <c r="A90" s="10">
        <v>89</v>
      </c>
      <c r="B90" s="24">
        <v>21</v>
      </c>
      <c r="C90" s="24">
        <v>14</v>
      </c>
      <c r="D90" s="24">
        <v>21</v>
      </c>
      <c r="E90" s="24">
        <v>22</v>
      </c>
      <c r="F90" s="24">
        <v>7</v>
      </c>
      <c r="G90" s="24">
        <v>6</v>
      </c>
      <c r="H90" s="24">
        <v>1.46</v>
      </c>
      <c r="I90" s="11">
        <v>4</v>
      </c>
      <c r="J90" s="24">
        <v>675</v>
      </c>
      <c r="K90" s="11">
        <v>813</v>
      </c>
      <c r="L90" s="12">
        <v>47.8</v>
      </c>
      <c r="M90" s="14" t="s">
        <v>57</v>
      </c>
      <c r="N90" s="15"/>
      <c r="O90" s="76">
        <f t="shared" si="79"/>
        <v>44.257397142857137</v>
      </c>
      <c r="P90" s="54">
        <f t="shared" si="1"/>
        <v>14.24376</v>
      </c>
      <c r="Q90" s="54">
        <v>91.397460000000009</v>
      </c>
      <c r="R90" s="15">
        <f t="shared" si="76"/>
        <v>1.0363636363636364</v>
      </c>
      <c r="S90" s="15">
        <f t="shared" si="77"/>
        <v>93.771419999999992</v>
      </c>
      <c r="T90" s="15">
        <f t="shared" si="72"/>
        <v>2.5</v>
      </c>
      <c r="U90" s="54">
        <f t="shared" si="73"/>
        <v>2.5</v>
      </c>
      <c r="V90" s="15">
        <f t="shared" si="6"/>
        <v>1</v>
      </c>
      <c r="W90" s="15">
        <f t="shared" si="7"/>
        <v>0.75</v>
      </c>
      <c r="X90" s="15">
        <f t="shared" si="8"/>
        <v>813</v>
      </c>
      <c r="Y90" s="54">
        <f t="shared" si="80"/>
        <v>41.544299999999993</v>
      </c>
      <c r="Z90" s="54">
        <f t="shared" si="10"/>
        <v>14.24376</v>
      </c>
      <c r="AA90" s="54">
        <f t="shared" si="11"/>
        <v>41.544299999999993</v>
      </c>
      <c r="AB90" s="54">
        <f t="shared" si="12"/>
        <v>3.3558554763629824</v>
      </c>
      <c r="AC90" s="54">
        <f t="shared" si="13"/>
        <v>1.1505790204673085</v>
      </c>
    </row>
    <row r="91" spans="1:29" ht="17.25">
      <c r="A91" s="10">
        <v>90</v>
      </c>
      <c r="B91" s="24">
        <v>27</v>
      </c>
      <c r="C91" s="24">
        <v>14</v>
      </c>
      <c r="D91" s="24">
        <v>27</v>
      </c>
      <c r="E91" s="24">
        <v>22</v>
      </c>
      <c r="F91" s="24">
        <v>9</v>
      </c>
      <c r="G91" s="24">
        <v>8</v>
      </c>
      <c r="H91" s="24">
        <v>1.46</v>
      </c>
      <c r="I91" s="11">
        <v>4</v>
      </c>
      <c r="J91" s="24">
        <v>675</v>
      </c>
      <c r="K91" s="11">
        <v>813</v>
      </c>
      <c r="L91" s="12">
        <v>60.1</v>
      </c>
      <c r="M91" s="14" t="s">
        <v>57</v>
      </c>
      <c r="N91" s="15"/>
      <c r="O91" s="76">
        <f t="shared" si="79"/>
        <v>46.12265142857143</v>
      </c>
      <c r="P91" s="54">
        <f t="shared" si="1"/>
        <v>18.991679999999999</v>
      </c>
      <c r="Q91" s="54">
        <v>117.51101999999999</v>
      </c>
      <c r="R91" s="15">
        <f t="shared" si="76"/>
        <v>1.2181818181818183</v>
      </c>
      <c r="S91" s="15">
        <f t="shared" si="77"/>
        <v>86.649540000000002</v>
      </c>
      <c r="T91" s="15">
        <f t="shared" si="72"/>
        <v>1.7222222222222221</v>
      </c>
      <c r="U91" s="54">
        <f t="shared" si="73"/>
        <v>1.7222222222222221</v>
      </c>
      <c r="V91" s="15">
        <f t="shared" si="6"/>
        <v>1</v>
      </c>
      <c r="W91" s="15">
        <f t="shared" si="7"/>
        <v>0.75</v>
      </c>
      <c r="X91" s="15">
        <f t="shared" si="8"/>
        <v>813</v>
      </c>
      <c r="Y91" s="54">
        <f t="shared" si="80"/>
        <v>36.796379999999999</v>
      </c>
      <c r="Z91" s="54">
        <f t="shared" si="10"/>
        <v>18.991679999999999</v>
      </c>
      <c r="AA91" s="54">
        <f t="shared" si="11"/>
        <v>36.796379999999999</v>
      </c>
      <c r="AB91" s="54">
        <f t="shared" si="12"/>
        <v>3.1645436317376876</v>
      </c>
      <c r="AC91" s="54">
        <f t="shared" si="13"/>
        <v>1.6333128421871934</v>
      </c>
    </row>
    <row r="92" spans="1:29" ht="15">
      <c r="A92" s="10">
        <v>91</v>
      </c>
      <c r="B92" s="24">
        <v>55</v>
      </c>
      <c r="C92" s="24">
        <v>25</v>
      </c>
      <c r="D92" s="24">
        <v>0</v>
      </c>
      <c r="E92" s="24">
        <v>0</v>
      </c>
      <c r="F92" s="24">
        <v>14</v>
      </c>
      <c r="G92" s="24">
        <v>12</v>
      </c>
      <c r="H92" s="24">
        <v>1.45</v>
      </c>
      <c r="I92" s="24">
        <v>1</v>
      </c>
      <c r="J92" s="24">
        <v>438</v>
      </c>
      <c r="K92" s="24">
        <v>720</v>
      </c>
      <c r="L92" s="24">
        <v>38.5</v>
      </c>
      <c r="M92" s="14" t="s">
        <v>52</v>
      </c>
      <c r="O92" s="15">
        <f t="shared" ref="O92:O96" si="81">(H92*(2*B92-F92))*(0.1+3*G92/(2*B92))*K92/1000</f>
        <v>42.822981818181809</v>
      </c>
      <c r="P92" s="54">
        <f t="shared" si="1"/>
        <v>34.451999999999998</v>
      </c>
      <c r="Q92" s="54">
        <v>57.42</v>
      </c>
      <c r="R92" s="15">
        <f t="shared" ref="R92:R96" si="82">1+3*(F92/50-0.3)</f>
        <v>0.94000000000000017</v>
      </c>
      <c r="S92" s="15">
        <f t="shared" ref="S92:S96" si="83">(H92*(2*C92-F92))*R92*K92/1000</f>
        <v>35.328960000000009</v>
      </c>
      <c r="T92" s="15">
        <f t="shared" ref="T92:T101" si="84">MIN(2.8*C92/F92-1.7,2.5)</f>
        <v>2.5</v>
      </c>
      <c r="U92" s="54">
        <f t="shared" ref="U92:U101" si="85">2.5</f>
        <v>2.5</v>
      </c>
      <c r="V92" s="15">
        <f t="shared" si="6"/>
        <v>1</v>
      </c>
      <c r="W92" s="15">
        <f t="shared" si="7"/>
        <v>-0.25</v>
      </c>
      <c r="X92" s="15">
        <f t="shared" si="8"/>
        <v>651</v>
      </c>
      <c r="Y92" s="54">
        <f t="shared" ref="Y92:Y96" si="86">T92*V92*X92*F92*H92/1000</f>
        <v>33.038249999999998</v>
      </c>
      <c r="Z92" s="54">
        <f t="shared" si="10"/>
        <v>34.451999999999998</v>
      </c>
      <c r="AA92" s="54">
        <f t="shared" si="11"/>
        <v>33.038249999999998</v>
      </c>
      <c r="AB92" s="54">
        <f t="shared" si="12"/>
        <v>1.1174968071519795</v>
      </c>
      <c r="AC92" s="54">
        <f t="shared" si="13"/>
        <v>1.165315959531755</v>
      </c>
    </row>
    <row r="93" spans="1:29" ht="15">
      <c r="A93" s="10">
        <v>92</v>
      </c>
      <c r="B93" s="24">
        <v>55</v>
      </c>
      <c r="C93" s="24">
        <v>25</v>
      </c>
      <c r="D93" s="24">
        <v>0</v>
      </c>
      <c r="E93" s="24">
        <v>0</v>
      </c>
      <c r="F93" s="24">
        <v>14</v>
      </c>
      <c r="G93" s="24">
        <v>12</v>
      </c>
      <c r="H93" s="24">
        <v>1.46</v>
      </c>
      <c r="I93" s="24">
        <v>1</v>
      </c>
      <c r="J93" s="24">
        <v>444</v>
      </c>
      <c r="K93" s="24">
        <v>648</v>
      </c>
      <c r="L93" s="24">
        <v>35.299999999999997</v>
      </c>
      <c r="M93" s="14" t="s">
        <v>52</v>
      </c>
      <c r="O93" s="15">
        <f t="shared" si="81"/>
        <v>38.806481454545448</v>
      </c>
      <c r="P93" s="54">
        <f t="shared" si="1"/>
        <v>31.22064</v>
      </c>
      <c r="Q93" s="54">
        <v>52.034399999999998</v>
      </c>
      <c r="R93" s="15">
        <f t="shared" si="82"/>
        <v>0.94000000000000017</v>
      </c>
      <c r="S93" s="15">
        <f t="shared" si="83"/>
        <v>32.015347200000008</v>
      </c>
      <c r="T93" s="15">
        <f t="shared" si="84"/>
        <v>2.5</v>
      </c>
      <c r="U93" s="54">
        <f t="shared" si="85"/>
        <v>2.5</v>
      </c>
      <c r="V93" s="15">
        <f t="shared" si="6"/>
        <v>1</v>
      </c>
      <c r="W93" s="15">
        <f t="shared" si="7"/>
        <v>-0.25</v>
      </c>
      <c r="X93" s="15">
        <f t="shared" si="8"/>
        <v>610.79999999999995</v>
      </c>
      <c r="Y93" s="54">
        <f t="shared" si="86"/>
        <v>31.211880000000001</v>
      </c>
      <c r="Z93" s="54">
        <f t="shared" si="10"/>
        <v>31.22064</v>
      </c>
      <c r="AA93" s="54">
        <f t="shared" si="11"/>
        <v>31.211880000000001</v>
      </c>
      <c r="AB93" s="54">
        <f t="shared" si="12"/>
        <v>1.1306622798251413</v>
      </c>
      <c r="AC93" s="54">
        <f t="shared" si="13"/>
        <v>1.1309796141725521</v>
      </c>
    </row>
    <row r="94" spans="1:29" ht="15">
      <c r="A94" s="10">
        <v>93</v>
      </c>
      <c r="B94" s="24">
        <v>55</v>
      </c>
      <c r="C94" s="24">
        <v>25</v>
      </c>
      <c r="D94" s="24">
        <v>0</v>
      </c>
      <c r="E94" s="24">
        <v>0</v>
      </c>
      <c r="F94" s="24">
        <v>14</v>
      </c>
      <c r="G94" s="24">
        <v>12</v>
      </c>
      <c r="H94" s="24">
        <v>1.47</v>
      </c>
      <c r="I94" s="24">
        <v>1</v>
      </c>
      <c r="J94" s="24">
        <v>444</v>
      </c>
      <c r="K94" s="24">
        <v>648</v>
      </c>
      <c r="L94" s="24">
        <v>33.299999999999997</v>
      </c>
      <c r="M94" s="14" t="s">
        <v>52</v>
      </c>
      <c r="O94" s="15">
        <f t="shared" si="81"/>
        <v>39.072279272727272</v>
      </c>
      <c r="P94" s="54">
        <f t="shared" si="1"/>
        <v>31.434480000000001</v>
      </c>
      <c r="Q94" s="54">
        <v>52.390799999999999</v>
      </c>
      <c r="R94" s="15">
        <f t="shared" si="82"/>
        <v>0.94000000000000017</v>
      </c>
      <c r="S94" s="15">
        <f t="shared" si="83"/>
        <v>32.234630400000007</v>
      </c>
      <c r="T94" s="15">
        <f t="shared" si="84"/>
        <v>2.5</v>
      </c>
      <c r="U94" s="54">
        <f t="shared" si="85"/>
        <v>2.5</v>
      </c>
      <c r="V94" s="15">
        <f t="shared" si="6"/>
        <v>1</v>
      </c>
      <c r="W94" s="15">
        <f t="shared" si="7"/>
        <v>-0.25</v>
      </c>
      <c r="X94" s="15">
        <f t="shared" si="8"/>
        <v>610.79999999999995</v>
      </c>
      <c r="Y94" s="54">
        <f t="shared" si="86"/>
        <v>31.425660000000001</v>
      </c>
      <c r="Z94" s="54">
        <f t="shared" si="10"/>
        <v>31.434480000000001</v>
      </c>
      <c r="AA94" s="54">
        <f t="shared" si="11"/>
        <v>31.425660000000001</v>
      </c>
      <c r="AB94" s="54">
        <f t="shared" si="12"/>
        <v>1.0593462974415355</v>
      </c>
      <c r="AC94" s="54">
        <f t="shared" si="13"/>
        <v>1.0596436160767984</v>
      </c>
    </row>
    <row r="95" spans="1:29" ht="15">
      <c r="A95" s="10">
        <v>94</v>
      </c>
      <c r="B95" s="24">
        <v>55</v>
      </c>
      <c r="C95" s="24">
        <v>25</v>
      </c>
      <c r="D95" s="24">
        <v>0</v>
      </c>
      <c r="E95" s="24">
        <v>0</v>
      </c>
      <c r="F95" s="24">
        <v>14</v>
      </c>
      <c r="G95" s="24">
        <v>12</v>
      </c>
      <c r="H95" s="24">
        <v>1.47</v>
      </c>
      <c r="I95" s="24">
        <v>1</v>
      </c>
      <c r="J95" s="24">
        <v>675</v>
      </c>
      <c r="K95" s="24">
        <v>813</v>
      </c>
      <c r="L95" s="24">
        <v>45</v>
      </c>
      <c r="M95" s="14" t="s">
        <v>52</v>
      </c>
      <c r="O95" s="15">
        <f t="shared" si="81"/>
        <v>49.021239272727271</v>
      </c>
      <c r="P95" s="54">
        <f t="shared" si="1"/>
        <v>39.438629999999996</v>
      </c>
      <c r="Q95" s="54">
        <v>65.731049999999982</v>
      </c>
      <c r="R95" s="15">
        <f t="shared" si="82"/>
        <v>0.94000000000000017</v>
      </c>
      <c r="S95" s="15">
        <f t="shared" si="83"/>
        <v>40.442522400000009</v>
      </c>
      <c r="T95" s="15">
        <f t="shared" si="84"/>
        <v>2.5</v>
      </c>
      <c r="U95" s="54">
        <f t="shared" si="85"/>
        <v>2.5</v>
      </c>
      <c r="V95" s="15">
        <f t="shared" si="6"/>
        <v>1</v>
      </c>
      <c r="W95" s="15">
        <f t="shared" si="7"/>
        <v>-0.25</v>
      </c>
      <c r="X95" s="15">
        <f t="shared" si="8"/>
        <v>813</v>
      </c>
      <c r="Y95" s="54">
        <f t="shared" si="86"/>
        <v>41.828849999999996</v>
      </c>
      <c r="Z95" s="54">
        <f t="shared" si="10"/>
        <v>39.438629999999996</v>
      </c>
      <c r="AA95" s="54">
        <f t="shared" si="11"/>
        <v>40.442522400000009</v>
      </c>
      <c r="AB95" s="54">
        <f t="shared" si="12"/>
        <v>1.1410132654202239</v>
      </c>
      <c r="AC95" s="54">
        <f t="shared" si="13"/>
        <v>1.1126902411012818</v>
      </c>
    </row>
    <row r="96" spans="1:29" ht="15">
      <c r="A96" s="10">
        <v>95</v>
      </c>
      <c r="B96" s="24">
        <v>55</v>
      </c>
      <c r="C96" s="24">
        <v>25</v>
      </c>
      <c r="D96" s="24">
        <v>0</v>
      </c>
      <c r="E96" s="24">
        <v>0</v>
      </c>
      <c r="F96" s="24">
        <v>14</v>
      </c>
      <c r="G96" s="24">
        <v>12</v>
      </c>
      <c r="H96" s="24">
        <v>1.46</v>
      </c>
      <c r="I96" s="24">
        <v>1</v>
      </c>
      <c r="J96" s="24">
        <v>675</v>
      </c>
      <c r="K96" s="24">
        <v>813</v>
      </c>
      <c r="L96" s="24">
        <v>47.1</v>
      </c>
      <c r="M96" s="14" t="s">
        <v>52</v>
      </c>
      <c r="O96" s="15">
        <f t="shared" si="81"/>
        <v>48.687761454545452</v>
      </c>
      <c r="P96" s="54">
        <f t="shared" si="1"/>
        <v>39.170339999999996</v>
      </c>
      <c r="Q96" s="54">
        <v>65.283899999999988</v>
      </c>
      <c r="R96" s="15">
        <f t="shared" si="82"/>
        <v>0.94000000000000017</v>
      </c>
      <c r="S96" s="15">
        <f t="shared" si="83"/>
        <v>40.16740320000001</v>
      </c>
      <c r="T96" s="15">
        <f t="shared" si="84"/>
        <v>2.5</v>
      </c>
      <c r="U96" s="54">
        <f t="shared" si="85"/>
        <v>2.5</v>
      </c>
      <c r="V96" s="15">
        <f t="shared" si="6"/>
        <v>1</v>
      </c>
      <c r="W96" s="15">
        <f t="shared" si="7"/>
        <v>-0.25</v>
      </c>
      <c r="X96" s="15">
        <f t="shared" si="8"/>
        <v>813</v>
      </c>
      <c r="Y96" s="54">
        <f t="shared" si="86"/>
        <v>41.544299999999993</v>
      </c>
      <c r="Z96" s="54">
        <f t="shared" si="10"/>
        <v>39.170339999999996</v>
      </c>
      <c r="AA96" s="54">
        <f t="shared" si="11"/>
        <v>40.16740320000001</v>
      </c>
      <c r="AB96" s="54">
        <f t="shared" si="12"/>
        <v>1.2024404179284633</v>
      </c>
      <c r="AC96" s="54">
        <f t="shared" si="13"/>
        <v>1.1725926061359124</v>
      </c>
    </row>
    <row r="97" spans="1:29" ht="15">
      <c r="A97" s="10">
        <v>96</v>
      </c>
      <c r="B97" s="24">
        <v>45</v>
      </c>
      <c r="C97" s="24">
        <v>25</v>
      </c>
      <c r="D97" s="24">
        <v>27</v>
      </c>
      <c r="E97" s="24">
        <v>0</v>
      </c>
      <c r="F97" s="24">
        <v>9</v>
      </c>
      <c r="G97" s="24">
        <v>8</v>
      </c>
      <c r="H97" s="24">
        <v>1.45</v>
      </c>
      <c r="I97" s="24">
        <v>2</v>
      </c>
      <c r="J97" s="24">
        <v>438</v>
      </c>
      <c r="K97" s="24">
        <v>720</v>
      </c>
      <c r="L97" s="24">
        <v>42.1</v>
      </c>
      <c r="M97" s="14" t="s">
        <v>52</v>
      </c>
      <c r="N97" s="15"/>
      <c r="O97" s="72">
        <f t="shared" ref="O97:O101" si="87">(H97*(2*C97-F97))*2*(0.1+3*G97/(2*C97)*K97)/1000</f>
        <v>41.103729999999999</v>
      </c>
      <c r="P97" s="54">
        <f t="shared" si="1"/>
        <v>22.968</v>
      </c>
      <c r="Q97" s="54">
        <v>70.47</v>
      </c>
      <c r="R97" s="26">
        <f t="shared" ref="R97:R101" si="88">1+1.5*(F97/50-0.3)</f>
        <v>0.82000000000000006</v>
      </c>
      <c r="S97" s="15">
        <f t="shared" ref="S97:S101" si="89">(H97*(2*C97-F97))*2*R97*K97/1000</f>
        <v>70.198560000000001</v>
      </c>
      <c r="T97" s="15">
        <f t="shared" si="84"/>
        <v>2.5</v>
      </c>
      <c r="U97" s="54">
        <f t="shared" si="85"/>
        <v>2.5</v>
      </c>
      <c r="V97" s="15">
        <f t="shared" si="6"/>
        <v>1</v>
      </c>
      <c r="W97" s="15">
        <f t="shared" si="7"/>
        <v>0.75</v>
      </c>
      <c r="X97" s="15">
        <f t="shared" si="8"/>
        <v>651</v>
      </c>
      <c r="Y97" s="54">
        <f t="shared" ref="Y97:Y101" si="90">T97*(V97+W97)*X97*F97*H97/1000</f>
        <v>37.168031249999999</v>
      </c>
      <c r="Z97" s="54">
        <f t="shared" si="10"/>
        <v>22.968</v>
      </c>
      <c r="AA97" s="54">
        <f t="shared" si="11"/>
        <v>37.168031249999999</v>
      </c>
      <c r="AB97" s="54">
        <f t="shared" si="12"/>
        <v>1.8329850226401951</v>
      </c>
      <c r="AC97" s="54">
        <f t="shared" si="13"/>
        <v>1.1326938388753105</v>
      </c>
    </row>
    <row r="98" spans="1:29" ht="15">
      <c r="A98" s="10">
        <v>97</v>
      </c>
      <c r="B98" s="24">
        <v>45</v>
      </c>
      <c r="C98" s="24">
        <v>25</v>
      </c>
      <c r="D98" s="24">
        <v>27</v>
      </c>
      <c r="E98" s="24">
        <v>0</v>
      </c>
      <c r="F98" s="24">
        <v>9</v>
      </c>
      <c r="G98" s="24">
        <v>8</v>
      </c>
      <c r="H98" s="24">
        <v>1.45</v>
      </c>
      <c r="I98" s="24">
        <v>2</v>
      </c>
      <c r="J98" s="24">
        <v>438</v>
      </c>
      <c r="K98" s="24">
        <v>720</v>
      </c>
      <c r="L98" s="24">
        <v>41.4</v>
      </c>
      <c r="M98" s="14" t="s">
        <v>52</v>
      </c>
      <c r="N98" s="15"/>
      <c r="O98" s="72">
        <f t="shared" si="87"/>
        <v>41.103729999999999</v>
      </c>
      <c r="P98" s="54">
        <f t="shared" si="1"/>
        <v>22.968</v>
      </c>
      <c r="Q98" s="54">
        <v>70.47</v>
      </c>
      <c r="R98" s="26">
        <f t="shared" si="88"/>
        <v>0.82000000000000006</v>
      </c>
      <c r="S98" s="15">
        <f t="shared" si="89"/>
        <v>70.198560000000001</v>
      </c>
      <c r="T98" s="15">
        <f t="shared" si="84"/>
        <v>2.5</v>
      </c>
      <c r="U98" s="54">
        <f t="shared" si="85"/>
        <v>2.5</v>
      </c>
      <c r="V98" s="15">
        <f t="shared" si="6"/>
        <v>1</v>
      </c>
      <c r="W98" s="15">
        <f t="shared" si="7"/>
        <v>0.75</v>
      </c>
      <c r="X98" s="15">
        <f t="shared" si="8"/>
        <v>651</v>
      </c>
      <c r="Y98" s="54">
        <f t="shared" si="90"/>
        <v>37.168031249999999</v>
      </c>
      <c r="Z98" s="54">
        <f t="shared" si="10"/>
        <v>22.968</v>
      </c>
      <c r="AA98" s="54">
        <f t="shared" si="11"/>
        <v>37.168031249999999</v>
      </c>
      <c r="AB98" s="54">
        <f t="shared" si="12"/>
        <v>1.8025078369905956</v>
      </c>
      <c r="AC98" s="54">
        <f t="shared" si="13"/>
        <v>1.1138604496303528</v>
      </c>
    </row>
    <row r="99" spans="1:29" ht="15">
      <c r="A99" s="10">
        <v>98</v>
      </c>
      <c r="B99" s="24">
        <v>45</v>
      </c>
      <c r="C99" s="24">
        <v>25</v>
      </c>
      <c r="D99" s="24">
        <v>27</v>
      </c>
      <c r="E99" s="24">
        <v>0</v>
      </c>
      <c r="F99" s="24">
        <v>9</v>
      </c>
      <c r="G99" s="24">
        <v>8</v>
      </c>
      <c r="H99" s="24">
        <v>1.45</v>
      </c>
      <c r="I99" s="24">
        <v>2</v>
      </c>
      <c r="J99" s="24">
        <v>444</v>
      </c>
      <c r="K99" s="24">
        <v>648</v>
      </c>
      <c r="L99" s="24">
        <v>39.200000000000003</v>
      </c>
      <c r="M99" s="14" t="s">
        <v>52</v>
      </c>
      <c r="N99" s="15"/>
      <c r="O99" s="72">
        <f t="shared" si="87"/>
        <v>36.994545999999993</v>
      </c>
      <c r="P99" s="54">
        <f t="shared" si="1"/>
        <v>20.671200000000002</v>
      </c>
      <c r="Q99" s="54">
        <v>63.423000000000002</v>
      </c>
      <c r="R99" s="26">
        <f t="shared" si="88"/>
        <v>0.82000000000000006</v>
      </c>
      <c r="S99" s="15">
        <f t="shared" si="89"/>
        <v>63.178704000000003</v>
      </c>
      <c r="T99" s="15">
        <f t="shared" si="84"/>
        <v>2.5</v>
      </c>
      <c r="U99" s="54">
        <f t="shared" si="85"/>
        <v>2.5</v>
      </c>
      <c r="V99" s="15">
        <f t="shared" si="6"/>
        <v>1</v>
      </c>
      <c r="W99" s="15">
        <f t="shared" si="7"/>
        <v>0.75</v>
      </c>
      <c r="X99" s="15">
        <f t="shared" si="8"/>
        <v>610.79999999999995</v>
      </c>
      <c r="Y99" s="54">
        <f t="shared" si="90"/>
        <v>34.872862499999997</v>
      </c>
      <c r="Z99" s="54">
        <f t="shared" si="10"/>
        <v>20.671200000000002</v>
      </c>
      <c r="AA99" s="54">
        <f t="shared" si="11"/>
        <v>34.872862499999997</v>
      </c>
      <c r="AB99" s="54">
        <f t="shared" si="12"/>
        <v>1.8963582181972987</v>
      </c>
      <c r="AC99" s="54">
        <f t="shared" si="13"/>
        <v>1.1240832323414807</v>
      </c>
    </row>
    <row r="100" spans="1:29" ht="15">
      <c r="A100" s="10">
        <v>99</v>
      </c>
      <c r="B100" s="24">
        <v>45</v>
      </c>
      <c r="C100" s="24">
        <v>25</v>
      </c>
      <c r="D100" s="24">
        <v>27</v>
      </c>
      <c r="E100" s="24">
        <v>0</v>
      </c>
      <c r="F100" s="24">
        <v>9</v>
      </c>
      <c r="G100" s="24">
        <v>8</v>
      </c>
      <c r="H100" s="24">
        <v>1.45</v>
      </c>
      <c r="I100" s="24">
        <v>2</v>
      </c>
      <c r="J100" s="24">
        <v>675</v>
      </c>
      <c r="K100" s="24">
        <v>813</v>
      </c>
      <c r="L100" s="24">
        <v>52.2</v>
      </c>
      <c r="M100" s="14" t="s">
        <v>52</v>
      </c>
      <c r="N100" s="15"/>
      <c r="O100" s="72">
        <f t="shared" si="87"/>
        <v>46.411425999999999</v>
      </c>
      <c r="P100" s="54">
        <f t="shared" si="1"/>
        <v>25.934699999999999</v>
      </c>
      <c r="Q100" s="54">
        <v>79.572374999999994</v>
      </c>
      <c r="R100" s="26">
        <f t="shared" si="88"/>
        <v>0.82000000000000006</v>
      </c>
      <c r="S100" s="15">
        <f t="shared" si="89"/>
        <v>79.265874000000011</v>
      </c>
      <c r="T100" s="15">
        <f t="shared" si="84"/>
        <v>2.5</v>
      </c>
      <c r="U100" s="54">
        <f t="shared" si="85"/>
        <v>2.5</v>
      </c>
      <c r="V100" s="15">
        <f t="shared" si="6"/>
        <v>1</v>
      </c>
      <c r="W100" s="15">
        <f t="shared" si="7"/>
        <v>0.75</v>
      </c>
      <c r="X100" s="15">
        <f t="shared" si="8"/>
        <v>813</v>
      </c>
      <c r="Y100" s="54">
        <f t="shared" si="90"/>
        <v>46.417218750000004</v>
      </c>
      <c r="Z100" s="54">
        <f t="shared" si="10"/>
        <v>25.934699999999999</v>
      </c>
      <c r="AA100" s="54">
        <f t="shared" si="11"/>
        <v>46.417218750000004</v>
      </c>
      <c r="AB100" s="54">
        <f t="shared" si="12"/>
        <v>2.0127474002012748</v>
      </c>
      <c r="AC100" s="54">
        <f t="shared" si="13"/>
        <v>1.1245826743981726</v>
      </c>
    </row>
    <row r="101" spans="1:29" ht="15">
      <c r="A101" s="10">
        <v>100</v>
      </c>
      <c r="B101" s="24">
        <v>45</v>
      </c>
      <c r="C101" s="24">
        <v>25</v>
      </c>
      <c r="D101" s="24">
        <v>27</v>
      </c>
      <c r="E101" s="24">
        <v>0</v>
      </c>
      <c r="F101" s="24">
        <v>9</v>
      </c>
      <c r="G101" s="24">
        <v>8</v>
      </c>
      <c r="H101" s="24">
        <v>1.45</v>
      </c>
      <c r="I101" s="24">
        <v>2</v>
      </c>
      <c r="J101" s="24">
        <v>675</v>
      </c>
      <c r="K101" s="24">
        <v>813</v>
      </c>
      <c r="L101" s="24">
        <v>51.3</v>
      </c>
      <c r="M101" s="14" t="s">
        <v>52</v>
      </c>
      <c r="N101" s="15"/>
      <c r="O101" s="72">
        <f t="shared" si="87"/>
        <v>46.411425999999999</v>
      </c>
      <c r="P101" s="54">
        <f t="shared" si="1"/>
        <v>25.934699999999999</v>
      </c>
      <c r="Q101" s="54">
        <v>79.572374999999994</v>
      </c>
      <c r="R101" s="26">
        <f t="shared" si="88"/>
        <v>0.82000000000000006</v>
      </c>
      <c r="S101" s="15">
        <f t="shared" si="89"/>
        <v>79.265874000000011</v>
      </c>
      <c r="T101" s="15">
        <f t="shared" si="84"/>
        <v>2.5</v>
      </c>
      <c r="U101" s="54">
        <f t="shared" si="85"/>
        <v>2.5</v>
      </c>
      <c r="V101" s="15">
        <f t="shared" si="6"/>
        <v>1</v>
      </c>
      <c r="W101" s="15">
        <f t="shared" si="7"/>
        <v>0.75</v>
      </c>
      <c r="X101" s="15">
        <f t="shared" si="8"/>
        <v>813</v>
      </c>
      <c r="Y101" s="54">
        <f t="shared" si="90"/>
        <v>46.417218750000004</v>
      </c>
      <c r="Z101" s="54">
        <f t="shared" si="10"/>
        <v>25.934699999999999</v>
      </c>
      <c r="AA101" s="54">
        <f t="shared" si="11"/>
        <v>46.417218750000004</v>
      </c>
      <c r="AB101" s="54">
        <f t="shared" si="12"/>
        <v>1.978044858818494</v>
      </c>
      <c r="AC101" s="54">
        <f t="shared" si="13"/>
        <v>1.1051933179430316</v>
      </c>
    </row>
    <row r="102" spans="1:29" ht="15">
      <c r="A102" s="10">
        <v>101</v>
      </c>
      <c r="B102" s="24">
        <v>45</v>
      </c>
      <c r="C102" s="24">
        <v>14</v>
      </c>
      <c r="D102" s="24">
        <v>0</v>
      </c>
      <c r="E102" s="24">
        <v>22</v>
      </c>
      <c r="F102" s="24">
        <v>9</v>
      </c>
      <c r="G102" s="24">
        <v>8</v>
      </c>
      <c r="H102" s="24">
        <v>1.46</v>
      </c>
      <c r="I102" s="24">
        <v>2</v>
      </c>
      <c r="J102" s="24">
        <v>438</v>
      </c>
      <c r="K102" s="24">
        <v>720</v>
      </c>
      <c r="L102" s="24">
        <v>32.5</v>
      </c>
      <c r="M102" s="14" t="s">
        <v>52</v>
      </c>
      <c r="N102" s="15"/>
      <c r="O102" s="54">
        <f t="shared" ref="O102:O105" si="91">(H102*(2*C102+E102-2*F102))*2*(0.55+1.5*G102/(E102)*K102)/1000</f>
        <v>36.747828363636366</v>
      </c>
      <c r="P102" s="54">
        <f t="shared" si="1"/>
        <v>23.126399999999997</v>
      </c>
      <c r="Q102" s="54">
        <v>94.608000000000004</v>
      </c>
      <c r="R102" s="15">
        <f t="shared" ref="R102:R105" si="92">1+3*(F102/22-0.3)</f>
        <v>1.3272727272727274</v>
      </c>
      <c r="S102" s="15">
        <f t="shared" ref="S102:S105" si="93">(H102*(50-2*F102))*K102/1000</f>
        <v>33.638400000000004</v>
      </c>
      <c r="T102" s="15">
        <f t="shared" ref="T102:T113" si="94">MIN(2.8*C102/F102-1.7,1.4*E102/F102-1.7, 2.5)</f>
        <v>1.7222222222222221</v>
      </c>
      <c r="U102" s="54">
        <f t="shared" ref="U102:U113" si="95">MIN(1.4*E102/F102-1.7,2.5)</f>
        <v>1.7222222222222221</v>
      </c>
      <c r="V102" s="15">
        <f t="shared" si="6"/>
        <v>1</v>
      </c>
      <c r="W102" s="15">
        <f t="shared" si="7"/>
        <v>-0.25</v>
      </c>
      <c r="X102" s="15">
        <f t="shared" si="8"/>
        <v>651</v>
      </c>
      <c r="Y102" s="54">
        <f t="shared" ref="Y102:Y105" si="96">T102*V102*2*X102*F102*H102/1000</f>
        <v>29.464259999999996</v>
      </c>
      <c r="Z102" s="54">
        <f t="shared" si="10"/>
        <v>23.126399999999997</v>
      </c>
      <c r="AA102" s="54">
        <f t="shared" si="11"/>
        <v>29.464259999999996</v>
      </c>
      <c r="AB102" s="54">
        <f t="shared" si="12"/>
        <v>1.4053203265532035</v>
      </c>
      <c r="AC102" s="54">
        <f t="shared" si="13"/>
        <v>1.1030312656757715</v>
      </c>
    </row>
    <row r="103" spans="1:29" ht="15">
      <c r="A103" s="10">
        <v>102</v>
      </c>
      <c r="B103" s="24">
        <v>45</v>
      </c>
      <c r="C103" s="24">
        <v>14</v>
      </c>
      <c r="D103" s="24">
        <v>0</v>
      </c>
      <c r="E103" s="24">
        <v>22</v>
      </c>
      <c r="F103" s="24">
        <v>9</v>
      </c>
      <c r="G103" s="24">
        <v>8</v>
      </c>
      <c r="H103" s="24">
        <v>1.48</v>
      </c>
      <c r="I103" s="24">
        <v>2</v>
      </c>
      <c r="J103" s="24">
        <v>444</v>
      </c>
      <c r="K103" s="24">
        <v>648</v>
      </c>
      <c r="L103" s="24">
        <v>30.7</v>
      </c>
      <c r="M103" s="14" t="s">
        <v>52</v>
      </c>
      <c r="N103" s="15"/>
      <c r="O103" s="54">
        <f t="shared" si="91"/>
        <v>33.531310545454545</v>
      </c>
      <c r="P103" s="54">
        <f t="shared" si="1"/>
        <v>21.098880000000001</v>
      </c>
      <c r="Q103" s="54">
        <v>86.313599999999994</v>
      </c>
      <c r="R103" s="15">
        <f t="shared" si="92"/>
        <v>1.3272727272727274</v>
      </c>
      <c r="S103" s="15">
        <f t="shared" si="93"/>
        <v>30.68928</v>
      </c>
      <c r="T103" s="15">
        <f t="shared" si="94"/>
        <v>1.7222222222222221</v>
      </c>
      <c r="U103" s="54">
        <f t="shared" si="95"/>
        <v>1.7222222222222221</v>
      </c>
      <c r="V103" s="15">
        <f t="shared" si="6"/>
        <v>1</v>
      </c>
      <c r="W103" s="15">
        <f t="shared" si="7"/>
        <v>-0.25</v>
      </c>
      <c r="X103" s="15">
        <f t="shared" si="8"/>
        <v>610.79999999999995</v>
      </c>
      <c r="Y103" s="54">
        <f t="shared" si="96"/>
        <v>28.023503999999992</v>
      </c>
      <c r="Z103" s="54">
        <f t="shared" si="10"/>
        <v>21.098880000000001</v>
      </c>
      <c r="AA103" s="54">
        <f t="shared" si="11"/>
        <v>28.023503999999992</v>
      </c>
      <c r="AB103" s="54">
        <f t="shared" si="12"/>
        <v>1.4550535383868717</v>
      </c>
      <c r="AC103" s="54">
        <f t="shared" si="13"/>
        <v>1.0955089698989822</v>
      </c>
    </row>
    <row r="104" spans="1:29" ht="15">
      <c r="A104" s="10">
        <v>103</v>
      </c>
      <c r="B104" s="24">
        <v>45</v>
      </c>
      <c r="C104" s="24">
        <v>14</v>
      </c>
      <c r="D104" s="24">
        <v>0</v>
      </c>
      <c r="E104" s="24">
        <v>22</v>
      </c>
      <c r="F104" s="24">
        <v>9</v>
      </c>
      <c r="G104" s="24">
        <v>8</v>
      </c>
      <c r="H104" s="24">
        <v>1.47</v>
      </c>
      <c r="I104" s="24">
        <v>2</v>
      </c>
      <c r="J104" s="24">
        <v>675</v>
      </c>
      <c r="K104" s="24">
        <v>813</v>
      </c>
      <c r="L104" s="24">
        <v>40.700000000000003</v>
      </c>
      <c r="M104" s="14" t="s">
        <v>52</v>
      </c>
      <c r="N104" s="15"/>
      <c r="O104" s="54">
        <f t="shared" si="91"/>
        <v>41.771947636363635</v>
      </c>
      <c r="P104" s="54">
        <f t="shared" si="1"/>
        <v>26.29242</v>
      </c>
      <c r="Q104" s="54">
        <v>107.55990000000001</v>
      </c>
      <c r="R104" s="15">
        <f t="shared" si="92"/>
        <v>1.3272727272727274</v>
      </c>
      <c r="S104" s="15">
        <f t="shared" si="93"/>
        <v>38.243519999999997</v>
      </c>
      <c r="T104" s="15">
        <f t="shared" si="94"/>
        <v>1.7222222222222221</v>
      </c>
      <c r="U104" s="54">
        <f t="shared" si="95"/>
        <v>1.7222222222222221</v>
      </c>
      <c r="V104" s="15">
        <f t="shared" si="6"/>
        <v>1</v>
      </c>
      <c r="W104" s="15">
        <f t="shared" si="7"/>
        <v>-0.25</v>
      </c>
      <c r="X104" s="15">
        <f t="shared" si="8"/>
        <v>813</v>
      </c>
      <c r="Y104" s="54">
        <f t="shared" si="96"/>
        <v>37.048409999999997</v>
      </c>
      <c r="Z104" s="54">
        <f t="shared" si="10"/>
        <v>26.29242</v>
      </c>
      <c r="AA104" s="54">
        <f t="shared" si="11"/>
        <v>37.048409999999997</v>
      </c>
      <c r="AB104" s="54">
        <f t="shared" si="12"/>
        <v>1.5479746634201037</v>
      </c>
      <c r="AC104" s="54">
        <f t="shared" si="13"/>
        <v>1.0985626643626543</v>
      </c>
    </row>
    <row r="105" spans="1:29" ht="15">
      <c r="A105" s="10">
        <v>104</v>
      </c>
      <c r="B105" s="24">
        <v>45</v>
      </c>
      <c r="C105" s="24">
        <v>14</v>
      </c>
      <c r="D105" s="24">
        <v>0</v>
      </c>
      <c r="E105" s="24">
        <v>22</v>
      </c>
      <c r="F105" s="24">
        <v>9</v>
      </c>
      <c r="G105" s="24">
        <v>8</v>
      </c>
      <c r="H105" s="24">
        <v>1.49</v>
      </c>
      <c r="I105" s="24">
        <v>2</v>
      </c>
      <c r="J105" s="24">
        <v>675</v>
      </c>
      <c r="K105" s="24">
        <v>813</v>
      </c>
      <c r="L105" s="24">
        <v>40.9</v>
      </c>
      <c r="M105" s="14" t="s">
        <v>52</v>
      </c>
      <c r="N105" s="15"/>
      <c r="O105" s="54">
        <f t="shared" si="91"/>
        <v>42.340273454545454</v>
      </c>
      <c r="P105" s="54">
        <f t="shared" si="1"/>
        <v>26.65014</v>
      </c>
      <c r="Q105" s="54">
        <v>109.02329999999999</v>
      </c>
      <c r="R105" s="15">
        <f t="shared" si="92"/>
        <v>1.3272727272727274</v>
      </c>
      <c r="S105" s="15">
        <f t="shared" si="93"/>
        <v>38.763839999999995</v>
      </c>
      <c r="T105" s="15">
        <f t="shared" si="94"/>
        <v>1.7222222222222221</v>
      </c>
      <c r="U105" s="54">
        <f t="shared" si="95"/>
        <v>1.7222222222222221</v>
      </c>
      <c r="V105" s="15">
        <f t="shared" si="6"/>
        <v>1</v>
      </c>
      <c r="W105" s="15">
        <f t="shared" si="7"/>
        <v>-0.25</v>
      </c>
      <c r="X105" s="15">
        <f t="shared" si="8"/>
        <v>813</v>
      </c>
      <c r="Y105" s="54">
        <f t="shared" si="96"/>
        <v>37.552469999999992</v>
      </c>
      <c r="Z105" s="54">
        <f t="shared" si="10"/>
        <v>26.65014</v>
      </c>
      <c r="AA105" s="54">
        <f t="shared" si="11"/>
        <v>37.552469999999992</v>
      </c>
      <c r="AB105" s="54">
        <f t="shared" si="12"/>
        <v>1.5347011310259533</v>
      </c>
      <c r="AC105" s="54">
        <f t="shared" si="13"/>
        <v>1.089142738147451</v>
      </c>
    </row>
    <row r="106" spans="1:29" ht="15">
      <c r="A106" s="10">
        <v>105</v>
      </c>
      <c r="B106" s="24">
        <v>45</v>
      </c>
      <c r="C106" s="24">
        <v>14</v>
      </c>
      <c r="D106" s="24">
        <v>27</v>
      </c>
      <c r="E106" s="24">
        <v>22</v>
      </c>
      <c r="F106" s="24">
        <v>9</v>
      </c>
      <c r="G106" s="24">
        <v>8</v>
      </c>
      <c r="H106" s="24">
        <v>1.47</v>
      </c>
      <c r="I106" s="24">
        <v>3</v>
      </c>
      <c r="J106" s="24">
        <v>438</v>
      </c>
      <c r="K106" s="24">
        <v>720</v>
      </c>
      <c r="L106" s="24">
        <v>33.4</v>
      </c>
      <c r="M106" s="14" t="s">
        <v>52</v>
      </c>
      <c r="N106" s="15"/>
      <c r="O106" s="54">
        <f t="shared" ref="O106:O109" si="97">((H106*(2*C106+E106-2*F106)*(0.4+0.6*2.5*G106/E106)*K106)+(H106*(2*C106+E106-F106))*((0.4+0.6*2.5*G106/(2*C106+E106))*K106))/1000</f>
        <v>59.79382690909091</v>
      </c>
      <c r="P106" s="54">
        <f t="shared" si="1"/>
        <v>23.284800000000001</v>
      </c>
      <c r="Q106" s="54">
        <v>95.256000000000014</v>
      </c>
      <c r="R106" s="15">
        <f t="shared" ref="R106:R113" si="98">1+2*(F106/22-0.3)</f>
        <v>1.2181818181818183</v>
      </c>
      <c r="S106" s="15">
        <f t="shared" ref="S106:S113" si="99">((H106*(50-2*F106)*K106)+(H106*(50-F106)*K106))/1000</f>
        <v>77.263199999999998</v>
      </c>
      <c r="T106" s="15">
        <f t="shared" si="94"/>
        <v>1.7222222222222221</v>
      </c>
      <c r="U106" s="54">
        <f t="shared" si="95"/>
        <v>1.7222222222222221</v>
      </c>
      <c r="V106" s="15">
        <f t="shared" si="6"/>
        <v>1</v>
      </c>
      <c r="W106" s="15">
        <f t="shared" si="7"/>
        <v>0.75</v>
      </c>
      <c r="X106" s="15">
        <f t="shared" si="8"/>
        <v>651</v>
      </c>
      <c r="Y106" s="54">
        <f t="shared" ref="Y106:Y109" si="100">(T106+U106)*(V106+W106)*X106*F106*H106/1000</f>
        <v>51.915622499999998</v>
      </c>
      <c r="Z106" s="54">
        <f t="shared" si="10"/>
        <v>23.284800000000001</v>
      </c>
      <c r="AA106" s="54">
        <f t="shared" si="11"/>
        <v>51.915622499999998</v>
      </c>
      <c r="AB106" s="54">
        <f t="shared" si="12"/>
        <v>1.4344121486978629</v>
      </c>
      <c r="AC106" s="54">
        <f t="shared" si="13"/>
        <v>0.64335162310728333</v>
      </c>
    </row>
    <row r="107" spans="1:29" ht="15">
      <c r="A107" s="10">
        <v>106</v>
      </c>
      <c r="B107" s="24">
        <v>45</v>
      </c>
      <c r="C107" s="24">
        <v>14</v>
      </c>
      <c r="D107" s="24">
        <v>27</v>
      </c>
      <c r="E107" s="24">
        <v>22</v>
      </c>
      <c r="F107" s="24">
        <v>9</v>
      </c>
      <c r="G107" s="24">
        <v>8</v>
      </c>
      <c r="H107" s="24">
        <v>1.47</v>
      </c>
      <c r="I107" s="24">
        <v>3</v>
      </c>
      <c r="J107" s="24">
        <v>444</v>
      </c>
      <c r="K107" s="24">
        <v>648</v>
      </c>
      <c r="L107" s="24">
        <v>31.8</v>
      </c>
      <c r="M107" s="14" t="s">
        <v>52</v>
      </c>
      <c r="N107" s="15"/>
      <c r="O107" s="54">
        <f t="shared" si="97"/>
        <v>53.814444218181819</v>
      </c>
      <c r="P107" s="54">
        <f t="shared" si="1"/>
        <v>20.956319999999998</v>
      </c>
      <c r="Q107" s="54">
        <v>85.730400000000003</v>
      </c>
      <c r="R107" s="15">
        <f t="shared" si="98"/>
        <v>1.2181818181818183</v>
      </c>
      <c r="S107" s="15">
        <f t="shared" si="99"/>
        <v>69.536880000000011</v>
      </c>
      <c r="T107" s="15">
        <f t="shared" si="94"/>
        <v>1.7222222222222221</v>
      </c>
      <c r="U107" s="54">
        <f t="shared" si="95"/>
        <v>1.7222222222222221</v>
      </c>
      <c r="V107" s="15">
        <f t="shared" si="6"/>
        <v>1</v>
      </c>
      <c r="W107" s="15">
        <f t="shared" si="7"/>
        <v>0.75</v>
      </c>
      <c r="X107" s="15">
        <f t="shared" si="8"/>
        <v>610.79999999999995</v>
      </c>
      <c r="Y107" s="54">
        <f t="shared" si="100"/>
        <v>48.709772999999991</v>
      </c>
      <c r="Z107" s="54">
        <f t="shared" si="10"/>
        <v>20.956319999999998</v>
      </c>
      <c r="AA107" s="54">
        <f t="shared" si="11"/>
        <v>48.709772999999991</v>
      </c>
      <c r="AB107" s="54">
        <f t="shared" si="12"/>
        <v>1.5174419936324699</v>
      </c>
      <c r="AC107" s="54">
        <f t="shared" si="13"/>
        <v>0.65284640107027403</v>
      </c>
    </row>
    <row r="108" spans="1:29" ht="15">
      <c r="A108" s="10">
        <v>107</v>
      </c>
      <c r="B108" s="24">
        <v>45</v>
      </c>
      <c r="C108" s="24">
        <v>14</v>
      </c>
      <c r="D108" s="24">
        <v>27</v>
      </c>
      <c r="E108" s="24">
        <v>22</v>
      </c>
      <c r="F108" s="24">
        <v>9</v>
      </c>
      <c r="G108" s="24">
        <v>8</v>
      </c>
      <c r="H108" s="24">
        <v>1.46</v>
      </c>
      <c r="I108" s="24">
        <v>3</v>
      </c>
      <c r="J108" s="24">
        <v>675</v>
      </c>
      <c r="K108" s="24">
        <v>813</v>
      </c>
      <c r="L108" s="24">
        <v>42.8</v>
      </c>
      <c r="M108" s="14" t="s">
        <v>52</v>
      </c>
      <c r="N108" s="15"/>
      <c r="O108" s="54">
        <f t="shared" si="97"/>
        <v>67.057895563636364</v>
      </c>
      <c r="P108" s="54">
        <f t="shared" si="1"/>
        <v>26.113559999999996</v>
      </c>
      <c r="Q108" s="54">
        <v>106.82820000000001</v>
      </c>
      <c r="R108" s="15">
        <f t="shared" si="98"/>
        <v>1.2181818181818183</v>
      </c>
      <c r="S108" s="15">
        <f t="shared" si="99"/>
        <v>86.649540000000002</v>
      </c>
      <c r="T108" s="15">
        <f t="shared" si="94"/>
        <v>1.7222222222222221</v>
      </c>
      <c r="U108" s="54">
        <f t="shared" si="95"/>
        <v>1.7222222222222221</v>
      </c>
      <c r="V108" s="15">
        <f t="shared" si="6"/>
        <v>1</v>
      </c>
      <c r="W108" s="15">
        <f t="shared" si="7"/>
        <v>0.75</v>
      </c>
      <c r="X108" s="15">
        <f t="shared" si="8"/>
        <v>813</v>
      </c>
      <c r="Y108" s="54">
        <f t="shared" si="100"/>
        <v>64.393664999999999</v>
      </c>
      <c r="Z108" s="54">
        <f t="shared" si="10"/>
        <v>26.113559999999996</v>
      </c>
      <c r="AA108" s="54">
        <f t="shared" si="11"/>
        <v>64.393664999999999</v>
      </c>
      <c r="AB108" s="54">
        <f t="shared" si="12"/>
        <v>1.6389952193419819</v>
      </c>
      <c r="AC108" s="54">
        <f t="shared" si="13"/>
        <v>0.66466165577002023</v>
      </c>
    </row>
    <row r="109" spans="1:29" ht="15">
      <c r="A109" s="10">
        <v>108</v>
      </c>
      <c r="B109" s="24">
        <v>45</v>
      </c>
      <c r="C109" s="24">
        <v>14</v>
      </c>
      <c r="D109" s="24">
        <v>27</v>
      </c>
      <c r="E109" s="24">
        <v>22</v>
      </c>
      <c r="F109" s="24">
        <v>9</v>
      </c>
      <c r="G109" s="24">
        <v>8</v>
      </c>
      <c r="H109" s="24">
        <v>1.48</v>
      </c>
      <c r="I109" s="24">
        <v>3</v>
      </c>
      <c r="J109" s="24">
        <v>675</v>
      </c>
      <c r="K109" s="24">
        <v>813</v>
      </c>
      <c r="L109" s="24">
        <v>42.6</v>
      </c>
      <c r="M109" s="14" t="s">
        <v>52</v>
      </c>
      <c r="N109" s="15"/>
      <c r="O109" s="54">
        <f t="shared" si="97"/>
        <v>67.976496872727282</v>
      </c>
      <c r="P109" s="54">
        <f t="shared" si="1"/>
        <v>26.47128</v>
      </c>
      <c r="Q109" s="54">
        <v>108.29159999999999</v>
      </c>
      <c r="R109" s="15">
        <f t="shared" si="98"/>
        <v>1.2181818181818183</v>
      </c>
      <c r="S109" s="15">
        <f t="shared" si="99"/>
        <v>87.836519999999993</v>
      </c>
      <c r="T109" s="15">
        <f t="shared" si="94"/>
        <v>1.7222222222222221</v>
      </c>
      <c r="U109" s="54">
        <f t="shared" si="95"/>
        <v>1.7222222222222221</v>
      </c>
      <c r="V109" s="15">
        <f t="shared" si="6"/>
        <v>1</v>
      </c>
      <c r="W109" s="15">
        <f t="shared" si="7"/>
        <v>0.75</v>
      </c>
      <c r="X109" s="15">
        <f t="shared" si="8"/>
        <v>813</v>
      </c>
      <c r="Y109" s="54">
        <f t="shared" si="100"/>
        <v>65.275769999999994</v>
      </c>
      <c r="Z109" s="54">
        <f t="shared" si="10"/>
        <v>26.47128</v>
      </c>
      <c r="AA109" s="54">
        <f t="shared" si="11"/>
        <v>65.275769999999994</v>
      </c>
      <c r="AB109" s="54">
        <f t="shared" si="12"/>
        <v>1.6092912771879562</v>
      </c>
      <c r="AC109" s="54">
        <f t="shared" si="13"/>
        <v>0.65261581747714359</v>
      </c>
    </row>
    <row r="110" spans="1:29" ht="17.25">
      <c r="A110" s="10">
        <v>109</v>
      </c>
      <c r="B110" s="24">
        <v>35</v>
      </c>
      <c r="C110" s="24">
        <v>14</v>
      </c>
      <c r="D110" s="24">
        <v>21</v>
      </c>
      <c r="E110" s="24">
        <v>22</v>
      </c>
      <c r="F110" s="24">
        <v>7</v>
      </c>
      <c r="G110" s="24">
        <v>6</v>
      </c>
      <c r="H110" s="24">
        <v>1.45</v>
      </c>
      <c r="I110" s="24">
        <v>4</v>
      </c>
      <c r="J110" s="24">
        <v>438</v>
      </c>
      <c r="K110" s="24">
        <v>720</v>
      </c>
      <c r="L110" s="24">
        <v>38.700000000000003</v>
      </c>
      <c r="M110" s="14" t="s">
        <v>52</v>
      </c>
      <c r="N110" s="15"/>
      <c r="O110" s="76">
        <f t="shared" ref="O110:O113" si="101">(H110*(2*C110+E110-2*F110))*((0.55+1.5*F110/E110)*K110)/1000</f>
        <v>38.609018181818179</v>
      </c>
      <c r="P110" s="54">
        <f t="shared" si="1"/>
        <v>17.225999999999999</v>
      </c>
      <c r="Q110" s="54">
        <v>109.62</v>
      </c>
      <c r="R110" s="15">
        <f t="shared" si="98"/>
        <v>1.0363636363636364</v>
      </c>
      <c r="S110" s="15">
        <f t="shared" si="99"/>
        <v>82.475999999999999</v>
      </c>
      <c r="T110" s="15">
        <f t="shared" si="94"/>
        <v>2.5</v>
      </c>
      <c r="U110" s="54">
        <f t="shared" si="95"/>
        <v>2.5</v>
      </c>
      <c r="V110" s="15">
        <f t="shared" si="6"/>
        <v>1</v>
      </c>
      <c r="W110" s="15">
        <f t="shared" si="7"/>
        <v>0.75</v>
      </c>
      <c r="X110" s="15">
        <f t="shared" si="8"/>
        <v>651</v>
      </c>
      <c r="Y110" s="54">
        <f t="shared" ref="Y110:Y113" si="102">(T110+U110)*(V110)*X110*F110*H110/1000</f>
        <v>33.038249999999998</v>
      </c>
      <c r="Z110" s="54">
        <f t="shared" si="10"/>
        <v>17.225999999999999</v>
      </c>
      <c r="AA110" s="54">
        <f t="shared" si="11"/>
        <v>33.038249999999998</v>
      </c>
      <c r="AB110" s="54">
        <f t="shared" si="12"/>
        <v>2.2466039707419019</v>
      </c>
      <c r="AC110" s="54">
        <f t="shared" si="13"/>
        <v>1.17136954893192</v>
      </c>
    </row>
    <row r="111" spans="1:29" ht="17.25">
      <c r="A111" s="10">
        <v>110</v>
      </c>
      <c r="B111" s="24">
        <v>35</v>
      </c>
      <c r="C111" s="24">
        <v>14</v>
      </c>
      <c r="D111" s="24">
        <v>21</v>
      </c>
      <c r="E111" s="24">
        <v>22</v>
      </c>
      <c r="F111" s="24">
        <v>7</v>
      </c>
      <c r="G111" s="24">
        <v>6</v>
      </c>
      <c r="H111" s="24">
        <v>1.46</v>
      </c>
      <c r="I111" s="24">
        <v>4</v>
      </c>
      <c r="J111" s="24">
        <v>438</v>
      </c>
      <c r="K111" s="24">
        <v>720</v>
      </c>
      <c r="L111" s="24">
        <v>39.5</v>
      </c>
      <c r="M111" s="14" t="s">
        <v>52</v>
      </c>
      <c r="N111" s="15"/>
      <c r="O111" s="76">
        <f t="shared" si="101"/>
        <v>38.875287272727277</v>
      </c>
      <c r="P111" s="54">
        <f t="shared" si="1"/>
        <v>17.344799999999999</v>
      </c>
      <c r="Q111" s="54">
        <v>110.37599999999999</v>
      </c>
      <c r="R111" s="15">
        <f t="shared" si="98"/>
        <v>1.0363636363636364</v>
      </c>
      <c r="S111" s="15">
        <f t="shared" si="99"/>
        <v>83.044800000000009</v>
      </c>
      <c r="T111" s="15">
        <f t="shared" si="94"/>
        <v>2.5</v>
      </c>
      <c r="U111" s="54">
        <f t="shared" si="95"/>
        <v>2.5</v>
      </c>
      <c r="V111" s="15">
        <f t="shared" si="6"/>
        <v>1</v>
      </c>
      <c r="W111" s="15">
        <f t="shared" si="7"/>
        <v>0.75</v>
      </c>
      <c r="X111" s="15">
        <f t="shared" si="8"/>
        <v>651</v>
      </c>
      <c r="Y111" s="54">
        <f t="shared" si="102"/>
        <v>33.266100000000002</v>
      </c>
      <c r="Z111" s="54">
        <f t="shared" si="10"/>
        <v>17.344799999999999</v>
      </c>
      <c r="AA111" s="54">
        <f t="shared" si="11"/>
        <v>33.266100000000002</v>
      </c>
      <c r="AB111" s="54">
        <f t="shared" si="12"/>
        <v>2.2773396061067297</v>
      </c>
      <c r="AC111" s="54">
        <f t="shared" si="13"/>
        <v>1.1873949756659181</v>
      </c>
    </row>
    <row r="112" spans="1:29" ht="17.25">
      <c r="A112" s="10">
        <v>111</v>
      </c>
      <c r="B112" s="24">
        <v>35</v>
      </c>
      <c r="C112" s="24">
        <v>14</v>
      </c>
      <c r="D112" s="24">
        <v>21</v>
      </c>
      <c r="E112" s="24">
        <v>22</v>
      </c>
      <c r="F112" s="24">
        <v>7</v>
      </c>
      <c r="G112" s="24">
        <v>6</v>
      </c>
      <c r="H112" s="24">
        <v>1.48</v>
      </c>
      <c r="I112" s="24">
        <v>4</v>
      </c>
      <c r="J112" s="24">
        <v>444</v>
      </c>
      <c r="K112" s="24">
        <v>648</v>
      </c>
      <c r="L112" s="24">
        <v>35.299999999999997</v>
      </c>
      <c r="M112" s="39" t="s">
        <v>52</v>
      </c>
      <c r="N112" s="15"/>
      <c r="O112" s="76">
        <f t="shared" si="101"/>
        <v>35.467042909090914</v>
      </c>
      <c r="P112" s="54">
        <f t="shared" si="1"/>
        <v>15.824159999999999</v>
      </c>
      <c r="Q112" s="54">
        <v>100.69919999999999</v>
      </c>
      <c r="R112" s="15">
        <f t="shared" si="98"/>
        <v>1.0363636363636364</v>
      </c>
      <c r="S112" s="15">
        <f t="shared" si="99"/>
        <v>75.764160000000004</v>
      </c>
      <c r="T112" s="15">
        <f t="shared" si="94"/>
        <v>2.5</v>
      </c>
      <c r="U112" s="54">
        <f t="shared" si="95"/>
        <v>2.5</v>
      </c>
      <c r="V112" s="15">
        <f t="shared" si="6"/>
        <v>1</v>
      </c>
      <c r="W112" s="15">
        <f t="shared" si="7"/>
        <v>0.75</v>
      </c>
      <c r="X112" s="15">
        <f t="shared" si="8"/>
        <v>610.79999999999995</v>
      </c>
      <c r="Y112" s="54">
        <f t="shared" si="102"/>
        <v>31.63944</v>
      </c>
      <c r="Z112" s="54">
        <f t="shared" si="10"/>
        <v>15.824159999999999</v>
      </c>
      <c r="AA112" s="54">
        <f t="shared" si="11"/>
        <v>31.63944</v>
      </c>
      <c r="AB112" s="54">
        <f t="shared" si="12"/>
        <v>2.2307661196550086</v>
      </c>
      <c r="AC112" s="54">
        <f t="shared" si="13"/>
        <v>1.1156961058729231</v>
      </c>
    </row>
    <row r="113" spans="1:29" ht="17.25">
      <c r="A113" s="10">
        <v>112</v>
      </c>
      <c r="B113" s="24">
        <v>45</v>
      </c>
      <c r="C113" s="24">
        <v>14</v>
      </c>
      <c r="D113" s="24">
        <v>27</v>
      </c>
      <c r="E113" s="24">
        <v>22</v>
      </c>
      <c r="F113" s="24">
        <v>9</v>
      </c>
      <c r="G113" s="24">
        <v>8</v>
      </c>
      <c r="H113" s="24">
        <v>1.45</v>
      </c>
      <c r="I113" s="24">
        <v>4</v>
      </c>
      <c r="J113" s="24">
        <v>675</v>
      </c>
      <c r="K113" s="24">
        <v>813</v>
      </c>
      <c r="L113" s="24">
        <v>44.3</v>
      </c>
      <c r="M113" s="39" t="s">
        <v>52</v>
      </c>
      <c r="N113" s="15"/>
      <c r="O113" s="76">
        <f t="shared" si="101"/>
        <v>43.896087272727272</v>
      </c>
      <c r="P113" s="54">
        <f t="shared" si="1"/>
        <v>25.934699999999999</v>
      </c>
      <c r="Q113" s="54">
        <v>159.14474999999999</v>
      </c>
      <c r="R113" s="15">
        <f t="shared" si="98"/>
        <v>1.2181818181818183</v>
      </c>
      <c r="S113" s="15">
        <f t="shared" si="99"/>
        <v>86.056049999999985</v>
      </c>
      <c r="T113" s="15">
        <f t="shared" si="94"/>
        <v>1.7222222222222221</v>
      </c>
      <c r="U113" s="54">
        <f t="shared" si="95"/>
        <v>1.7222222222222221</v>
      </c>
      <c r="V113" s="15">
        <f t="shared" si="6"/>
        <v>1</v>
      </c>
      <c r="W113" s="15">
        <f t="shared" si="7"/>
        <v>0.75</v>
      </c>
      <c r="X113" s="15">
        <f t="shared" si="8"/>
        <v>813</v>
      </c>
      <c r="Y113" s="54">
        <f t="shared" si="102"/>
        <v>36.544349999999994</v>
      </c>
      <c r="Z113" s="54">
        <f t="shared" si="10"/>
        <v>25.934699999999999</v>
      </c>
      <c r="AA113" s="54">
        <f t="shared" si="11"/>
        <v>36.544349999999994</v>
      </c>
      <c r="AB113" s="54">
        <f t="shared" si="12"/>
        <v>1.7081362036190895</v>
      </c>
      <c r="AC113" s="54">
        <f t="shared" si="13"/>
        <v>1.2122256928909669</v>
      </c>
    </row>
    <row r="114" spans="1:29" ht="15">
      <c r="A114" s="10">
        <v>113</v>
      </c>
      <c r="B114" s="12">
        <v>36</v>
      </c>
      <c r="C114" s="12">
        <v>25</v>
      </c>
      <c r="D114" s="11">
        <v>0</v>
      </c>
      <c r="E114" s="11">
        <v>0</v>
      </c>
      <c r="F114" s="12">
        <v>14</v>
      </c>
      <c r="G114" s="11">
        <v>12</v>
      </c>
      <c r="H114" s="11">
        <v>10</v>
      </c>
      <c r="I114" s="11">
        <v>1</v>
      </c>
      <c r="J114" s="11">
        <v>190</v>
      </c>
      <c r="K114" s="11">
        <v>759</v>
      </c>
      <c r="L114" s="12">
        <v>38.9</v>
      </c>
      <c r="M114" s="14" t="s">
        <v>21</v>
      </c>
      <c r="N114" s="15"/>
      <c r="O114" s="54">
        <f t="shared" ref="O114:O116" si="103">(H114*(2*C114-F114))*(2.5*G114/(2*C114)*K114)/1000</f>
        <v>163.94399999999999</v>
      </c>
      <c r="P114" s="54">
        <f t="shared" si="1"/>
        <v>182.16</v>
      </c>
      <c r="Q114" s="54">
        <v>273.24</v>
      </c>
      <c r="R114" s="15">
        <f t="shared" ref="R114:R116" si="104">1+3*(F114/50-0.3)</f>
        <v>0.94000000000000017</v>
      </c>
      <c r="S114" s="15">
        <f t="shared" ref="S114:S116" si="105">(H114*(2*C114-F114))*R114*K114/1000</f>
        <v>256.84560000000005</v>
      </c>
      <c r="T114" s="15">
        <f t="shared" ref="T114:T119" si="106">MIN(2.8*C114/F114-1.7,2.5)</f>
        <v>2.5</v>
      </c>
      <c r="U114" s="54">
        <f t="shared" ref="U114:U119" si="107">2.5</f>
        <v>2.5</v>
      </c>
      <c r="V114" s="15">
        <f t="shared" si="6"/>
        <v>0.8571428571428571</v>
      </c>
      <c r="W114" s="15">
        <f t="shared" si="7"/>
        <v>-0.25</v>
      </c>
      <c r="X114" s="15">
        <f t="shared" si="8"/>
        <v>550.4</v>
      </c>
      <c r="Y114" s="54">
        <f t="shared" ref="Y114:Y116" si="108">T114*V114*X114*F114*H114/1000</f>
        <v>165.12</v>
      </c>
      <c r="Z114" s="54">
        <f t="shared" si="10"/>
        <v>163.94399999999999</v>
      </c>
      <c r="AA114" s="54">
        <f t="shared" si="11"/>
        <v>165.12</v>
      </c>
      <c r="AB114" s="54">
        <f t="shared" si="12"/>
        <v>0.23727614307324454</v>
      </c>
      <c r="AC114" s="54">
        <f t="shared" si="13"/>
        <v>0.23558624031007749</v>
      </c>
    </row>
    <row r="115" spans="1:29" ht="15">
      <c r="A115" s="10">
        <v>114</v>
      </c>
      <c r="B115" s="37">
        <v>36</v>
      </c>
      <c r="C115" s="12">
        <v>25</v>
      </c>
      <c r="D115" s="11">
        <v>0</v>
      </c>
      <c r="E115" s="11">
        <v>0</v>
      </c>
      <c r="F115" s="12">
        <v>14</v>
      </c>
      <c r="G115" s="11">
        <v>12</v>
      </c>
      <c r="H115" s="11">
        <v>10</v>
      </c>
      <c r="I115" s="11">
        <v>1</v>
      </c>
      <c r="J115" s="11">
        <v>205</v>
      </c>
      <c r="K115" s="11">
        <v>671</v>
      </c>
      <c r="L115" s="12">
        <v>31.8</v>
      </c>
      <c r="M115" s="14" t="s">
        <v>21</v>
      </c>
      <c r="N115" s="15"/>
      <c r="O115" s="54">
        <f t="shared" si="103"/>
        <v>144.93600000000001</v>
      </c>
      <c r="P115" s="54">
        <f t="shared" si="1"/>
        <v>161.04</v>
      </c>
      <c r="Q115" s="54">
        <v>241.56</v>
      </c>
      <c r="R115" s="15">
        <f t="shared" si="104"/>
        <v>0.94000000000000017</v>
      </c>
      <c r="S115" s="15">
        <f t="shared" si="105"/>
        <v>227.06640000000002</v>
      </c>
      <c r="T115" s="15">
        <f t="shared" si="106"/>
        <v>2.5</v>
      </c>
      <c r="U115" s="54">
        <f t="shared" si="107"/>
        <v>2.5</v>
      </c>
      <c r="V115" s="15">
        <f t="shared" si="6"/>
        <v>0.8571428571428571</v>
      </c>
      <c r="W115" s="15">
        <f t="shared" si="7"/>
        <v>-0.25</v>
      </c>
      <c r="X115" s="15">
        <f t="shared" si="8"/>
        <v>505.09999999999997</v>
      </c>
      <c r="Y115" s="54">
        <f t="shared" si="108"/>
        <v>151.52999999999997</v>
      </c>
      <c r="Z115" s="54">
        <f t="shared" si="10"/>
        <v>144.93600000000001</v>
      </c>
      <c r="AA115" s="54">
        <f t="shared" si="11"/>
        <v>151.52999999999997</v>
      </c>
      <c r="AB115" s="54">
        <f t="shared" si="12"/>
        <v>0.21940718662030137</v>
      </c>
      <c r="AC115" s="54">
        <f t="shared" si="13"/>
        <v>0.20985943377549005</v>
      </c>
    </row>
    <row r="116" spans="1:29" ht="15">
      <c r="A116" s="10">
        <v>115</v>
      </c>
      <c r="B116" s="12">
        <v>36</v>
      </c>
      <c r="C116" s="12">
        <v>25</v>
      </c>
      <c r="D116" s="11">
        <v>0</v>
      </c>
      <c r="E116" s="11">
        <v>0</v>
      </c>
      <c r="F116" s="12">
        <v>14</v>
      </c>
      <c r="G116" s="11">
        <v>12</v>
      </c>
      <c r="H116" s="11">
        <v>10</v>
      </c>
      <c r="I116" s="11">
        <v>1</v>
      </c>
      <c r="J116" s="12">
        <v>450</v>
      </c>
      <c r="K116" s="11">
        <v>862</v>
      </c>
      <c r="L116" s="12">
        <v>37.1</v>
      </c>
      <c r="M116" s="14" t="s">
        <v>21</v>
      </c>
      <c r="N116" s="15"/>
      <c r="O116" s="54">
        <f t="shared" si="103"/>
        <v>186.19199999999998</v>
      </c>
      <c r="P116" s="54">
        <f t="shared" si="1"/>
        <v>206.88</v>
      </c>
      <c r="Q116" s="54">
        <v>310.32</v>
      </c>
      <c r="R116" s="15">
        <f t="shared" si="104"/>
        <v>0.94000000000000017</v>
      </c>
      <c r="S116" s="15">
        <f t="shared" si="105"/>
        <v>291.70080000000007</v>
      </c>
      <c r="T116" s="15">
        <f t="shared" si="106"/>
        <v>2.5</v>
      </c>
      <c r="U116" s="54">
        <f t="shared" si="107"/>
        <v>2.5</v>
      </c>
      <c r="V116" s="15">
        <f t="shared" si="6"/>
        <v>0.8571428571428571</v>
      </c>
      <c r="W116" s="15">
        <f t="shared" si="7"/>
        <v>-0.25</v>
      </c>
      <c r="X116" s="15">
        <f t="shared" si="8"/>
        <v>742.19999999999993</v>
      </c>
      <c r="Y116" s="54">
        <f t="shared" si="108"/>
        <v>222.66</v>
      </c>
      <c r="Z116" s="54">
        <f t="shared" si="10"/>
        <v>186.19199999999998</v>
      </c>
      <c r="AA116" s="54">
        <f t="shared" si="11"/>
        <v>222.66</v>
      </c>
      <c r="AB116" s="54">
        <f t="shared" si="12"/>
        <v>0.19925668127524279</v>
      </c>
      <c r="AC116" s="54">
        <f t="shared" si="13"/>
        <v>0.16662175514236954</v>
      </c>
    </row>
    <row r="117" spans="1:29" ht="15">
      <c r="A117" s="10">
        <v>116</v>
      </c>
      <c r="B117" s="12">
        <v>27</v>
      </c>
      <c r="C117" s="12">
        <v>25</v>
      </c>
      <c r="D117" s="11">
        <v>27</v>
      </c>
      <c r="E117" s="11">
        <v>0</v>
      </c>
      <c r="F117" s="12">
        <v>9</v>
      </c>
      <c r="G117" s="11">
        <v>8</v>
      </c>
      <c r="H117" s="11">
        <v>10</v>
      </c>
      <c r="I117" s="11">
        <v>2</v>
      </c>
      <c r="J117" s="11">
        <v>190</v>
      </c>
      <c r="K117" s="11">
        <v>759</v>
      </c>
      <c r="L117" s="12">
        <v>38.9</v>
      </c>
      <c r="M117" s="14" t="s">
        <v>21</v>
      </c>
      <c r="N117" s="15"/>
      <c r="O117" s="54">
        <f t="shared" ref="O117:O119" si="109">(H117*(2*C117-F117))*2*(2.5*G117/(2*C117))*K117/1000</f>
        <v>248.952</v>
      </c>
      <c r="P117" s="54">
        <f t="shared" si="1"/>
        <v>121.44</v>
      </c>
      <c r="Q117" s="54">
        <v>375.70499999999998</v>
      </c>
      <c r="R117" s="15">
        <f t="shared" ref="R117:R119" si="110">1+1.5*(F117/50-0.3)</f>
        <v>0.82000000000000006</v>
      </c>
      <c r="S117" s="15">
        <f t="shared" ref="S117:S119" si="111">(H117*(2*C117-F117))*2*R117*K117/1000</f>
        <v>510.35160000000008</v>
      </c>
      <c r="T117" s="15">
        <f t="shared" si="106"/>
        <v>2.5</v>
      </c>
      <c r="U117" s="54">
        <f t="shared" si="107"/>
        <v>2.5</v>
      </c>
      <c r="V117" s="15">
        <f t="shared" si="6"/>
        <v>1</v>
      </c>
      <c r="W117" s="15">
        <f t="shared" si="7"/>
        <v>0.75</v>
      </c>
      <c r="X117" s="15">
        <f t="shared" si="8"/>
        <v>550.4</v>
      </c>
      <c r="Y117" s="54">
        <f t="shared" ref="Y117:Y119" si="112">T117*(V117+W117)*X117*F117*H117/1000</f>
        <v>216.72</v>
      </c>
      <c r="Z117" s="54">
        <f t="shared" si="10"/>
        <v>121.44</v>
      </c>
      <c r="AA117" s="54">
        <f t="shared" si="11"/>
        <v>216.72</v>
      </c>
      <c r="AB117" s="54">
        <f t="shared" si="12"/>
        <v>0.32032279314888013</v>
      </c>
      <c r="AC117" s="54">
        <f t="shared" si="13"/>
        <v>0.17949427833148762</v>
      </c>
    </row>
    <row r="118" spans="1:29" ht="15">
      <c r="A118" s="10">
        <v>117</v>
      </c>
      <c r="B118" s="12">
        <v>27</v>
      </c>
      <c r="C118" s="12">
        <v>25</v>
      </c>
      <c r="D118" s="11">
        <v>27</v>
      </c>
      <c r="E118" s="11">
        <v>0</v>
      </c>
      <c r="F118" s="12">
        <v>9</v>
      </c>
      <c r="G118" s="11">
        <v>8</v>
      </c>
      <c r="H118" s="11">
        <v>10</v>
      </c>
      <c r="I118" s="11">
        <v>2</v>
      </c>
      <c r="J118" s="11">
        <v>205</v>
      </c>
      <c r="K118" s="11">
        <v>671</v>
      </c>
      <c r="L118" s="12">
        <v>36.700000000000003</v>
      </c>
      <c r="M118" s="14" t="s">
        <v>21</v>
      </c>
      <c r="N118" s="15"/>
      <c r="O118" s="54">
        <f t="shared" si="109"/>
        <v>220.08799999999999</v>
      </c>
      <c r="P118" s="54">
        <f t="shared" si="1"/>
        <v>107.36</v>
      </c>
      <c r="Q118" s="54">
        <v>332.14499999999998</v>
      </c>
      <c r="R118" s="15">
        <f t="shared" si="110"/>
        <v>0.82000000000000006</v>
      </c>
      <c r="S118" s="15">
        <f t="shared" si="111"/>
        <v>451.18040000000008</v>
      </c>
      <c r="T118" s="15">
        <f t="shared" si="106"/>
        <v>2.5</v>
      </c>
      <c r="U118" s="54">
        <f t="shared" si="107"/>
        <v>2.5</v>
      </c>
      <c r="V118" s="15">
        <f t="shared" si="6"/>
        <v>1</v>
      </c>
      <c r="W118" s="15">
        <f t="shared" si="7"/>
        <v>0.75</v>
      </c>
      <c r="X118" s="15">
        <f t="shared" si="8"/>
        <v>505.09999999999997</v>
      </c>
      <c r="Y118" s="54">
        <f t="shared" si="112"/>
        <v>198.88312500000001</v>
      </c>
      <c r="Z118" s="54">
        <f t="shared" si="10"/>
        <v>107.36</v>
      </c>
      <c r="AA118" s="54">
        <f t="shared" si="11"/>
        <v>198.88312500000001</v>
      </c>
      <c r="AB118" s="54">
        <f t="shared" si="12"/>
        <v>0.34184053651266771</v>
      </c>
      <c r="AC118" s="54">
        <f t="shared" si="13"/>
        <v>0.18453048744080225</v>
      </c>
    </row>
    <row r="119" spans="1:29" ht="15">
      <c r="A119" s="10">
        <v>118</v>
      </c>
      <c r="B119" s="12">
        <v>27</v>
      </c>
      <c r="C119" s="12">
        <v>25</v>
      </c>
      <c r="D119" s="11">
        <v>27</v>
      </c>
      <c r="E119" s="11">
        <v>0</v>
      </c>
      <c r="F119" s="12">
        <v>9</v>
      </c>
      <c r="G119" s="11">
        <v>8</v>
      </c>
      <c r="H119" s="11">
        <v>10</v>
      </c>
      <c r="I119" s="11">
        <v>2</v>
      </c>
      <c r="J119" s="11">
        <v>450</v>
      </c>
      <c r="K119" s="11">
        <v>862</v>
      </c>
      <c r="L119" s="12">
        <v>37.1</v>
      </c>
      <c r="M119" s="14" t="s">
        <v>21</v>
      </c>
      <c r="N119" s="15"/>
      <c r="O119" s="54">
        <f t="shared" si="109"/>
        <v>282.73599999999999</v>
      </c>
      <c r="P119" s="54">
        <f t="shared" si="1"/>
        <v>137.91999999999999</v>
      </c>
      <c r="Q119" s="54">
        <v>426.69</v>
      </c>
      <c r="R119" s="15">
        <f t="shared" si="110"/>
        <v>0.82000000000000006</v>
      </c>
      <c r="S119" s="15">
        <f t="shared" si="111"/>
        <v>579.60880000000009</v>
      </c>
      <c r="T119" s="15">
        <f t="shared" si="106"/>
        <v>2.5</v>
      </c>
      <c r="U119" s="54">
        <f t="shared" si="107"/>
        <v>2.5</v>
      </c>
      <c r="V119" s="15">
        <f t="shared" si="6"/>
        <v>1</v>
      </c>
      <c r="W119" s="15">
        <f t="shared" si="7"/>
        <v>0.75</v>
      </c>
      <c r="X119" s="15">
        <f t="shared" si="8"/>
        <v>742.19999999999993</v>
      </c>
      <c r="Y119" s="54">
        <f t="shared" si="112"/>
        <v>292.24124999999992</v>
      </c>
      <c r="Z119" s="54">
        <f t="shared" si="10"/>
        <v>137.91999999999999</v>
      </c>
      <c r="AA119" s="54">
        <f t="shared" si="11"/>
        <v>292.24124999999992</v>
      </c>
      <c r="AB119" s="54">
        <f t="shared" si="12"/>
        <v>0.26899651972157779</v>
      </c>
      <c r="AC119" s="54">
        <f t="shared" si="13"/>
        <v>0.12694990867990064</v>
      </c>
    </row>
    <row r="120" spans="1:29" ht="15">
      <c r="A120" s="10">
        <v>119</v>
      </c>
      <c r="B120" s="12">
        <v>27</v>
      </c>
      <c r="C120" s="12">
        <v>14</v>
      </c>
      <c r="D120" s="11">
        <v>0</v>
      </c>
      <c r="E120" s="12">
        <v>22</v>
      </c>
      <c r="F120" s="12">
        <v>9</v>
      </c>
      <c r="G120" s="11">
        <v>8</v>
      </c>
      <c r="H120" s="11">
        <v>10</v>
      </c>
      <c r="I120" s="11">
        <v>2</v>
      </c>
      <c r="J120" s="11">
        <v>190</v>
      </c>
      <c r="K120" s="11">
        <v>759</v>
      </c>
      <c r="L120" s="12">
        <v>41.8</v>
      </c>
      <c r="M120" s="14" t="s">
        <v>21</v>
      </c>
      <c r="N120" s="15"/>
      <c r="O120" s="15">
        <f t="shared" ref="O120:O122" si="113">(H120*(2*C120+E120-2*F120))*2*(0.5+1.25*G120/E120*K120)/1000</f>
        <v>221.12</v>
      </c>
      <c r="P120" s="54">
        <f t="shared" si="1"/>
        <v>121.44</v>
      </c>
      <c r="Q120" s="54">
        <v>409.86</v>
      </c>
      <c r="R120" s="15">
        <f t="shared" ref="R120:R122" si="114">1+3*(F120/22-0.3)</f>
        <v>1.3272727272727274</v>
      </c>
      <c r="S120" s="15">
        <f t="shared" ref="S120:S122" si="115">(H120*(50-2*F120))*K120/1000</f>
        <v>242.88</v>
      </c>
      <c r="T120" s="15">
        <f t="shared" ref="T120:T128" si="116">MIN(2.8*C120/F120-1.7,1.4*E120/F120-1.7, 2.5)</f>
        <v>1.7222222222222221</v>
      </c>
      <c r="U120" s="54">
        <f t="shared" ref="U120:U128" si="117">MIN(1.4*E120/F120-1.7,2.5)</f>
        <v>1.7222222222222221</v>
      </c>
      <c r="V120" s="15">
        <f t="shared" si="6"/>
        <v>1</v>
      </c>
      <c r="W120" s="15">
        <f t="shared" si="7"/>
        <v>-0.25</v>
      </c>
      <c r="X120" s="15">
        <f t="shared" si="8"/>
        <v>550.4</v>
      </c>
      <c r="Y120" s="54">
        <f t="shared" ref="Y120:Y122" si="118">T120*V120*2*X120*F120*H120/1000</f>
        <v>170.62399999999997</v>
      </c>
      <c r="Z120" s="54">
        <f t="shared" si="10"/>
        <v>121.44</v>
      </c>
      <c r="AA120" s="54">
        <f t="shared" si="11"/>
        <v>170.62399999999997</v>
      </c>
      <c r="AB120" s="54">
        <f t="shared" si="12"/>
        <v>0.34420289855072461</v>
      </c>
      <c r="AC120" s="54">
        <f t="shared" si="13"/>
        <v>0.24498312078019507</v>
      </c>
    </row>
    <row r="121" spans="1:29" ht="15">
      <c r="A121" s="10">
        <v>120</v>
      </c>
      <c r="B121" s="12">
        <v>27</v>
      </c>
      <c r="C121" s="12">
        <v>14</v>
      </c>
      <c r="D121" s="11">
        <v>0</v>
      </c>
      <c r="E121" s="12">
        <v>22</v>
      </c>
      <c r="F121" s="12">
        <v>9</v>
      </c>
      <c r="G121" s="11">
        <v>8</v>
      </c>
      <c r="H121" s="11">
        <v>10</v>
      </c>
      <c r="I121" s="11">
        <v>2</v>
      </c>
      <c r="J121" s="11">
        <v>205</v>
      </c>
      <c r="K121" s="11">
        <v>671</v>
      </c>
      <c r="L121" s="12">
        <v>38.700000000000003</v>
      </c>
      <c r="M121" s="14" t="s">
        <v>21</v>
      </c>
      <c r="N121" s="15"/>
      <c r="O121" s="15">
        <f t="shared" si="113"/>
        <v>195.52</v>
      </c>
      <c r="P121" s="54">
        <f t="shared" si="1"/>
        <v>107.36</v>
      </c>
      <c r="Q121" s="54">
        <v>362.34</v>
      </c>
      <c r="R121" s="15">
        <f t="shared" si="114"/>
        <v>1.3272727272727274</v>
      </c>
      <c r="S121" s="15">
        <f t="shared" si="115"/>
        <v>214.72</v>
      </c>
      <c r="T121" s="15">
        <f t="shared" si="116"/>
        <v>1.7222222222222221</v>
      </c>
      <c r="U121" s="54">
        <f t="shared" si="117"/>
        <v>1.7222222222222221</v>
      </c>
      <c r="V121" s="15">
        <f t="shared" si="6"/>
        <v>1</v>
      </c>
      <c r="W121" s="15">
        <f t="shared" si="7"/>
        <v>-0.25</v>
      </c>
      <c r="X121" s="15">
        <f t="shared" si="8"/>
        <v>505.09999999999997</v>
      </c>
      <c r="Y121" s="54">
        <f t="shared" si="118"/>
        <v>156.58099999999996</v>
      </c>
      <c r="Z121" s="54">
        <f t="shared" si="10"/>
        <v>107.36</v>
      </c>
      <c r="AA121" s="54">
        <f t="shared" si="11"/>
        <v>156.58099999999996</v>
      </c>
      <c r="AB121" s="54">
        <f t="shared" si="12"/>
        <v>0.36046944858420271</v>
      </c>
      <c r="AC121" s="54">
        <f t="shared" si="13"/>
        <v>0.2471564238317549</v>
      </c>
    </row>
    <row r="122" spans="1:29" ht="15">
      <c r="A122" s="10">
        <v>121</v>
      </c>
      <c r="B122" s="12">
        <v>27</v>
      </c>
      <c r="C122" s="12">
        <v>14</v>
      </c>
      <c r="D122" s="11">
        <v>0</v>
      </c>
      <c r="E122" s="12">
        <v>22</v>
      </c>
      <c r="F122" s="12">
        <v>9</v>
      </c>
      <c r="G122" s="11">
        <v>8</v>
      </c>
      <c r="H122" s="11">
        <v>10</v>
      </c>
      <c r="I122" s="11">
        <v>2</v>
      </c>
      <c r="J122" s="11">
        <v>450</v>
      </c>
      <c r="K122" s="11">
        <v>862</v>
      </c>
      <c r="L122" s="12">
        <v>43.4</v>
      </c>
      <c r="M122" s="14" t="s">
        <v>21</v>
      </c>
      <c r="N122" s="15"/>
      <c r="O122" s="15">
        <f t="shared" si="113"/>
        <v>251.08363636363634</v>
      </c>
      <c r="P122" s="54">
        <f t="shared" si="1"/>
        <v>137.91999999999999</v>
      </c>
      <c r="Q122" s="54">
        <v>465.48</v>
      </c>
      <c r="R122" s="15">
        <f t="shared" si="114"/>
        <v>1.3272727272727274</v>
      </c>
      <c r="S122" s="15">
        <f t="shared" si="115"/>
        <v>275.83999999999997</v>
      </c>
      <c r="T122" s="15">
        <f t="shared" si="116"/>
        <v>1.7222222222222221</v>
      </c>
      <c r="U122" s="54">
        <f t="shared" si="117"/>
        <v>1.7222222222222221</v>
      </c>
      <c r="V122" s="15">
        <f t="shared" si="6"/>
        <v>1</v>
      </c>
      <c r="W122" s="15">
        <f t="shared" si="7"/>
        <v>-0.25</v>
      </c>
      <c r="X122" s="15">
        <f t="shared" si="8"/>
        <v>742.19999999999993</v>
      </c>
      <c r="Y122" s="54">
        <f t="shared" si="118"/>
        <v>230.08199999999997</v>
      </c>
      <c r="Z122" s="54">
        <f t="shared" si="10"/>
        <v>137.91999999999999</v>
      </c>
      <c r="AA122" s="54">
        <f t="shared" si="11"/>
        <v>230.08199999999997</v>
      </c>
      <c r="AB122" s="54">
        <f t="shared" si="12"/>
        <v>0.31467517401392114</v>
      </c>
      <c r="AC122" s="54">
        <f t="shared" si="13"/>
        <v>0.18862840204796552</v>
      </c>
    </row>
    <row r="123" spans="1:29" ht="17.25">
      <c r="A123" s="10">
        <v>122</v>
      </c>
      <c r="B123" s="37">
        <v>27</v>
      </c>
      <c r="C123" s="37">
        <v>14</v>
      </c>
      <c r="D123" s="37">
        <v>27</v>
      </c>
      <c r="E123" s="37">
        <v>22</v>
      </c>
      <c r="F123" s="37">
        <v>9</v>
      </c>
      <c r="G123" s="37">
        <v>8</v>
      </c>
      <c r="H123" s="37">
        <v>10</v>
      </c>
      <c r="I123" s="37">
        <v>3</v>
      </c>
      <c r="J123" s="11">
        <v>190</v>
      </c>
      <c r="K123" s="11">
        <v>759</v>
      </c>
      <c r="L123" s="43">
        <v>45.4</v>
      </c>
      <c r="M123" s="14" t="s">
        <v>21</v>
      </c>
      <c r="N123" s="15"/>
      <c r="O123" s="76">
        <f t="shared" ref="O123:O125" si="119">((H123*(2*C123+E123-2*F123))*((1/3+2/3*2.5*G123/(2*C123+E123))*K123)+(H123*(2*C123+E123-F123))*((2/3+1/3*2.5*G123/(2*C123+E123))*K123))/1000</f>
        <v>394.68</v>
      </c>
      <c r="P123" s="54">
        <f t="shared" si="1"/>
        <v>121.44</v>
      </c>
      <c r="Q123" s="54">
        <v>546.48</v>
      </c>
      <c r="R123" s="15">
        <f t="shared" ref="R123:R128" si="120">1+2*(F123/22-0.3)</f>
        <v>1.2181818181818183</v>
      </c>
      <c r="S123" s="15">
        <f t="shared" ref="S123:S128" si="121">((H123*(50-2*F123)*K123)+(H123*(50-F123)*K123))/1000</f>
        <v>554.07000000000005</v>
      </c>
      <c r="T123" s="15">
        <f t="shared" si="116"/>
        <v>1.7222222222222221</v>
      </c>
      <c r="U123" s="54">
        <f t="shared" si="117"/>
        <v>1.7222222222222221</v>
      </c>
      <c r="V123" s="15">
        <f t="shared" si="6"/>
        <v>1</v>
      </c>
      <c r="W123" s="15">
        <f t="shared" si="7"/>
        <v>0.75</v>
      </c>
      <c r="X123" s="15">
        <f t="shared" si="8"/>
        <v>550.4</v>
      </c>
      <c r="Y123" s="54">
        <f t="shared" ref="Y123:Y125" si="122">(T123+U123)*(V123+W123)*X123*F123*H123/1000</f>
        <v>298.59199999999998</v>
      </c>
      <c r="Z123" s="54">
        <f t="shared" si="10"/>
        <v>121.44</v>
      </c>
      <c r="AA123" s="54">
        <f t="shared" si="11"/>
        <v>298.59199999999998</v>
      </c>
      <c r="AB123" s="54">
        <f t="shared" si="12"/>
        <v>0.37384716732542816</v>
      </c>
      <c r="AC123" s="54">
        <f t="shared" si="13"/>
        <v>0.1520469403065052</v>
      </c>
    </row>
    <row r="124" spans="1:29" ht="17.25">
      <c r="A124" s="10">
        <v>123</v>
      </c>
      <c r="B124" s="37">
        <v>27</v>
      </c>
      <c r="C124" s="37">
        <v>14</v>
      </c>
      <c r="D124" s="37">
        <v>27</v>
      </c>
      <c r="E124" s="37">
        <v>22</v>
      </c>
      <c r="F124" s="37">
        <v>9</v>
      </c>
      <c r="G124" s="37">
        <v>8</v>
      </c>
      <c r="H124" s="37">
        <v>10</v>
      </c>
      <c r="I124" s="37">
        <v>3</v>
      </c>
      <c r="J124" s="11">
        <v>205</v>
      </c>
      <c r="K124" s="11">
        <v>671</v>
      </c>
      <c r="L124" s="43">
        <v>41.7</v>
      </c>
      <c r="M124" s="14" t="s">
        <v>21</v>
      </c>
      <c r="N124" s="15"/>
      <c r="O124" s="76">
        <f t="shared" si="119"/>
        <v>348.91999999999996</v>
      </c>
      <c r="P124" s="54">
        <f t="shared" si="1"/>
        <v>107.36</v>
      </c>
      <c r="Q124" s="54">
        <v>483.12</v>
      </c>
      <c r="R124" s="15">
        <f t="shared" si="120"/>
        <v>1.2181818181818183</v>
      </c>
      <c r="S124" s="15">
        <f t="shared" si="121"/>
        <v>489.83</v>
      </c>
      <c r="T124" s="15">
        <f t="shared" si="116"/>
        <v>1.7222222222222221</v>
      </c>
      <c r="U124" s="54">
        <f t="shared" si="117"/>
        <v>1.7222222222222221</v>
      </c>
      <c r="V124" s="15">
        <f t="shared" si="6"/>
        <v>1</v>
      </c>
      <c r="W124" s="15">
        <f t="shared" si="7"/>
        <v>0.75</v>
      </c>
      <c r="X124" s="15">
        <f t="shared" si="8"/>
        <v>505.09999999999997</v>
      </c>
      <c r="Y124" s="54">
        <f t="shared" si="122"/>
        <v>274.01675</v>
      </c>
      <c r="Z124" s="54">
        <f t="shared" si="10"/>
        <v>107.36</v>
      </c>
      <c r="AA124" s="54">
        <f t="shared" si="11"/>
        <v>274.01675</v>
      </c>
      <c r="AB124" s="54">
        <f t="shared" si="12"/>
        <v>0.38841281669150524</v>
      </c>
      <c r="AC124" s="54">
        <f t="shared" si="13"/>
        <v>0.15218047801822335</v>
      </c>
    </row>
    <row r="125" spans="1:29" ht="17.25">
      <c r="A125" s="10">
        <v>124</v>
      </c>
      <c r="B125" s="37">
        <v>27</v>
      </c>
      <c r="C125" s="37">
        <v>14</v>
      </c>
      <c r="D125" s="37">
        <v>27</v>
      </c>
      <c r="E125" s="37">
        <v>22</v>
      </c>
      <c r="F125" s="37">
        <v>9</v>
      </c>
      <c r="G125" s="37">
        <v>8</v>
      </c>
      <c r="H125" s="37">
        <v>10</v>
      </c>
      <c r="I125" s="37">
        <v>3</v>
      </c>
      <c r="J125" s="11">
        <v>450</v>
      </c>
      <c r="K125" s="11">
        <v>862</v>
      </c>
      <c r="L125" s="43">
        <v>52.2</v>
      </c>
      <c r="M125" s="14" t="s">
        <v>21</v>
      </c>
      <c r="N125" s="15"/>
      <c r="O125" s="76">
        <f t="shared" si="119"/>
        <v>448.2399999999999</v>
      </c>
      <c r="P125" s="54">
        <f t="shared" si="1"/>
        <v>137.91999999999999</v>
      </c>
      <c r="Q125" s="54">
        <v>620.64</v>
      </c>
      <c r="R125" s="15">
        <f t="shared" si="120"/>
        <v>1.2181818181818183</v>
      </c>
      <c r="S125" s="15">
        <f t="shared" si="121"/>
        <v>629.26</v>
      </c>
      <c r="T125" s="15">
        <f t="shared" si="116"/>
        <v>1.7222222222222221</v>
      </c>
      <c r="U125" s="54">
        <f t="shared" si="117"/>
        <v>1.7222222222222221</v>
      </c>
      <c r="V125" s="15">
        <f t="shared" si="6"/>
        <v>1</v>
      </c>
      <c r="W125" s="15">
        <f t="shared" si="7"/>
        <v>0.75</v>
      </c>
      <c r="X125" s="15">
        <f t="shared" si="8"/>
        <v>742.19999999999993</v>
      </c>
      <c r="Y125" s="54">
        <f t="shared" si="122"/>
        <v>402.64350000000002</v>
      </c>
      <c r="Z125" s="54">
        <f t="shared" si="10"/>
        <v>137.91999999999999</v>
      </c>
      <c r="AA125" s="54">
        <f t="shared" si="11"/>
        <v>402.64350000000002</v>
      </c>
      <c r="AB125" s="54">
        <f t="shared" si="12"/>
        <v>0.37848027842227383</v>
      </c>
      <c r="AC125" s="54">
        <f t="shared" si="13"/>
        <v>0.12964322036739698</v>
      </c>
    </row>
    <row r="126" spans="1:29" ht="17.25">
      <c r="A126" s="10">
        <v>125</v>
      </c>
      <c r="B126" s="37">
        <v>21</v>
      </c>
      <c r="C126" s="37">
        <v>14</v>
      </c>
      <c r="D126" s="37">
        <v>21</v>
      </c>
      <c r="E126" s="37">
        <v>22</v>
      </c>
      <c r="F126" s="37">
        <v>7</v>
      </c>
      <c r="G126" s="37">
        <v>6</v>
      </c>
      <c r="H126" s="37">
        <v>10</v>
      </c>
      <c r="I126" s="37">
        <v>4</v>
      </c>
      <c r="J126" s="11">
        <v>190</v>
      </c>
      <c r="K126" s="11">
        <v>759</v>
      </c>
      <c r="L126" s="12">
        <v>45.7</v>
      </c>
      <c r="M126" s="14" t="s">
        <v>21</v>
      </c>
      <c r="N126" s="15"/>
      <c r="O126" s="76">
        <f t="shared" ref="O126:O128" si="123">(H126*(E126+2*C126-2*F126))*((0.5+1.25*G126/C126)*K126)/1000</f>
        <v>282.99857142857144</v>
      </c>
      <c r="P126" s="54">
        <f t="shared" si="1"/>
        <v>91.08</v>
      </c>
      <c r="Q126" s="54">
        <v>584.42999999999995</v>
      </c>
      <c r="R126" s="15">
        <f t="shared" si="120"/>
        <v>1.0363636363636364</v>
      </c>
      <c r="S126" s="15">
        <f t="shared" si="121"/>
        <v>599.61</v>
      </c>
      <c r="T126" s="15">
        <f t="shared" si="116"/>
        <v>2.5</v>
      </c>
      <c r="U126" s="54">
        <f t="shared" si="117"/>
        <v>2.5</v>
      </c>
      <c r="V126" s="15">
        <f t="shared" si="6"/>
        <v>1</v>
      </c>
      <c r="W126" s="15">
        <f t="shared" si="7"/>
        <v>0.75</v>
      </c>
      <c r="X126" s="15">
        <f t="shared" si="8"/>
        <v>550.4</v>
      </c>
      <c r="Y126" s="54">
        <f t="shared" ref="Y126:Y128" si="124">(T126+U126)*(V126)*X126*F126*H126/1000</f>
        <v>192.64</v>
      </c>
      <c r="Z126" s="54">
        <f t="shared" si="10"/>
        <v>91.08</v>
      </c>
      <c r="AA126" s="54">
        <f t="shared" si="11"/>
        <v>192.64</v>
      </c>
      <c r="AB126" s="54">
        <f t="shared" si="12"/>
        <v>0.50175669740887141</v>
      </c>
      <c r="AC126" s="54">
        <f t="shared" si="13"/>
        <v>0.23723006644518277</v>
      </c>
    </row>
    <row r="127" spans="1:29" ht="17.25">
      <c r="A127" s="10">
        <v>126</v>
      </c>
      <c r="B127" s="37">
        <v>21</v>
      </c>
      <c r="C127" s="37">
        <v>14</v>
      </c>
      <c r="D127" s="37">
        <v>21</v>
      </c>
      <c r="E127" s="37">
        <v>22</v>
      </c>
      <c r="F127" s="37">
        <v>7</v>
      </c>
      <c r="G127" s="37">
        <v>6</v>
      </c>
      <c r="H127" s="37">
        <v>10</v>
      </c>
      <c r="I127" s="11">
        <v>4</v>
      </c>
      <c r="J127" s="11">
        <v>205</v>
      </c>
      <c r="K127" s="11">
        <v>671</v>
      </c>
      <c r="L127" s="12">
        <v>44.2</v>
      </c>
      <c r="M127" s="14" t="s">
        <v>21</v>
      </c>
      <c r="N127" s="15"/>
      <c r="O127" s="76">
        <f t="shared" si="123"/>
        <v>250.18714285714285</v>
      </c>
      <c r="P127" s="54">
        <f t="shared" si="1"/>
        <v>80.52</v>
      </c>
      <c r="Q127" s="54">
        <v>516.66999999999996</v>
      </c>
      <c r="R127" s="15">
        <f t="shared" si="120"/>
        <v>1.0363636363636364</v>
      </c>
      <c r="S127" s="15">
        <f t="shared" si="121"/>
        <v>530.09</v>
      </c>
      <c r="T127" s="15">
        <f t="shared" si="116"/>
        <v>2.5</v>
      </c>
      <c r="U127" s="54">
        <f t="shared" si="117"/>
        <v>2.5</v>
      </c>
      <c r="V127" s="15">
        <f t="shared" si="6"/>
        <v>1</v>
      </c>
      <c r="W127" s="15">
        <f t="shared" si="7"/>
        <v>0.75</v>
      </c>
      <c r="X127" s="15">
        <f t="shared" si="8"/>
        <v>505.09999999999997</v>
      </c>
      <c r="Y127" s="54">
        <f t="shared" si="124"/>
        <v>176.785</v>
      </c>
      <c r="Z127" s="54">
        <f t="shared" si="10"/>
        <v>80.52</v>
      </c>
      <c r="AA127" s="54">
        <f t="shared" si="11"/>
        <v>176.785</v>
      </c>
      <c r="AB127" s="54">
        <f t="shared" si="12"/>
        <v>0.54893194237456544</v>
      </c>
      <c r="AC127" s="54">
        <f t="shared" si="13"/>
        <v>0.25002121220691803</v>
      </c>
    </row>
    <row r="128" spans="1:29" ht="17.25">
      <c r="A128" s="10">
        <v>127</v>
      </c>
      <c r="B128" s="12">
        <v>27</v>
      </c>
      <c r="C128" s="12">
        <v>14</v>
      </c>
      <c r="D128" s="11">
        <v>27</v>
      </c>
      <c r="E128" s="12">
        <v>22</v>
      </c>
      <c r="F128" s="12">
        <v>9</v>
      </c>
      <c r="G128" s="11">
        <v>8</v>
      </c>
      <c r="H128" s="11">
        <v>10</v>
      </c>
      <c r="I128" s="11">
        <v>4</v>
      </c>
      <c r="J128" s="11">
        <v>450</v>
      </c>
      <c r="K128" s="11">
        <v>862</v>
      </c>
      <c r="L128" s="12">
        <v>60.1</v>
      </c>
      <c r="M128" s="14" t="s">
        <v>21</v>
      </c>
      <c r="N128" s="15"/>
      <c r="O128" s="76">
        <f t="shared" si="123"/>
        <v>334.94857142857148</v>
      </c>
      <c r="P128" s="54">
        <f t="shared" si="1"/>
        <v>137.91999999999999</v>
      </c>
      <c r="Q128" s="54">
        <v>853.38</v>
      </c>
      <c r="R128" s="15">
        <f t="shared" si="120"/>
        <v>1.2181818181818183</v>
      </c>
      <c r="S128" s="15">
        <f t="shared" si="121"/>
        <v>629.26</v>
      </c>
      <c r="T128" s="15">
        <f t="shared" si="116"/>
        <v>1.7222222222222221</v>
      </c>
      <c r="U128" s="54">
        <f t="shared" si="117"/>
        <v>1.7222222222222221</v>
      </c>
      <c r="V128" s="15">
        <f t="shared" si="6"/>
        <v>1</v>
      </c>
      <c r="W128" s="15">
        <f t="shared" si="7"/>
        <v>0.75</v>
      </c>
      <c r="X128" s="15">
        <f t="shared" si="8"/>
        <v>742.19999999999993</v>
      </c>
      <c r="Y128" s="54">
        <f t="shared" si="124"/>
        <v>230.08199999999997</v>
      </c>
      <c r="Z128" s="54">
        <f t="shared" si="10"/>
        <v>137.91999999999999</v>
      </c>
      <c r="AA128" s="54">
        <f t="shared" si="11"/>
        <v>230.08199999999997</v>
      </c>
      <c r="AB128" s="54">
        <f t="shared" si="12"/>
        <v>0.43575986078886314</v>
      </c>
      <c r="AC128" s="54">
        <f t="shared" si="13"/>
        <v>0.26121122034752831</v>
      </c>
    </row>
    <row r="129" spans="1:29" ht="15">
      <c r="A129" s="10">
        <v>128</v>
      </c>
      <c r="B129" s="45">
        <v>36</v>
      </c>
      <c r="C129" s="45">
        <v>25</v>
      </c>
      <c r="D129" s="45">
        <v>0</v>
      </c>
      <c r="E129" s="45">
        <v>0</v>
      </c>
      <c r="F129" s="24">
        <v>14</v>
      </c>
      <c r="G129" s="24">
        <v>12</v>
      </c>
      <c r="H129" s="24">
        <v>10</v>
      </c>
      <c r="I129" s="24">
        <v>1</v>
      </c>
      <c r="J129" s="24">
        <v>438</v>
      </c>
      <c r="K129" s="24">
        <v>720</v>
      </c>
      <c r="L129" s="24">
        <v>34.5</v>
      </c>
      <c r="M129" s="39" t="s">
        <v>57</v>
      </c>
      <c r="N129" s="15"/>
      <c r="O129" s="54">
        <f t="shared" ref="O129:O131" si="125">(H129*(2*C129-F129))*(2.5*G129/(2*C129)*K129)/1000</f>
        <v>155.52000000000001</v>
      </c>
      <c r="P129" s="54">
        <f t="shared" si="1"/>
        <v>172.8</v>
      </c>
      <c r="Q129" s="54">
        <v>259.2</v>
      </c>
      <c r="R129" s="15">
        <f t="shared" ref="R129:R131" si="126">1+3*(F129/50-0.3)</f>
        <v>0.94000000000000017</v>
      </c>
      <c r="S129" s="15">
        <f t="shared" ref="S129:S131" si="127">(H129*(2*C129-F129))*R129*K129/1000</f>
        <v>243.64800000000002</v>
      </c>
      <c r="T129" s="15">
        <f t="shared" ref="T129:T134" si="128">MIN(2.8*C129/F129-1.7,2.5)</f>
        <v>2.5</v>
      </c>
      <c r="U129" s="54">
        <f t="shared" ref="U129:U134" si="129">2.5</f>
        <v>2.5</v>
      </c>
      <c r="V129" s="15">
        <f t="shared" si="6"/>
        <v>0.8571428571428571</v>
      </c>
      <c r="W129" s="15">
        <f t="shared" si="7"/>
        <v>-0.25</v>
      </c>
      <c r="X129" s="15">
        <f t="shared" si="8"/>
        <v>651</v>
      </c>
      <c r="Y129" s="54">
        <f t="shared" ref="Y129:Y131" si="130">T129*V129*X129*F129*H129/1000</f>
        <v>195.3</v>
      </c>
      <c r="Z129" s="54">
        <f t="shared" si="10"/>
        <v>155.52000000000001</v>
      </c>
      <c r="AA129" s="54">
        <f t="shared" si="11"/>
        <v>195.3</v>
      </c>
      <c r="AB129" s="54">
        <f t="shared" si="12"/>
        <v>0.22183641975308641</v>
      </c>
      <c r="AC129" s="54">
        <f t="shared" si="13"/>
        <v>0.17665130568356374</v>
      </c>
    </row>
    <row r="130" spans="1:29" ht="15">
      <c r="A130" s="10">
        <v>129</v>
      </c>
      <c r="B130" s="46">
        <v>36</v>
      </c>
      <c r="C130" s="46">
        <v>25</v>
      </c>
      <c r="D130" s="46">
        <v>0</v>
      </c>
      <c r="E130" s="46">
        <v>0</v>
      </c>
      <c r="F130" s="24">
        <v>14</v>
      </c>
      <c r="G130" s="24">
        <v>12</v>
      </c>
      <c r="H130" s="24">
        <v>10</v>
      </c>
      <c r="I130" s="24">
        <v>1</v>
      </c>
      <c r="J130" s="24">
        <v>444</v>
      </c>
      <c r="K130" s="24">
        <v>648</v>
      </c>
      <c r="L130" s="47">
        <v>32.9</v>
      </c>
      <c r="M130" s="40" t="s">
        <v>57</v>
      </c>
      <c r="N130" s="15"/>
      <c r="O130" s="54">
        <f t="shared" si="125"/>
        <v>139.96799999999999</v>
      </c>
      <c r="P130" s="54">
        <f t="shared" si="1"/>
        <v>155.52000000000001</v>
      </c>
      <c r="Q130" s="54">
        <v>233.28</v>
      </c>
      <c r="R130" s="15">
        <f t="shared" si="126"/>
        <v>0.94000000000000017</v>
      </c>
      <c r="S130" s="15">
        <f t="shared" si="127"/>
        <v>219.28320000000002</v>
      </c>
      <c r="T130" s="15">
        <f t="shared" si="128"/>
        <v>2.5</v>
      </c>
      <c r="U130" s="54">
        <f t="shared" si="129"/>
        <v>2.5</v>
      </c>
      <c r="V130" s="15">
        <f t="shared" si="6"/>
        <v>0.8571428571428571</v>
      </c>
      <c r="W130" s="15">
        <f t="shared" si="7"/>
        <v>-0.25</v>
      </c>
      <c r="X130" s="15">
        <f t="shared" si="8"/>
        <v>610.79999999999995</v>
      </c>
      <c r="Y130" s="54">
        <f t="shared" si="130"/>
        <v>183.23999999999998</v>
      </c>
      <c r="Z130" s="54">
        <f t="shared" si="10"/>
        <v>139.96799999999999</v>
      </c>
      <c r="AA130" s="54">
        <f t="shared" si="11"/>
        <v>183.23999999999998</v>
      </c>
      <c r="AB130" s="54">
        <f t="shared" si="12"/>
        <v>0.23505372656607226</v>
      </c>
      <c r="AC130" s="54">
        <f t="shared" si="13"/>
        <v>0.17954595066579351</v>
      </c>
    </row>
    <row r="131" spans="1:29" ht="15">
      <c r="A131" s="10">
        <v>130</v>
      </c>
      <c r="B131" s="46">
        <v>36</v>
      </c>
      <c r="C131" s="46">
        <v>25</v>
      </c>
      <c r="D131" s="46">
        <v>0</v>
      </c>
      <c r="E131" s="46">
        <v>0</v>
      </c>
      <c r="F131" s="24">
        <v>14</v>
      </c>
      <c r="G131" s="24">
        <v>12</v>
      </c>
      <c r="H131" s="24">
        <v>10</v>
      </c>
      <c r="I131" s="24">
        <v>1</v>
      </c>
      <c r="J131" s="24">
        <v>675</v>
      </c>
      <c r="K131" s="24">
        <v>813</v>
      </c>
      <c r="L131" s="24">
        <v>36.9</v>
      </c>
      <c r="M131" s="40" t="s">
        <v>57</v>
      </c>
      <c r="N131" s="15"/>
      <c r="O131" s="54">
        <f t="shared" si="125"/>
        <v>175.60799999999998</v>
      </c>
      <c r="P131" s="54">
        <f t="shared" si="1"/>
        <v>195.12</v>
      </c>
      <c r="Q131" s="54">
        <v>292.68</v>
      </c>
      <c r="R131" s="15">
        <f t="shared" si="126"/>
        <v>0.94000000000000017</v>
      </c>
      <c r="S131" s="15">
        <f t="shared" si="127"/>
        <v>275.11920000000003</v>
      </c>
      <c r="T131" s="15">
        <f t="shared" si="128"/>
        <v>2.5</v>
      </c>
      <c r="U131" s="54">
        <f t="shared" si="129"/>
        <v>2.5</v>
      </c>
      <c r="V131" s="15">
        <f t="shared" si="6"/>
        <v>0.8571428571428571</v>
      </c>
      <c r="W131" s="15">
        <f t="shared" si="7"/>
        <v>-0.25</v>
      </c>
      <c r="X131" s="15">
        <f t="shared" si="8"/>
        <v>813</v>
      </c>
      <c r="Y131" s="54">
        <f t="shared" si="130"/>
        <v>243.9</v>
      </c>
      <c r="Z131" s="54">
        <f t="shared" si="10"/>
        <v>175.60799999999998</v>
      </c>
      <c r="AA131" s="54">
        <f t="shared" si="11"/>
        <v>243.9</v>
      </c>
      <c r="AB131" s="54">
        <f t="shared" si="12"/>
        <v>0.21012710127101272</v>
      </c>
      <c r="AC131" s="54">
        <f t="shared" si="13"/>
        <v>0.15129151291512913</v>
      </c>
    </row>
    <row r="132" spans="1:29" ht="15">
      <c r="A132" s="10">
        <v>131</v>
      </c>
      <c r="B132" s="46">
        <v>27</v>
      </c>
      <c r="C132" s="46">
        <v>25</v>
      </c>
      <c r="D132" s="46">
        <v>27</v>
      </c>
      <c r="E132" s="46">
        <v>0</v>
      </c>
      <c r="F132" s="24">
        <v>9</v>
      </c>
      <c r="G132" s="24">
        <v>8</v>
      </c>
      <c r="H132" s="24">
        <v>10</v>
      </c>
      <c r="I132" s="24">
        <v>2</v>
      </c>
      <c r="J132" s="24">
        <v>438</v>
      </c>
      <c r="K132" s="24">
        <v>720</v>
      </c>
      <c r="L132" s="24">
        <v>38.200000000000003</v>
      </c>
      <c r="M132" s="40" t="s">
        <v>57</v>
      </c>
      <c r="O132" s="54">
        <f t="shared" ref="O132:O134" si="131">(H132*(2*C132-F132))*2*(2.5*G132/(2*C132))*K132/1000</f>
        <v>236.16</v>
      </c>
      <c r="P132" s="54">
        <f t="shared" si="1"/>
        <v>115.2</v>
      </c>
      <c r="Q132" s="54">
        <v>356.4</v>
      </c>
      <c r="R132" s="15">
        <f t="shared" ref="R132:R134" si="132">1+1.5*(F132/50-0.3)</f>
        <v>0.82000000000000006</v>
      </c>
      <c r="S132" s="15">
        <f t="shared" ref="S132:S134" si="133">(H132*(2*C132-F132))*2*R132*K132/1000</f>
        <v>484.12800000000004</v>
      </c>
      <c r="T132" s="15">
        <f t="shared" si="128"/>
        <v>2.5</v>
      </c>
      <c r="U132" s="54">
        <f t="shared" si="129"/>
        <v>2.5</v>
      </c>
      <c r="V132" s="15">
        <f t="shared" si="6"/>
        <v>1</v>
      </c>
      <c r="W132" s="15">
        <f t="shared" si="7"/>
        <v>0.75</v>
      </c>
      <c r="X132" s="15">
        <f t="shared" si="8"/>
        <v>651</v>
      </c>
      <c r="Y132" s="54">
        <f t="shared" ref="Y132:Y134" si="134">T132*(V132+W132)*X132*F132*H132/1000</f>
        <v>256.33125000000001</v>
      </c>
      <c r="Z132" s="54">
        <f t="shared" si="10"/>
        <v>115.2</v>
      </c>
      <c r="AA132" s="54">
        <f t="shared" si="11"/>
        <v>256.33125000000001</v>
      </c>
      <c r="AB132" s="54">
        <f t="shared" si="12"/>
        <v>0.33159722222222227</v>
      </c>
      <c r="AC132" s="54">
        <f t="shared" si="13"/>
        <v>0.14902591861117206</v>
      </c>
    </row>
    <row r="133" spans="1:29" ht="15">
      <c r="A133" s="10">
        <v>132</v>
      </c>
      <c r="B133" s="46">
        <v>27</v>
      </c>
      <c r="C133" s="46">
        <v>25</v>
      </c>
      <c r="D133" s="46">
        <v>27</v>
      </c>
      <c r="E133" s="46">
        <v>0</v>
      </c>
      <c r="F133" s="24">
        <v>9</v>
      </c>
      <c r="G133" s="24">
        <v>8</v>
      </c>
      <c r="H133" s="24">
        <v>10</v>
      </c>
      <c r="I133" s="24">
        <v>2</v>
      </c>
      <c r="J133" s="24">
        <v>444</v>
      </c>
      <c r="K133" s="24">
        <v>648</v>
      </c>
      <c r="L133" s="24">
        <v>36.700000000000003</v>
      </c>
      <c r="M133" s="40" t="s">
        <v>57</v>
      </c>
      <c r="O133" s="54">
        <f t="shared" si="131"/>
        <v>212.54400000000001</v>
      </c>
      <c r="P133" s="54">
        <f t="shared" si="1"/>
        <v>103.68</v>
      </c>
      <c r="Q133" s="54">
        <v>320.76</v>
      </c>
      <c r="R133" s="15">
        <f t="shared" si="132"/>
        <v>0.82000000000000006</v>
      </c>
      <c r="S133" s="15">
        <f t="shared" si="133"/>
        <v>435.7152000000001</v>
      </c>
      <c r="T133" s="15">
        <f t="shared" si="128"/>
        <v>2.5</v>
      </c>
      <c r="U133" s="54">
        <f t="shared" si="129"/>
        <v>2.5</v>
      </c>
      <c r="V133" s="15">
        <f t="shared" si="6"/>
        <v>1</v>
      </c>
      <c r="W133" s="15">
        <f t="shared" si="7"/>
        <v>0.75</v>
      </c>
      <c r="X133" s="15">
        <f t="shared" si="8"/>
        <v>610.79999999999995</v>
      </c>
      <c r="Y133" s="54">
        <f t="shared" si="134"/>
        <v>240.5025</v>
      </c>
      <c r="Z133" s="54">
        <f t="shared" si="10"/>
        <v>103.68</v>
      </c>
      <c r="AA133" s="54">
        <f t="shared" si="11"/>
        <v>240.5025</v>
      </c>
      <c r="AB133" s="54">
        <f t="shared" si="12"/>
        <v>0.3539737654320988</v>
      </c>
      <c r="AC133" s="54">
        <f t="shared" si="13"/>
        <v>0.15259716634962217</v>
      </c>
    </row>
    <row r="134" spans="1:29" ht="15">
      <c r="A134" s="10">
        <v>133</v>
      </c>
      <c r="B134" s="46">
        <v>27</v>
      </c>
      <c r="C134" s="46">
        <v>25</v>
      </c>
      <c r="D134" s="46">
        <v>27</v>
      </c>
      <c r="E134" s="46">
        <v>0</v>
      </c>
      <c r="F134" s="24">
        <v>9</v>
      </c>
      <c r="G134" s="24">
        <v>8</v>
      </c>
      <c r="H134" s="24">
        <v>10</v>
      </c>
      <c r="I134" s="24">
        <v>2</v>
      </c>
      <c r="J134" s="24">
        <v>675</v>
      </c>
      <c r="K134" s="24">
        <v>813</v>
      </c>
      <c r="L134" s="24">
        <v>42.8</v>
      </c>
      <c r="M134" s="40" t="s">
        <v>57</v>
      </c>
      <c r="O134" s="54">
        <f t="shared" si="131"/>
        <v>266.66399999999999</v>
      </c>
      <c r="P134" s="54">
        <f t="shared" si="1"/>
        <v>130.08000000000001</v>
      </c>
      <c r="Q134" s="54">
        <v>402.435</v>
      </c>
      <c r="R134" s="15">
        <f t="shared" si="132"/>
        <v>0.82000000000000006</v>
      </c>
      <c r="S134" s="15">
        <f t="shared" si="133"/>
        <v>546.66120000000012</v>
      </c>
      <c r="T134" s="15">
        <f t="shared" si="128"/>
        <v>2.5</v>
      </c>
      <c r="U134" s="54">
        <f t="shared" si="129"/>
        <v>2.5</v>
      </c>
      <c r="V134" s="15">
        <f t="shared" si="6"/>
        <v>1</v>
      </c>
      <c r="W134" s="15">
        <f t="shared" si="7"/>
        <v>0.75</v>
      </c>
      <c r="X134" s="15">
        <f t="shared" si="8"/>
        <v>813</v>
      </c>
      <c r="Y134" s="54">
        <f t="shared" si="134"/>
        <v>320.11874999999998</v>
      </c>
      <c r="Z134" s="54">
        <f t="shared" si="10"/>
        <v>130.08000000000001</v>
      </c>
      <c r="AA134" s="54">
        <f t="shared" si="11"/>
        <v>320.11874999999998</v>
      </c>
      <c r="AB134" s="54">
        <f t="shared" si="12"/>
        <v>0.32902829028290276</v>
      </c>
      <c r="AC134" s="54">
        <f t="shared" si="13"/>
        <v>0.13370038462289385</v>
      </c>
    </row>
    <row r="135" spans="1:29" ht="17.25">
      <c r="A135" s="10">
        <v>134</v>
      </c>
      <c r="B135" s="46">
        <v>27</v>
      </c>
      <c r="C135" s="46">
        <v>14</v>
      </c>
      <c r="D135" s="46">
        <v>27</v>
      </c>
      <c r="E135" s="46">
        <v>22</v>
      </c>
      <c r="F135" s="24">
        <v>9</v>
      </c>
      <c r="G135" s="24">
        <v>8</v>
      </c>
      <c r="H135" s="24">
        <v>10</v>
      </c>
      <c r="I135" s="24">
        <v>3</v>
      </c>
      <c r="J135" s="24">
        <v>438</v>
      </c>
      <c r="K135" s="24">
        <v>720</v>
      </c>
      <c r="L135" s="24">
        <v>43.9</v>
      </c>
      <c r="M135" s="40" t="s">
        <v>57</v>
      </c>
      <c r="O135" s="76">
        <f t="shared" ref="O135:O137" si="135">((H135*(2*C135+E135-2*F135))*((1/3+2/3*2.5*G135/(2*C135+E135))*K135)+(H135*(2*C135+E135-F135))*((2/3+1/3*2.5*G135/(2*C135+E135))*K135))/1000</f>
        <v>374.4</v>
      </c>
      <c r="P135" s="54">
        <f t="shared" si="1"/>
        <v>115.2</v>
      </c>
      <c r="Q135" s="54">
        <v>518.4</v>
      </c>
      <c r="R135" s="15">
        <f t="shared" ref="R135:R137" si="136">1+2*(F135/22-0.3)</f>
        <v>1.2181818181818183</v>
      </c>
      <c r="S135" s="15">
        <f t="shared" ref="S135:S137" si="137">((H135*(50-2*F135)*K135)+(H135*(50-F135)*K135))/1000</f>
        <v>525.6</v>
      </c>
      <c r="T135" s="15">
        <f t="shared" ref="T135:T137" si="138">MIN(2.8*C135/F135-1.7,1.4*E135/F135-1.7, 2.5)</f>
        <v>1.7222222222222221</v>
      </c>
      <c r="U135" s="54">
        <f t="shared" ref="U135:U137" si="139">MIN(1.4*E135/F135-1.7,2.5)</f>
        <v>1.7222222222222221</v>
      </c>
      <c r="V135" s="15">
        <f t="shared" si="6"/>
        <v>1</v>
      </c>
      <c r="W135" s="15">
        <f t="shared" si="7"/>
        <v>0.75</v>
      </c>
      <c r="X135" s="15">
        <f t="shared" si="8"/>
        <v>651</v>
      </c>
      <c r="Y135" s="54">
        <f t="shared" ref="Y135:Y137" si="140">(T135+U135)*(V135+W135)*X135*F135*H135/1000</f>
        <v>353.16750000000002</v>
      </c>
      <c r="Z135" s="54">
        <f t="shared" si="10"/>
        <v>115.2</v>
      </c>
      <c r="AA135" s="54">
        <f t="shared" si="11"/>
        <v>353.16750000000002</v>
      </c>
      <c r="AB135" s="54">
        <f t="shared" si="12"/>
        <v>0.38107638888888884</v>
      </c>
      <c r="AC135" s="54">
        <f t="shared" si="13"/>
        <v>0.12430362363467759</v>
      </c>
    </row>
    <row r="136" spans="1:29" ht="17.25">
      <c r="A136" s="10">
        <v>135</v>
      </c>
      <c r="B136" s="46">
        <v>27</v>
      </c>
      <c r="C136" s="46">
        <v>14</v>
      </c>
      <c r="D136" s="46">
        <v>27</v>
      </c>
      <c r="E136" s="46">
        <v>22</v>
      </c>
      <c r="F136" s="24">
        <v>9</v>
      </c>
      <c r="G136" s="24">
        <v>8</v>
      </c>
      <c r="H136" s="24">
        <v>10</v>
      </c>
      <c r="I136" s="24">
        <v>3</v>
      </c>
      <c r="J136" s="24">
        <v>444</v>
      </c>
      <c r="K136" s="24">
        <v>648</v>
      </c>
      <c r="L136" s="24">
        <v>41.7</v>
      </c>
      <c r="M136" s="40" t="s">
        <v>57</v>
      </c>
      <c r="O136" s="76">
        <f t="shared" si="135"/>
        <v>336.96</v>
      </c>
      <c r="P136" s="54">
        <f t="shared" si="1"/>
        <v>103.68</v>
      </c>
      <c r="Q136" s="54">
        <v>466.56</v>
      </c>
      <c r="R136" s="15">
        <f t="shared" si="136"/>
        <v>1.2181818181818183</v>
      </c>
      <c r="S136" s="15">
        <f t="shared" si="137"/>
        <v>473.04</v>
      </c>
      <c r="T136" s="15">
        <f t="shared" si="138"/>
        <v>1.7222222222222221</v>
      </c>
      <c r="U136" s="54">
        <f t="shared" si="139"/>
        <v>1.7222222222222221</v>
      </c>
      <c r="V136" s="15">
        <f t="shared" si="6"/>
        <v>1</v>
      </c>
      <c r="W136" s="15">
        <f t="shared" si="7"/>
        <v>0.75</v>
      </c>
      <c r="X136" s="15">
        <f t="shared" si="8"/>
        <v>610.79999999999995</v>
      </c>
      <c r="Y136" s="54">
        <f t="shared" si="140"/>
        <v>331.35899999999992</v>
      </c>
      <c r="Z136" s="54">
        <f t="shared" si="10"/>
        <v>103.68</v>
      </c>
      <c r="AA136" s="54">
        <f t="shared" si="11"/>
        <v>331.35899999999992</v>
      </c>
      <c r="AB136" s="54">
        <f t="shared" si="12"/>
        <v>0.40219907407407407</v>
      </c>
      <c r="AC136" s="54">
        <f t="shared" si="13"/>
        <v>0.12584538219876332</v>
      </c>
    </row>
    <row r="137" spans="1:29" ht="17.25">
      <c r="A137" s="10">
        <v>136</v>
      </c>
      <c r="B137" s="46">
        <v>27</v>
      </c>
      <c r="C137" s="46">
        <v>14</v>
      </c>
      <c r="D137" s="46">
        <v>27</v>
      </c>
      <c r="E137" s="46">
        <v>22</v>
      </c>
      <c r="F137" s="24">
        <v>9</v>
      </c>
      <c r="G137" s="24">
        <v>8</v>
      </c>
      <c r="H137" s="24">
        <v>10</v>
      </c>
      <c r="I137" s="24">
        <v>3</v>
      </c>
      <c r="J137" s="24">
        <v>675</v>
      </c>
      <c r="K137" s="24">
        <v>813</v>
      </c>
      <c r="L137" s="24">
        <v>51.9</v>
      </c>
      <c r="M137" s="40" t="s">
        <v>57</v>
      </c>
      <c r="O137" s="76">
        <f t="shared" si="135"/>
        <v>422.76</v>
      </c>
      <c r="P137" s="54">
        <f t="shared" si="1"/>
        <v>130.08000000000001</v>
      </c>
      <c r="Q137" s="54">
        <v>585.36</v>
      </c>
      <c r="R137" s="15">
        <f t="shared" si="136"/>
        <v>1.2181818181818183</v>
      </c>
      <c r="S137" s="15">
        <f t="shared" si="137"/>
        <v>593.49</v>
      </c>
      <c r="T137" s="15">
        <f t="shared" si="138"/>
        <v>1.7222222222222221</v>
      </c>
      <c r="U137" s="54">
        <f t="shared" si="139"/>
        <v>1.7222222222222221</v>
      </c>
      <c r="V137" s="15">
        <f t="shared" si="6"/>
        <v>1</v>
      </c>
      <c r="W137" s="15">
        <f t="shared" si="7"/>
        <v>0.75</v>
      </c>
      <c r="X137" s="15">
        <f t="shared" si="8"/>
        <v>813</v>
      </c>
      <c r="Y137" s="54">
        <f t="shared" si="140"/>
        <v>441.05250000000001</v>
      </c>
      <c r="Z137" s="54">
        <f t="shared" si="10"/>
        <v>130.08000000000001</v>
      </c>
      <c r="AA137" s="54">
        <f t="shared" si="11"/>
        <v>441.05250000000001</v>
      </c>
      <c r="AB137" s="54">
        <f t="shared" si="12"/>
        <v>0.39898523985239848</v>
      </c>
      <c r="AC137" s="54">
        <f t="shared" si="13"/>
        <v>0.11767306613158297</v>
      </c>
    </row>
    <row r="138" spans="1:29" ht="15">
      <c r="A138" s="10">
        <v>137</v>
      </c>
      <c r="B138" s="46">
        <v>55</v>
      </c>
      <c r="C138" s="46">
        <v>25</v>
      </c>
      <c r="D138" s="46">
        <v>0</v>
      </c>
      <c r="E138" s="46">
        <v>0</v>
      </c>
      <c r="F138" s="24">
        <v>14</v>
      </c>
      <c r="G138" s="24">
        <v>12</v>
      </c>
      <c r="H138" s="24">
        <v>10</v>
      </c>
      <c r="I138" s="24">
        <v>1</v>
      </c>
      <c r="J138" s="24">
        <v>438</v>
      </c>
      <c r="K138" s="24">
        <v>720</v>
      </c>
      <c r="L138" s="24">
        <v>38.200000000000003</v>
      </c>
      <c r="M138" s="39" t="s">
        <v>52</v>
      </c>
      <c r="O138" s="15">
        <f t="shared" ref="O138:O140" si="141">(H138*(2*B138-F138))*(0.1+3*G138/(2*B138))*K138/1000</f>
        <v>295.33090909090907</v>
      </c>
      <c r="P138" s="54">
        <f t="shared" si="1"/>
        <v>237.6</v>
      </c>
      <c r="Q138" s="54">
        <v>396</v>
      </c>
      <c r="R138" s="15">
        <f t="shared" ref="R138:R140" si="142">1+3*(F138/50-0.3)</f>
        <v>0.94000000000000017</v>
      </c>
      <c r="S138" s="15">
        <f t="shared" ref="S138:S140" si="143">(H138*(2*C138-F138))*R138*K138/1000</f>
        <v>243.64800000000002</v>
      </c>
      <c r="T138" s="15">
        <f t="shared" ref="T138:T143" si="144">MIN(2.8*C138/F138-1.7,2.5)</f>
        <v>2.5</v>
      </c>
      <c r="U138" s="54">
        <f t="shared" ref="U138:U143" si="145">2.5</f>
        <v>2.5</v>
      </c>
      <c r="V138" s="15">
        <f t="shared" si="6"/>
        <v>1</v>
      </c>
      <c r="W138" s="15">
        <f t="shared" si="7"/>
        <v>-0.25</v>
      </c>
      <c r="X138" s="15">
        <f t="shared" si="8"/>
        <v>651</v>
      </c>
      <c r="Y138" s="54">
        <f t="shared" ref="Y138:Y140" si="146">T138*V138*X138*F138*H138/1000</f>
        <v>227.85</v>
      </c>
      <c r="Z138" s="54">
        <f t="shared" si="10"/>
        <v>237.6</v>
      </c>
      <c r="AA138" s="54">
        <f t="shared" si="11"/>
        <v>227.85</v>
      </c>
      <c r="AB138" s="54">
        <f t="shared" si="12"/>
        <v>0.16077441077441079</v>
      </c>
      <c r="AC138" s="54">
        <f t="shared" si="13"/>
        <v>0.16765415843756859</v>
      </c>
    </row>
    <row r="139" spans="1:29" ht="15">
      <c r="A139" s="10">
        <v>138</v>
      </c>
      <c r="B139" s="46">
        <v>55</v>
      </c>
      <c r="C139" s="46">
        <v>25</v>
      </c>
      <c r="D139" s="46">
        <v>0</v>
      </c>
      <c r="E139" s="46">
        <v>0</v>
      </c>
      <c r="F139" s="24">
        <v>14</v>
      </c>
      <c r="G139" s="24">
        <v>12</v>
      </c>
      <c r="H139" s="24">
        <v>10</v>
      </c>
      <c r="I139" s="24">
        <v>1</v>
      </c>
      <c r="J139" s="24">
        <v>444</v>
      </c>
      <c r="K139" s="24">
        <v>648</v>
      </c>
      <c r="L139" s="24">
        <v>34.299999999999997</v>
      </c>
      <c r="M139" s="40" t="s">
        <v>52</v>
      </c>
      <c r="O139" s="15">
        <f t="shared" si="141"/>
        <v>265.79781818181817</v>
      </c>
      <c r="P139" s="54">
        <f t="shared" si="1"/>
        <v>213.84</v>
      </c>
      <c r="Q139" s="54">
        <v>356.4</v>
      </c>
      <c r="R139" s="15">
        <f t="shared" si="142"/>
        <v>0.94000000000000017</v>
      </c>
      <c r="S139" s="15">
        <f t="shared" si="143"/>
        <v>219.28320000000002</v>
      </c>
      <c r="T139" s="15">
        <f t="shared" si="144"/>
        <v>2.5</v>
      </c>
      <c r="U139" s="54">
        <f t="shared" si="145"/>
        <v>2.5</v>
      </c>
      <c r="V139" s="15">
        <f t="shared" si="6"/>
        <v>1</v>
      </c>
      <c r="W139" s="15">
        <f t="shared" si="7"/>
        <v>-0.25</v>
      </c>
      <c r="X139" s="15">
        <f t="shared" si="8"/>
        <v>610.79999999999995</v>
      </c>
      <c r="Y139" s="54">
        <f t="shared" si="146"/>
        <v>213.78</v>
      </c>
      <c r="Z139" s="54">
        <f t="shared" si="10"/>
        <v>213.84</v>
      </c>
      <c r="AA139" s="54">
        <f t="shared" si="11"/>
        <v>213.78</v>
      </c>
      <c r="AB139" s="54">
        <f t="shared" si="12"/>
        <v>0.16040029928918817</v>
      </c>
      <c r="AC139" s="54">
        <f t="shared" si="13"/>
        <v>0.16044531761624098</v>
      </c>
    </row>
    <row r="140" spans="1:29" ht="15">
      <c r="A140" s="10">
        <v>139</v>
      </c>
      <c r="B140" s="46">
        <v>55</v>
      </c>
      <c r="C140" s="46">
        <v>25</v>
      </c>
      <c r="D140" s="46">
        <v>0</v>
      </c>
      <c r="E140" s="46">
        <v>0</v>
      </c>
      <c r="F140" s="24">
        <v>14</v>
      </c>
      <c r="G140" s="24">
        <v>12</v>
      </c>
      <c r="H140" s="24">
        <v>10</v>
      </c>
      <c r="I140" s="24">
        <v>1</v>
      </c>
      <c r="J140" s="24">
        <v>675</v>
      </c>
      <c r="K140" s="24">
        <v>813</v>
      </c>
      <c r="L140" s="24">
        <v>46.1</v>
      </c>
      <c r="M140" s="40" t="s">
        <v>52</v>
      </c>
      <c r="O140" s="15">
        <f t="shared" si="141"/>
        <v>333.47781818181812</v>
      </c>
      <c r="P140" s="54">
        <f t="shared" si="1"/>
        <v>268.29000000000002</v>
      </c>
      <c r="Q140" s="54">
        <v>447.15</v>
      </c>
      <c r="R140" s="15">
        <f t="shared" si="142"/>
        <v>0.94000000000000017</v>
      </c>
      <c r="S140" s="15">
        <f t="shared" si="143"/>
        <v>275.11920000000003</v>
      </c>
      <c r="T140" s="15">
        <f t="shared" si="144"/>
        <v>2.5</v>
      </c>
      <c r="U140" s="54">
        <f t="shared" si="145"/>
        <v>2.5</v>
      </c>
      <c r="V140" s="15">
        <f t="shared" si="6"/>
        <v>1</v>
      </c>
      <c r="W140" s="15">
        <f t="shared" si="7"/>
        <v>-0.25</v>
      </c>
      <c r="X140" s="15">
        <f t="shared" si="8"/>
        <v>813</v>
      </c>
      <c r="Y140" s="54">
        <f t="shared" si="146"/>
        <v>284.55</v>
      </c>
      <c r="Z140" s="54">
        <f t="shared" si="10"/>
        <v>268.29000000000002</v>
      </c>
      <c r="AA140" s="54">
        <f t="shared" si="11"/>
        <v>275.11920000000003</v>
      </c>
      <c r="AB140" s="54">
        <f t="shared" si="12"/>
        <v>0.17182899101718288</v>
      </c>
      <c r="AC140" s="54">
        <f t="shared" si="13"/>
        <v>0.16756373237491237</v>
      </c>
    </row>
    <row r="141" spans="1:29" ht="15">
      <c r="A141" s="10">
        <v>140</v>
      </c>
      <c r="B141" s="46">
        <v>45</v>
      </c>
      <c r="C141" s="46">
        <v>25</v>
      </c>
      <c r="D141" s="46">
        <v>27</v>
      </c>
      <c r="E141" s="46">
        <v>0</v>
      </c>
      <c r="F141" s="24">
        <v>9</v>
      </c>
      <c r="G141" s="24">
        <v>8</v>
      </c>
      <c r="H141" s="24">
        <v>10</v>
      </c>
      <c r="I141" s="24">
        <v>2</v>
      </c>
      <c r="J141" s="24">
        <v>438</v>
      </c>
      <c r="K141" s="24">
        <v>720</v>
      </c>
      <c r="L141" s="24">
        <v>41.8</v>
      </c>
      <c r="M141" s="40" t="s">
        <v>52</v>
      </c>
      <c r="O141" s="72">
        <f t="shared" ref="O141:O143" si="147">(H141*(2*C141-F141))*2*(0.1+3*G141/(2*C141)*K141)/1000</f>
        <v>283.47399999999999</v>
      </c>
      <c r="P141" s="54">
        <f t="shared" si="1"/>
        <v>158.4</v>
      </c>
      <c r="Q141" s="54">
        <v>486</v>
      </c>
      <c r="R141" s="26">
        <f t="shared" ref="R141:R143" si="148">1+1.5*(F141/50-0.3)</f>
        <v>0.82000000000000006</v>
      </c>
      <c r="S141" s="15">
        <f t="shared" ref="S141:S143" si="149">(H141*(2*C141-F141))*2*R141*K141/1000</f>
        <v>484.12800000000004</v>
      </c>
      <c r="T141" s="15">
        <f t="shared" si="144"/>
        <v>2.5</v>
      </c>
      <c r="U141" s="54">
        <f t="shared" si="145"/>
        <v>2.5</v>
      </c>
      <c r="V141" s="15">
        <f t="shared" si="6"/>
        <v>1</v>
      </c>
      <c r="W141" s="15">
        <f t="shared" si="7"/>
        <v>0.75</v>
      </c>
      <c r="X141" s="15">
        <f t="shared" si="8"/>
        <v>651</v>
      </c>
      <c r="Y141" s="54">
        <f t="shared" ref="Y141:Y143" si="150">T141*(V141+W141)*X141*F141*H141/1000</f>
        <v>256.33125000000001</v>
      </c>
      <c r="Z141" s="54">
        <f t="shared" si="10"/>
        <v>158.4</v>
      </c>
      <c r="AA141" s="54">
        <f t="shared" si="11"/>
        <v>256.33125000000001</v>
      </c>
      <c r="AB141" s="54">
        <f t="shared" si="12"/>
        <v>0.26388888888888884</v>
      </c>
      <c r="AC141" s="54">
        <f t="shared" si="13"/>
        <v>0.16307024601955475</v>
      </c>
    </row>
    <row r="142" spans="1:29" ht="15">
      <c r="A142" s="10">
        <v>141</v>
      </c>
      <c r="B142" s="46">
        <v>45</v>
      </c>
      <c r="C142" s="46">
        <v>25</v>
      </c>
      <c r="D142" s="46">
        <v>27</v>
      </c>
      <c r="E142" s="46">
        <v>0</v>
      </c>
      <c r="F142" s="24">
        <v>9</v>
      </c>
      <c r="G142" s="24">
        <v>8</v>
      </c>
      <c r="H142" s="24">
        <v>10</v>
      </c>
      <c r="I142" s="24">
        <v>2</v>
      </c>
      <c r="J142" s="24">
        <v>444</v>
      </c>
      <c r="K142" s="24">
        <v>648</v>
      </c>
      <c r="L142" s="24">
        <v>39.200000000000003</v>
      </c>
      <c r="M142" s="40" t="s">
        <v>52</v>
      </c>
      <c r="O142" s="72">
        <f t="shared" si="147"/>
        <v>255.13479999999998</v>
      </c>
      <c r="P142" s="54">
        <f t="shared" si="1"/>
        <v>142.56</v>
      </c>
      <c r="Q142" s="54">
        <v>437.4</v>
      </c>
      <c r="R142" s="26">
        <f t="shared" si="148"/>
        <v>0.82000000000000006</v>
      </c>
      <c r="S142" s="15">
        <f t="shared" si="149"/>
        <v>435.7152000000001</v>
      </c>
      <c r="T142" s="15">
        <f t="shared" si="144"/>
        <v>2.5</v>
      </c>
      <c r="U142" s="54">
        <f t="shared" si="145"/>
        <v>2.5</v>
      </c>
      <c r="V142" s="15">
        <f t="shared" si="6"/>
        <v>1</v>
      </c>
      <c r="W142" s="15">
        <f t="shared" si="7"/>
        <v>0.75</v>
      </c>
      <c r="X142" s="15">
        <f t="shared" si="8"/>
        <v>610.79999999999995</v>
      </c>
      <c r="Y142" s="54">
        <f t="shared" si="150"/>
        <v>240.5025</v>
      </c>
      <c r="Z142" s="54">
        <f t="shared" si="10"/>
        <v>142.56</v>
      </c>
      <c r="AA142" s="54">
        <f t="shared" si="11"/>
        <v>240.5025</v>
      </c>
      <c r="AB142" s="54">
        <f t="shared" si="12"/>
        <v>0.27497194163860833</v>
      </c>
      <c r="AC142" s="54">
        <f t="shared" si="13"/>
        <v>0.16299206868951469</v>
      </c>
    </row>
    <row r="143" spans="1:29" ht="15">
      <c r="A143" s="10">
        <v>142</v>
      </c>
      <c r="B143" s="46">
        <v>45</v>
      </c>
      <c r="C143" s="46">
        <v>25</v>
      </c>
      <c r="D143" s="46">
        <v>27</v>
      </c>
      <c r="E143" s="46">
        <v>0</v>
      </c>
      <c r="F143" s="24">
        <v>9</v>
      </c>
      <c r="G143" s="24">
        <v>8</v>
      </c>
      <c r="H143" s="24">
        <v>10</v>
      </c>
      <c r="I143" s="24">
        <v>2</v>
      </c>
      <c r="J143" s="24">
        <v>675</v>
      </c>
      <c r="K143" s="24">
        <v>813</v>
      </c>
      <c r="L143" s="24">
        <v>51.8</v>
      </c>
      <c r="M143" s="40" t="s">
        <v>52</v>
      </c>
      <c r="O143" s="72">
        <f t="shared" si="147"/>
        <v>320.07880000000006</v>
      </c>
      <c r="P143" s="54">
        <f t="shared" si="1"/>
        <v>178.86</v>
      </c>
      <c r="Q143" s="54">
        <v>548.77499999999998</v>
      </c>
      <c r="R143" s="26">
        <f t="shared" si="148"/>
        <v>0.82000000000000006</v>
      </c>
      <c r="S143" s="15">
        <f t="shared" si="149"/>
        <v>546.66120000000012</v>
      </c>
      <c r="T143" s="15">
        <f t="shared" si="144"/>
        <v>2.5</v>
      </c>
      <c r="U143" s="54">
        <f t="shared" si="145"/>
        <v>2.5</v>
      </c>
      <c r="V143" s="15">
        <f t="shared" si="6"/>
        <v>1</v>
      </c>
      <c r="W143" s="15">
        <f t="shared" si="7"/>
        <v>0.75</v>
      </c>
      <c r="X143" s="15">
        <f t="shared" si="8"/>
        <v>813</v>
      </c>
      <c r="Y143" s="54">
        <f t="shared" si="150"/>
        <v>320.11874999999998</v>
      </c>
      <c r="Z143" s="54">
        <f t="shared" si="10"/>
        <v>178.86</v>
      </c>
      <c r="AA143" s="54">
        <f t="shared" si="11"/>
        <v>320.11874999999998</v>
      </c>
      <c r="AB143" s="54">
        <f t="shared" si="12"/>
        <v>0.28961198702896118</v>
      </c>
      <c r="AC143" s="54">
        <f t="shared" si="13"/>
        <v>0.16181495148284816</v>
      </c>
    </row>
    <row r="144" spans="1:29" ht="15">
      <c r="A144" s="10">
        <v>143</v>
      </c>
      <c r="B144" s="46">
        <v>45</v>
      </c>
      <c r="C144" s="46">
        <v>14</v>
      </c>
      <c r="D144" s="46">
        <v>27</v>
      </c>
      <c r="E144" s="46">
        <v>22</v>
      </c>
      <c r="F144" s="24">
        <v>9</v>
      </c>
      <c r="G144" s="24">
        <v>8</v>
      </c>
      <c r="H144" s="24">
        <v>10</v>
      </c>
      <c r="I144" s="24">
        <v>3</v>
      </c>
      <c r="J144" s="24">
        <v>438</v>
      </c>
      <c r="K144" s="24">
        <v>720</v>
      </c>
      <c r="L144" s="24">
        <v>33.4</v>
      </c>
      <c r="M144" s="40" t="s">
        <v>52</v>
      </c>
      <c r="O144" s="54">
        <f t="shared" ref="O144:O146" si="151">((H144*(2*C144+E144-2*F144)*(0.4+0.6*2.5*G144/E144)*K144)+(H144*(2*C144+E144-F144))*((0.4+0.6*2.5*G144/(2*C144+E144))*K144))/1000</f>
        <v>406.76072727272731</v>
      </c>
      <c r="P144" s="54">
        <f t="shared" si="1"/>
        <v>158.4</v>
      </c>
      <c r="Q144" s="54">
        <v>648</v>
      </c>
      <c r="R144" s="15">
        <f t="shared" ref="R144:R146" si="152">1+2*(F144/22-0.3)</f>
        <v>1.2181818181818183</v>
      </c>
      <c r="S144" s="15">
        <f t="shared" ref="S144:S146" si="153">((H144*(50-2*F144)*K144)+(H144*(50-F144)*K144))/1000</f>
        <v>525.6</v>
      </c>
      <c r="T144" s="15">
        <f t="shared" ref="T144:T146" si="154">MIN(2.8*C144/F144-1.7,1.4*E144/F144-1.7, 2.5)</f>
        <v>1.7222222222222221</v>
      </c>
      <c r="U144" s="54">
        <f t="shared" ref="U144:U146" si="155">MIN(1.4*E144/F144-1.7,2.5)</f>
        <v>1.7222222222222221</v>
      </c>
      <c r="V144" s="15">
        <f t="shared" si="6"/>
        <v>1</v>
      </c>
      <c r="W144" s="15">
        <f t="shared" si="7"/>
        <v>0.75</v>
      </c>
      <c r="X144" s="15">
        <f t="shared" si="8"/>
        <v>651</v>
      </c>
      <c r="Y144" s="54">
        <f t="shared" ref="Y144:Y146" si="156">(T144+U144)*(V144+W144)*X144*F144*H144/1000</f>
        <v>353.16750000000002</v>
      </c>
      <c r="Z144" s="54">
        <f t="shared" si="10"/>
        <v>158.4</v>
      </c>
      <c r="AA144" s="54">
        <f t="shared" si="11"/>
        <v>353.16750000000002</v>
      </c>
      <c r="AB144" s="54">
        <f t="shared" si="12"/>
        <v>0.21085858585858583</v>
      </c>
      <c r="AC144" s="54">
        <f t="shared" si="13"/>
        <v>9.4572688596770649E-2</v>
      </c>
    </row>
    <row r="145" spans="1:29" ht="15">
      <c r="A145" s="10">
        <v>144</v>
      </c>
      <c r="B145" s="46">
        <v>45</v>
      </c>
      <c r="C145" s="46">
        <v>14</v>
      </c>
      <c r="D145" s="46">
        <v>27</v>
      </c>
      <c r="E145" s="46">
        <v>22</v>
      </c>
      <c r="F145" s="24">
        <v>9</v>
      </c>
      <c r="G145" s="24">
        <v>8</v>
      </c>
      <c r="H145" s="24">
        <v>10</v>
      </c>
      <c r="I145" s="24">
        <v>3</v>
      </c>
      <c r="J145" s="24">
        <v>444</v>
      </c>
      <c r="K145" s="24">
        <v>648</v>
      </c>
      <c r="L145" s="24">
        <v>31.8</v>
      </c>
      <c r="M145" s="40" t="s">
        <v>52</v>
      </c>
      <c r="O145" s="54">
        <f t="shared" si="151"/>
        <v>366.08465454545455</v>
      </c>
      <c r="P145" s="54">
        <f t="shared" si="1"/>
        <v>142.56</v>
      </c>
      <c r="Q145" s="54">
        <v>583.20000000000005</v>
      </c>
      <c r="R145" s="15">
        <f t="shared" si="152"/>
        <v>1.2181818181818183</v>
      </c>
      <c r="S145" s="15">
        <f t="shared" si="153"/>
        <v>473.04</v>
      </c>
      <c r="T145" s="15">
        <f t="shared" si="154"/>
        <v>1.7222222222222221</v>
      </c>
      <c r="U145" s="54">
        <f t="shared" si="155"/>
        <v>1.7222222222222221</v>
      </c>
      <c r="V145" s="15">
        <f t="shared" si="6"/>
        <v>1</v>
      </c>
      <c r="W145" s="15">
        <f t="shared" si="7"/>
        <v>0.75</v>
      </c>
      <c r="X145" s="15">
        <f t="shared" si="8"/>
        <v>610.79999999999995</v>
      </c>
      <c r="Y145" s="54">
        <f t="shared" si="156"/>
        <v>331.35899999999992</v>
      </c>
      <c r="Z145" s="54">
        <f t="shared" si="10"/>
        <v>142.56</v>
      </c>
      <c r="AA145" s="54">
        <f t="shared" si="11"/>
        <v>331.35899999999992</v>
      </c>
      <c r="AB145" s="54">
        <f t="shared" si="12"/>
        <v>0.22306397306397308</v>
      </c>
      <c r="AC145" s="54">
        <f t="shared" si="13"/>
        <v>9.5968420957330297E-2</v>
      </c>
    </row>
    <row r="146" spans="1:29" ht="15">
      <c r="A146" s="10">
        <v>145</v>
      </c>
      <c r="B146" s="46">
        <v>45</v>
      </c>
      <c r="C146" s="46">
        <v>14</v>
      </c>
      <c r="D146" s="46">
        <v>27</v>
      </c>
      <c r="E146" s="46">
        <v>22</v>
      </c>
      <c r="F146" s="24">
        <v>9</v>
      </c>
      <c r="G146" s="24">
        <v>8</v>
      </c>
      <c r="H146" s="24">
        <v>10</v>
      </c>
      <c r="I146" s="24">
        <v>3</v>
      </c>
      <c r="J146" s="24">
        <v>675</v>
      </c>
      <c r="K146" s="24">
        <v>813</v>
      </c>
      <c r="L146" s="24">
        <v>42.7</v>
      </c>
      <c r="M146" s="40" t="s">
        <v>52</v>
      </c>
      <c r="O146" s="54">
        <f t="shared" si="151"/>
        <v>459.30065454545456</v>
      </c>
      <c r="P146" s="54">
        <f t="shared" si="1"/>
        <v>178.86</v>
      </c>
      <c r="Q146" s="54">
        <v>731.7</v>
      </c>
      <c r="R146" s="15">
        <f t="shared" si="152"/>
        <v>1.2181818181818183</v>
      </c>
      <c r="S146" s="15">
        <f t="shared" si="153"/>
        <v>593.49</v>
      </c>
      <c r="T146" s="15">
        <f t="shared" si="154"/>
        <v>1.7222222222222221</v>
      </c>
      <c r="U146" s="54">
        <f t="shared" si="155"/>
        <v>1.7222222222222221</v>
      </c>
      <c r="V146" s="15">
        <f t="shared" si="6"/>
        <v>1</v>
      </c>
      <c r="W146" s="15">
        <f t="shared" si="7"/>
        <v>0.75</v>
      </c>
      <c r="X146" s="15">
        <f t="shared" si="8"/>
        <v>813</v>
      </c>
      <c r="Y146" s="54">
        <f t="shared" si="156"/>
        <v>441.05250000000001</v>
      </c>
      <c r="Z146" s="54">
        <f t="shared" si="10"/>
        <v>178.86</v>
      </c>
      <c r="AA146" s="54">
        <f t="shared" si="11"/>
        <v>441.05250000000001</v>
      </c>
      <c r="AB146" s="54">
        <f t="shared" si="12"/>
        <v>0.23873420552387342</v>
      </c>
      <c r="AC146" s="54">
        <f t="shared" si="13"/>
        <v>9.6813871364520104E-2</v>
      </c>
    </row>
    <row r="147" spans="1:29" ht="15">
      <c r="A147" s="10">
        <v>146</v>
      </c>
      <c r="S147" s="26"/>
      <c r="T147" s="15"/>
      <c r="U147" s="15"/>
      <c r="V147" s="15"/>
      <c r="W147" s="15"/>
      <c r="X147" s="15"/>
      <c r="Y147" s="15"/>
      <c r="Z147" s="36"/>
      <c r="AA147" s="36"/>
      <c r="AB147" s="36">
        <f t="shared" ref="AB147:AC147" si="157">AVERAGE(AB1:AB145)</f>
        <v>1.8953558056702156</v>
      </c>
      <c r="AC147" s="36">
        <f t="shared" si="157"/>
        <v>1.0150183361989671</v>
      </c>
    </row>
    <row r="148" spans="1:29" ht="15">
      <c r="A148" s="10">
        <v>147</v>
      </c>
      <c r="S148" s="15"/>
      <c r="T148" s="15"/>
      <c r="U148" s="15"/>
      <c r="V148" s="15"/>
      <c r="W148" s="15"/>
      <c r="X148" s="15"/>
      <c r="Y148" s="15"/>
      <c r="Z148" s="36"/>
      <c r="AA148" s="36"/>
      <c r="AB148" s="77" t="s">
        <v>108</v>
      </c>
      <c r="AC148" s="77" t="s">
        <v>109</v>
      </c>
    </row>
    <row r="149" spans="1:29" ht="15">
      <c r="A149" s="10">
        <v>148</v>
      </c>
      <c r="S149" s="15"/>
      <c r="T149" s="15"/>
      <c r="U149" s="15"/>
      <c r="V149" s="15"/>
      <c r="W149" s="15"/>
      <c r="X149" s="15"/>
      <c r="Y149" s="15"/>
      <c r="Z149" s="36"/>
      <c r="AA149" s="36"/>
      <c r="AB149" s="36">
        <f t="shared" ref="AB149:AC149" si="158">STDEV(AB1:AB145)/AB147</f>
        <v>0.74506360003236805</v>
      </c>
      <c r="AC149" s="36">
        <f t="shared" si="158"/>
        <v>0.60626303376433521</v>
      </c>
    </row>
    <row r="150" spans="1:29" ht="15">
      <c r="A150" s="10">
        <v>149</v>
      </c>
      <c r="S150" s="15"/>
      <c r="T150" s="15"/>
      <c r="U150" s="15"/>
      <c r="V150" s="15"/>
      <c r="W150" s="15"/>
      <c r="X150" s="15"/>
      <c r="Y150" s="15"/>
      <c r="Z150" s="36"/>
      <c r="AA150" s="36"/>
      <c r="AB150" s="36"/>
      <c r="AC150" s="36"/>
    </row>
    <row r="151" spans="1:29" ht="15">
      <c r="A151" s="10">
        <v>150</v>
      </c>
      <c r="S151" s="15"/>
      <c r="T151" s="15"/>
      <c r="U151" s="15"/>
      <c r="V151" s="15"/>
      <c r="W151" s="15"/>
      <c r="X151" s="15"/>
      <c r="Y151" s="15"/>
      <c r="Z151" s="36"/>
      <c r="AA151" s="36"/>
      <c r="AB151" s="36"/>
      <c r="AC151" s="36"/>
    </row>
    <row r="152" spans="1:29" ht="15">
      <c r="A152" s="10">
        <v>151</v>
      </c>
      <c r="S152" s="15"/>
      <c r="T152" s="15"/>
      <c r="U152" s="15"/>
      <c r="V152" s="15"/>
      <c r="W152" s="15"/>
      <c r="X152" s="15"/>
      <c r="Y152" s="15"/>
      <c r="Z152" s="36"/>
      <c r="AA152" s="36"/>
      <c r="AB152" s="36"/>
      <c r="AC152" s="36"/>
    </row>
    <row r="153" spans="1:29" ht="17.25">
      <c r="A153" s="10">
        <v>152</v>
      </c>
      <c r="S153" s="78"/>
      <c r="T153" s="15"/>
      <c r="U153" s="15"/>
      <c r="V153" s="15"/>
      <c r="W153" s="15"/>
      <c r="X153" s="15"/>
      <c r="Y153" s="15"/>
      <c r="Z153" s="36"/>
      <c r="AA153" s="36"/>
      <c r="AB153" s="36"/>
      <c r="AC153" s="36"/>
    </row>
    <row r="154" spans="1:29" ht="15">
      <c r="A154" s="10">
        <v>153</v>
      </c>
      <c r="S154" s="15"/>
      <c r="T154" s="15"/>
      <c r="U154" s="15"/>
      <c r="V154" s="15"/>
      <c r="W154" s="15"/>
      <c r="X154" s="15"/>
      <c r="Y154" s="15"/>
      <c r="Z154" s="36"/>
      <c r="AA154" s="36"/>
      <c r="AB154" s="36"/>
      <c r="AC154" s="36"/>
    </row>
    <row r="155" spans="1:29" ht="15">
      <c r="A155" s="10">
        <v>154</v>
      </c>
      <c r="S155" s="15"/>
      <c r="T155" s="15"/>
      <c r="U155" s="15"/>
      <c r="V155" s="15"/>
      <c r="W155" s="15"/>
      <c r="X155" s="15"/>
      <c r="Y155" s="15"/>
      <c r="Z155" s="36"/>
      <c r="AA155" s="36"/>
      <c r="AB155" s="36"/>
      <c r="AC155" s="36"/>
    </row>
    <row r="156" spans="1:29" ht="15">
      <c r="A156" s="10">
        <v>155</v>
      </c>
      <c r="S156" s="15"/>
      <c r="T156" s="15"/>
      <c r="U156" s="15"/>
      <c r="V156" s="15"/>
      <c r="W156" s="15"/>
      <c r="X156" s="15"/>
      <c r="Y156" s="15"/>
      <c r="Z156" s="36"/>
      <c r="AA156" s="36"/>
      <c r="AB156" s="36"/>
      <c r="AC156" s="36"/>
    </row>
    <row r="157" spans="1:29" ht="15">
      <c r="A157" s="10">
        <v>156</v>
      </c>
      <c r="S157" s="15"/>
      <c r="T157" s="15"/>
      <c r="U157" s="15"/>
      <c r="V157" s="15"/>
      <c r="W157" s="15"/>
      <c r="X157" s="15"/>
      <c r="Y157" s="15"/>
      <c r="Z157" s="36"/>
      <c r="AA157" s="36"/>
      <c r="AB157" s="36"/>
      <c r="AC157" s="36"/>
    </row>
    <row r="158" spans="1:29" ht="15">
      <c r="A158" s="10">
        <v>157</v>
      </c>
      <c r="S158" s="15"/>
      <c r="T158" s="15"/>
      <c r="U158" s="15"/>
      <c r="V158" s="15"/>
      <c r="W158" s="15"/>
      <c r="X158" s="15"/>
      <c r="Y158" s="15"/>
      <c r="Z158" s="36"/>
      <c r="AA158" s="36"/>
      <c r="AB158" s="36"/>
      <c r="AC158" s="36"/>
    </row>
    <row r="159" spans="1:29" ht="15">
      <c r="A159" s="10">
        <v>158</v>
      </c>
      <c r="S159" s="15"/>
      <c r="T159" s="15"/>
      <c r="U159" s="15"/>
      <c r="V159" s="15"/>
      <c r="W159" s="15"/>
      <c r="X159" s="15"/>
      <c r="Y159" s="15"/>
      <c r="Z159" s="36"/>
      <c r="AA159" s="36"/>
      <c r="AB159" s="36"/>
      <c r="AC159" s="36"/>
    </row>
    <row r="160" spans="1:29" ht="15">
      <c r="A160" s="10">
        <v>159</v>
      </c>
      <c r="S160" s="15"/>
      <c r="T160" s="15"/>
      <c r="U160" s="15"/>
      <c r="V160" s="15"/>
      <c r="W160" s="15"/>
      <c r="X160" s="15"/>
      <c r="Y160" s="15"/>
      <c r="Z160" s="36"/>
      <c r="AA160" s="36"/>
      <c r="AB160" s="36"/>
      <c r="AC160" s="36"/>
    </row>
    <row r="161" spans="1:29" ht="15">
      <c r="A161" s="10">
        <v>160</v>
      </c>
      <c r="S161" s="15"/>
      <c r="T161" s="15"/>
      <c r="U161" s="15"/>
      <c r="V161" s="15"/>
      <c r="W161" s="15"/>
      <c r="X161" s="15"/>
      <c r="Y161" s="15"/>
      <c r="Z161" s="36"/>
      <c r="AA161" s="36"/>
      <c r="AB161" s="36"/>
      <c r="AC161" s="36"/>
    </row>
    <row r="162" spans="1:29" ht="15">
      <c r="A162" s="10">
        <v>161</v>
      </c>
      <c r="S162" s="15"/>
      <c r="T162" s="15"/>
      <c r="U162" s="15"/>
      <c r="V162" s="15"/>
      <c r="W162" s="15"/>
      <c r="X162" s="15"/>
      <c r="Y162" s="15"/>
      <c r="Z162" s="36"/>
      <c r="AA162" s="36"/>
      <c r="AB162" s="36"/>
      <c r="AC162" s="36"/>
    </row>
    <row r="163" spans="1:29" ht="15">
      <c r="A163" s="10">
        <v>162</v>
      </c>
      <c r="S163" s="15"/>
      <c r="T163" s="15"/>
      <c r="U163" s="15"/>
      <c r="V163" s="15"/>
      <c r="W163" s="15"/>
      <c r="X163" s="15"/>
      <c r="Y163" s="15"/>
      <c r="Z163" s="36"/>
      <c r="AA163" s="36"/>
      <c r="AB163" s="36"/>
      <c r="AC163" s="36"/>
    </row>
    <row r="164" spans="1:29" ht="15">
      <c r="A164" s="10">
        <v>163</v>
      </c>
      <c r="S164" s="15"/>
      <c r="T164" s="15"/>
      <c r="U164" s="15"/>
      <c r="V164" s="15"/>
      <c r="W164" s="15"/>
      <c r="X164" s="15"/>
      <c r="Y164" s="15"/>
      <c r="Z164" s="36"/>
      <c r="AA164" s="36"/>
      <c r="AB164" s="36"/>
      <c r="AC164" s="36"/>
    </row>
    <row r="165" spans="1:29" ht="15">
      <c r="A165" s="10">
        <v>164</v>
      </c>
      <c r="S165" s="15"/>
      <c r="T165" s="15"/>
      <c r="U165" s="15"/>
      <c r="V165" s="15"/>
      <c r="W165" s="15"/>
      <c r="X165" s="15"/>
      <c r="Y165" s="15"/>
      <c r="Z165" s="36"/>
      <c r="AA165" s="36"/>
      <c r="AB165" s="36"/>
      <c r="AC165" s="36"/>
    </row>
    <row r="166" spans="1:29" ht="15">
      <c r="A166" s="10">
        <v>165</v>
      </c>
      <c r="S166" s="15"/>
      <c r="T166" s="15"/>
      <c r="U166" s="15"/>
      <c r="V166" s="15"/>
      <c r="W166" s="15"/>
      <c r="X166" s="15"/>
      <c r="Y166" s="15"/>
      <c r="Z166" s="36"/>
      <c r="AA166" s="36"/>
      <c r="AB166" s="36"/>
      <c r="AC166" s="36"/>
    </row>
    <row r="167" spans="1:29" ht="15">
      <c r="A167" s="10">
        <v>166</v>
      </c>
      <c r="S167" s="15"/>
      <c r="T167" s="15"/>
      <c r="U167" s="15"/>
      <c r="V167" s="15"/>
      <c r="W167" s="15"/>
      <c r="X167" s="15"/>
      <c r="Y167" s="15"/>
      <c r="Z167" s="36"/>
      <c r="AA167" s="36"/>
      <c r="AB167" s="36"/>
      <c r="AC167" s="36"/>
    </row>
    <row r="168" spans="1:29" ht="15">
      <c r="A168" s="10">
        <v>167</v>
      </c>
      <c r="S168" s="15"/>
      <c r="T168" s="15"/>
      <c r="U168" s="15"/>
      <c r="V168" s="15"/>
      <c r="W168" s="15"/>
      <c r="X168" s="15"/>
      <c r="Y168" s="15"/>
      <c r="Z168" s="36"/>
      <c r="AA168" s="36"/>
      <c r="AB168" s="36"/>
      <c r="AC168" s="36"/>
    </row>
    <row r="169" spans="1:29" ht="15">
      <c r="A169" s="10">
        <v>168</v>
      </c>
      <c r="S169" s="15"/>
      <c r="T169" s="15"/>
      <c r="U169" s="15"/>
      <c r="V169" s="15"/>
      <c r="W169" s="15"/>
      <c r="X169" s="15"/>
      <c r="Y169" s="15"/>
      <c r="Z169" s="36"/>
      <c r="AA169" s="36"/>
      <c r="AB169" s="36"/>
      <c r="AC169" s="36"/>
    </row>
    <row r="170" spans="1:29" ht="15">
      <c r="A170" s="10">
        <v>169</v>
      </c>
      <c r="S170" s="15"/>
      <c r="T170" s="15"/>
      <c r="U170" s="15"/>
      <c r="V170" s="15"/>
      <c r="W170" s="15"/>
      <c r="X170" s="15"/>
      <c r="Y170" s="15"/>
      <c r="Z170" s="36"/>
      <c r="AA170" s="36"/>
      <c r="AB170" s="36"/>
      <c r="AC170" s="36"/>
    </row>
    <row r="171" spans="1:29" ht="15">
      <c r="A171" s="10">
        <v>170</v>
      </c>
      <c r="S171" s="15"/>
      <c r="T171" s="15"/>
      <c r="U171" s="15"/>
      <c r="V171" s="15"/>
      <c r="W171" s="15"/>
      <c r="X171" s="15"/>
      <c r="Y171" s="15"/>
      <c r="Z171" s="36"/>
      <c r="AA171" s="36"/>
      <c r="AB171" s="36"/>
      <c r="AC171" s="36"/>
    </row>
    <row r="172" spans="1:29" ht="15">
      <c r="A172" s="10">
        <v>171</v>
      </c>
      <c r="S172" s="15"/>
      <c r="T172" s="15"/>
      <c r="U172" s="15"/>
      <c r="V172" s="15"/>
      <c r="W172" s="15"/>
      <c r="X172" s="15"/>
      <c r="Y172" s="15"/>
      <c r="Z172" s="36"/>
      <c r="AA172" s="36"/>
      <c r="AB172" s="36"/>
      <c r="AC172" s="36"/>
    </row>
    <row r="173" spans="1:29" ht="15">
      <c r="A173" s="10">
        <v>172</v>
      </c>
      <c r="S173" s="15"/>
      <c r="T173" s="15"/>
      <c r="U173" s="15"/>
      <c r="V173" s="15"/>
      <c r="W173" s="15"/>
      <c r="X173" s="15"/>
      <c r="Y173" s="15"/>
      <c r="Z173" s="36"/>
      <c r="AA173" s="36"/>
      <c r="AB173" s="36"/>
      <c r="AC173" s="36"/>
    </row>
    <row r="174" spans="1:29" ht="15">
      <c r="A174" s="10">
        <v>173</v>
      </c>
      <c r="S174" s="15"/>
      <c r="T174" s="15"/>
      <c r="U174" s="15"/>
      <c r="V174" s="15"/>
      <c r="W174" s="15"/>
      <c r="X174" s="15"/>
      <c r="Y174" s="15"/>
      <c r="Z174" s="36"/>
      <c r="AA174" s="36"/>
      <c r="AB174" s="36"/>
      <c r="AC174" s="36"/>
    </row>
    <row r="175" spans="1:29" ht="15">
      <c r="A175" s="10">
        <v>174</v>
      </c>
      <c r="S175" s="15"/>
      <c r="T175" s="15"/>
      <c r="U175" s="15"/>
      <c r="V175" s="15"/>
      <c r="W175" s="15"/>
      <c r="X175" s="15"/>
      <c r="Y175" s="15"/>
      <c r="Z175" s="36"/>
      <c r="AA175" s="36"/>
      <c r="AB175" s="36"/>
      <c r="AC175" s="36"/>
    </row>
    <row r="176" spans="1:29" ht="15">
      <c r="A176" s="10">
        <v>175</v>
      </c>
      <c r="S176" s="15"/>
      <c r="T176" s="15"/>
      <c r="U176" s="15"/>
      <c r="V176" s="15"/>
      <c r="W176" s="15"/>
      <c r="X176" s="15"/>
      <c r="Y176" s="15"/>
      <c r="Z176" s="36"/>
      <c r="AA176" s="36"/>
      <c r="AB176" s="36"/>
      <c r="AC176" s="36"/>
    </row>
    <row r="177" spans="1:29" ht="15">
      <c r="A177" s="10">
        <v>176</v>
      </c>
      <c r="S177" s="15"/>
      <c r="T177" s="15"/>
      <c r="U177" s="15"/>
      <c r="V177" s="15"/>
      <c r="W177" s="15"/>
      <c r="X177" s="15"/>
      <c r="Y177" s="15"/>
      <c r="Z177" s="36"/>
      <c r="AA177" s="36"/>
      <c r="AB177" s="36"/>
      <c r="AC177" s="36"/>
    </row>
    <row r="178" spans="1:29" ht="15">
      <c r="A178" s="10">
        <v>177</v>
      </c>
      <c r="S178" s="15"/>
      <c r="T178" s="15"/>
      <c r="U178" s="15"/>
      <c r="V178" s="15"/>
      <c r="W178" s="15"/>
      <c r="X178" s="15"/>
      <c r="Y178" s="15"/>
      <c r="Z178" s="36"/>
      <c r="AA178" s="36"/>
      <c r="AB178" s="36"/>
      <c r="AC178" s="36"/>
    </row>
    <row r="179" spans="1:29" ht="15">
      <c r="A179" s="10">
        <v>178</v>
      </c>
      <c r="S179" s="15"/>
      <c r="T179" s="15"/>
      <c r="U179" s="15"/>
      <c r="V179" s="15"/>
      <c r="W179" s="15"/>
      <c r="X179" s="15"/>
      <c r="Y179" s="15"/>
      <c r="Z179" s="36"/>
      <c r="AA179" s="36"/>
      <c r="AB179" s="36"/>
      <c r="AC179" s="36"/>
    </row>
    <row r="180" spans="1:29" ht="15">
      <c r="A180" s="10">
        <v>179</v>
      </c>
      <c r="S180" s="15"/>
      <c r="T180" s="15"/>
      <c r="U180" s="15"/>
      <c r="V180" s="15"/>
      <c r="W180" s="15"/>
      <c r="X180" s="15"/>
      <c r="Y180" s="15"/>
      <c r="Z180" s="36"/>
      <c r="AA180" s="36"/>
      <c r="AB180" s="36"/>
      <c r="AC180" s="36"/>
    </row>
    <row r="181" spans="1:29" ht="15">
      <c r="A181" s="10">
        <v>180</v>
      </c>
      <c r="S181" s="15"/>
      <c r="T181" s="15"/>
      <c r="U181" s="15"/>
      <c r="V181" s="15"/>
      <c r="W181" s="15"/>
      <c r="X181" s="15"/>
      <c r="Y181" s="15"/>
      <c r="Z181" s="36"/>
      <c r="AA181" s="36"/>
      <c r="AB181" s="36"/>
      <c r="AC181" s="36"/>
    </row>
    <row r="182" spans="1:29" ht="15">
      <c r="A182" s="10">
        <v>181</v>
      </c>
      <c r="S182" s="15"/>
      <c r="T182" s="15"/>
      <c r="U182" s="15"/>
      <c r="V182" s="15"/>
      <c r="W182" s="15"/>
      <c r="X182" s="15"/>
      <c r="Y182" s="15"/>
      <c r="Z182" s="36"/>
      <c r="AA182" s="36"/>
      <c r="AB182" s="36"/>
      <c r="AC182" s="36"/>
    </row>
    <row r="183" spans="1:29" ht="15">
      <c r="A183" s="10">
        <v>182</v>
      </c>
      <c r="S183" s="15"/>
      <c r="T183" s="15"/>
      <c r="U183" s="15"/>
      <c r="V183" s="15"/>
      <c r="W183" s="15"/>
      <c r="X183" s="15"/>
      <c r="Y183" s="15"/>
      <c r="Z183" s="36"/>
      <c r="AA183" s="36"/>
      <c r="AB183" s="36"/>
      <c r="AC183" s="36"/>
    </row>
    <row r="184" spans="1:29" ht="15">
      <c r="A184" s="10">
        <v>183</v>
      </c>
      <c r="S184" s="15"/>
      <c r="T184" s="15"/>
      <c r="U184" s="15"/>
      <c r="V184" s="15"/>
      <c r="W184" s="15"/>
      <c r="X184" s="15"/>
      <c r="Y184" s="15"/>
      <c r="Z184" s="36"/>
      <c r="AA184" s="36"/>
      <c r="AB184" s="36"/>
      <c r="AC184" s="36"/>
    </row>
    <row r="185" spans="1:29" ht="15">
      <c r="A185" s="10">
        <v>184</v>
      </c>
      <c r="S185" s="15"/>
      <c r="T185" s="15"/>
      <c r="U185" s="15"/>
      <c r="V185" s="15"/>
      <c r="W185" s="15"/>
      <c r="X185" s="15"/>
      <c r="Y185" s="15"/>
      <c r="Z185" s="36"/>
      <c r="AA185" s="36"/>
      <c r="AB185" s="36"/>
      <c r="AC185" s="36"/>
    </row>
    <row r="186" spans="1:29" ht="15">
      <c r="A186" s="10">
        <v>185</v>
      </c>
      <c r="S186" s="15"/>
      <c r="T186" s="15"/>
      <c r="U186" s="15"/>
      <c r="V186" s="15"/>
      <c r="W186" s="15"/>
      <c r="X186" s="15"/>
      <c r="Y186" s="15"/>
      <c r="Z186" s="36"/>
      <c r="AA186" s="36"/>
      <c r="AB186" s="36"/>
      <c r="AC186" s="36"/>
    </row>
    <row r="187" spans="1:29" ht="15">
      <c r="A187" s="10">
        <v>186</v>
      </c>
      <c r="S187" s="15"/>
      <c r="T187" s="15"/>
      <c r="U187" s="15"/>
      <c r="V187" s="15"/>
      <c r="W187" s="15"/>
      <c r="X187" s="15"/>
      <c r="Y187" s="15"/>
      <c r="Z187" s="36"/>
      <c r="AA187" s="36"/>
      <c r="AB187" s="36"/>
      <c r="AC187" s="36"/>
    </row>
    <row r="188" spans="1:29" ht="15">
      <c r="A188" s="10">
        <v>187</v>
      </c>
      <c r="S188" s="15"/>
      <c r="T188" s="15"/>
      <c r="U188" s="15"/>
      <c r="V188" s="15"/>
      <c r="W188" s="15"/>
      <c r="X188" s="15"/>
      <c r="Y188" s="15"/>
      <c r="Z188" s="36"/>
      <c r="AA188" s="36"/>
      <c r="AB188" s="36"/>
      <c r="AC188" s="36"/>
    </row>
    <row r="189" spans="1:29" ht="15">
      <c r="A189" s="10">
        <v>188</v>
      </c>
      <c r="S189" s="15"/>
      <c r="T189" s="15"/>
      <c r="U189" s="15"/>
      <c r="V189" s="15"/>
      <c r="W189" s="15"/>
      <c r="X189" s="15"/>
      <c r="Y189" s="15"/>
      <c r="Z189" s="36"/>
      <c r="AA189" s="36"/>
      <c r="AB189" s="36"/>
      <c r="AC189" s="36"/>
    </row>
    <row r="190" spans="1:29" ht="15">
      <c r="A190" s="10">
        <v>189</v>
      </c>
      <c r="S190" s="15"/>
      <c r="T190" s="15"/>
      <c r="U190" s="15"/>
      <c r="V190" s="15"/>
      <c r="W190" s="15"/>
      <c r="X190" s="15"/>
      <c r="Y190" s="15"/>
      <c r="Z190" s="36"/>
      <c r="AA190" s="36"/>
      <c r="AB190" s="36"/>
      <c r="AC190" s="36"/>
    </row>
    <row r="191" spans="1:29" ht="15">
      <c r="A191" s="10">
        <v>190</v>
      </c>
      <c r="S191" s="15"/>
      <c r="T191" s="15"/>
      <c r="U191" s="15"/>
      <c r="V191" s="15"/>
      <c r="W191" s="15"/>
      <c r="X191" s="15"/>
      <c r="Y191" s="15"/>
      <c r="Z191" s="36"/>
      <c r="AA191" s="36"/>
      <c r="AB191" s="36"/>
      <c r="AC191" s="36"/>
    </row>
    <row r="192" spans="1:29" ht="15">
      <c r="A192" s="10">
        <v>191</v>
      </c>
      <c r="S192" s="15"/>
      <c r="T192" s="15"/>
      <c r="U192" s="15"/>
      <c r="V192" s="15"/>
      <c r="W192" s="15"/>
      <c r="X192" s="15"/>
      <c r="Y192" s="15"/>
      <c r="Z192" s="36"/>
      <c r="AA192" s="36"/>
      <c r="AB192" s="36"/>
      <c r="AC192" s="36"/>
    </row>
    <row r="193" spans="1:29" ht="15">
      <c r="A193" s="10">
        <v>192</v>
      </c>
      <c r="S193" s="15"/>
      <c r="T193" s="15"/>
      <c r="U193" s="15"/>
      <c r="V193" s="15"/>
      <c r="W193" s="15"/>
      <c r="X193" s="15"/>
      <c r="Y193" s="15"/>
      <c r="Z193" s="36"/>
      <c r="AA193" s="36"/>
      <c r="AB193" s="36"/>
      <c r="AC193" s="36"/>
    </row>
    <row r="194" spans="1:29" ht="15">
      <c r="A194" s="10">
        <v>193</v>
      </c>
      <c r="S194" s="15"/>
      <c r="T194" s="15"/>
      <c r="U194" s="15"/>
      <c r="V194" s="15"/>
      <c r="W194" s="15"/>
      <c r="X194" s="15"/>
      <c r="Y194" s="15"/>
      <c r="Z194" s="36"/>
      <c r="AA194" s="36"/>
      <c r="AB194" s="36"/>
      <c r="AC194" s="36"/>
    </row>
    <row r="195" spans="1:29" ht="15">
      <c r="A195" s="10">
        <v>194</v>
      </c>
      <c r="S195" s="15"/>
      <c r="T195" s="15"/>
      <c r="U195" s="15"/>
      <c r="V195" s="15"/>
      <c r="W195" s="15"/>
      <c r="X195" s="15"/>
      <c r="Y195" s="15"/>
      <c r="Z195" s="36"/>
      <c r="AA195" s="36"/>
      <c r="AB195" s="36"/>
      <c r="AC195" s="36"/>
    </row>
    <row r="196" spans="1:29" ht="15">
      <c r="A196" s="10">
        <v>195</v>
      </c>
      <c r="S196" s="15"/>
      <c r="T196" s="15"/>
      <c r="U196" s="15"/>
      <c r="V196" s="15"/>
      <c r="W196" s="15"/>
      <c r="X196" s="15"/>
      <c r="Y196" s="15"/>
      <c r="Z196" s="36"/>
      <c r="AA196" s="36"/>
      <c r="AB196" s="36"/>
      <c r="AC196" s="36"/>
    </row>
    <row r="197" spans="1:29" ht="15">
      <c r="A197" s="10">
        <v>196</v>
      </c>
      <c r="S197" s="15"/>
      <c r="T197" s="15"/>
      <c r="U197" s="15"/>
      <c r="V197" s="15"/>
      <c r="W197" s="15"/>
      <c r="X197" s="15"/>
      <c r="Y197" s="15"/>
      <c r="Z197" s="36"/>
      <c r="AA197" s="36"/>
      <c r="AB197" s="36"/>
      <c r="AC197" s="36"/>
    </row>
    <row r="198" spans="1:29" ht="15">
      <c r="A198" s="10">
        <v>197</v>
      </c>
      <c r="S198" s="15"/>
      <c r="T198" s="15"/>
      <c r="U198" s="15"/>
      <c r="V198" s="15"/>
      <c r="W198" s="15"/>
      <c r="X198" s="15"/>
      <c r="Y198" s="15"/>
      <c r="Z198" s="36"/>
      <c r="AA198" s="36"/>
      <c r="AB198" s="36"/>
      <c r="AC198" s="36"/>
    </row>
    <row r="199" spans="1:29" ht="15">
      <c r="A199" s="10">
        <v>198</v>
      </c>
      <c r="S199" s="15"/>
      <c r="T199" s="15"/>
      <c r="U199" s="15"/>
      <c r="V199" s="15"/>
      <c r="W199" s="15"/>
      <c r="X199" s="15"/>
      <c r="Y199" s="15"/>
      <c r="Z199" s="36"/>
      <c r="AA199" s="36"/>
      <c r="AB199" s="36"/>
      <c r="AC199" s="36"/>
    </row>
    <row r="200" spans="1:29" ht="15">
      <c r="A200" s="10">
        <v>199</v>
      </c>
      <c r="S200" s="15"/>
      <c r="T200" s="15"/>
      <c r="U200" s="15"/>
      <c r="V200" s="15"/>
      <c r="W200" s="15"/>
      <c r="X200" s="15"/>
      <c r="Y200" s="15"/>
      <c r="Z200" s="36"/>
      <c r="AA200" s="36"/>
      <c r="AB200" s="36"/>
      <c r="AC200" s="36"/>
    </row>
    <row r="201" spans="1:29" ht="15">
      <c r="A201" s="10">
        <v>200</v>
      </c>
      <c r="S201" s="15"/>
      <c r="T201" s="15"/>
      <c r="U201" s="15"/>
      <c r="V201" s="15"/>
      <c r="W201" s="15"/>
      <c r="X201" s="15"/>
      <c r="Y201" s="15"/>
      <c r="Z201" s="36"/>
      <c r="AA201" s="36"/>
      <c r="AB201" s="36"/>
      <c r="AC201" s="36"/>
    </row>
    <row r="202" spans="1:29" ht="15">
      <c r="A202" s="10">
        <v>201</v>
      </c>
      <c r="S202" s="15"/>
      <c r="T202" s="15"/>
      <c r="U202" s="15"/>
      <c r="V202" s="15"/>
      <c r="W202" s="15"/>
      <c r="X202" s="15"/>
      <c r="Y202" s="15"/>
      <c r="Z202" s="36"/>
      <c r="AA202" s="36"/>
      <c r="AB202" s="36"/>
      <c r="AC202" s="36"/>
    </row>
    <row r="203" spans="1:29" ht="15">
      <c r="A203" s="10">
        <v>202</v>
      </c>
      <c r="S203" s="15"/>
      <c r="T203" s="15"/>
      <c r="U203" s="15"/>
      <c r="V203" s="15"/>
      <c r="W203" s="15"/>
      <c r="X203" s="15"/>
      <c r="Y203" s="15"/>
      <c r="Z203" s="36"/>
      <c r="AA203" s="36"/>
      <c r="AB203" s="36"/>
      <c r="AC203" s="36"/>
    </row>
    <row r="204" spans="1:29" ht="15">
      <c r="A204" s="10">
        <v>203</v>
      </c>
      <c r="S204" s="15"/>
      <c r="T204" s="15"/>
      <c r="U204" s="15"/>
      <c r="V204" s="15"/>
      <c r="W204" s="15"/>
      <c r="X204" s="15"/>
      <c r="Y204" s="15"/>
      <c r="Z204" s="36"/>
      <c r="AA204" s="36"/>
      <c r="AB204" s="36"/>
      <c r="AC204" s="36"/>
    </row>
    <row r="205" spans="1:29" ht="15">
      <c r="A205" s="10">
        <v>204</v>
      </c>
      <c r="S205" s="15"/>
      <c r="T205" s="15"/>
      <c r="U205" s="15"/>
      <c r="V205" s="15"/>
      <c r="W205" s="15"/>
      <c r="X205" s="15"/>
      <c r="Y205" s="15"/>
      <c r="Z205" s="36"/>
      <c r="AA205" s="36"/>
      <c r="AB205" s="36"/>
      <c r="AC205" s="36"/>
    </row>
    <row r="206" spans="1:29" ht="15">
      <c r="A206" s="10">
        <v>205</v>
      </c>
      <c r="S206" s="15"/>
      <c r="T206" s="15"/>
      <c r="U206" s="17"/>
      <c r="V206" s="17"/>
      <c r="W206" s="17"/>
      <c r="X206" s="17"/>
      <c r="Y206" s="17"/>
      <c r="Z206" s="36"/>
      <c r="AA206" s="36"/>
      <c r="AB206" s="36"/>
      <c r="AC206" s="36"/>
    </row>
    <row r="207" spans="1:29" ht="15">
      <c r="A207" s="10">
        <v>206</v>
      </c>
      <c r="S207" s="15"/>
      <c r="T207" s="15"/>
      <c r="U207" s="17"/>
      <c r="V207" s="17"/>
      <c r="W207" s="17"/>
      <c r="X207" s="17"/>
      <c r="Y207" s="17"/>
      <c r="Z207" s="36"/>
      <c r="AA207" s="36"/>
      <c r="AB207" s="36"/>
      <c r="AC207" s="36"/>
    </row>
    <row r="208" spans="1:29" ht="15">
      <c r="A208" s="10">
        <v>207</v>
      </c>
      <c r="B208" s="15"/>
      <c r="C208" s="15"/>
      <c r="D208" s="15"/>
      <c r="E208" s="15"/>
      <c r="F208" s="48"/>
      <c r="G208" s="42"/>
      <c r="H208" s="42"/>
      <c r="I208" s="42"/>
      <c r="J208" s="42"/>
      <c r="K208" s="42"/>
      <c r="L208" s="42"/>
      <c r="M208" s="49"/>
      <c r="N208" s="15"/>
      <c r="O208" s="15"/>
      <c r="P208" s="15"/>
      <c r="Q208" s="15"/>
      <c r="S208" s="15"/>
      <c r="T208" s="15"/>
      <c r="U208" s="17"/>
      <c r="V208" s="17"/>
      <c r="W208" s="17"/>
      <c r="X208" s="17"/>
      <c r="Y208" s="17"/>
      <c r="Z208" s="36"/>
      <c r="AA208" s="36"/>
      <c r="AB208" s="36"/>
      <c r="AC208" s="36"/>
    </row>
    <row r="209" spans="1:29" ht="15">
      <c r="A209" s="10">
        <v>208</v>
      </c>
      <c r="B209" s="15"/>
      <c r="C209" s="15"/>
      <c r="D209" s="15"/>
      <c r="E209" s="15"/>
      <c r="F209" s="48"/>
      <c r="G209" s="42"/>
      <c r="H209" s="42"/>
      <c r="I209" s="42"/>
      <c r="J209" s="42"/>
      <c r="K209" s="42"/>
      <c r="L209" s="42"/>
      <c r="M209" s="49"/>
      <c r="N209" s="15"/>
      <c r="O209" s="15"/>
      <c r="P209" s="15"/>
      <c r="Q209" s="15"/>
      <c r="S209" s="15"/>
      <c r="T209" s="15"/>
      <c r="U209" s="17"/>
      <c r="V209" s="17"/>
      <c r="W209" s="17"/>
      <c r="X209" s="17"/>
      <c r="Y209" s="17"/>
      <c r="Z209" s="36"/>
      <c r="AA209" s="36"/>
      <c r="AB209" s="36"/>
      <c r="AC209" s="36"/>
    </row>
    <row r="210" spans="1:29" ht="15">
      <c r="A210" s="10">
        <v>209</v>
      </c>
      <c r="B210" s="15"/>
      <c r="C210" s="15"/>
      <c r="D210" s="15"/>
      <c r="E210" s="15"/>
      <c r="F210" s="48"/>
      <c r="G210" s="42"/>
      <c r="H210" s="42"/>
      <c r="I210" s="42"/>
      <c r="J210" s="42"/>
      <c r="K210" s="42"/>
      <c r="L210" s="42"/>
      <c r="M210" s="49"/>
      <c r="N210" s="15"/>
      <c r="O210" s="15"/>
      <c r="P210" s="15"/>
      <c r="Q210" s="15"/>
      <c r="S210" s="15"/>
      <c r="T210" s="15"/>
      <c r="U210" s="17"/>
      <c r="V210" s="17"/>
      <c r="W210" s="17"/>
      <c r="X210" s="17"/>
      <c r="Y210" s="17"/>
      <c r="Z210" s="36"/>
      <c r="AA210" s="36"/>
      <c r="AB210" s="36"/>
      <c r="AC210" s="36"/>
    </row>
    <row r="211" spans="1:29" ht="15">
      <c r="A211" s="10">
        <v>210</v>
      </c>
      <c r="B211" s="15"/>
      <c r="C211" s="15"/>
      <c r="D211" s="15"/>
      <c r="E211" s="15"/>
      <c r="F211" s="48"/>
      <c r="G211" s="42"/>
      <c r="H211" s="42"/>
      <c r="I211" s="42"/>
      <c r="J211" s="42"/>
      <c r="K211" s="42"/>
      <c r="L211" s="42"/>
      <c r="M211" s="49"/>
      <c r="N211" s="15"/>
      <c r="O211" s="15"/>
      <c r="P211" s="15"/>
      <c r="Q211" s="15"/>
      <c r="S211" s="15"/>
      <c r="T211" s="15"/>
      <c r="U211" s="17"/>
      <c r="V211" s="17"/>
      <c r="W211" s="17"/>
      <c r="X211" s="17"/>
      <c r="Y211" s="17"/>
      <c r="Z211" s="36"/>
      <c r="AA211" s="36"/>
      <c r="AB211" s="36"/>
      <c r="AC211" s="36"/>
    </row>
    <row r="212" spans="1:29" ht="15">
      <c r="A212" s="10">
        <v>211</v>
      </c>
      <c r="B212" s="15"/>
      <c r="C212" s="15"/>
      <c r="D212" s="15"/>
      <c r="E212" s="15"/>
      <c r="F212" s="48"/>
      <c r="G212" s="42"/>
      <c r="H212" s="42"/>
      <c r="I212" s="42"/>
      <c r="J212" s="42"/>
      <c r="K212" s="42"/>
      <c r="L212" s="42"/>
      <c r="M212" s="49"/>
      <c r="N212" s="15"/>
      <c r="O212" s="15"/>
      <c r="P212" s="15"/>
      <c r="Q212" s="15"/>
      <c r="S212" s="15"/>
      <c r="T212" s="15"/>
      <c r="U212" s="17"/>
      <c r="V212" s="17"/>
      <c r="W212" s="17"/>
      <c r="X212" s="17"/>
      <c r="Y212" s="17"/>
      <c r="Z212" s="36"/>
      <c r="AA212" s="36"/>
      <c r="AB212" s="36"/>
      <c r="AC212" s="36"/>
    </row>
    <row r="213" spans="1:29" ht="15">
      <c r="A213" s="10">
        <v>212</v>
      </c>
      <c r="B213" s="15"/>
      <c r="C213" s="15"/>
      <c r="D213" s="15"/>
      <c r="E213" s="15"/>
      <c r="F213" s="48"/>
      <c r="G213" s="42"/>
      <c r="H213" s="42"/>
      <c r="I213" s="42"/>
      <c r="J213" s="42"/>
      <c r="K213" s="42"/>
      <c r="L213" s="42"/>
      <c r="M213" s="49"/>
      <c r="N213" s="15"/>
      <c r="O213" s="15"/>
      <c r="P213" s="15"/>
      <c r="Q213" s="15"/>
      <c r="S213" s="15"/>
      <c r="T213" s="15"/>
      <c r="U213" s="17"/>
      <c r="V213" s="17"/>
      <c r="W213" s="17"/>
      <c r="X213" s="17"/>
      <c r="Y213" s="17"/>
      <c r="Z213" s="36"/>
      <c r="AA213" s="36"/>
      <c r="AB213" s="36"/>
      <c r="AC213" s="36"/>
    </row>
    <row r="214" spans="1:29" ht="15">
      <c r="A214" s="10">
        <v>213</v>
      </c>
      <c r="B214" s="15"/>
      <c r="C214" s="15"/>
      <c r="D214" s="15"/>
      <c r="E214" s="15"/>
      <c r="F214" s="48"/>
      <c r="G214" s="42"/>
      <c r="H214" s="42"/>
      <c r="I214" s="42"/>
      <c r="J214" s="42"/>
      <c r="K214" s="42"/>
      <c r="L214" s="42"/>
      <c r="M214" s="49"/>
      <c r="N214" s="15"/>
      <c r="O214" s="15"/>
      <c r="P214" s="15"/>
      <c r="Q214" s="15"/>
      <c r="S214" s="15"/>
      <c r="T214" s="15"/>
      <c r="U214" s="17"/>
      <c r="V214" s="17"/>
      <c r="W214" s="17"/>
      <c r="X214" s="17"/>
      <c r="Y214" s="17"/>
      <c r="Z214" s="36"/>
      <c r="AA214" s="36"/>
      <c r="AB214" s="36"/>
      <c r="AC214" s="36"/>
    </row>
    <row r="215" spans="1:29" ht="15">
      <c r="A215" s="10">
        <v>214</v>
      </c>
      <c r="B215" s="15"/>
      <c r="C215" s="15"/>
      <c r="D215" s="15"/>
      <c r="E215" s="15"/>
      <c r="F215" s="48"/>
      <c r="G215" s="42"/>
      <c r="H215" s="42"/>
      <c r="I215" s="42"/>
      <c r="J215" s="42"/>
      <c r="K215" s="42"/>
      <c r="L215" s="42"/>
      <c r="M215" s="49"/>
      <c r="N215" s="15"/>
      <c r="O215" s="15"/>
      <c r="P215" s="15"/>
      <c r="Q215" s="15"/>
      <c r="S215" s="15"/>
      <c r="T215" s="15"/>
      <c r="U215" s="17"/>
      <c r="V215" s="17"/>
      <c r="W215" s="17"/>
      <c r="X215" s="17"/>
      <c r="Y215" s="17"/>
      <c r="Z215" s="36"/>
      <c r="AA215" s="36"/>
      <c r="AB215" s="36"/>
      <c r="AC215" s="36"/>
    </row>
    <row r="216" spans="1:29" ht="15">
      <c r="A216" s="10">
        <v>215</v>
      </c>
      <c r="B216" s="15"/>
      <c r="C216" s="15"/>
      <c r="D216" s="15"/>
      <c r="E216" s="15"/>
      <c r="F216" s="48"/>
      <c r="G216" s="42"/>
      <c r="H216" s="42"/>
      <c r="I216" s="42"/>
      <c r="J216" s="42"/>
      <c r="K216" s="42"/>
      <c r="L216" s="42"/>
      <c r="M216" s="49"/>
      <c r="N216" s="15"/>
      <c r="O216" s="15"/>
      <c r="P216" s="15"/>
      <c r="Q216" s="15"/>
      <c r="S216" s="15"/>
      <c r="T216" s="15"/>
      <c r="U216" s="17"/>
      <c r="V216" s="17"/>
      <c r="W216" s="17"/>
      <c r="X216" s="17"/>
      <c r="Y216" s="17"/>
      <c r="Z216" s="36"/>
      <c r="AA216" s="36"/>
      <c r="AB216" s="36"/>
      <c r="AC216" s="36"/>
    </row>
    <row r="217" spans="1:29" ht="15">
      <c r="A217" s="10">
        <v>216</v>
      </c>
      <c r="B217" s="15"/>
      <c r="C217" s="15"/>
      <c r="D217" s="15"/>
      <c r="E217" s="15"/>
      <c r="F217" s="48"/>
      <c r="G217" s="42"/>
      <c r="H217" s="42"/>
      <c r="I217" s="42"/>
      <c r="J217" s="42"/>
      <c r="K217" s="42"/>
      <c r="L217" s="42"/>
      <c r="M217" s="49"/>
      <c r="N217" s="15"/>
      <c r="O217" s="15"/>
      <c r="P217" s="15"/>
      <c r="Q217" s="15"/>
      <c r="S217" s="15"/>
      <c r="T217" s="15"/>
      <c r="U217" s="17"/>
      <c r="V217" s="17"/>
      <c r="W217" s="17"/>
      <c r="X217" s="17"/>
      <c r="Y217" s="17"/>
      <c r="Z217" s="36"/>
      <c r="AA217" s="36"/>
      <c r="AB217" s="36"/>
      <c r="AC217" s="36"/>
    </row>
    <row r="218" spans="1:29" ht="15">
      <c r="A218" s="10">
        <v>217</v>
      </c>
      <c r="B218" s="15"/>
      <c r="C218" s="15"/>
      <c r="D218" s="15"/>
      <c r="E218" s="15"/>
      <c r="F218" s="48"/>
      <c r="G218" s="42"/>
      <c r="H218" s="42"/>
      <c r="I218" s="42"/>
      <c r="J218" s="42"/>
      <c r="K218" s="42"/>
      <c r="L218" s="42"/>
      <c r="M218" s="49"/>
      <c r="N218" s="15"/>
      <c r="O218" s="15"/>
      <c r="P218" s="15"/>
      <c r="Q218" s="15"/>
      <c r="S218" s="15"/>
      <c r="T218" s="15"/>
      <c r="U218" s="17"/>
      <c r="V218" s="17"/>
      <c r="W218" s="17"/>
      <c r="X218" s="17"/>
      <c r="Y218" s="17"/>
      <c r="Z218" s="36"/>
      <c r="AA218" s="36"/>
      <c r="AB218" s="36"/>
      <c r="AC218" s="36"/>
    </row>
    <row r="219" spans="1:29" ht="15">
      <c r="A219" s="10">
        <v>218</v>
      </c>
      <c r="B219" s="15"/>
      <c r="C219" s="15"/>
      <c r="D219" s="15"/>
      <c r="E219" s="15"/>
      <c r="F219" s="48"/>
      <c r="G219" s="42"/>
      <c r="H219" s="42"/>
      <c r="I219" s="42"/>
      <c r="J219" s="42"/>
      <c r="K219" s="42"/>
      <c r="L219" s="42"/>
      <c r="M219" s="49"/>
      <c r="N219" s="15"/>
      <c r="O219" s="15"/>
      <c r="P219" s="15"/>
      <c r="Q219" s="15"/>
      <c r="R219" s="15"/>
      <c r="S219" s="15"/>
      <c r="T219" s="15"/>
      <c r="U219" s="17"/>
      <c r="V219" s="17"/>
      <c r="W219" s="17"/>
      <c r="X219" s="17"/>
      <c r="Y219" s="17"/>
      <c r="Z219" s="36"/>
      <c r="AA219" s="36"/>
      <c r="AB219" s="36"/>
      <c r="AC219" s="36"/>
    </row>
    <row r="220" spans="1:29" ht="15">
      <c r="A220" s="10">
        <v>219</v>
      </c>
      <c r="B220" s="15"/>
      <c r="C220" s="15"/>
      <c r="D220" s="15"/>
      <c r="E220" s="15"/>
      <c r="F220" s="48"/>
      <c r="G220" s="42"/>
      <c r="H220" s="42"/>
      <c r="I220" s="42"/>
      <c r="J220" s="42"/>
      <c r="K220" s="42"/>
      <c r="L220" s="42"/>
      <c r="M220" s="49"/>
      <c r="N220" s="15"/>
      <c r="O220" s="15"/>
      <c r="P220" s="15"/>
      <c r="Q220" s="15"/>
      <c r="R220" s="15"/>
      <c r="S220" s="15"/>
      <c r="T220" s="15"/>
      <c r="U220" s="17"/>
      <c r="V220" s="17"/>
      <c r="W220" s="17"/>
      <c r="X220" s="17"/>
      <c r="Y220" s="17"/>
      <c r="Z220" s="36"/>
      <c r="AA220" s="36"/>
      <c r="AB220" s="36"/>
      <c r="AC220" s="36"/>
    </row>
    <row r="221" spans="1:29" ht="15">
      <c r="A221" s="10">
        <v>220</v>
      </c>
      <c r="B221" s="15"/>
      <c r="C221" s="15"/>
      <c r="D221" s="15"/>
      <c r="E221" s="15"/>
      <c r="F221" s="48"/>
      <c r="G221" s="42"/>
      <c r="H221" s="42"/>
      <c r="I221" s="42"/>
      <c r="J221" s="42"/>
      <c r="K221" s="42"/>
      <c r="L221" s="42"/>
      <c r="M221" s="49"/>
      <c r="N221" s="15"/>
      <c r="O221" s="15"/>
      <c r="P221" s="15"/>
      <c r="Q221" s="15"/>
      <c r="R221" s="15"/>
      <c r="S221" s="15"/>
      <c r="T221" s="15"/>
      <c r="U221" s="17"/>
      <c r="V221" s="17"/>
      <c r="W221" s="17"/>
      <c r="X221" s="17"/>
      <c r="Y221" s="17"/>
      <c r="Z221" s="36"/>
      <c r="AA221" s="36"/>
      <c r="AB221" s="36"/>
      <c r="AC221" s="36"/>
    </row>
    <row r="222" spans="1:29" ht="15">
      <c r="A222" s="10">
        <v>221</v>
      </c>
      <c r="B222" s="17"/>
      <c r="C222" s="17"/>
      <c r="D222" s="15"/>
      <c r="E222" s="15"/>
      <c r="F222" s="48"/>
      <c r="G222" s="42"/>
      <c r="H222" s="42"/>
      <c r="I222" s="42"/>
      <c r="J222" s="42"/>
      <c r="K222" s="42"/>
      <c r="L222" s="42"/>
      <c r="M222" s="49"/>
      <c r="N222" s="15"/>
      <c r="O222" s="15"/>
      <c r="P222" s="15"/>
      <c r="Q222" s="15"/>
      <c r="R222" s="15"/>
      <c r="S222" s="15"/>
      <c r="T222" s="15"/>
      <c r="U222" s="17"/>
      <c r="V222" s="17"/>
      <c r="W222" s="17"/>
      <c r="X222" s="17"/>
      <c r="Y222" s="17"/>
      <c r="Z222" s="36"/>
      <c r="AA222" s="36"/>
      <c r="AB222" s="36"/>
      <c r="AC222" s="36"/>
    </row>
    <row r="223" spans="1:29" ht="15">
      <c r="A223" s="10">
        <v>222</v>
      </c>
      <c r="B223" s="17"/>
      <c r="C223" s="17"/>
      <c r="D223" s="17"/>
      <c r="E223" s="17"/>
      <c r="F223" s="50"/>
      <c r="G223" s="51"/>
      <c r="H223" s="51"/>
      <c r="I223" s="51"/>
      <c r="J223" s="51"/>
      <c r="K223" s="51"/>
      <c r="L223" s="51"/>
      <c r="M223" s="52"/>
      <c r="N223" s="17"/>
      <c r="O223" s="17"/>
      <c r="P223" s="17"/>
      <c r="Q223" s="17"/>
      <c r="R223" s="15"/>
      <c r="S223" s="15"/>
      <c r="T223" s="15"/>
      <c r="U223" s="17"/>
      <c r="V223" s="17"/>
      <c r="W223" s="17"/>
      <c r="X223" s="17"/>
      <c r="Y223" s="17"/>
      <c r="Z223" s="36"/>
      <c r="AA223" s="36"/>
      <c r="AB223" s="36"/>
      <c r="AC223" s="36"/>
    </row>
    <row r="224" spans="1:29" ht="15">
      <c r="A224" s="10">
        <v>223</v>
      </c>
      <c r="B224" s="17"/>
      <c r="C224" s="17"/>
      <c r="D224" s="17"/>
      <c r="E224" s="17"/>
      <c r="F224" s="50"/>
      <c r="G224" s="51"/>
      <c r="H224" s="51"/>
      <c r="I224" s="51"/>
      <c r="J224" s="51"/>
      <c r="K224" s="51"/>
      <c r="L224" s="51"/>
      <c r="M224" s="52"/>
      <c r="N224" s="17"/>
      <c r="O224" s="17"/>
      <c r="P224" s="17"/>
      <c r="Q224" s="17"/>
      <c r="R224" s="15"/>
      <c r="S224" s="15"/>
      <c r="T224" s="15"/>
      <c r="U224" s="17"/>
      <c r="V224" s="17"/>
      <c r="W224" s="17"/>
      <c r="X224" s="17"/>
      <c r="Y224" s="17"/>
      <c r="Z224" s="36"/>
      <c r="AA224" s="36"/>
      <c r="AB224" s="36"/>
      <c r="AC224" s="36"/>
    </row>
    <row r="225" spans="1:29" ht="15">
      <c r="A225" s="10">
        <v>224</v>
      </c>
      <c r="B225" s="17"/>
      <c r="C225" s="17"/>
      <c r="D225" s="17"/>
      <c r="E225" s="17"/>
      <c r="F225" s="50"/>
      <c r="G225" s="51"/>
      <c r="H225" s="51"/>
      <c r="I225" s="51"/>
      <c r="J225" s="51"/>
      <c r="K225" s="51"/>
      <c r="L225" s="51"/>
      <c r="M225" s="52"/>
      <c r="N225" s="17"/>
      <c r="O225" s="17"/>
      <c r="P225" s="17"/>
      <c r="Q225" s="17"/>
      <c r="R225" s="15"/>
      <c r="S225" s="15"/>
      <c r="T225" s="15"/>
      <c r="U225" s="17"/>
      <c r="V225" s="17"/>
      <c r="W225" s="17"/>
      <c r="X225" s="17"/>
      <c r="Y225" s="17"/>
      <c r="Z225" s="36"/>
      <c r="AA225" s="36"/>
      <c r="AB225" s="36"/>
      <c r="AC225" s="36"/>
    </row>
    <row r="226" spans="1:29" ht="15">
      <c r="A226" s="10">
        <v>225</v>
      </c>
      <c r="B226" s="17"/>
      <c r="C226" s="17"/>
      <c r="D226" s="17"/>
      <c r="E226" s="17"/>
      <c r="F226" s="50"/>
      <c r="G226" s="51"/>
      <c r="H226" s="51"/>
      <c r="I226" s="51"/>
      <c r="J226" s="51"/>
      <c r="K226" s="51"/>
      <c r="L226" s="51"/>
      <c r="M226" s="52"/>
      <c r="N226" s="17"/>
      <c r="O226" s="17"/>
      <c r="P226" s="17"/>
      <c r="Q226" s="17"/>
      <c r="R226" s="15"/>
      <c r="S226" s="15"/>
      <c r="T226" s="15"/>
      <c r="U226" s="17"/>
      <c r="V226" s="17"/>
      <c r="W226" s="17"/>
      <c r="X226" s="17"/>
      <c r="Y226" s="17"/>
      <c r="Z226" s="36"/>
      <c r="AA226" s="36"/>
      <c r="AB226" s="36"/>
      <c r="AC226" s="36"/>
    </row>
    <row r="227" spans="1:29" ht="15">
      <c r="A227" s="10">
        <v>226</v>
      </c>
      <c r="B227" s="17"/>
      <c r="C227" s="17"/>
      <c r="D227" s="17"/>
      <c r="E227" s="17"/>
      <c r="F227" s="50"/>
      <c r="G227" s="51"/>
      <c r="H227" s="51"/>
      <c r="I227" s="51"/>
      <c r="J227" s="51"/>
      <c r="K227" s="51"/>
      <c r="L227" s="51"/>
      <c r="M227" s="52"/>
      <c r="N227" s="17"/>
      <c r="O227" s="17"/>
      <c r="P227" s="17"/>
      <c r="Q227" s="17"/>
      <c r="R227" s="15"/>
      <c r="S227" s="15"/>
      <c r="T227" s="15"/>
      <c r="U227" s="17"/>
      <c r="V227" s="17"/>
      <c r="W227" s="17"/>
      <c r="X227" s="17"/>
      <c r="Y227" s="17"/>
      <c r="Z227" s="36"/>
      <c r="AA227" s="36"/>
      <c r="AB227" s="36"/>
      <c r="AC227" s="36"/>
    </row>
    <row r="228" spans="1:29" ht="15">
      <c r="A228" s="10">
        <v>227</v>
      </c>
      <c r="B228" s="17"/>
      <c r="C228" s="17"/>
      <c r="D228" s="17"/>
      <c r="E228" s="17"/>
      <c r="F228" s="50"/>
      <c r="G228" s="51"/>
      <c r="H228" s="51"/>
      <c r="I228" s="51"/>
      <c r="J228" s="51"/>
      <c r="K228" s="51"/>
      <c r="L228" s="51"/>
      <c r="M228" s="52"/>
      <c r="N228" s="17"/>
      <c r="O228" s="17"/>
      <c r="P228" s="17"/>
      <c r="Q228" s="17"/>
      <c r="R228" s="15"/>
      <c r="S228" s="15"/>
      <c r="T228" s="15"/>
      <c r="U228" s="17"/>
      <c r="V228" s="17"/>
      <c r="W228" s="17"/>
      <c r="X228" s="17"/>
      <c r="Y228" s="17"/>
      <c r="Z228" s="36"/>
      <c r="AA228" s="36"/>
      <c r="AB228" s="36"/>
      <c r="AC228" s="36"/>
    </row>
    <row r="229" spans="1:29" ht="15">
      <c r="A229" s="10">
        <v>228</v>
      </c>
      <c r="B229" s="17"/>
      <c r="C229" s="17"/>
      <c r="D229" s="17"/>
      <c r="E229" s="17"/>
      <c r="F229" s="50"/>
      <c r="G229" s="51"/>
      <c r="H229" s="51"/>
      <c r="I229" s="51"/>
      <c r="J229" s="51"/>
      <c r="K229" s="51"/>
      <c r="L229" s="51"/>
      <c r="M229" s="52"/>
      <c r="N229" s="17"/>
      <c r="O229" s="17"/>
      <c r="P229" s="17"/>
      <c r="Q229" s="17"/>
      <c r="R229" s="15"/>
      <c r="S229" s="15"/>
      <c r="T229" s="15"/>
      <c r="U229" s="17"/>
      <c r="V229" s="17"/>
      <c r="W229" s="17"/>
      <c r="X229" s="17"/>
      <c r="Y229" s="17"/>
      <c r="Z229" s="36"/>
      <c r="AA229" s="36"/>
      <c r="AB229" s="36"/>
      <c r="AC229" s="36"/>
    </row>
    <row r="230" spans="1:29" ht="15">
      <c r="A230" s="10">
        <v>229</v>
      </c>
      <c r="B230" s="17"/>
      <c r="C230" s="17"/>
      <c r="D230" s="17"/>
      <c r="E230" s="17"/>
      <c r="F230" s="50"/>
      <c r="G230" s="51"/>
      <c r="H230" s="51"/>
      <c r="I230" s="51"/>
      <c r="J230" s="51"/>
      <c r="K230" s="51"/>
      <c r="L230" s="51"/>
      <c r="M230" s="52"/>
      <c r="N230" s="17"/>
      <c r="O230" s="17"/>
      <c r="P230" s="17"/>
      <c r="Q230" s="17"/>
      <c r="R230" s="15"/>
      <c r="S230" s="15"/>
      <c r="T230" s="15"/>
      <c r="U230" s="17"/>
      <c r="V230" s="17"/>
      <c r="W230" s="17"/>
      <c r="X230" s="17"/>
      <c r="Y230" s="17"/>
      <c r="Z230" s="36"/>
      <c r="AA230" s="36"/>
      <c r="AB230" s="36"/>
      <c r="AC230" s="36"/>
    </row>
    <row r="231" spans="1:29" ht="15">
      <c r="A231" s="10">
        <v>230</v>
      </c>
      <c r="B231" s="17"/>
      <c r="C231" s="17"/>
      <c r="D231" s="17"/>
      <c r="E231" s="17"/>
      <c r="F231" s="50"/>
      <c r="G231" s="51"/>
      <c r="H231" s="51"/>
      <c r="I231" s="51"/>
      <c r="J231" s="51"/>
      <c r="K231" s="51"/>
      <c r="L231" s="51"/>
      <c r="M231" s="52"/>
      <c r="N231" s="17"/>
      <c r="O231" s="17"/>
      <c r="P231" s="17"/>
      <c r="Q231" s="17"/>
      <c r="R231" s="15"/>
      <c r="S231" s="15"/>
      <c r="T231" s="15"/>
      <c r="U231" s="17"/>
      <c r="V231" s="17"/>
      <c r="W231" s="17"/>
      <c r="X231" s="17"/>
      <c r="Y231" s="17"/>
      <c r="Z231" s="36"/>
      <c r="AA231" s="36"/>
      <c r="AB231" s="36"/>
      <c r="AC231" s="36"/>
    </row>
    <row r="232" spans="1:29" ht="15">
      <c r="A232" s="10">
        <v>231</v>
      </c>
      <c r="B232" s="17"/>
      <c r="C232" s="17"/>
      <c r="D232" s="17"/>
      <c r="E232" s="17"/>
      <c r="F232" s="50"/>
      <c r="G232" s="51"/>
      <c r="H232" s="51"/>
      <c r="I232" s="51"/>
      <c r="J232" s="51"/>
      <c r="K232" s="51"/>
      <c r="L232" s="51"/>
      <c r="M232" s="52"/>
      <c r="N232" s="17"/>
      <c r="O232" s="17"/>
      <c r="P232" s="17"/>
      <c r="Q232" s="17"/>
      <c r="R232" s="15"/>
      <c r="S232" s="15"/>
      <c r="T232" s="15"/>
      <c r="U232" s="17"/>
      <c r="V232" s="17"/>
      <c r="W232" s="17"/>
      <c r="X232" s="17"/>
      <c r="Y232" s="17"/>
      <c r="Z232" s="36"/>
      <c r="AA232" s="36"/>
      <c r="AB232" s="36"/>
      <c r="AC232" s="36"/>
    </row>
    <row r="233" spans="1:29" ht="15">
      <c r="A233" s="10">
        <v>232</v>
      </c>
      <c r="B233" s="17"/>
      <c r="C233" s="17"/>
      <c r="D233" s="17"/>
      <c r="E233" s="17"/>
      <c r="F233" s="50"/>
      <c r="G233" s="51"/>
      <c r="H233" s="51"/>
      <c r="I233" s="51"/>
      <c r="J233" s="51"/>
      <c r="K233" s="51"/>
      <c r="L233" s="51"/>
      <c r="M233" s="52"/>
      <c r="N233" s="17"/>
      <c r="O233" s="17"/>
      <c r="P233" s="17"/>
      <c r="Q233" s="17"/>
      <c r="R233" s="15"/>
      <c r="S233" s="15"/>
      <c r="T233" s="15"/>
      <c r="U233" s="17"/>
      <c r="V233" s="17"/>
      <c r="W233" s="17"/>
      <c r="X233" s="17"/>
      <c r="Y233" s="17"/>
      <c r="Z233" s="36"/>
      <c r="AA233" s="36"/>
      <c r="AB233" s="36"/>
      <c r="AC233" s="36"/>
    </row>
    <row r="234" spans="1:29" ht="15">
      <c r="A234" s="10">
        <v>233</v>
      </c>
      <c r="B234" s="17"/>
      <c r="C234" s="17"/>
      <c r="D234" s="17"/>
      <c r="E234" s="17"/>
      <c r="F234" s="50"/>
      <c r="G234" s="51"/>
      <c r="H234" s="51"/>
      <c r="I234" s="51"/>
      <c r="J234" s="51"/>
      <c r="K234" s="51"/>
      <c r="L234" s="51"/>
      <c r="M234" s="52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 spans="1:29" ht="15">
      <c r="A235" s="10">
        <v>234</v>
      </c>
      <c r="B235" s="17"/>
      <c r="C235" s="17"/>
      <c r="D235" s="17"/>
      <c r="E235" s="17"/>
      <c r="F235" s="50"/>
      <c r="G235" s="51"/>
      <c r="H235" s="51"/>
      <c r="I235" s="51"/>
      <c r="J235" s="51"/>
      <c r="K235" s="51"/>
      <c r="L235" s="51"/>
      <c r="M235" s="52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 spans="1:29" ht="15">
      <c r="A236" s="10">
        <v>235</v>
      </c>
      <c r="B236" s="17"/>
      <c r="C236" s="17"/>
      <c r="D236" s="17"/>
      <c r="E236" s="17"/>
      <c r="F236" s="50"/>
      <c r="G236" s="51"/>
      <c r="H236" s="51"/>
      <c r="I236" s="51"/>
      <c r="J236" s="51"/>
      <c r="K236" s="51"/>
      <c r="L236" s="51"/>
      <c r="M236" s="52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 spans="1:29" ht="15">
      <c r="A237" s="10">
        <v>236</v>
      </c>
      <c r="B237" s="17"/>
      <c r="C237" s="17"/>
      <c r="D237" s="17"/>
      <c r="E237" s="17"/>
      <c r="F237" s="50"/>
      <c r="G237" s="51"/>
      <c r="H237" s="51"/>
      <c r="I237" s="51"/>
      <c r="J237" s="51"/>
      <c r="K237" s="51"/>
      <c r="L237" s="51"/>
      <c r="M237" s="52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 spans="1:29" ht="15">
      <c r="A238" s="10">
        <v>237</v>
      </c>
      <c r="B238" s="17"/>
      <c r="C238" s="17"/>
      <c r="D238" s="17"/>
      <c r="E238" s="17"/>
      <c r="F238" s="50"/>
      <c r="G238" s="51"/>
      <c r="H238" s="51"/>
      <c r="I238" s="51"/>
      <c r="J238" s="51"/>
      <c r="K238" s="51"/>
      <c r="L238" s="51"/>
      <c r="M238" s="52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 spans="1:29" ht="15">
      <c r="A239" s="10">
        <v>238</v>
      </c>
      <c r="B239" s="17"/>
      <c r="C239" s="17"/>
      <c r="D239" s="17"/>
      <c r="E239" s="17"/>
      <c r="F239" s="50"/>
      <c r="G239" s="51"/>
      <c r="H239" s="51"/>
      <c r="I239" s="51"/>
      <c r="J239" s="51"/>
      <c r="K239" s="51"/>
      <c r="L239" s="51"/>
      <c r="M239" s="52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 spans="1:29" ht="15">
      <c r="A240" s="10">
        <v>239</v>
      </c>
      <c r="B240" s="17"/>
      <c r="C240" s="17"/>
      <c r="D240" s="17"/>
      <c r="E240" s="17"/>
      <c r="F240" s="50"/>
      <c r="G240" s="51"/>
      <c r="H240" s="51"/>
      <c r="I240" s="51"/>
      <c r="J240" s="51"/>
      <c r="K240" s="51"/>
      <c r="L240" s="51"/>
      <c r="M240" s="52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 spans="1:25" ht="15">
      <c r="A241" s="10">
        <v>240</v>
      </c>
      <c r="B241" s="17"/>
      <c r="C241" s="17"/>
      <c r="D241" s="17"/>
      <c r="E241" s="17"/>
      <c r="F241" s="50"/>
      <c r="G241" s="51"/>
      <c r="H241" s="51"/>
      <c r="I241" s="51"/>
      <c r="J241" s="51"/>
      <c r="K241" s="51"/>
      <c r="L241" s="51"/>
      <c r="M241" s="52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 spans="1:25" ht="15">
      <c r="A242" s="10">
        <v>241</v>
      </c>
      <c r="B242" s="17"/>
      <c r="C242" s="17"/>
      <c r="D242" s="17"/>
      <c r="E242" s="17"/>
      <c r="F242" s="50"/>
      <c r="G242" s="51"/>
      <c r="H242" s="51"/>
      <c r="I242" s="51"/>
      <c r="J242" s="51"/>
      <c r="K242" s="51"/>
      <c r="L242" s="51"/>
      <c r="M242" s="52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 spans="1:25" ht="15">
      <c r="A243" s="10">
        <v>242</v>
      </c>
      <c r="B243" s="17"/>
      <c r="C243" s="17"/>
      <c r="D243" s="17"/>
      <c r="E243" s="17"/>
      <c r="F243" s="50"/>
      <c r="G243" s="51"/>
      <c r="H243" s="51"/>
      <c r="I243" s="51"/>
      <c r="J243" s="51"/>
      <c r="K243" s="51"/>
      <c r="L243" s="51"/>
      <c r="M243" s="52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 spans="1:25" ht="15">
      <c r="A244" s="10">
        <v>243</v>
      </c>
      <c r="B244" s="17"/>
      <c r="C244" s="17"/>
      <c r="D244" s="17"/>
      <c r="E244" s="17"/>
      <c r="F244" s="50"/>
      <c r="G244" s="51"/>
      <c r="H244" s="51"/>
      <c r="I244" s="51"/>
      <c r="J244" s="51"/>
      <c r="K244" s="51"/>
      <c r="L244" s="51"/>
      <c r="M244" s="52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 spans="1:25" ht="15">
      <c r="A245" s="10">
        <v>244</v>
      </c>
      <c r="B245" s="17"/>
      <c r="C245" s="17"/>
      <c r="D245" s="17"/>
      <c r="E245" s="17"/>
      <c r="F245" s="50"/>
      <c r="G245" s="51"/>
      <c r="H245" s="51"/>
      <c r="I245" s="51"/>
      <c r="J245" s="51"/>
      <c r="K245" s="51"/>
      <c r="L245" s="51"/>
      <c r="M245" s="52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 spans="1:25" ht="15">
      <c r="A246" s="10">
        <v>245</v>
      </c>
      <c r="B246" s="17"/>
      <c r="C246" s="17"/>
      <c r="D246" s="17"/>
      <c r="E246" s="17"/>
      <c r="F246" s="50"/>
      <c r="G246" s="51"/>
      <c r="H246" s="51"/>
      <c r="I246" s="51"/>
      <c r="J246" s="51"/>
      <c r="K246" s="51"/>
      <c r="L246" s="51"/>
      <c r="M246" s="52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 spans="1:25" ht="15">
      <c r="A247" s="10">
        <v>246</v>
      </c>
      <c r="B247" s="17"/>
      <c r="C247" s="17"/>
      <c r="D247" s="17"/>
      <c r="E247" s="17"/>
      <c r="F247" s="50"/>
      <c r="G247" s="51"/>
      <c r="H247" s="51"/>
      <c r="I247" s="51"/>
      <c r="J247" s="51"/>
      <c r="K247" s="51"/>
      <c r="L247" s="51"/>
      <c r="M247" s="52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 spans="1:25" ht="15">
      <c r="A248" s="10">
        <v>247</v>
      </c>
      <c r="B248" s="53"/>
      <c r="C248" s="51"/>
      <c r="D248" s="17"/>
      <c r="E248" s="17"/>
      <c r="F248" s="50"/>
      <c r="G248" s="51"/>
      <c r="H248" s="51"/>
      <c r="I248" s="51"/>
      <c r="J248" s="51"/>
      <c r="K248" s="51"/>
      <c r="L248" s="51"/>
      <c r="M248" s="52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 spans="1:25" ht="15">
      <c r="A249" s="10">
        <v>248</v>
      </c>
      <c r="B249" s="53"/>
      <c r="C249" s="51"/>
      <c r="D249" s="51"/>
      <c r="E249" s="51"/>
      <c r="F249" s="51"/>
      <c r="G249" s="51"/>
      <c r="H249" s="51"/>
      <c r="I249" s="51"/>
      <c r="J249" s="51"/>
      <c r="K249" s="51"/>
      <c r="L249" s="53"/>
      <c r="M249" s="52"/>
      <c r="N249" s="51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 spans="1:25" ht="15">
      <c r="A250" s="10">
        <v>249</v>
      </c>
      <c r="B250" s="53"/>
      <c r="C250" s="51"/>
      <c r="D250" s="51"/>
      <c r="E250" s="51"/>
      <c r="F250" s="51"/>
      <c r="G250" s="51"/>
      <c r="H250" s="51"/>
      <c r="I250" s="51"/>
      <c r="J250" s="51"/>
      <c r="K250" s="51"/>
      <c r="L250" s="53"/>
      <c r="M250" s="52"/>
      <c r="N250" s="51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 spans="1:25" ht="15">
      <c r="A251" s="10">
        <v>250</v>
      </c>
      <c r="B251" s="53"/>
      <c r="C251" s="51"/>
      <c r="D251" s="51"/>
      <c r="E251" s="51"/>
      <c r="F251" s="51"/>
      <c r="G251" s="51"/>
      <c r="H251" s="51"/>
      <c r="I251" s="51"/>
      <c r="J251" s="51"/>
      <c r="K251" s="51"/>
      <c r="L251" s="53"/>
      <c r="M251" s="52"/>
      <c r="N251" s="51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 spans="1:25" ht="15">
      <c r="A252" s="10">
        <v>251</v>
      </c>
      <c r="B252" s="53"/>
      <c r="C252" s="51"/>
      <c r="D252" s="51"/>
      <c r="E252" s="51"/>
      <c r="F252" s="51"/>
      <c r="G252" s="51"/>
      <c r="H252" s="51"/>
      <c r="I252" s="51"/>
      <c r="J252" s="51"/>
      <c r="K252" s="51"/>
      <c r="L252" s="53"/>
      <c r="M252" s="52"/>
      <c r="N252" s="51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 spans="1:25" ht="15">
      <c r="A253" s="10">
        <v>252</v>
      </c>
      <c r="B253" s="53"/>
      <c r="C253" s="51"/>
      <c r="D253" s="51"/>
      <c r="E253" s="51"/>
      <c r="F253" s="51"/>
      <c r="G253" s="51"/>
      <c r="H253" s="51"/>
      <c r="I253" s="51"/>
      <c r="J253" s="51"/>
      <c r="K253" s="51"/>
      <c r="L253" s="53"/>
      <c r="M253" s="52"/>
      <c r="N253" s="51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 spans="1:25" ht="15">
      <c r="A254" s="10">
        <v>253</v>
      </c>
      <c r="B254" s="53"/>
      <c r="C254" s="51"/>
      <c r="D254" s="51"/>
      <c r="E254" s="51"/>
      <c r="F254" s="51"/>
      <c r="G254" s="51"/>
      <c r="H254" s="51"/>
      <c r="I254" s="51"/>
      <c r="J254" s="51"/>
      <c r="K254" s="51"/>
      <c r="L254" s="53"/>
      <c r="M254" s="52"/>
      <c r="N254" s="51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 spans="1:25" ht="15">
      <c r="A255" s="10">
        <v>254</v>
      </c>
      <c r="B255" s="53"/>
      <c r="C255" s="51"/>
      <c r="D255" s="51"/>
      <c r="E255" s="51"/>
      <c r="F255" s="51"/>
      <c r="G255" s="51"/>
      <c r="H255" s="51"/>
      <c r="I255" s="51"/>
      <c r="J255" s="51"/>
      <c r="K255" s="51"/>
      <c r="L255" s="53"/>
      <c r="M255" s="52"/>
      <c r="N255" s="51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spans="1:25" ht="15">
      <c r="A256" s="10">
        <v>255</v>
      </c>
      <c r="B256" s="53"/>
      <c r="C256" s="51"/>
      <c r="D256" s="51"/>
      <c r="E256" s="51"/>
      <c r="F256" s="51"/>
      <c r="G256" s="51"/>
      <c r="H256" s="51"/>
      <c r="I256" s="51"/>
      <c r="J256" s="51"/>
      <c r="K256" s="51"/>
      <c r="L256" s="53"/>
      <c r="M256" s="52"/>
      <c r="N256" s="51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spans="1:25" ht="15">
      <c r="A257" s="10">
        <v>256</v>
      </c>
      <c r="B257" s="53"/>
      <c r="C257" s="51"/>
      <c r="D257" s="51"/>
      <c r="E257" s="51"/>
      <c r="F257" s="51"/>
      <c r="G257" s="51"/>
      <c r="H257" s="51"/>
      <c r="I257" s="51"/>
      <c r="J257" s="51"/>
      <c r="K257" s="51"/>
      <c r="L257" s="53"/>
      <c r="M257" s="52"/>
      <c r="N257" s="51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 spans="1:25" ht="15">
      <c r="A258" s="10">
        <v>257</v>
      </c>
      <c r="B258" s="53"/>
      <c r="C258" s="51"/>
      <c r="D258" s="51"/>
      <c r="E258" s="51"/>
      <c r="F258" s="51"/>
      <c r="G258" s="51"/>
      <c r="H258" s="51"/>
      <c r="I258" s="51"/>
      <c r="J258" s="51"/>
      <c r="K258" s="51"/>
      <c r="L258" s="53"/>
      <c r="M258" s="52"/>
      <c r="N258" s="51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 spans="1:25" ht="15">
      <c r="A259" s="10">
        <v>258</v>
      </c>
      <c r="B259" s="53"/>
      <c r="C259" s="51"/>
      <c r="D259" s="51"/>
      <c r="E259" s="51"/>
      <c r="F259" s="51"/>
      <c r="G259" s="51"/>
      <c r="H259" s="51"/>
      <c r="I259" s="51"/>
      <c r="J259" s="51"/>
      <c r="K259" s="51"/>
      <c r="L259" s="53"/>
      <c r="M259" s="52"/>
      <c r="N259" s="51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 spans="1:25" ht="15">
      <c r="A260" s="10">
        <v>259</v>
      </c>
      <c r="B260" s="53"/>
      <c r="C260" s="51"/>
      <c r="D260" s="51"/>
      <c r="E260" s="51"/>
      <c r="F260" s="51"/>
      <c r="G260" s="51"/>
      <c r="H260" s="51"/>
      <c r="I260" s="51"/>
      <c r="J260" s="51"/>
      <c r="K260" s="51"/>
      <c r="L260" s="53"/>
      <c r="M260" s="52"/>
      <c r="N260" s="51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spans="1:25" ht="15">
      <c r="A261" s="10">
        <v>260</v>
      </c>
      <c r="B261" s="53"/>
      <c r="C261" s="51"/>
      <c r="D261" s="51"/>
      <c r="E261" s="51"/>
      <c r="F261" s="51"/>
      <c r="G261" s="51"/>
      <c r="H261" s="51"/>
      <c r="I261" s="51"/>
      <c r="J261" s="51"/>
      <c r="K261" s="51"/>
      <c r="L261" s="53"/>
      <c r="M261" s="52"/>
      <c r="N261" s="51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 spans="1:25" ht="15">
      <c r="A262" s="10">
        <v>261</v>
      </c>
      <c r="B262" s="53"/>
      <c r="C262" s="51"/>
      <c r="D262" s="51"/>
      <c r="E262" s="51"/>
      <c r="F262" s="51"/>
      <c r="G262" s="51"/>
      <c r="H262" s="51"/>
      <c r="I262" s="51"/>
      <c r="J262" s="51"/>
      <c r="K262" s="51"/>
      <c r="L262" s="53"/>
      <c r="M262" s="52"/>
      <c r="N262" s="51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 spans="1:25" ht="15">
      <c r="A263" s="10">
        <v>262</v>
      </c>
      <c r="B263" s="53"/>
      <c r="C263" s="51"/>
      <c r="D263" s="51"/>
      <c r="E263" s="51"/>
      <c r="F263" s="51"/>
      <c r="G263" s="51"/>
      <c r="H263" s="51"/>
      <c r="I263" s="51"/>
      <c r="J263" s="51"/>
      <c r="K263" s="51"/>
      <c r="L263" s="53"/>
      <c r="M263" s="52"/>
      <c r="N263" s="51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 spans="1:25" ht="15">
      <c r="A264" s="10">
        <v>263</v>
      </c>
      <c r="B264" s="53"/>
      <c r="C264" s="51"/>
      <c r="D264" s="51"/>
      <c r="E264" s="51"/>
      <c r="F264" s="51"/>
      <c r="G264" s="51"/>
      <c r="H264" s="51"/>
      <c r="I264" s="51"/>
      <c r="J264" s="51"/>
      <c r="K264" s="51"/>
      <c r="L264" s="53"/>
      <c r="M264" s="52"/>
      <c r="N264" s="51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 spans="1:25" ht="15">
      <c r="A265" s="10">
        <v>264</v>
      </c>
      <c r="B265" s="53"/>
      <c r="C265" s="51"/>
      <c r="D265" s="51"/>
      <c r="E265" s="51"/>
      <c r="F265" s="51"/>
      <c r="G265" s="51"/>
      <c r="H265" s="51"/>
      <c r="I265" s="51"/>
      <c r="J265" s="51"/>
      <c r="K265" s="51"/>
      <c r="L265" s="53"/>
      <c r="M265" s="52"/>
      <c r="N265" s="51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 spans="1:25" ht="15">
      <c r="A266" s="10">
        <v>265</v>
      </c>
      <c r="B266" s="53"/>
      <c r="C266" s="51"/>
      <c r="D266" s="51"/>
      <c r="E266" s="51"/>
      <c r="F266" s="51"/>
      <c r="G266" s="51"/>
      <c r="H266" s="51"/>
      <c r="I266" s="51"/>
      <c r="J266" s="51"/>
      <c r="K266" s="51"/>
      <c r="L266" s="53"/>
      <c r="M266" s="52"/>
      <c r="N266" s="51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 spans="1:25" ht="15">
      <c r="A267" s="10">
        <v>266</v>
      </c>
      <c r="B267" s="53"/>
      <c r="C267" s="51"/>
      <c r="D267" s="51"/>
      <c r="E267" s="51"/>
      <c r="F267" s="51"/>
      <c r="G267" s="51"/>
      <c r="H267" s="51"/>
      <c r="I267" s="51"/>
      <c r="J267" s="51"/>
      <c r="K267" s="51"/>
      <c r="L267" s="53"/>
      <c r="M267" s="52"/>
      <c r="N267" s="51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 spans="1:25" ht="15">
      <c r="A268" s="10">
        <v>267</v>
      </c>
      <c r="B268" s="53"/>
      <c r="C268" s="51"/>
      <c r="D268" s="51"/>
      <c r="E268" s="51"/>
      <c r="F268" s="51"/>
      <c r="G268" s="51"/>
      <c r="H268" s="51"/>
      <c r="I268" s="51"/>
      <c r="J268" s="51"/>
      <c r="K268" s="51"/>
      <c r="L268" s="53"/>
      <c r="M268" s="52"/>
      <c r="N268" s="51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 spans="1:25" ht="15">
      <c r="A269" s="10">
        <v>268</v>
      </c>
      <c r="B269" s="53"/>
      <c r="C269" s="51"/>
      <c r="D269" s="51"/>
      <c r="E269" s="51"/>
      <c r="F269" s="51"/>
      <c r="G269" s="51"/>
      <c r="H269" s="51"/>
      <c r="I269" s="51"/>
      <c r="J269" s="51"/>
      <c r="K269" s="51"/>
      <c r="L269" s="53"/>
      <c r="M269" s="52"/>
      <c r="N269" s="51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 spans="1:25" ht="15">
      <c r="A270" s="10">
        <v>269</v>
      </c>
      <c r="B270" s="53"/>
      <c r="C270" s="51"/>
      <c r="D270" s="51"/>
      <c r="E270" s="51"/>
      <c r="F270" s="51"/>
      <c r="G270" s="51"/>
      <c r="H270" s="51"/>
      <c r="I270" s="51"/>
      <c r="J270" s="51"/>
      <c r="K270" s="51"/>
      <c r="L270" s="53"/>
      <c r="M270" s="52"/>
      <c r="N270" s="51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 spans="1:25" ht="15">
      <c r="A271" s="10">
        <v>270</v>
      </c>
      <c r="B271" s="53"/>
      <c r="C271" s="51"/>
      <c r="D271" s="51"/>
      <c r="E271" s="51"/>
      <c r="F271" s="51"/>
      <c r="G271" s="51"/>
      <c r="H271" s="51"/>
      <c r="I271" s="51"/>
      <c r="J271" s="51"/>
      <c r="K271" s="51"/>
      <c r="L271" s="53"/>
      <c r="M271" s="52"/>
      <c r="N271" s="51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 spans="1:25" ht="15">
      <c r="A272" s="10">
        <v>271</v>
      </c>
      <c r="B272" s="53"/>
      <c r="C272" s="51"/>
      <c r="D272" s="51"/>
      <c r="E272" s="51"/>
      <c r="F272" s="51"/>
      <c r="G272" s="51"/>
      <c r="H272" s="51"/>
      <c r="I272" s="51"/>
      <c r="J272" s="51"/>
      <c r="K272" s="51"/>
      <c r="L272" s="53"/>
      <c r="M272" s="52"/>
      <c r="N272" s="51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 spans="1:25" ht="15">
      <c r="A273" s="10">
        <v>272</v>
      </c>
      <c r="B273" s="53"/>
      <c r="C273" s="51"/>
      <c r="D273" s="51"/>
      <c r="E273" s="51"/>
      <c r="F273" s="51"/>
      <c r="G273" s="51"/>
      <c r="H273" s="51"/>
      <c r="I273" s="51"/>
      <c r="J273" s="51"/>
      <c r="K273" s="51"/>
      <c r="L273" s="53"/>
      <c r="M273" s="52"/>
      <c r="N273" s="51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 spans="1:25" ht="15">
      <c r="A274" s="10">
        <v>273</v>
      </c>
      <c r="B274" s="53"/>
      <c r="C274" s="51"/>
      <c r="D274" s="51"/>
      <c r="E274" s="51"/>
      <c r="F274" s="51"/>
      <c r="G274" s="51"/>
      <c r="H274" s="51"/>
      <c r="I274" s="51"/>
      <c r="J274" s="51"/>
      <c r="K274" s="51"/>
      <c r="L274" s="53"/>
      <c r="M274" s="52"/>
      <c r="N274" s="51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 spans="1:25" ht="15">
      <c r="A275" s="10">
        <v>274</v>
      </c>
      <c r="B275" s="53"/>
      <c r="C275" s="51"/>
      <c r="D275" s="51"/>
      <c r="E275" s="51"/>
      <c r="F275" s="51"/>
      <c r="G275" s="51"/>
      <c r="H275" s="51"/>
      <c r="I275" s="51"/>
      <c r="J275" s="51"/>
      <c r="K275" s="51"/>
      <c r="L275" s="53"/>
      <c r="M275" s="52"/>
      <c r="N275" s="51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 spans="1:25" ht="15">
      <c r="A276" s="10">
        <v>275</v>
      </c>
      <c r="B276" s="53"/>
      <c r="C276" s="51"/>
      <c r="D276" s="51"/>
      <c r="E276" s="51"/>
      <c r="F276" s="51"/>
      <c r="G276" s="51"/>
      <c r="H276" s="51"/>
      <c r="I276" s="51"/>
      <c r="J276" s="51"/>
      <c r="K276" s="51"/>
      <c r="L276" s="53"/>
      <c r="M276" s="52"/>
      <c r="N276" s="51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 spans="1:25" ht="15">
      <c r="A277" s="10">
        <v>276</v>
      </c>
      <c r="B277" s="53"/>
      <c r="C277" s="51"/>
      <c r="D277" s="51"/>
      <c r="E277" s="51"/>
      <c r="F277" s="51"/>
      <c r="G277" s="51"/>
      <c r="H277" s="51"/>
      <c r="I277" s="51"/>
      <c r="J277" s="51"/>
      <c r="K277" s="51"/>
      <c r="L277" s="53"/>
      <c r="M277" s="52"/>
      <c r="N277" s="51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 spans="1:25" ht="15">
      <c r="A278" s="10">
        <v>277</v>
      </c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3"/>
      <c r="M278" s="52"/>
      <c r="N278" s="51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spans="1:25" ht="15">
      <c r="A279" s="10">
        <v>278</v>
      </c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2"/>
      <c r="N279" s="51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 spans="1:25" ht="15">
      <c r="A280" s="10">
        <v>279</v>
      </c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2"/>
      <c r="N280" s="51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 spans="1:25" ht="15">
      <c r="A281" s="10">
        <v>280</v>
      </c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2"/>
      <c r="N281" s="51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 spans="1:25" ht="15">
      <c r="A282" s="10">
        <v>281</v>
      </c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2"/>
      <c r="N282" s="51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spans="1:25" ht="15">
      <c r="A283" s="10">
        <v>282</v>
      </c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2"/>
      <c r="N283" s="51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 spans="1:25" ht="15">
      <c r="A284" s="10">
        <v>283</v>
      </c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2"/>
      <c r="N284" s="51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 spans="1:25" ht="15">
      <c r="A285" s="10">
        <v>284</v>
      </c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2"/>
      <c r="N285" s="51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 spans="1:25" ht="15">
      <c r="A286" s="10">
        <v>285</v>
      </c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2"/>
      <c r="N286" s="51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 spans="1:25" ht="15">
      <c r="A287" s="10">
        <v>286</v>
      </c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2"/>
      <c r="N287" s="51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 spans="1:25" ht="15">
      <c r="A288" s="10">
        <v>287</v>
      </c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2"/>
      <c r="N288" s="51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 spans="1:25" ht="15">
      <c r="A289" s="10">
        <v>288</v>
      </c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2"/>
      <c r="N289" s="51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 spans="1:25" ht="15">
      <c r="A290" s="10">
        <v>289</v>
      </c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2"/>
      <c r="N290" s="51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 spans="1:25" ht="15">
      <c r="A291" s="10">
        <v>290</v>
      </c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2"/>
      <c r="N291" s="51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 spans="1:25" ht="15">
      <c r="A292" s="10">
        <v>291</v>
      </c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2"/>
      <c r="N292" s="51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 spans="1:25" ht="15">
      <c r="A293" s="10">
        <v>292</v>
      </c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2"/>
      <c r="N293" s="51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 spans="1:25" ht="15">
      <c r="A294" s="10">
        <v>293</v>
      </c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2"/>
      <c r="N294" s="51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 spans="1:25" ht="15">
      <c r="A295" s="10">
        <v>294</v>
      </c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2"/>
      <c r="N295" s="51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 spans="1:25" ht="15">
      <c r="A296" s="10">
        <v>295</v>
      </c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2"/>
      <c r="N296" s="51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 spans="1:25" ht="15">
      <c r="A297" s="10">
        <v>296</v>
      </c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2"/>
      <c r="N297" s="51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 spans="1:25" ht="15">
      <c r="A298" s="10">
        <v>297</v>
      </c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2"/>
      <c r="N298" s="51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 spans="1:25" ht="15">
      <c r="A299" s="10">
        <v>298</v>
      </c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2"/>
      <c r="N299" s="51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 spans="1:25" ht="15">
      <c r="A300" s="10">
        <v>299</v>
      </c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2"/>
      <c r="N300" s="51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 spans="1:25" ht="15">
      <c r="A301" s="10">
        <v>300</v>
      </c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2"/>
      <c r="N301" s="51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 spans="1:25" ht="15">
      <c r="A302" s="10">
        <v>301</v>
      </c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2"/>
      <c r="N302" s="51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 spans="1:25" ht="15">
      <c r="A303" s="10">
        <v>302</v>
      </c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2"/>
      <c r="N303" s="51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 spans="1:25" ht="15">
      <c r="A304" s="10">
        <v>303</v>
      </c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2"/>
      <c r="N304" s="51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 spans="1:25" ht="15">
      <c r="A305" s="10">
        <v>304</v>
      </c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2"/>
      <c r="N305" s="51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 spans="1:25" ht="15">
      <c r="A306" s="10">
        <v>305</v>
      </c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2"/>
      <c r="N306" s="51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 spans="1:25" ht="15">
      <c r="A307" s="10">
        <v>306</v>
      </c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2"/>
      <c r="N307" s="51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 spans="1:25" ht="15">
      <c r="A308" s="10">
        <v>307</v>
      </c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2"/>
      <c r="N308" s="51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 spans="1:25" ht="15">
      <c r="A309" s="10">
        <v>308</v>
      </c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2"/>
      <c r="N309" s="51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 spans="1:25" ht="15">
      <c r="A310" s="10">
        <v>309</v>
      </c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2"/>
      <c r="N310" s="51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 spans="1:25" ht="15">
      <c r="A311" s="10">
        <v>310</v>
      </c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2"/>
      <c r="N311" s="51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 spans="1:25" ht="15">
      <c r="A312" s="10">
        <v>311</v>
      </c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2"/>
      <c r="N312" s="51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 spans="1:25" ht="15">
      <c r="A313" s="10">
        <v>312</v>
      </c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2"/>
      <c r="N313" s="51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 spans="1:25" ht="15">
      <c r="A314" s="10">
        <v>313</v>
      </c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2"/>
      <c r="N314" s="51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 spans="1:25" ht="15">
      <c r="A315" s="10">
        <v>314</v>
      </c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2"/>
      <c r="N315" s="51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 spans="1:25" ht="15">
      <c r="A316" s="10">
        <v>315</v>
      </c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2"/>
      <c r="N316" s="51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 spans="1:25" ht="15">
      <c r="A317" s="10">
        <v>316</v>
      </c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2"/>
      <c r="N317" s="51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 spans="1:25" ht="15">
      <c r="A318" s="10">
        <v>317</v>
      </c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2"/>
      <c r="N318" s="51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 spans="1:25" ht="15">
      <c r="A319" s="10">
        <v>318</v>
      </c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2"/>
      <c r="N319" s="51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 spans="1:25" ht="15">
      <c r="A320" s="10">
        <v>319</v>
      </c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2"/>
      <c r="N320" s="51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 spans="1:25" ht="15">
      <c r="A321" s="10">
        <v>320</v>
      </c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2"/>
      <c r="N321" s="51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 spans="1:25" ht="15">
      <c r="A322" s="10">
        <v>321</v>
      </c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2"/>
      <c r="N322" s="51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 spans="1:25" ht="15">
      <c r="A323" s="10">
        <v>322</v>
      </c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2"/>
      <c r="N323" s="51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 spans="1:25" ht="15">
      <c r="A324" s="10">
        <v>323</v>
      </c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2"/>
      <c r="N324" s="51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 spans="1:25" ht="15">
      <c r="A325" s="10">
        <v>324</v>
      </c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2"/>
      <c r="N325" s="51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 spans="1:25" ht="15">
      <c r="A326" s="10">
        <v>325</v>
      </c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2"/>
      <c r="N326" s="51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 spans="1:25" ht="15">
      <c r="A327" s="10">
        <v>326</v>
      </c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2"/>
      <c r="N327" s="51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 spans="1:25" ht="15">
      <c r="A328" s="10">
        <v>327</v>
      </c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2"/>
      <c r="N328" s="51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 spans="1:25" ht="15">
      <c r="A329" s="10">
        <v>328</v>
      </c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2"/>
      <c r="N329" s="51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 spans="1:25" ht="15">
      <c r="A330" s="10">
        <v>329</v>
      </c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2"/>
      <c r="N330" s="51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 spans="1:25" ht="15">
      <c r="A331" s="10">
        <v>330</v>
      </c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2"/>
      <c r="N331" s="51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 spans="1:25" ht="15">
      <c r="A332" s="10">
        <v>331</v>
      </c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2"/>
      <c r="N332" s="51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 spans="1:25" ht="15">
      <c r="A333" s="10">
        <v>332</v>
      </c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2"/>
      <c r="N333" s="51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 spans="1:25" ht="15">
      <c r="A334" s="10">
        <v>333</v>
      </c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2"/>
      <c r="N334" s="51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 spans="1:25" ht="15">
      <c r="A335" s="10">
        <v>334</v>
      </c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2"/>
      <c r="N335" s="51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 spans="1:25" ht="15">
      <c r="A336" s="10">
        <v>335</v>
      </c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2"/>
      <c r="N336" s="51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 spans="1:25" ht="15">
      <c r="A337" s="10">
        <v>336</v>
      </c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2"/>
      <c r="N337" s="51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 spans="1:25" ht="15">
      <c r="A338" s="10">
        <v>337</v>
      </c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2"/>
      <c r="N338" s="51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 spans="1:25" ht="15">
      <c r="A339" s="10">
        <v>338</v>
      </c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2"/>
      <c r="N339" s="51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 spans="1:25" ht="15">
      <c r="A340" s="10">
        <v>339</v>
      </c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2"/>
      <c r="N340" s="51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 spans="1:25" ht="15">
      <c r="A341" s="10">
        <v>340</v>
      </c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2"/>
      <c r="N341" s="51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 spans="1:25" ht="15">
      <c r="A342" s="10">
        <v>341</v>
      </c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2"/>
      <c r="N342" s="51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 spans="1:25" ht="15">
      <c r="A343" s="10">
        <v>342</v>
      </c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2"/>
      <c r="N343" s="51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 spans="1:25" ht="15">
      <c r="A344" s="10">
        <v>343</v>
      </c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2"/>
      <c r="N344" s="51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 spans="1:25" ht="15">
      <c r="A345" s="10">
        <v>344</v>
      </c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2"/>
      <c r="N345" s="51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 spans="1:25" ht="15">
      <c r="A346" s="10">
        <v>345</v>
      </c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2"/>
      <c r="N346" s="51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 spans="1:25" ht="15">
      <c r="A347" s="10">
        <v>346</v>
      </c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2"/>
      <c r="N347" s="51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 spans="1:25" ht="15">
      <c r="A348" s="10">
        <v>347</v>
      </c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2"/>
      <c r="N348" s="51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 spans="1:25" ht="15">
      <c r="A349" s="10">
        <v>348</v>
      </c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2"/>
      <c r="N349" s="51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 spans="1:25" ht="15">
      <c r="A350" s="10">
        <v>349</v>
      </c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2"/>
      <c r="N350" s="51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 spans="1:25" ht="15">
      <c r="A351" s="10">
        <v>350</v>
      </c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2"/>
      <c r="N351" s="51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 spans="1:25" ht="15">
      <c r="A352" s="10">
        <v>351</v>
      </c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2"/>
      <c r="N352" s="51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 spans="1:25" ht="15">
      <c r="A353" s="10">
        <v>352</v>
      </c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2"/>
      <c r="N353" s="51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 spans="1:25" ht="15">
      <c r="A354" s="10">
        <v>353</v>
      </c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2"/>
      <c r="N354" s="51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 spans="1:25" ht="15">
      <c r="A355" s="10">
        <v>354</v>
      </c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2"/>
      <c r="N355" s="51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 spans="1:25" ht="15">
      <c r="A356" s="10">
        <v>355</v>
      </c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2"/>
      <c r="N356" s="51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 spans="1:25" ht="15">
      <c r="A357" s="10">
        <v>356</v>
      </c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2"/>
      <c r="N357" s="51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 spans="1:25" ht="15">
      <c r="A358" s="10">
        <v>357</v>
      </c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2"/>
      <c r="N358" s="51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 spans="1:25" ht="15">
      <c r="A359" s="10">
        <v>358</v>
      </c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2"/>
      <c r="N359" s="51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 spans="1:25" ht="15">
      <c r="A360" s="10">
        <v>359</v>
      </c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2"/>
      <c r="N360" s="51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 spans="1:25" ht="15">
      <c r="A361" s="10">
        <v>360</v>
      </c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2"/>
      <c r="N361" s="51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 spans="1:25" ht="15">
      <c r="A362" s="10">
        <v>361</v>
      </c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2"/>
      <c r="N362" s="51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 spans="1:25" ht="15">
      <c r="A363" s="10">
        <v>362</v>
      </c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2"/>
      <c r="N363" s="51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 spans="1:25" ht="15">
      <c r="A364" s="10">
        <v>363</v>
      </c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2"/>
      <c r="N364" s="51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 spans="1:25" ht="15">
      <c r="A365" s="10">
        <v>364</v>
      </c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2"/>
      <c r="N365" s="51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 spans="1:25" ht="15">
      <c r="A366" s="10">
        <v>365</v>
      </c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2"/>
      <c r="N366" s="51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 spans="1:25" ht="15">
      <c r="A367" s="10">
        <v>366</v>
      </c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2"/>
      <c r="N367" s="51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 spans="1:25" ht="15">
      <c r="A368" s="10">
        <v>367</v>
      </c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2"/>
      <c r="N368" s="51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 spans="1:25" ht="15">
      <c r="A369" s="10">
        <v>368</v>
      </c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2"/>
      <c r="N369" s="51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 spans="1:25" ht="15">
      <c r="A370" s="10">
        <v>369</v>
      </c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2"/>
      <c r="N370" s="51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 spans="1:25" ht="15">
      <c r="A371" s="10">
        <v>370</v>
      </c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2"/>
      <c r="N371" s="51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 spans="1:25" ht="15">
      <c r="A372" s="10">
        <v>371</v>
      </c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2"/>
      <c r="N372" s="51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 spans="1:25" ht="15">
      <c r="A373" s="10">
        <v>372</v>
      </c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2"/>
      <c r="N373" s="51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 spans="1:25" ht="15">
      <c r="A374" s="10">
        <v>373</v>
      </c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2"/>
      <c r="N374" s="51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 spans="1:25" ht="15">
      <c r="A375" s="10">
        <v>374</v>
      </c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2"/>
      <c r="N375" s="51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 spans="1:25" ht="15">
      <c r="A376" s="10">
        <v>375</v>
      </c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2"/>
      <c r="N376" s="51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 spans="1:25" ht="15">
      <c r="A377" s="10">
        <v>376</v>
      </c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2"/>
      <c r="N377" s="51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spans="1:25" ht="15">
      <c r="A378" s="10">
        <v>377</v>
      </c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2"/>
      <c r="N378" s="51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 spans="1:25" ht="15">
      <c r="A379" s="10">
        <v>378</v>
      </c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2"/>
      <c r="N379" s="51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 spans="1:25" ht="15">
      <c r="A380" s="10">
        <v>379</v>
      </c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2"/>
      <c r="N380" s="51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 spans="1:25" ht="15">
      <c r="A381" s="10">
        <v>380</v>
      </c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2"/>
      <c r="N381" s="51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 spans="1:25" ht="15">
      <c r="A382" s="10">
        <v>381</v>
      </c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2"/>
      <c r="N382" s="51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 spans="1:25" ht="15">
      <c r="A383" s="10">
        <v>382</v>
      </c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2"/>
      <c r="N383" s="51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 spans="1:25" ht="15">
      <c r="A384" s="10">
        <v>383</v>
      </c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2"/>
      <c r="N384" s="51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 spans="1:25" ht="15">
      <c r="A385" s="10">
        <v>384</v>
      </c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2"/>
      <c r="N385" s="51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 spans="1:25" ht="15">
      <c r="A386" s="10">
        <v>385</v>
      </c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2"/>
      <c r="N386" s="51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 spans="1:25" ht="15">
      <c r="A387" s="10">
        <v>386</v>
      </c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2"/>
      <c r="N387" s="51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 spans="1:25" ht="15">
      <c r="A388" s="10">
        <v>387</v>
      </c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2"/>
      <c r="N388" s="51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 spans="1:25" ht="15">
      <c r="A389" s="10">
        <v>388</v>
      </c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2"/>
      <c r="N389" s="51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 spans="1:25" ht="15">
      <c r="A390" s="10">
        <v>389</v>
      </c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2"/>
      <c r="N390" s="51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 spans="1:25" ht="15">
      <c r="A391" s="10">
        <v>390</v>
      </c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2"/>
      <c r="N391" s="51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 spans="1:25" ht="15">
      <c r="A392" s="10">
        <v>391</v>
      </c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2"/>
      <c r="N392" s="51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 spans="1:25" ht="15">
      <c r="A393" s="10">
        <v>392</v>
      </c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2"/>
      <c r="N393" s="51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 spans="1:25" ht="15">
      <c r="A394" s="10">
        <v>393</v>
      </c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2"/>
      <c r="N394" s="51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 spans="1:25" ht="15">
      <c r="A395" s="10">
        <v>394</v>
      </c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2"/>
      <c r="N395" s="51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 spans="1:25" ht="15">
      <c r="A396" s="10">
        <v>395</v>
      </c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2"/>
      <c r="N396" s="51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 spans="1:25" ht="15">
      <c r="A397" s="10">
        <v>396</v>
      </c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2"/>
      <c r="N397" s="51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 spans="1:25" ht="15">
      <c r="A398" s="10">
        <v>397</v>
      </c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2"/>
      <c r="N398" s="51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 spans="1:25" ht="15">
      <c r="A399" s="10">
        <v>398</v>
      </c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2"/>
      <c r="N399" s="51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 spans="1:25" ht="15">
      <c r="A400" s="10">
        <v>399</v>
      </c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2"/>
      <c r="N400" s="51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 spans="1:25" ht="15">
      <c r="A401" s="10">
        <v>400</v>
      </c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2"/>
      <c r="N401" s="51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 spans="1:25" ht="15">
      <c r="A402" s="10">
        <v>401</v>
      </c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2"/>
      <c r="N402" s="51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 spans="1:25" ht="15">
      <c r="A403" s="10">
        <v>402</v>
      </c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2"/>
      <c r="N403" s="51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 spans="1:25" ht="15">
      <c r="A404" s="10">
        <v>403</v>
      </c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2"/>
      <c r="N404" s="51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 spans="1:25" ht="15">
      <c r="A405" s="10">
        <v>404</v>
      </c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2"/>
      <c r="N405" s="51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 spans="1:25" ht="15">
      <c r="A406" s="10">
        <v>405</v>
      </c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2"/>
      <c r="N406" s="51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 spans="1:25" ht="15">
      <c r="A407" s="10">
        <v>406</v>
      </c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2"/>
      <c r="N407" s="51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 spans="1:25" ht="15">
      <c r="A408" s="10">
        <v>407</v>
      </c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2"/>
      <c r="N408" s="51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 spans="1:25" ht="15">
      <c r="A409" s="10">
        <v>408</v>
      </c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2"/>
      <c r="N409" s="51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 spans="1:25" ht="15">
      <c r="A410" s="10">
        <v>409</v>
      </c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2"/>
      <c r="N410" s="51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 spans="1:25" ht="15">
      <c r="A411" s="10">
        <v>410</v>
      </c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2"/>
      <c r="N411" s="51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 spans="1:25" ht="15">
      <c r="A412" s="10">
        <v>411</v>
      </c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2"/>
      <c r="N412" s="51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 spans="1:25" ht="15">
      <c r="A413" s="10">
        <v>412</v>
      </c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2"/>
      <c r="N413" s="51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 spans="1:25" ht="15">
      <c r="A414" s="10">
        <v>413</v>
      </c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2"/>
      <c r="N414" s="51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 spans="1:25" ht="15">
      <c r="A415" s="10">
        <v>414</v>
      </c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2"/>
      <c r="N415" s="51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 spans="1:25" ht="15">
      <c r="A416" s="10">
        <v>415</v>
      </c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2"/>
      <c r="N416" s="51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 spans="1:25" ht="15">
      <c r="A417" s="10">
        <v>416</v>
      </c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2"/>
      <c r="N417" s="51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 spans="1:25" ht="15">
      <c r="A418" s="10">
        <v>417</v>
      </c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2"/>
      <c r="N418" s="51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 spans="1:25" ht="15">
      <c r="A419" s="10">
        <v>418</v>
      </c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2"/>
      <c r="N419" s="51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 spans="1:25" ht="15">
      <c r="A420" s="10">
        <v>419</v>
      </c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2"/>
      <c r="N420" s="51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 spans="1:25" ht="15">
      <c r="A421" s="10">
        <v>420</v>
      </c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2"/>
      <c r="N421" s="51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 spans="1:25" ht="15">
      <c r="A422" s="10">
        <v>421</v>
      </c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2"/>
      <c r="N422" s="51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 spans="1:25" ht="15">
      <c r="A423" s="10">
        <v>422</v>
      </c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2"/>
      <c r="N423" s="51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 spans="1:25" ht="15">
      <c r="A424" s="10">
        <v>423</v>
      </c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2"/>
      <c r="N424" s="51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 spans="1:25" ht="15">
      <c r="A425" s="10">
        <v>424</v>
      </c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2"/>
      <c r="N425" s="51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 spans="1:25" ht="15">
      <c r="A426" s="10">
        <v>425</v>
      </c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2"/>
      <c r="N426" s="51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 spans="1:25" ht="15">
      <c r="A427" s="10">
        <v>426</v>
      </c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2"/>
      <c r="N427" s="51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 spans="1:25" ht="15">
      <c r="A428" s="10">
        <v>427</v>
      </c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2"/>
      <c r="N428" s="51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 spans="1:25" ht="15">
      <c r="A429" s="10">
        <v>428</v>
      </c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2"/>
      <c r="N429" s="51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 spans="1:25" ht="15">
      <c r="A430" s="10">
        <v>429</v>
      </c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2"/>
      <c r="N430" s="51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 spans="1:25" ht="15">
      <c r="A431" s="10">
        <v>430</v>
      </c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2"/>
      <c r="N431" s="51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 spans="1:25" ht="15">
      <c r="A432" s="10">
        <v>431</v>
      </c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3"/>
      <c r="M432" s="52"/>
      <c r="N432" s="51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 spans="1:25" ht="15">
      <c r="A433" s="10">
        <v>432</v>
      </c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3"/>
      <c r="M433" s="52"/>
      <c r="N433" s="51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 spans="1:25" ht="15">
      <c r="A434" s="10">
        <v>433</v>
      </c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3"/>
      <c r="M434" s="52"/>
      <c r="N434" s="51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 spans="1:25" ht="15">
      <c r="A435" s="10">
        <v>434</v>
      </c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3"/>
      <c r="M435" s="52"/>
      <c r="N435" s="51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 spans="1:25" ht="15">
      <c r="A436" s="10">
        <v>435</v>
      </c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3"/>
      <c r="M436" s="52"/>
      <c r="N436" s="51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 spans="1:25" ht="15">
      <c r="A437" s="10">
        <v>436</v>
      </c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3"/>
      <c r="M437" s="52"/>
      <c r="N437" s="51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 spans="1:25" ht="15">
      <c r="A438" s="10">
        <v>437</v>
      </c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3"/>
      <c r="M438" s="52"/>
      <c r="N438" s="51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 spans="1:25" ht="15">
      <c r="A439" s="10">
        <v>438</v>
      </c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3"/>
      <c r="M439" s="52"/>
      <c r="N439" s="51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 spans="1:25" ht="15">
      <c r="A440" s="10">
        <v>439</v>
      </c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3"/>
      <c r="M440" s="52"/>
      <c r="N440" s="51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 spans="1:25" ht="15">
      <c r="A441" s="10">
        <v>440</v>
      </c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3"/>
      <c r="M441" s="52"/>
      <c r="N441" s="51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 spans="1:25" ht="15">
      <c r="A442" s="10">
        <v>441</v>
      </c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3"/>
      <c r="M442" s="52"/>
      <c r="N442" s="51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 spans="1:25" ht="15">
      <c r="A443" s="10">
        <v>442</v>
      </c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3"/>
      <c r="M443" s="52"/>
      <c r="N443" s="51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 spans="1:25" ht="15">
      <c r="A444" s="10">
        <v>443</v>
      </c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3"/>
      <c r="M444" s="52"/>
      <c r="N444" s="51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 spans="1:25" ht="15">
      <c r="A445" s="10">
        <v>444</v>
      </c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3"/>
      <c r="M445" s="52"/>
      <c r="N445" s="51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 spans="1:25" ht="15">
      <c r="A446" s="10">
        <v>445</v>
      </c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3"/>
      <c r="M446" s="52"/>
      <c r="N446" s="51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 spans="1:25" ht="15">
      <c r="A447" s="10">
        <v>446</v>
      </c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3"/>
      <c r="M447" s="52"/>
      <c r="N447" s="51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 spans="1:25" ht="15">
      <c r="A448" s="10">
        <v>447</v>
      </c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3"/>
      <c r="M448" s="52"/>
      <c r="N448" s="51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 spans="1:25" ht="15">
      <c r="A449" s="10">
        <v>448</v>
      </c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3"/>
      <c r="M449" s="52"/>
      <c r="N449" s="51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 spans="1:25" ht="15">
      <c r="A450" s="10">
        <v>449</v>
      </c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3"/>
      <c r="M450" s="52"/>
      <c r="N450" s="51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 spans="1:25" ht="15">
      <c r="A451" s="10">
        <v>450</v>
      </c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3"/>
      <c r="M451" s="52"/>
      <c r="N451" s="51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 spans="1:25" ht="15">
      <c r="A452" s="10">
        <v>451</v>
      </c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3"/>
      <c r="M452" s="52"/>
      <c r="N452" s="51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 spans="1:25" ht="15">
      <c r="A453" s="10">
        <v>452</v>
      </c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3"/>
      <c r="M453" s="52"/>
      <c r="N453" s="51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 spans="1:25" ht="15">
      <c r="A454" s="10">
        <v>453</v>
      </c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3"/>
      <c r="M454" s="52"/>
      <c r="N454" s="51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 spans="1:25" ht="15">
      <c r="A455" s="10">
        <v>454</v>
      </c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3"/>
      <c r="M455" s="52"/>
      <c r="N455" s="51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 spans="1:25" ht="15">
      <c r="A456" s="10">
        <v>455</v>
      </c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3"/>
      <c r="M456" s="52"/>
      <c r="N456" s="51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 spans="1:25" ht="15">
      <c r="A457" s="10">
        <v>456</v>
      </c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3"/>
      <c r="M457" s="52"/>
      <c r="N457" s="51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 spans="1:25" ht="15">
      <c r="A458" s="10">
        <v>457</v>
      </c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3"/>
      <c r="M458" s="52"/>
      <c r="N458" s="51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 spans="1:25" ht="15">
      <c r="A459" s="10">
        <v>458</v>
      </c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3"/>
      <c r="M459" s="52"/>
      <c r="N459" s="51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 spans="1:25" ht="15">
      <c r="A460" s="10">
        <v>459</v>
      </c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3"/>
      <c r="M460" s="52"/>
      <c r="N460" s="51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 spans="1:25" ht="15">
      <c r="A461" s="10">
        <v>460</v>
      </c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3"/>
      <c r="M461" s="52"/>
      <c r="N461" s="51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 spans="1:25" ht="15">
      <c r="A462" s="10">
        <v>461</v>
      </c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3"/>
      <c r="M462" s="52"/>
      <c r="N462" s="51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 spans="1:25" ht="15">
      <c r="A463" s="10">
        <v>462</v>
      </c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3"/>
      <c r="M463" s="52"/>
      <c r="N463" s="51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 spans="1:25" ht="15">
      <c r="A464" s="10">
        <v>463</v>
      </c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3"/>
      <c r="M464" s="52"/>
      <c r="N464" s="51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 spans="1:25" ht="15">
      <c r="A465" s="10">
        <v>464</v>
      </c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3"/>
      <c r="M465" s="52"/>
      <c r="N465" s="51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 spans="1:25" ht="15">
      <c r="A466" s="10">
        <v>465</v>
      </c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3"/>
      <c r="M466" s="52"/>
      <c r="N466" s="51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 spans="1:25" ht="15">
      <c r="A467" s="10">
        <v>466</v>
      </c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3"/>
      <c r="M467" s="52"/>
      <c r="N467" s="51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 spans="1:25" ht="15">
      <c r="A468" s="10">
        <v>467</v>
      </c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3"/>
      <c r="M468" s="52"/>
      <c r="N468" s="51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 spans="1:25" ht="15">
      <c r="A469" s="10">
        <v>468</v>
      </c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3"/>
      <c r="M469" s="52"/>
      <c r="N469" s="51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 spans="1:25" ht="15">
      <c r="A470" s="10">
        <v>469</v>
      </c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3"/>
      <c r="M470" s="52"/>
      <c r="N470" s="51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 spans="1:25" ht="15">
      <c r="A471" s="10">
        <v>470</v>
      </c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3"/>
      <c r="M471" s="52"/>
      <c r="N471" s="51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 spans="1:25" ht="15">
      <c r="A472" s="10">
        <v>471</v>
      </c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3"/>
      <c r="M472" s="52"/>
      <c r="N472" s="51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 spans="1:25" ht="15">
      <c r="A473" s="10">
        <v>472</v>
      </c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3"/>
      <c r="M473" s="52"/>
      <c r="N473" s="51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 spans="1:25" ht="15">
      <c r="A474" s="10">
        <v>473</v>
      </c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3"/>
      <c r="M474" s="52"/>
      <c r="N474" s="51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 spans="1:25" ht="15">
      <c r="A475" s="10">
        <v>474</v>
      </c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3"/>
      <c r="M475" s="52"/>
      <c r="N475" s="51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 spans="1:25" ht="15">
      <c r="A476" s="10">
        <v>475</v>
      </c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3"/>
      <c r="M476" s="52"/>
      <c r="N476" s="51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 spans="1:25" ht="15">
      <c r="A477" s="10">
        <v>476</v>
      </c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3"/>
      <c r="M477" s="52"/>
      <c r="N477" s="51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 spans="1:25" ht="15">
      <c r="A478" s="10">
        <v>477</v>
      </c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3"/>
      <c r="M478" s="52"/>
      <c r="N478" s="51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 spans="1:25" ht="15">
      <c r="A479" s="10">
        <v>478</v>
      </c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3"/>
      <c r="M479" s="52"/>
      <c r="N479" s="51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 spans="1:25" ht="15">
      <c r="A480" s="10">
        <v>479</v>
      </c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3"/>
      <c r="M480" s="52"/>
      <c r="N480" s="51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 spans="1:25" ht="15">
      <c r="A481" s="10">
        <v>480</v>
      </c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3"/>
      <c r="M481" s="52"/>
      <c r="N481" s="51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 spans="1:25" ht="15">
      <c r="A482" s="10">
        <v>481</v>
      </c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3"/>
      <c r="M482" s="52"/>
      <c r="N482" s="51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 spans="1:25" ht="15">
      <c r="A483" s="10">
        <v>482</v>
      </c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3"/>
      <c r="M483" s="52"/>
      <c r="N483" s="51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 spans="1:25" ht="15">
      <c r="A484" s="10">
        <v>483</v>
      </c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3"/>
      <c r="M484" s="52"/>
      <c r="N484" s="51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 spans="1:25" ht="15">
      <c r="A485" s="10">
        <v>484</v>
      </c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3"/>
      <c r="M485" s="52"/>
      <c r="N485" s="51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 spans="1:25" ht="15">
      <c r="A486" s="10">
        <v>485</v>
      </c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3"/>
      <c r="M486" s="52"/>
      <c r="N486" s="51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 spans="1:25" ht="15">
      <c r="A487" s="10">
        <v>486</v>
      </c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3"/>
      <c r="M487" s="52"/>
      <c r="N487" s="51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 spans="1:25" ht="15">
      <c r="A488" s="10">
        <v>487</v>
      </c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3"/>
      <c r="M488" s="52"/>
      <c r="N488" s="51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 spans="1:25" ht="15">
      <c r="A489" s="10">
        <v>488</v>
      </c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3"/>
      <c r="M489" s="52"/>
      <c r="N489" s="51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 spans="1:25" ht="15">
      <c r="A490" s="10">
        <v>489</v>
      </c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3"/>
      <c r="M490" s="52"/>
      <c r="N490" s="51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 spans="1:25" ht="15">
      <c r="A491" s="10">
        <v>490</v>
      </c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3"/>
      <c r="M491" s="52"/>
      <c r="N491" s="51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 spans="1:25" ht="15">
      <c r="A492" s="10">
        <v>491</v>
      </c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3"/>
      <c r="M492" s="52"/>
      <c r="N492" s="51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 spans="1:25" ht="15">
      <c r="A493" s="10">
        <v>492</v>
      </c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3"/>
      <c r="M493" s="52"/>
      <c r="N493" s="51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 spans="1:25" ht="15">
      <c r="A494" s="10">
        <v>493</v>
      </c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3"/>
      <c r="M494" s="52"/>
      <c r="N494" s="51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 spans="1:25" ht="15">
      <c r="A495" s="10">
        <v>494</v>
      </c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3"/>
      <c r="M495" s="52"/>
      <c r="N495" s="51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 spans="1:25" ht="15">
      <c r="A496" s="10">
        <v>495</v>
      </c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3"/>
      <c r="M496" s="52"/>
      <c r="N496" s="51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 spans="1:25" ht="15">
      <c r="A497" s="10">
        <v>496</v>
      </c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3"/>
      <c r="M497" s="52"/>
      <c r="N497" s="51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 spans="1:25" ht="15">
      <c r="A498" s="10">
        <v>497</v>
      </c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3"/>
      <c r="M498" s="52"/>
      <c r="N498" s="51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 spans="1:25" ht="15">
      <c r="A499" s="10">
        <v>498</v>
      </c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3"/>
      <c r="M499" s="52"/>
      <c r="N499" s="51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 spans="1:25" ht="15">
      <c r="A500" s="10">
        <v>499</v>
      </c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3"/>
      <c r="M500" s="52"/>
      <c r="N500" s="51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 spans="1:25" ht="15">
      <c r="A501" s="10">
        <v>500</v>
      </c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3"/>
      <c r="M501" s="52"/>
      <c r="N501" s="51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 spans="1:25" ht="15">
      <c r="A502" s="10">
        <v>501</v>
      </c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3"/>
      <c r="M502" s="52"/>
      <c r="N502" s="51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 spans="1:25" ht="15">
      <c r="A503" s="10">
        <v>502</v>
      </c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3"/>
      <c r="M503" s="52"/>
      <c r="N503" s="51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 spans="1:25" ht="15">
      <c r="A504" s="10">
        <v>503</v>
      </c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3"/>
      <c r="M504" s="52"/>
      <c r="N504" s="51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 spans="1:25" ht="15">
      <c r="A505" s="10">
        <v>504</v>
      </c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3"/>
      <c r="M505" s="52"/>
      <c r="N505" s="51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 spans="1:25" ht="15">
      <c r="A506" s="10">
        <v>505</v>
      </c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3"/>
      <c r="M506" s="52"/>
      <c r="N506" s="51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 spans="1:25" ht="15">
      <c r="A507" s="10">
        <v>506</v>
      </c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3"/>
      <c r="M507" s="52"/>
      <c r="N507" s="51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 spans="1:25" ht="15">
      <c r="A508" s="10">
        <v>507</v>
      </c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3"/>
      <c r="M508" s="52"/>
      <c r="N508" s="51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 spans="1:25" ht="15">
      <c r="A509" s="10">
        <v>508</v>
      </c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3"/>
      <c r="M509" s="52"/>
      <c r="N509" s="51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 spans="1:25" ht="15">
      <c r="A510" s="10">
        <v>509</v>
      </c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3"/>
      <c r="M510" s="52"/>
      <c r="N510" s="51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 spans="1:25" ht="15">
      <c r="A511" s="10">
        <v>510</v>
      </c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3"/>
      <c r="M511" s="52"/>
      <c r="N511" s="51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 spans="1:25" ht="15">
      <c r="A512" s="10">
        <v>511</v>
      </c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3"/>
      <c r="M512" s="52"/>
      <c r="N512" s="51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 spans="1:25" ht="15">
      <c r="A513" s="10">
        <v>512</v>
      </c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3"/>
      <c r="M513" s="52"/>
      <c r="N513" s="51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 spans="1:25" ht="15">
      <c r="A514" s="10">
        <v>513</v>
      </c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3"/>
      <c r="M514" s="52"/>
      <c r="N514" s="51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 spans="1:25" ht="15">
      <c r="A515" s="10">
        <v>514</v>
      </c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3"/>
      <c r="M515" s="52"/>
      <c r="N515" s="51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 spans="1:25" ht="15">
      <c r="A516" s="10">
        <v>515</v>
      </c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3"/>
      <c r="M516" s="52"/>
      <c r="N516" s="51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 spans="1:25" ht="15">
      <c r="A517" s="10">
        <v>516</v>
      </c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3"/>
      <c r="M517" s="52"/>
      <c r="N517" s="51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 spans="1:25" ht="15">
      <c r="A518" s="10">
        <v>517</v>
      </c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3"/>
      <c r="M518" s="52"/>
      <c r="N518" s="51"/>
      <c r="O518" s="17"/>
      <c r="P518" s="17"/>
      <c r="Q518" s="17"/>
      <c r="R518" s="17"/>
      <c r="S518" s="17"/>
      <c r="T518" s="17"/>
    </row>
    <row r="519" spans="1:25" ht="15">
      <c r="A519" s="10">
        <v>518</v>
      </c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3"/>
      <c r="M519" s="52"/>
      <c r="N519" s="51"/>
      <c r="O519" s="17"/>
      <c r="P519" s="17"/>
      <c r="Q519" s="17"/>
      <c r="R519" s="17"/>
      <c r="S519" s="17"/>
      <c r="T519" s="17"/>
    </row>
    <row r="520" spans="1:25" ht="15">
      <c r="A520" s="10">
        <v>519</v>
      </c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3"/>
      <c r="M520" s="52"/>
      <c r="N520" s="51"/>
      <c r="O520" s="17"/>
      <c r="P520" s="17"/>
      <c r="Q520" s="17"/>
      <c r="R520" s="17"/>
      <c r="S520" s="17"/>
      <c r="T520" s="17"/>
    </row>
    <row r="521" spans="1:25" ht="15">
      <c r="A521" s="10">
        <v>520</v>
      </c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3"/>
      <c r="M521" s="52"/>
      <c r="N521" s="51"/>
      <c r="O521" s="17"/>
      <c r="P521" s="17"/>
      <c r="Q521" s="17"/>
      <c r="R521" s="17"/>
      <c r="S521" s="17"/>
      <c r="T521" s="17"/>
    </row>
    <row r="522" spans="1:25" ht="15">
      <c r="A522" s="10">
        <v>521</v>
      </c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3"/>
      <c r="M522" s="52"/>
      <c r="N522" s="51"/>
      <c r="O522" s="17"/>
      <c r="P522" s="17"/>
      <c r="Q522" s="17"/>
      <c r="R522" s="17"/>
      <c r="S522" s="17"/>
      <c r="T522" s="17"/>
    </row>
    <row r="523" spans="1:25" ht="15">
      <c r="A523" s="10">
        <v>522</v>
      </c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3"/>
      <c r="M523" s="52"/>
      <c r="N523" s="51"/>
      <c r="O523" s="17"/>
      <c r="P523" s="17"/>
      <c r="Q523" s="17"/>
      <c r="R523" s="17"/>
      <c r="S523" s="17"/>
      <c r="T523" s="17"/>
    </row>
    <row r="524" spans="1:25" ht="15">
      <c r="A524" s="10">
        <v>523</v>
      </c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3"/>
      <c r="M524" s="52"/>
      <c r="N524" s="51"/>
      <c r="O524" s="17"/>
      <c r="P524" s="17"/>
      <c r="Q524" s="17"/>
      <c r="R524" s="17"/>
      <c r="S524" s="17"/>
      <c r="T524" s="17"/>
    </row>
    <row r="525" spans="1:25" ht="15">
      <c r="A525" s="10">
        <v>524</v>
      </c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3"/>
      <c r="M525" s="52"/>
      <c r="N525" s="51"/>
      <c r="O525" s="17"/>
      <c r="P525" s="17"/>
      <c r="Q525" s="17"/>
      <c r="R525" s="17"/>
      <c r="S525" s="17"/>
      <c r="T525" s="17"/>
    </row>
    <row r="526" spans="1:25" ht="15">
      <c r="A526" s="10">
        <v>525</v>
      </c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3"/>
      <c r="M526" s="52"/>
      <c r="N526" s="51"/>
      <c r="O526" s="17"/>
      <c r="P526" s="17"/>
      <c r="Q526" s="17"/>
      <c r="R526" s="17"/>
      <c r="S526" s="17"/>
      <c r="T526" s="17"/>
    </row>
    <row r="527" spans="1:25" ht="15">
      <c r="A527" s="10">
        <v>526</v>
      </c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3"/>
      <c r="M527" s="52"/>
      <c r="N527" s="51"/>
      <c r="O527" s="17"/>
      <c r="P527" s="17"/>
      <c r="Q527" s="17"/>
      <c r="R527" s="17"/>
      <c r="S527" s="17"/>
      <c r="T527" s="17"/>
    </row>
    <row r="528" spans="1:25" ht="15">
      <c r="A528" s="10">
        <v>527</v>
      </c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3"/>
      <c r="M528" s="52"/>
      <c r="N528" s="51"/>
      <c r="O528" s="17"/>
      <c r="P528" s="17"/>
      <c r="Q528" s="17"/>
      <c r="R528" s="17"/>
      <c r="S528" s="17"/>
      <c r="T528" s="17"/>
    </row>
    <row r="529" spans="1:20" ht="15">
      <c r="A529" s="10">
        <v>528</v>
      </c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3"/>
      <c r="M529" s="52"/>
      <c r="N529" s="51"/>
      <c r="O529" s="17"/>
      <c r="P529" s="17"/>
      <c r="Q529" s="17"/>
      <c r="R529" s="17"/>
      <c r="S529" s="17"/>
      <c r="T529" s="17"/>
    </row>
    <row r="530" spans="1:20" ht="15">
      <c r="A530" s="10">
        <v>529</v>
      </c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3"/>
      <c r="M530" s="52"/>
      <c r="N530" s="51"/>
      <c r="O530" s="17"/>
      <c r="P530" s="17"/>
      <c r="Q530" s="17"/>
      <c r="R530" s="17"/>
      <c r="S530" s="17"/>
      <c r="T530" s="17"/>
    </row>
    <row r="531" spans="1:20" ht="15">
      <c r="A531" s="10">
        <v>530</v>
      </c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3"/>
      <c r="M531" s="52"/>
      <c r="N531" s="51"/>
      <c r="O531" s="17"/>
      <c r="P531" s="17"/>
      <c r="Q531" s="17"/>
      <c r="R531" s="17"/>
      <c r="S531" s="17"/>
      <c r="T531" s="17"/>
    </row>
    <row r="532" spans="1:20" ht="15">
      <c r="A532" s="10">
        <v>531</v>
      </c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3"/>
      <c r="M532" s="52"/>
      <c r="N532" s="51"/>
      <c r="O532" s="17"/>
      <c r="P532" s="17"/>
      <c r="Q532" s="17"/>
      <c r="R532" s="17"/>
      <c r="S532" s="17"/>
      <c r="T532" s="17"/>
    </row>
    <row r="533" spans="1:20" ht="15">
      <c r="A533" s="10">
        <v>532</v>
      </c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3"/>
      <c r="M533" s="52"/>
      <c r="N533" s="51"/>
      <c r="O533" s="17"/>
      <c r="P533" s="17"/>
      <c r="Q533" s="17"/>
      <c r="R533" s="17"/>
      <c r="S533" s="17"/>
      <c r="T533" s="17"/>
    </row>
    <row r="534" spans="1:20" ht="15">
      <c r="A534" s="10">
        <v>533</v>
      </c>
      <c r="D534" s="51"/>
      <c r="E534" s="51"/>
      <c r="F534" s="51"/>
      <c r="G534" s="51"/>
      <c r="H534" s="51"/>
      <c r="I534" s="51"/>
      <c r="J534" s="51"/>
      <c r="K534" s="51"/>
      <c r="L534" s="53"/>
      <c r="M534" s="52"/>
      <c r="N534" s="51"/>
      <c r="O534" s="17"/>
      <c r="P534" s="17"/>
      <c r="Q534" s="17"/>
      <c r="R534" s="17"/>
      <c r="S534" s="17"/>
      <c r="T534" s="17"/>
    </row>
    <row r="535" spans="1:20" ht="15">
      <c r="A535" s="10">
        <v>534</v>
      </c>
      <c r="R535" s="17"/>
      <c r="S535" s="17"/>
      <c r="T535" s="17"/>
    </row>
    <row r="536" spans="1:20" ht="15">
      <c r="A536" s="10">
        <v>535</v>
      </c>
      <c r="R536" s="17"/>
      <c r="S536" s="17"/>
      <c r="T536" s="17"/>
    </row>
    <row r="537" spans="1:20" ht="15">
      <c r="A537" s="10">
        <v>536</v>
      </c>
      <c r="R537" s="17"/>
      <c r="S537" s="17"/>
      <c r="T537" s="17"/>
    </row>
    <row r="538" spans="1:20" ht="15">
      <c r="A538" s="10">
        <v>537</v>
      </c>
      <c r="R538" s="17"/>
      <c r="S538" s="17"/>
      <c r="T538" s="17"/>
    </row>
    <row r="539" spans="1:20" ht="15">
      <c r="A539" s="10">
        <v>538</v>
      </c>
      <c r="R539" s="17"/>
      <c r="S539" s="17"/>
      <c r="T539" s="17"/>
    </row>
    <row r="540" spans="1:20" ht="15">
      <c r="A540" s="10">
        <v>539</v>
      </c>
      <c r="R540" s="17"/>
      <c r="S540" s="17"/>
      <c r="T540" s="17"/>
    </row>
    <row r="541" spans="1:20" ht="15">
      <c r="A541" s="10">
        <v>540</v>
      </c>
      <c r="R541" s="17"/>
      <c r="S541" s="17"/>
      <c r="T541" s="17"/>
    </row>
    <row r="542" spans="1:20" ht="15">
      <c r="A542" s="10">
        <v>541</v>
      </c>
      <c r="R542" s="17"/>
      <c r="S542" s="17"/>
      <c r="T542" s="17"/>
    </row>
    <row r="543" spans="1:20" ht="15">
      <c r="A543" s="10">
        <v>542</v>
      </c>
      <c r="R543" s="17"/>
      <c r="S543" s="17"/>
      <c r="T543" s="17"/>
    </row>
    <row r="544" spans="1:20" ht="15">
      <c r="A544" s="10">
        <v>543</v>
      </c>
      <c r="R544" s="17"/>
      <c r="S544" s="17"/>
      <c r="T544" s="17"/>
    </row>
    <row r="545" spans="18:20" ht="15">
      <c r="R545" s="17"/>
      <c r="S545" s="17"/>
      <c r="T545" s="17"/>
    </row>
    <row r="990" spans="7:7" ht="15">
      <c r="G990" s="11"/>
    </row>
  </sheetData>
  <mergeCells count="1"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Copy of Data 1</vt:lpstr>
      <vt:lpstr>Data 2</vt:lpstr>
      <vt:lpstr>Literature</vt:lpstr>
      <vt:lpstr>Sheet5</vt:lpstr>
      <vt:lpstr>Sheet6</vt:lpstr>
      <vt:lpstr>Copy of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Jae Lee</cp:lastModifiedBy>
  <dcterms:modified xsi:type="dcterms:W3CDTF">2022-11-12T20:07:01Z</dcterms:modified>
</cp:coreProperties>
</file>