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yxr\Dropbox (Personal)\School\UW\Hello-World\Datasets\Business Analysis\Chapter 06\Example Files\"/>
    </mc:Choice>
  </mc:AlternateContent>
  <bookViews>
    <workbookView xWindow="0" yWindow="0" windowWidth="7480" windowHeight="2450" xr2:uid="{00000000-000D-0000-FFFF-FFFF00000000}"/>
  </bookViews>
  <sheets>
    <sheet name="Model" sheetId="1" r:id="rId1"/>
    <sheet name="_PalUtilTempWorksheet" sheetId="3" state="hidden" r:id="rId2"/>
    <sheet name="treeCalc_1" sheetId="2" state="hidden" r:id="rId3"/>
  </sheets>
  <definedNames>
    <definedName name="PTree_PolicySuggestion_IncludeDecisionTable" hidden="1">TRUE</definedName>
    <definedName name="PTree_PolicySuggestion_IncludeOptimalDecisionTree" hidden="1">TRUE</definedName>
    <definedName name="PTree_PolicySuggestion_Model" hidden="1">PTreeObjectReference(PTDecisionTree_1,treeCalc_1!$A$1)</definedName>
    <definedName name="PTree_PolicySuggestion_ReportPlacement" hidden="1">1</definedName>
    <definedName name="PTree_PolicySuggestion_StartingNode" hidden="1">PTreeObjectReference(NULL,NULL)</definedName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71027"/>
</workbook>
</file>

<file path=xl/calcChain.xml><?xml version="1.0" encoding="utf-8"?>
<calcChain xmlns="http://schemas.openxmlformats.org/spreadsheetml/2006/main">
  <c r="E41" i="1" l="1"/>
  <c r="G70" i="1"/>
  <c r="G67" i="1"/>
  <c r="G66" i="1"/>
  <c r="J23" i="2"/>
  <c r="O23" i="2"/>
  <c r="J25" i="2"/>
  <c r="K25" i="2"/>
  <c r="J24" i="2"/>
  <c r="G63" i="1"/>
  <c r="G62" i="1"/>
  <c r="K22" i="2" s="1"/>
  <c r="G59" i="1"/>
  <c r="J20" i="2"/>
  <c r="O20" i="2"/>
  <c r="J13" i="2"/>
  <c r="O13" i="2"/>
  <c r="J22" i="2"/>
  <c r="J21" i="2"/>
  <c r="H55" i="1"/>
  <c r="H51" i="1"/>
  <c r="J32" i="2" s="1"/>
  <c r="H47" i="1"/>
  <c r="H43" i="1"/>
  <c r="J31" i="2"/>
  <c r="O31" i="2"/>
  <c r="J18" i="2"/>
  <c r="O18" i="2"/>
  <c r="J15" i="2"/>
  <c r="O15" i="2"/>
  <c r="J33" i="2"/>
  <c r="J30" i="2"/>
  <c r="J19" i="2"/>
  <c r="H39" i="1"/>
  <c r="H35" i="1"/>
  <c r="J17" i="2"/>
  <c r="O17" i="2"/>
  <c r="J29" i="2"/>
  <c r="J28" i="2"/>
  <c r="H31" i="1"/>
  <c r="J27" i="2" s="1"/>
  <c r="H27" i="1"/>
  <c r="J26" i="2" s="1"/>
  <c r="J16" i="2"/>
  <c r="O16" i="2"/>
  <c r="J14" i="2"/>
  <c r="O14" i="2"/>
  <c r="O12" i="2"/>
  <c r="J12" i="2"/>
  <c r="K11" i="2"/>
  <c r="J11" i="2"/>
  <c r="O11" i="2"/>
  <c r="B11" i="2"/>
  <c r="B2" i="2"/>
  <c r="F10" i="1"/>
  <c r="F11" i="1" s="1"/>
  <c r="E11" i="1"/>
  <c r="E10" i="1" s="1"/>
  <c r="E6" i="1"/>
  <c r="K24" i="2" s="1"/>
  <c r="G58" i="1" l="1"/>
  <c r="K21" i="2" s="1"/>
  <c r="I5" i="1"/>
  <c r="I10" i="1" s="1"/>
  <c r="I6" i="1"/>
  <c r="J11" i="1" s="1"/>
  <c r="J10" i="1" l="1"/>
  <c r="H54" i="1"/>
  <c r="K33" i="2" s="1"/>
  <c r="H46" i="1"/>
  <c r="K30" i="2"/>
  <c r="H38" i="1"/>
  <c r="H34" i="1"/>
  <c r="K28" i="2" s="1"/>
  <c r="H26" i="1"/>
  <c r="K26" i="2" s="1"/>
  <c r="F32" i="1"/>
  <c r="K14" i="2" s="1"/>
  <c r="K29" i="2"/>
  <c r="H30" i="1"/>
  <c r="K27" i="2" s="1"/>
  <c r="F48" i="1"/>
  <c r="K15" i="2" s="1"/>
  <c r="I11" i="1"/>
  <c r="H42" i="1" l="1"/>
  <c r="K19" i="2" s="1"/>
  <c r="H50" i="1"/>
  <c r="K32" i="2" s="1"/>
  <c r="F2" i="2"/>
  <c r="I54" i="1"/>
  <c r="I50" i="1"/>
  <c r="I46" i="1"/>
  <c r="I42" i="1"/>
  <c r="G52" i="1"/>
  <c r="G44" i="1"/>
  <c r="I55" i="1"/>
  <c r="I51" i="1"/>
  <c r="H53" i="1"/>
  <c r="I47" i="1"/>
  <c r="I43" i="1"/>
  <c r="H45" i="1"/>
  <c r="G49" i="1"/>
  <c r="I38" i="1"/>
  <c r="I34" i="1"/>
  <c r="G36" i="1"/>
  <c r="H37" i="1"/>
  <c r="I39" i="1"/>
  <c r="I35" i="1"/>
  <c r="I31" i="1"/>
  <c r="I30" i="1"/>
  <c r="G28" i="1"/>
  <c r="I27" i="1"/>
  <c r="I26" i="1"/>
  <c r="H29" i="1"/>
  <c r="G33" i="1"/>
  <c r="F41" i="1"/>
  <c r="E57" i="1"/>
  <c r="E40" i="1"/>
  <c r="F65" i="1"/>
  <c r="G61" i="1"/>
  <c r="H59" i="1"/>
  <c r="H63" i="1"/>
  <c r="E64" i="1"/>
  <c r="F60" i="1"/>
  <c r="H58" i="1"/>
  <c r="H62" i="1"/>
  <c r="G69" i="1"/>
  <c r="H67" i="1"/>
  <c r="H71" i="1"/>
  <c r="F68" i="1"/>
  <c r="H66" i="1"/>
  <c r="H70" i="1"/>
  <c r="A25" i="2" l="1"/>
  <c r="A24" i="2"/>
  <c r="A23" i="2"/>
  <c r="A22" i="2"/>
  <c r="A21" i="2"/>
  <c r="A20" i="2"/>
  <c r="A13" i="2"/>
  <c r="A11" i="2"/>
  <c r="A12" i="2"/>
  <c r="A14" i="2"/>
  <c r="A16" i="2"/>
  <c r="A26" i="2"/>
  <c r="A27" i="2"/>
  <c r="A28" i="2"/>
  <c r="A29" i="2"/>
  <c r="A17" i="2"/>
  <c r="A15" i="2"/>
  <c r="A18" i="2"/>
  <c r="A19" i="2"/>
  <c r="A30" i="2"/>
  <c r="A31" i="2"/>
  <c r="A32" i="2"/>
  <c r="A33" i="2"/>
</calcChain>
</file>

<file path=xl/sharedStrings.xml><?xml version="1.0" encoding="utf-8"?>
<sst xmlns="http://schemas.openxmlformats.org/spreadsheetml/2006/main" count="194" uniqueCount="94">
  <si>
    <t>Drug testing decision</t>
  </si>
  <si>
    <t>Benefits</t>
  </si>
  <si>
    <t>Given probabilities</t>
  </si>
  <si>
    <t>Identifying user</t>
  </si>
  <si>
    <t>Prior probabilities</t>
  </si>
  <si>
    <t>User</t>
  </si>
  <si>
    <t>Non-user</t>
  </si>
  <si>
    <t>Costs</t>
  </si>
  <si>
    <t>Test cost</t>
  </si>
  <si>
    <t>Barring non-user</t>
  </si>
  <si>
    <t>Conditional probabilities of test results</t>
  </si>
  <si>
    <t>Not identifying user</t>
  </si>
  <si>
    <t>Violation of privacy</t>
  </si>
  <si>
    <t>Positive</t>
  </si>
  <si>
    <t>Negative</t>
  </si>
  <si>
    <t>Key probabilities</t>
  </si>
  <si>
    <t>Bayesian revision</t>
  </si>
  <si>
    <t>Unconditional probabilities of test results</t>
  </si>
  <si>
    <t>Posterior probabilities</t>
  </si>
  <si>
    <t>False negative</t>
  </si>
  <si>
    <t>False positive</t>
  </si>
  <si>
    <t>Positive P (User|Positive)</t>
  </si>
  <si>
    <t>Positive P(Positive | User)</t>
  </si>
  <si>
    <t>150A7B41</t>
  </si>
  <si>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</si>
  <si>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</si>
  <si>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</si>
  <si>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</si>
  <si>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</si>
  <si>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</si>
  <si>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</si>
  <si>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</si>
  <si>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</si>
  <si>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</si>
  <si>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</si>
  <si>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</si>
  <si>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</si>
  <si>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</si>
  <si>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</si>
  <si>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</si>
  <si>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</si>
  <si>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</si>
  <si>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</si>
  <si>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</si>
  <si>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</si>
  <si>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</si>
  <si>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</si>
  <si>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</si>
  <si>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</si>
  <si>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</si>
  <si>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</si>
  <si>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</si>
  <si>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</si>
  <si>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</si>
  <si>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</si>
  <si>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</si>
  <si>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</si>
  <si>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</si>
  <si>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</si>
  <si>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</si>
  <si>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New Tree</t>
  </si>
  <si>
    <t>=</t>
  </si>
  <si>
    <t>7.5.1</t>
  </si>
  <si>
    <t>5.0.0</t>
  </si>
  <si>
    <t>&lt;NF&gt;</t>
  </si>
  <si>
    <t>Automatic</t>
  </si>
  <si>
    <t/>
  </si>
  <si>
    <t>DEFAULT</t>
  </si>
  <si>
    <t>0</t>
  </si>
  <si>
    <t>0,1,1,0,0,Exponential, 0,0,-1,0,-1,-1,.0001</t>
  </si>
  <si>
    <t>Test</t>
  </si>
  <si>
    <t>2,0,0,2,2,3,0,0,0</t>
  </si>
  <si>
    <t>Not Test</t>
  </si>
  <si>
    <t>Drug Use</t>
  </si>
  <si>
    <t>1,0,0,2,4,5,1,0,0</t>
  </si>
  <si>
    <t>Bar</t>
  </si>
  <si>
    <t>2,0,0,2,6,7,2,0,0</t>
  </si>
  <si>
    <t>Not Bar</t>
  </si>
  <si>
    <t>4,0,0,0,10,0,0</t>
  </si>
  <si>
    <t>4,0,0,0,13,0,0</t>
  </si>
  <si>
    <t>Drug User</t>
  </si>
  <si>
    <t>4,0,0,0,6,0,0</t>
  </si>
  <si>
    <t>1,0,0,2,16,17,4,0,0</t>
  </si>
  <si>
    <t>Non User</t>
  </si>
  <si>
    <t>1,0,0,2,18,19,4,0,0</t>
  </si>
  <si>
    <t>4,0,0,0,7,0,0</t>
  </si>
  <si>
    <t>2,0,0,2,8,21,2,0,0</t>
  </si>
  <si>
    <t>1,0,0,2,9,20,5,0,0</t>
  </si>
  <si>
    <t>4,0,0,0,8,0,0</t>
  </si>
  <si>
    <t>1,0,0,2,22,23,5,0,0</t>
  </si>
  <si>
    <t>4,0,0,0,21,0,0</t>
  </si>
  <si>
    <t>2,0,0,2,10,13,1,0,0</t>
  </si>
  <si>
    <t>1,0,0,2,11,12,3,0,0</t>
  </si>
  <si>
    <t>1,0,0,2,14,15,3,0,0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</si>
</sst>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&gt;0.00001]0.0###%;[=0]0.0%;0.00E+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2" borderId="0" xfId="0" applyFill="1" applyBorder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NumberFormat="1"/>
    <xf numFmtId="0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5" fontId="3" fillId="0" borderId="0" xfId="0" applyNumberFormat="1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239522</xdr:colOff>
      <xdr:row>69</xdr:row>
      <xdr:rowOff>179070</xdr:rowOff>
    </xdr:from>
    <xdr:to>
      <xdr:col>7</xdr:col>
      <xdr:colOff>127</xdr:colOff>
      <xdr:row>69</xdr:row>
      <xdr:rowOff>179070</xdr:rowOff>
    </xdr:to>
    <xdr:cxnSp macro="_xll.PtreeEvent_ObjectClick">
      <xdr:nvCxnSpPr>
        <xdr:cNvPr id="218" name="PTObj_DBranchHLine_1_15">
          <a:extLst>
            <a:ext uri="{FF2B5EF4-FFF2-40B4-BE49-F238E27FC236}">
              <a16:creationId xmlns:a16="http://schemas.microsoft.com/office/drawing/2014/main" id="{CE27B78D-B8A3-469D-8860-62D77CF416A0}"/>
            </a:ext>
          </a:extLst>
        </xdr:cNvPr>
        <xdr:cNvCxnSpPr/>
      </xdr:nvCxnSpPr>
      <xdr:spPr>
        <a:xfrm>
          <a:off x="8259572" y="114122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67</xdr:row>
      <xdr:rowOff>173989</xdr:rowOff>
    </xdr:from>
    <xdr:to>
      <xdr:col>6</xdr:col>
      <xdr:colOff>239522</xdr:colOff>
      <xdr:row>69</xdr:row>
      <xdr:rowOff>179070</xdr:rowOff>
    </xdr:to>
    <xdr:cxnSp macro="_xll.PtreeEvent_ObjectClick">
      <xdr:nvCxnSpPr>
        <xdr:cNvPr id="217" name="PTObj_DBranchDLine_1_15">
          <a:extLst>
            <a:ext uri="{FF2B5EF4-FFF2-40B4-BE49-F238E27FC236}">
              <a16:creationId xmlns:a16="http://schemas.microsoft.com/office/drawing/2014/main" id="{56DEF094-1545-4D47-8F17-BCCD5F4120C4}"/>
            </a:ext>
          </a:extLst>
        </xdr:cNvPr>
        <xdr:cNvCxnSpPr/>
      </xdr:nvCxnSpPr>
      <xdr:spPr>
        <a:xfrm>
          <a:off x="8107172" y="1103883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65</xdr:row>
      <xdr:rowOff>179070</xdr:rowOff>
    </xdr:from>
    <xdr:to>
      <xdr:col>7</xdr:col>
      <xdr:colOff>127</xdr:colOff>
      <xdr:row>65</xdr:row>
      <xdr:rowOff>179070</xdr:rowOff>
    </xdr:to>
    <xdr:cxnSp macro="_xll.PtreeEvent_ObjectClick">
      <xdr:nvCxnSpPr>
        <xdr:cNvPr id="214" name="PTObj_DBranchHLine_1_14">
          <a:extLst>
            <a:ext uri="{FF2B5EF4-FFF2-40B4-BE49-F238E27FC236}">
              <a16:creationId xmlns:a16="http://schemas.microsoft.com/office/drawing/2014/main" id="{44C728D4-A463-473E-A6DF-9E7786559A4F}"/>
            </a:ext>
          </a:extLst>
        </xdr:cNvPr>
        <xdr:cNvCxnSpPr/>
      </xdr:nvCxnSpPr>
      <xdr:spPr>
        <a:xfrm>
          <a:off x="8259572" y="106756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65</xdr:row>
      <xdr:rowOff>179070</xdr:rowOff>
    </xdr:from>
    <xdr:to>
      <xdr:col>6</xdr:col>
      <xdr:colOff>239522</xdr:colOff>
      <xdr:row>67</xdr:row>
      <xdr:rowOff>173989</xdr:rowOff>
    </xdr:to>
    <xdr:cxnSp macro="_xll.PtreeEvent_ObjectClick">
      <xdr:nvCxnSpPr>
        <xdr:cNvPr id="213" name="PTObj_DBranchDLine_1_14">
          <a:extLst>
            <a:ext uri="{FF2B5EF4-FFF2-40B4-BE49-F238E27FC236}">
              <a16:creationId xmlns:a16="http://schemas.microsoft.com/office/drawing/2014/main" id="{C0075445-6A7A-4295-B348-DEE6D9522555}"/>
            </a:ext>
          </a:extLst>
        </xdr:cNvPr>
        <xdr:cNvCxnSpPr/>
      </xdr:nvCxnSpPr>
      <xdr:spPr>
        <a:xfrm flipV="1">
          <a:off x="8107172" y="1067562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67</xdr:row>
      <xdr:rowOff>179070</xdr:rowOff>
    </xdr:from>
    <xdr:to>
      <xdr:col>6</xdr:col>
      <xdr:colOff>127</xdr:colOff>
      <xdr:row>67</xdr:row>
      <xdr:rowOff>179070</xdr:rowOff>
    </xdr:to>
    <xdr:cxnSp macro="_xll.PtreeEvent_ObjectClick">
      <xdr:nvCxnSpPr>
        <xdr:cNvPr id="210" name="PTObj_DBranchHLine_1_13">
          <a:extLst>
            <a:ext uri="{FF2B5EF4-FFF2-40B4-BE49-F238E27FC236}">
              <a16:creationId xmlns:a16="http://schemas.microsoft.com/office/drawing/2014/main" id="{099E23BD-75EC-45BC-A220-1C196707A5E1}"/>
            </a:ext>
          </a:extLst>
        </xdr:cNvPr>
        <xdr:cNvCxnSpPr/>
      </xdr:nvCxnSpPr>
      <xdr:spPr>
        <a:xfrm>
          <a:off x="6735572" y="11043920"/>
          <a:ext cx="1284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63</xdr:row>
      <xdr:rowOff>173989</xdr:rowOff>
    </xdr:from>
    <xdr:to>
      <xdr:col>5</xdr:col>
      <xdr:colOff>239522</xdr:colOff>
      <xdr:row>67</xdr:row>
      <xdr:rowOff>179070</xdr:rowOff>
    </xdr:to>
    <xdr:cxnSp macro="_xll.PtreeEvent_ObjectClick">
      <xdr:nvCxnSpPr>
        <xdr:cNvPr id="209" name="PTObj_DBranchDLine_1_13">
          <a:extLst>
            <a:ext uri="{FF2B5EF4-FFF2-40B4-BE49-F238E27FC236}">
              <a16:creationId xmlns:a16="http://schemas.microsoft.com/office/drawing/2014/main" id="{0077FCE5-EEC0-42DA-B7F4-E17CA223B941}"/>
            </a:ext>
          </a:extLst>
        </xdr:cNvPr>
        <xdr:cNvCxnSpPr/>
      </xdr:nvCxnSpPr>
      <xdr:spPr>
        <a:xfrm>
          <a:off x="6583172" y="10302239"/>
          <a:ext cx="152400" cy="7416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61</xdr:row>
      <xdr:rowOff>179070</xdr:rowOff>
    </xdr:from>
    <xdr:to>
      <xdr:col>7</xdr:col>
      <xdr:colOff>127</xdr:colOff>
      <xdr:row>61</xdr:row>
      <xdr:rowOff>179070</xdr:rowOff>
    </xdr:to>
    <xdr:cxnSp macro="_xll.PtreeEvent_ObjectClick">
      <xdr:nvCxnSpPr>
        <xdr:cNvPr id="194" name="PTObj_DBranchHLine_1_12">
          <a:extLst>
            <a:ext uri="{FF2B5EF4-FFF2-40B4-BE49-F238E27FC236}">
              <a16:creationId xmlns:a16="http://schemas.microsoft.com/office/drawing/2014/main" id="{692A44C5-EAE3-457C-846C-A8A296109DD6}"/>
            </a:ext>
          </a:extLst>
        </xdr:cNvPr>
        <xdr:cNvCxnSpPr/>
      </xdr:nvCxnSpPr>
      <xdr:spPr>
        <a:xfrm>
          <a:off x="8259572" y="99390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59</xdr:row>
      <xdr:rowOff>173989</xdr:rowOff>
    </xdr:from>
    <xdr:to>
      <xdr:col>6</xdr:col>
      <xdr:colOff>239522</xdr:colOff>
      <xdr:row>61</xdr:row>
      <xdr:rowOff>179070</xdr:rowOff>
    </xdr:to>
    <xdr:cxnSp macro="_xll.PtreeEvent_ObjectClick">
      <xdr:nvCxnSpPr>
        <xdr:cNvPr id="193" name="PTObj_DBranchDLine_1_12">
          <a:extLst>
            <a:ext uri="{FF2B5EF4-FFF2-40B4-BE49-F238E27FC236}">
              <a16:creationId xmlns:a16="http://schemas.microsoft.com/office/drawing/2014/main" id="{65074EB9-711F-4940-A2E8-BE487BAC3149}"/>
            </a:ext>
          </a:extLst>
        </xdr:cNvPr>
        <xdr:cNvCxnSpPr/>
      </xdr:nvCxnSpPr>
      <xdr:spPr>
        <a:xfrm>
          <a:off x="8107172" y="956563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57</xdr:row>
      <xdr:rowOff>179070</xdr:rowOff>
    </xdr:from>
    <xdr:to>
      <xdr:col>7</xdr:col>
      <xdr:colOff>127</xdr:colOff>
      <xdr:row>57</xdr:row>
      <xdr:rowOff>179070</xdr:rowOff>
    </xdr:to>
    <xdr:cxnSp macro="_xll.PtreeEvent_ObjectClick">
      <xdr:nvCxnSpPr>
        <xdr:cNvPr id="190" name="PTObj_DBranchHLine_1_11">
          <a:extLst>
            <a:ext uri="{FF2B5EF4-FFF2-40B4-BE49-F238E27FC236}">
              <a16:creationId xmlns:a16="http://schemas.microsoft.com/office/drawing/2014/main" id="{C9094788-68BE-4528-B6D2-ABEF9F951933}"/>
            </a:ext>
          </a:extLst>
        </xdr:cNvPr>
        <xdr:cNvCxnSpPr/>
      </xdr:nvCxnSpPr>
      <xdr:spPr>
        <a:xfrm>
          <a:off x="8259572" y="9202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57</xdr:row>
      <xdr:rowOff>179070</xdr:rowOff>
    </xdr:from>
    <xdr:to>
      <xdr:col>6</xdr:col>
      <xdr:colOff>239522</xdr:colOff>
      <xdr:row>59</xdr:row>
      <xdr:rowOff>173989</xdr:rowOff>
    </xdr:to>
    <xdr:cxnSp macro="_xll.PtreeEvent_ObjectClick">
      <xdr:nvCxnSpPr>
        <xdr:cNvPr id="189" name="PTObj_DBranchDLine_1_11">
          <a:extLst>
            <a:ext uri="{FF2B5EF4-FFF2-40B4-BE49-F238E27FC236}">
              <a16:creationId xmlns:a16="http://schemas.microsoft.com/office/drawing/2014/main" id="{FFE59B14-40A0-4903-BB7F-236427DF1FDF}"/>
            </a:ext>
          </a:extLst>
        </xdr:cNvPr>
        <xdr:cNvCxnSpPr/>
      </xdr:nvCxnSpPr>
      <xdr:spPr>
        <a:xfrm flipV="1">
          <a:off x="8107172" y="920242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59</xdr:row>
      <xdr:rowOff>179070</xdr:rowOff>
    </xdr:from>
    <xdr:to>
      <xdr:col>6</xdr:col>
      <xdr:colOff>127</xdr:colOff>
      <xdr:row>59</xdr:row>
      <xdr:rowOff>179070</xdr:rowOff>
    </xdr:to>
    <xdr:cxnSp macro="_xll.PtreeEvent_ObjectClick">
      <xdr:nvCxnSpPr>
        <xdr:cNvPr id="186" name="PTObj_DBranchHLine_1_10">
          <a:extLst>
            <a:ext uri="{FF2B5EF4-FFF2-40B4-BE49-F238E27FC236}">
              <a16:creationId xmlns:a16="http://schemas.microsoft.com/office/drawing/2014/main" id="{FDC40D11-6767-4AA4-BA3E-C447805C2A33}"/>
            </a:ext>
          </a:extLst>
        </xdr:cNvPr>
        <xdr:cNvCxnSpPr/>
      </xdr:nvCxnSpPr>
      <xdr:spPr>
        <a:xfrm>
          <a:off x="6735572" y="9570720"/>
          <a:ext cx="1284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59</xdr:row>
      <xdr:rowOff>179070</xdr:rowOff>
    </xdr:from>
    <xdr:to>
      <xdr:col>5</xdr:col>
      <xdr:colOff>239522</xdr:colOff>
      <xdr:row>63</xdr:row>
      <xdr:rowOff>173989</xdr:rowOff>
    </xdr:to>
    <xdr:cxnSp macro="_xll.PtreeEvent_ObjectClick">
      <xdr:nvCxnSpPr>
        <xdr:cNvPr id="185" name="PTObj_DBranchDLine_1_10">
          <a:extLst>
            <a:ext uri="{FF2B5EF4-FFF2-40B4-BE49-F238E27FC236}">
              <a16:creationId xmlns:a16="http://schemas.microsoft.com/office/drawing/2014/main" id="{5A89445C-1969-4D0F-9378-721DC80C6C13}"/>
            </a:ext>
          </a:extLst>
        </xdr:cNvPr>
        <xdr:cNvCxnSpPr/>
      </xdr:nvCxnSpPr>
      <xdr:spPr>
        <a:xfrm flipV="1">
          <a:off x="6583172" y="9570720"/>
          <a:ext cx="152400" cy="7315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239522</xdr:colOff>
      <xdr:row>63</xdr:row>
      <xdr:rowOff>179070</xdr:rowOff>
    </xdr:from>
    <xdr:to>
      <xdr:col>5</xdr:col>
      <xdr:colOff>127</xdr:colOff>
      <xdr:row>63</xdr:row>
      <xdr:rowOff>179070</xdr:rowOff>
    </xdr:to>
    <xdr:cxnSp macro="_xll.PtreeEvent_ObjectClick">
      <xdr:nvCxnSpPr>
        <xdr:cNvPr id="182" name="PTObj_DBranchHLine_1_3">
          <a:extLst>
            <a:ext uri="{FF2B5EF4-FFF2-40B4-BE49-F238E27FC236}">
              <a16:creationId xmlns:a16="http://schemas.microsoft.com/office/drawing/2014/main" id="{1037BA91-C3B0-4A42-8B3C-DE03F92490A7}"/>
            </a:ext>
          </a:extLst>
        </xdr:cNvPr>
        <xdr:cNvCxnSpPr/>
      </xdr:nvCxnSpPr>
      <xdr:spPr>
        <a:xfrm>
          <a:off x="5211572" y="10307320"/>
          <a:ext cx="1284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87122</xdr:colOff>
      <xdr:row>55</xdr:row>
      <xdr:rowOff>173989</xdr:rowOff>
    </xdr:from>
    <xdr:to>
      <xdr:col>4</xdr:col>
      <xdr:colOff>239522</xdr:colOff>
      <xdr:row>63</xdr:row>
      <xdr:rowOff>179070</xdr:rowOff>
    </xdr:to>
    <xdr:cxnSp macro="_xll.PtreeEvent_ObjectClick">
      <xdr:nvCxnSpPr>
        <xdr:cNvPr id="181" name="PTObj_DBranchDLine_1_3">
          <a:extLst>
            <a:ext uri="{FF2B5EF4-FFF2-40B4-BE49-F238E27FC236}">
              <a16:creationId xmlns:a16="http://schemas.microsoft.com/office/drawing/2014/main" id="{37426D68-0CAD-482D-832F-86144EC7EC8F}"/>
            </a:ext>
          </a:extLst>
        </xdr:cNvPr>
        <xdr:cNvCxnSpPr/>
      </xdr:nvCxnSpPr>
      <xdr:spPr>
        <a:xfrm>
          <a:off x="5059172" y="8829039"/>
          <a:ext cx="152400" cy="14782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239522</xdr:colOff>
      <xdr:row>53</xdr:row>
      <xdr:rowOff>179070</xdr:rowOff>
    </xdr:from>
    <xdr:to>
      <xdr:col>8</xdr:col>
      <xdr:colOff>127</xdr:colOff>
      <xdr:row>53</xdr:row>
      <xdr:rowOff>179070</xdr:rowOff>
    </xdr:to>
    <xdr:cxnSp macro="_xll.PtreeEvent_ObjectClick">
      <xdr:nvCxnSpPr>
        <xdr:cNvPr id="170" name="PTObj_DBranchHLine_1_23">
          <a:extLst>
            <a:ext uri="{FF2B5EF4-FFF2-40B4-BE49-F238E27FC236}">
              <a16:creationId xmlns:a16="http://schemas.microsoft.com/office/drawing/2014/main" id="{372E69AD-CDF0-4EE7-BE07-97FD29402477}"/>
            </a:ext>
          </a:extLst>
        </xdr:cNvPr>
        <xdr:cNvCxnSpPr/>
      </xdr:nvCxnSpPr>
      <xdr:spPr>
        <a:xfrm>
          <a:off x="9783572" y="84658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51</xdr:row>
      <xdr:rowOff>173989</xdr:rowOff>
    </xdr:from>
    <xdr:to>
      <xdr:col>7</xdr:col>
      <xdr:colOff>239522</xdr:colOff>
      <xdr:row>53</xdr:row>
      <xdr:rowOff>179070</xdr:rowOff>
    </xdr:to>
    <xdr:cxnSp macro="_xll.PtreeEvent_ObjectClick">
      <xdr:nvCxnSpPr>
        <xdr:cNvPr id="169" name="PTObj_DBranchDLine_1_23">
          <a:extLst>
            <a:ext uri="{FF2B5EF4-FFF2-40B4-BE49-F238E27FC236}">
              <a16:creationId xmlns:a16="http://schemas.microsoft.com/office/drawing/2014/main" id="{BBEAE187-5E5D-4A97-8498-F79DF57081D8}"/>
            </a:ext>
          </a:extLst>
        </xdr:cNvPr>
        <xdr:cNvCxnSpPr/>
      </xdr:nvCxnSpPr>
      <xdr:spPr>
        <a:xfrm>
          <a:off x="9631172" y="809243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239522</xdr:colOff>
      <xdr:row>49</xdr:row>
      <xdr:rowOff>179070</xdr:rowOff>
    </xdr:from>
    <xdr:to>
      <xdr:col>8</xdr:col>
      <xdr:colOff>127</xdr:colOff>
      <xdr:row>49</xdr:row>
      <xdr:rowOff>179070</xdr:rowOff>
    </xdr:to>
    <xdr:cxnSp macro="_xll.PtreeEvent_ObjectClick">
      <xdr:nvCxnSpPr>
        <xdr:cNvPr id="166" name="PTObj_DBranchHLine_1_22">
          <a:extLst>
            <a:ext uri="{FF2B5EF4-FFF2-40B4-BE49-F238E27FC236}">
              <a16:creationId xmlns:a16="http://schemas.microsoft.com/office/drawing/2014/main" id="{B15C49F8-6F1D-49FB-8F66-EF235F8BA279}"/>
            </a:ext>
          </a:extLst>
        </xdr:cNvPr>
        <xdr:cNvCxnSpPr/>
      </xdr:nvCxnSpPr>
      <xdr:spPr>
        <a:xfrm>
          <a:off x="9783572" y="77292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49</xdr:row>
      <xdr:rowOff>179070</xdr:rowOff>
    </xdr:from>
    <xdr:to>
      <xdr:col>7</xdr:col>
      <xdr:colOff>239522</xdr:colOff>
      <xdr:row>51</xdr:row>
      <xdr:rowOff>173989</xdr:rowOff>
    </xdr:to>
    <xdr:cxnSp macro="_xll.PtreeEvent_ObjectClick">
      <xdr:nvCxnSpPr>
        <xdr:cNvPr id="165" name="PTObj_DBranchDLine_1_22">
          <a:extLst>
            <a:ext uri="{FF2B5EF4-FFF2-40B4-BE49-F238E27FC236}">
              <a16:creationId xmlns:a16="http://schemas.microsoft.com/office/drawing/2014/main" id="{9EA2D835-6A63-4412-9A4E-B8B2E6C28C6E}"/>
            </a:ext>
          </a:extLst>
        </xdr:cNvPr>
        <xdr:cNvCxnSpPr/>
      </xdr:nvCxnSpPr>
      <xdr:spPr>
        <a:xfrm flipV="1">
          <a:off x="9631172" y="772922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51</xdr:row>
      <xdr:rowOff>179070</xdr:rowOff>
    </xdr:from>
    <xdr:to>
      <xdr:col>7</xdr:col>
      <xdr:colOff>127</xdr:colOff>
      <xdr:row>51</xdr:row>
      <xdr:rowOff>179070</xdr:rowOff>
    </xdr:to>
    <xdr:cxnSp macro="_xll.PtreeEvent_ObjectClick">
      <xdr:nvCxnSpPr>
        <xdr:cNvPr id="162" name="PTObj_DBranchHLine_1_21">
          <a:extLst>
            <a:ext uri="{FF2B5EF4-FFF2-40B4-BE49-F238E27FC236}">
              <a16:creationId xmlns:a16="http://schemas.microsoft.com/office/drawing/2014/main" id="{4EC884FF-FFE9-4212-A5D4-01AE79CA81D4}"/>
            </a:ext>
          </a:extLst>
        </xdr:cNvPr>
        <xdr:cNvCxnSpPr/>
      </xdr:nvCxnSpPr>
      <xdr:spPr>
        <a:xfrm>
          <a:off x="8259572" y="8097520"/>
          <a:ext cx="1284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47</xdr:row>
      <xdr:rowOff>173989</xdr:rowOff>
    </xdr:from>
    <xdr:to>
      <xdr:col>6</xdr:col>
      <xdr:colOff>239522</xdr:colOff>
      <xdr:row>51</xdr:row>
      <xdr:rowOff>179070</xdr:rowOff>
    </xdr:to>
    <xdr:cxnSp macro="_xll.PtreeEvent_ObjectClick">
      <xdr:nvCxnSpPr>
        <xdr:cNvPr id="161" name="PTObj_DBranchDLine_1_21">
          <a:extLst>
            <a:ext uri="{FF2B5EF4-FFF2-40B4-BE49-F238E27FC236}">
              <a16:creationId xmlns:a16="http://schemas.microsoft.com/office/drawing/2014/main" id="{81B4D03F-2085-4F85-83DD-1843159405BC}"/>
            </a:ext>
          </a:extLst>
        </xdr:cNvPr>
        <xdr:cNvCxnSpPr/>
      </xdr:nvCxnSpPr>
      <xdr:spPr>
        <a:xfrm>
          <a:off x="8107172" y="7355839"/>
          <a:ext cx="152400" cy="7416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239522</xdr:colOff>
      <xdr:row>45</xdr:row>
      <xdr:rowOff>179070</xdr:rowOff>
    </xdr:from>
    <xdr:to>
      <xdr:col>8</xdr:col>
      <xdr:colOff>127</xdr:colOff>
      <xdr:row>45</xdr:row>
      <xdr:rowOff>179070</xdr:rowOff>
    </xdr:to>
    <xdr:cxnSp macro="_xll.PtreeEvent_ObjectClick">
      <xdr:nvCxnSpPr>
        <xdr:cNvPr id="158" name="PTObj_DBranchHLine_1_20">
          <a:extLst>
            <a:ext uri="{FF2B5EF4-FFF2-40B4-BE49-F238E27FC236}">
              <a16:creationId xmlns:a16="http://schemas.microsoft.com/office/drawing/2014/main" id="{AE0C2083-002C-4C3F-B5E7-96FA992A39DA}"/>
            </a:ext>
          </a:extLst>
        </xdr:cNvPr>
        <xdr:cNvCxnSpPr/>
      </xdr:nvCxnSpPr>
      <xdr:spPr>
        <a:xfrm>
          <a:off x="9783572" y="69926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43</xdr:row>
      <xdr:rowOff>173989</xdr:rowOff>
    </xdr:from>
    <xdr:to>
      <xdr:col>7</xdr:col>
      <xdr:colOff>239522</xdr:colOff>
      <xdr:row>45</xdr:row>
      <xdr:rowOff>179070</xdr:rowOff>
    </xdr:to>
    <xdr:cxnSp macro="_xll.PtreeEvent_ObjectClick">
      <xdr:nvCxnSpPr>
        <xdr:cNvPr id="157" name="PTObj_DBranchDLine_1_20">
          <a:extLst>
            <a:ext uri="{FF2B5EF4-FFF2-40B4-BE49-F238E27FC236}">
              <a16:creationId xmlns:a16="http://schemas.microsoft.com/office/drawing/2014/main" id="{D512E69B-5A8D-4677-A7F4-E2F476482CCC}"/>
            </a:ext>
          </a:extLst>
        </xdr:cNvPr>
        <xdr:cNvCxnSpPr/>
      </xdr:nvCxnSpPr>
      <xdr:spPr>
        <a:xfrm>
          <a:off x="9631172" y="6619239"/>
          <a:ext cx="152400" cy="3733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239522</xdr:colOff>
      <xdr:row>41</xdr:row>
      <xdr:rowOff>179070</xdr:rowOff>
    </xdr:from>
    <xdr:to>
      <xdr:col>8</xdr:col>
      <xdr:colOff>127</xdr:colOff>
      <xdr:row>41</xdr:row>
      <xdr:rowOff>179070</xdr:rowOff>
    </xdr:to>
    <xdr:cxnSp macro="_xll.PtreeEvent_ObjectClick">
      <xdr:nvCxnSpPr>
        <xdr:cNvPr id="154" name="PTObj_DBranchHLine_1_9">
          <a:extLst>
            <a:ext uri="{FF2B5EF4-FFF2-40B4-BE49-F238E27FC236}">
              <a16:creationId xmlns:a16="http://schemas.microsoft.com/office/drawing/2014/main" id="{8011DF59-165E-442A-B46E-1970434502F6}"/>
            </a:ext>
          </a:extLst>
        </xdr:cNvPr>
        <xdr:cNvCxnSpPr/>
      </xdr:nvCxnSpPr>
      <xdr:spPr>
        <a:xfrm>
          <a:off x="9783572" y="62560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41</xdr:row>
      <xdr:rowOff>179070</xdr:rowOff>
    </xdr:from>
    <xdr:to>
      <xdr:col>7</xdr:col>
      <xdr:colOff>239522</xdr:colOff>
      <xdr:row>43</xdr:row>
      <xdr:rowOff>173989</xdr:rowOff>
    </xdr:to>
    <xdr:cxnSp macro="_xll.PtreeEvent_ObjectClick">
      <xdr:nvCxnSpPr>
        <xdr:cNvPr id="153" name="PTObj_DBranchDLine_1_9">
          <a:extLst>
            <a:ext uri="{FF2B5EF4-FFF2-40B4-BE49-F238E27FC236}">
              <a16:creationId xmlns:a16="http://schemas.microsoft.com/office/drawing/2014/main" id="{E789D986-1CA0-4539-B00F-F05C46A9A9D5}"/>
            </a:ext>
          </a:extLst>
        </xdr:cNvPr>
        <xdr:cNvCxnSpPr/>
      </xdr:nvCxnSpPr>
      <xdr:spPr>
        <a:xfrm flipV="1">
          <a:off x="9631172" y="6256020"/>
          <a:ext cx="152400" cy="3632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43</xdr:row>
      <xdr:rowOff>179070</xdr:rowOff>
    </xdr:from>
    <xdr:to>
      <xdr:col>7</xdr:col>
      <xdr:colOff>127</xdr:colOff>
      <xdr:row>43</xdr:row>
      <xdr:rowOff>179070</xdr:rowOff>
    </xdr:to>
    <xdr:cxnSp macro="_xll.PtreeEvent_ObjectClick">
      <xdr:nvCxnSpPr>
        <xdr:cNvPr id="150" name="PTObj_DBranchHLine_1_8">
          <a:extLst>
            <a:ext uri="{FF2B5EF4-FFF2-40B4-BE49-F238E27FC236}">
              <a16:creationId xmlns:a16="http://schemas.microsoft.com/office/drawing/2014/main" id="{DF3482E3-2334-45E7-8C1A-6D983232C1DE}"/>
            </a:ext>
          </a:extLst>
        </xdr:cNvPr>
        <xdr:cNvCxnSpPr/>
      </xdr:nvCxnSpPr>
      <xdr:spPr>
        <a:xfrm>
          <a:off x="8259572" y="6624320"/>
          <a:ext cx="1284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43</xdr:row>
      <xdr:rowOff>179070</xdr:rowOff>
    </xdr:from>
    <xdr:to>
      <xdr:col>6</xdr:col>
      <xdr:colOff>239522</xdr:colOff>
      <xdr:row>47</xdr:row>
      <xdr:rowOff>173989</xdr:rowOff>
    </xdr:to>
    <xdr:cxnSp macro="_xll.PtreeEvent_ObjectClick">
      <xdr:nvCxnSpPr>
        <xdr:cNvPr id="149" name="PTObj_DBranchDLine_1_8">
          <a:extLst>
            <a:ext uri="{FF2B5EF4-FFF2-40B4-BE49-F238E27FC236}">
              <a16:creationId xmlns:a16="http://schemas.microsoft.com/office/drawing/2014/main" id="{8F520535-A622-4737-A69B-A2E8EC7DFF25}"/>
            </a:ext>
          </a:extLst>
        </xdr:cNvPr>
        <xdr:cNvCxnSpPr/>
      </xdr:nvCxnSpPr>
      <xdr:spPr>
        <a:xfrm flipV="1">
          <a:off x="8107172" y="6624320"/>
          <a:ext cx="152400" cy="7315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47</xdr:row>
      <xdr:rowOff>179070</xdr:rowOff>
    </xdr:from>
    <xdr:to>
      <xdr:col>6</xdr:col>
      <xdr:colOff>127</xdr:colOff>
      <xdr:row>47</xdr:row>
      <xdr:rowOff>179070</xdr:rowOff>
    </xdr:to>
    <xdr:cxnSp macro="_xll.PtreeEvent_ObjectClick">
      <xdr:nvCxnSpPr>
        <xdr:cNvPr id="146" name="PTObj_DBranchHLine_1_5">
          <a:extLst>
            <a:ext uri="{FF2B5EF4-FFF2-40B4-BE49-F238E27FC236}">
              <a16:creationId xmlns:a16="http://schemas.microsoft.com/office/drawing/2014/main" id="{CE337264-7D88-487E-95A5-23F31C4C8040}"/>
            </a:ext>
          </a:extLst>
        </xdr:cNvPr>
        <xdr:cNvCxnSpPr/>
      </xdr:nvCxnSpPr>
      <xdr:spPr>
        <a:xfrm>
          <a:off x="6735572" y="7360920"/>
          <a:ext cx="1284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39</xdr:row>
      <xdr:rowOff>173990</xdr:rowOff>
    </xdr:from>
    <xdr:to>
      <xdr:col>5</xdr:col>
      <xdr:colOff>239522</xdr:colOff>
      <xdr:row>47</xdr:row>
      <xdr:rowOff>179070</xdr:rowOff>
    </xdr:to>
    <xdr:cxnSp macro="_xll.PtreeEvent_ObjectClick">
      <xdr:nvCxnSpPr>
        <xdr:cNvPr id="145" name="PTObj_DBranchDLine_1_5">
          <a:extLst>
            <a:ext uri="{FF2B5EF4-FFF2-40B4-BE49-F238E27FC236}">
              <a16:creationId xmlns:a16="http://schemas.microsoft.com/office/drawing/2014/main" id="{1E5E74D1-F9E8-44EE-984D-1AC1C93139C3}"/>
            </a:ext>
          </a:extLst>
        </xdr:cNvPr>
        <xdr:cNvCxnSpPr/>
      </xdr:nvCxnSpPr>
      <xdr:spPr>
        <a:xfrm>
          <a:off x="6583172" y="5882640"/>
          <a:ext cx="152400" cy="14782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239522</xdr:colOff>
      <xdr:row>37</xdr:row>
      <xdr:rowOff>179070</xdr:rowOff>
    </xdr:from>
    <xdr:to>
      <xdr:col>8</xdr:col>
      <xdr:colOff>127</xdr:colOff>
      <xdr:row>37</xdr:row>
      <xdr:rowOff>179070</xdr:rowOff>
    </xdr:to>
    <xdr:cxnSp macro="_xll.PtreeEvent_ObjectClick">
      <xdr:nvCxnSpPr>
        <xdr:cNvPr id="142" name="PTObj_DBranchHLine_1_19">
          <a:extLst>
            <a:ext uri="{FF2B5EF4-FFF2-40B4-BE49-F238E27FC236}">
              <a16:creationId xmlns:a16="http://schemas.microsoft.com/office/drawing/2014/main" id="{BB9D66A6-F878-4561-9566-B734E278A0E1}"/>
            </a:ext>
          </a:extLst>
        </xdr:cNvPr>
        <xdr:cNvCxnSpPr/>
      </xdr:nvCxnSpPr>
      <xdr:spPr>
        <a:xfrm>
          <a:off x="9783572" y="55194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35</xdr:row>
      <xdr:rowOff>173990</xdr:rowOff>
    </xdr:from>
    <xdr:to>
      <xdr:col>7</xdr:col>
      <xdr:colOff>239522</xdr:colOff>
      <xdr:row>37</xdr:row>
      <xdr:rowOff>179070</xdr:rowOff>
    </xdr:to>
    <xdr:cxnSp macro="_xll.PtreeEvent_ObjectClick">
      <xdr:nvCxnSpPr>
        <xdr:cNvPr id="141" name="PTObj_DBranchDLine_1_19">
          <a:extLst>
            <a:ext uri="{FF2B5EF4-FFF2-40B4-BE49-F238E27FC236}">
              <a16:creationId xmlns:a16="http://schemas.microsoft.com/office/drawing/2014/main" id="{D6246B4A-6978-4369-A6F8-29A5B68BFE8A}"/>
            </a:ext>
          </a:extLst>
        </xdr:cNvPr>
        <xdr:cNvCxnSpPr/>
      </xdr:nvCxnSpPr>
      <xdr:spPr>
        <a:xfrm>
          <a:off x="9631172" y="5146040"/>
          <a:ext cx="152400" cy="3733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239522</xdr:colOff>
      <xdr:row>33</xdr:row>
      <xdr:rowOff>179070</xdr:rowOff>
    </xdr:from>
    <xdr:to>
      <xdr:col>8</xdr:col>
      <xdr:colOff>127</xdr:colOff>
      <xdr:row>33</xdr:row>
      <xdr:rowOff>179070</xdr:rowOff>
    </xdr:to>
    <xdr:cxnSp macro="_xll.PtreeEvent_ObjectClick">
      <xdr:nvCxnSpPr>
        <xdr:cNvPr id="138" name="PTObj_DBranchHLine_1_18">
          <a:extLst>
            <a:ext uri="{FF2B5EF4-FFF2-40B4-BE49-F238E27FC236}">
              <a16:creationId xmlns:a16="http://schemas.microsoft.com/office/drawing/2014/main" id="{A5ACCEBB-9086-4D6F-AD8F-6D67A0B8181C}"/>
            </a:ext>
          </a:extLst>
        </xdr:cNvPr>
        <xdr:cNvCxnSpPr/>
      </xdr:nvCxnSpPr>
      <xdr:spPr>
        <a:xfrm>
          <a:off x="9783572" y="4782820"/>
          <a:ext cx="12909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33</xdr:row>
      <xdr:rowOff>179070</xdr:rowOff>
    </xdr:from>
    <xdr:to>
      <xdr:col>7</xdr:col>
      <xdr:colOff>239522</xdr:colOff>
      <xdr:row>35</xdr:row>
      <xdr:rowOff>173990</xdr:rowOff>
    </xdr:to>
    <xdr:cxnSp macro="_xll.PtreeEvent_ObjectClick">
      <xdr:nvCxnSpPr>
        <xdr:cNvPr id="137" name="PTObj_DBranchDLine_1_18">
          <a:extLst>
            <a:ext uri="{FF2B5EF4-FFF2-40B4-BE49-F238E27FC236}">
              <a16:creationId xmlns:a16="http://schemas.microsoft.com/office/drawing/2014/main" id="{18D07C07-539F-4D24-94C3-65EAAABB455A}"/>
            </a:ext>
          </a:extLst>
        </xdr:cNvPr>
        <xdr:cNvCxnSpPr/>
      </xdr:nvCxnSpPr>
      <xdr:spPr>
        <a:xfrm flipV="1">
          <a:off x="9631172" y="47828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35</xdr:row>
      <xdr:rowOff>179070</xdr:rowOff>
    </xdr:from>
    <xdr:to>
      <xdr:col>7</xdr:col>
      <xdr:colOff>127</xdr:colOff>
      <xdr:row>35</xdr:row>
      <xdr:rowOff>179070</xdr:rowOff>
    </xdr:to>
    <xdr:cxnSp macro="_xll.PtreeEvent_ObjectClick">
      <xdr:nvCxnSpPr>
        <xdr:cNvPr id="134" name="PTObj_DBranchHLine_1_7">
          <a:extLst>
            <a:ext uri="{FF2B5EF4-FFF2-40B4-BE49-F238E27FC236}">
              <a16:creationId xmlns:a16="http://schemas.microsoft.com/office/drawing/2014/main" id="{E9650952-598E-4153-9BB4-90DB63B91A03}"/>
            </a:ext>
          </a:extLst>
        </xdr:cNvPr>
        <xdr:cNvCxnSpPr/>
      </xdr:nvCxnSpPr>
      <xdr:spPr>
        <a:xfrm>
          <a:off x="8259572" y="5151120"/>
          <a:ext cx="1284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31</xdr:row>
      <xdr:rowOff>173990</xdr:rowOff>
    </xdr:from>
    <xdr:to>
      <xdr:col>6</xdr:col>
      <xdr:colOff>239522</xdr:colOff>
      <xdr:row>35</xdr:row>
      <xdr:rowOff>179070</xdr:rowOff>
    </xdr:to>
    <xdr:cxnSp macro="_xll.PtreeEvent_ObjectClick">
      <xdr:nvCxnSpPr>
        <xdr:cNvPr id="133" name="PTObj_DBranchDLine_1_7">
          <a:extLst>
            <a:ext uri="{FF2B5EF4-FFF2-40B4-BE49-F238E27FC236}">
              <a16:creationId xmlns:a16="http://schemas.microsoft.com/office/drawing/2014/main" id="{B21FF332-9D22-4B7C-9ADB-A87E5C1DD491}"/>
            </a:ext>
          </a:extLst>
        </xdr:cNvPr>
        <xdr:cNvCxnSpPr/>
      </xdr:nvCxnSpPr>
      <xdr:spPr>
        <a:xfrm>
          <a:off x="8107172" y="4409440"/>
          <a:ext cx="152400" cy="741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239522</xdr:colOff>
      <xdr:row>29</xdr:row>
      <xdr:rowOff>179070</xdr:rowOff>
    </xdr:from>
    <xdr:to>
      <xdr:col>8</xdr:col>
      <xdr:colOff>127</xdr:colOff>
      <xdr:row>29</xdr:row>
      <xdr:rowOff>179070</xdr:rowOff>
    </xdr:to>
    <xdr:cxnSp macro="_xll.PtreeEvent_ObjectClick">
      <xdr:nvCxnSpPr>
        <xdr:cNvPr id="114" name="PTObj_DBranchHLine_1_17">
          <a:extLst>
            <a:ext uri="{FF2B5EF4-FFF2-40B4-BE49-F238E27FC236}">
              <a16:creationId xmlns:a16="http://schemas.microsoft.com/office/drawing/2014/main" id="{93B45FA7-EFC2-41AA-81BB-0F4FD04F1C25}"/>
            </a:ext>
          </a:extLst>
        </xdr:cNvPr>
        <xdr:cNvCxnSpPr/>
      </xdr:nvCxnSpPr>
      <xdr:spPr>
        <a:xfrm>
          <a:off x="9783572" y="4046220"/>
          <a:ext cx="12274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27</xdr:row>
      <xdr:rowOff>173990</xdr:rowOff>
    </xdr:from>
    <xdr:to>
      <xdr:col>7</xdr:col>
      <xdr:colOff>239522</xdr:colOff>
      <xdr:row>29</xdr:row>
      <xdr:rowOff>179070</xdr:rowOff>
    </xdr:to>
    <xdr:cxnSp macro="_xll.PtreeEvent_ObjectClick">
      <xdr:nvCxnSpPr>
        <xdr:cNvPr id="113" name="PTObj_DBranchDLine_1_17">
          <a:extLst>
            <a:ext uri="{FF2B5EF4-FFF2-40B4-BE49-F238E27FC236}">
              <a16:creationId xmlns:a16="http://schemas.microsoft.com/office/drawing/2014/main" id="{5EDA6DE4-1469-4009-B4F4-1C319DDD9FE2}"/>
            </a:ext>
          </a:extLst>
        </xdr:cNvPr>
        <xdr:cNvCxnSpPr/>
      </xdr:nvCxnSpPr>
      <xdr:spPr>
        <a:xfrm>
          <a:off x="9631172" y="3672840"/>
          <a:ext cx="152400" cy="3733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239522</xdr:colOff>
      <xdr:row>25</xdr:row>
      <xdr:rowOff>179070</xdr:rowOff>
    </xdr:from>
    <xdr:to>
      <xdr:col>8</xdr:col>
      <xdr:colOff>127</xdr:colOff>
      <xdr:row>25</xdr:row>
      <xdr:rowOff>179070</xdr:rowOff>
    </xdr:to>
    <xdr:cxnSp macro="_xll.PtreeEvent_ObjectClick">
      <xdr:nvCxnSpPr>
        <xdr:cNvPr id="110" name="PTObj_DBranchHLine_1_16">
          <a:extLst>
            <a:ext uri="{FF2B5EF4-FFF2-40B4-BE49-F238E27FC236}">
              <a16:creationId xmlns:a16="http://schemas.microsoft.com/office/drawing/2014/main" id="{9FFBEB74-C016-4C86-8278-CF66926B0C33}"/>
            </a:ext>
          </a:extLst>
        </xdr:cNvPr>
        <xdr:cNvCxnSpPr/>
      </xdr:nvCxnSpPr>
      <xdr:spPr>
        <a:xfrm>
          <a:off x="9783572" y="3309620"/>
          <a:ext cx="12274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87122</xdr:colOff>
      <xdr:row>25</xdr:row>
      <xdr:rowOff>179070</xdr:rowOff>
    </xdr:from>
    <xdr:to>
      <xdr:col>7</xdr:col>
      <xdr:colOff>239522</xdr:colOff>
      <xdr:row>27</xdr:row>
      <xdr:rowOff>173990</xdr:rowOff>
    </xdr:to>
    <xdr:cxnSp macro="_xll.PtreeEvent_ObjectClick">
      <xdr:nvCxnSpPr>
        <xdr:cNvPr id="109" name="PTObj_DBranchDLine_1_16">
          <a:extLst>
            <a:ext uri="{FF2B5EF4-FFF2-40B4-BE49-F238E27FC236}">
              <a16:creationId xmlns:a16="http://schemas.microsoft.com/office/drawing/2014/main" id="{6162924F-654B-47C3-A7BC-780FDD29C423}"/>
            </a:ext>
          </a:extLst>
        </xdr:cNvPr>
        <xdr:cNvCxnSpPr/>
      </xdr:nvCxnSpPr>
      <xdr:spPr>
        <a:xfrm flipV="1">
          <a:off x="9631172" y="33096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239522</xdr:colOff>
      <xdr:row>27</xdr:row>
      <xdr:rowOff>179070</xdr:rowOff>
    </xdr:from>
    <xdr:to>
      <xdr:col>7</xdr:col>
      <xdr:colOff>127</xdr:colOff>
      <xdr:row>27</xdr:row>
      <xdr:rowOff>179070</xdr:rowOff>
    </xdr:to>
    <xdr:cxnSp macro="_xll.PtreeEvent_ObjectClick">
      <xdr:nvCxnSpPr>
        <xdr:cNvPr id="106" name="PTObj_DBranchHLine_1_6">
          <a:extLst>
            <a:ext uri="{FF2B5EF4-FFF2-40B4-BE49-F238E27FC236}">
              <a16:creationId xmlns:a16="http://schemas.microsoft.com/office/drawing/2014/main" id="{3629AE70-E302-418B-B1FD-D13203ED2C0F}"/>
            </a:ext>
          </a:extLst>
        </xdr:cNvPr>
        <xdr:cNvCxnSpPr/>
      </xdr:nvCxnSpPr>
      <xdr:spPr>
        <a:xfrm>
          <a:off x="8259572" y="3309620"/>
          <a:ext cx="1284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87122</xdr:colOff>
      <xdr:row>27</xdr:row>
      <xdr:rowOff>179070</xdr:rowOff>
    </xdr:from>
    <xdr:to>
      <xdr:col>6</xdr:col>
      <xdr:colOff>239522</xdr:colOff>
      <xdr:row>31</xdr:row>
      <xdr:rowOff>173990</xdr:rowOff>
    </xdr:to>
    <xdr:cxnSp macro="_xll.PtreeEvent_ObjectClick">
      <xdr:nvCxnSpPr>
        <xdr:cNvPr id="105" name="PTObj_DBranchDLine_1_6">
          <a:extLst>
            <a:ext uri="{FF2B5EF4-FFF2-40B4-BE49-F238E27FC236}">
              <a16:creationId xmlns:a16="http://schemas.microsoft.com/office/drawing/2014/main" id="{5EDAACA3-5E52-4006-A6F7-9A0D7FA974BC}"/>
            </a:ext>
          </a:extLst>
        </xdr:cNvPr>
        <xdr:cNvCxnSpPr/>
      </xdr:nvCxnSpPr>
      <xdr:spPr>
        <a:xfrm flipV="1">
          <a:off x="8107172" y="33096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239522</xdr:colOff>
      <xdr:row>31</xdr:row>
      <xdr:rowOff>179070</xdr:rowOff>
    </xdr:from>
    <xdr:to>
      <xdr:col>6</xdr:col>
      <xdr:colOff>127</xdr:colOff>
      <xdr:row>31</xdr:row>
      <xdr:rowOff>179070</xdr:rowOff>
    </xdr:to>
    <xdr:cxnSp macro="_xll.PtreeEvent_ObjectClick">
      <xdr:nvCxnSpPr>
        <xdr:cNvPr id="30" name="PTObj_DBranchHLine_1_4">
          <a:extLst>
            <a:ext uri="{FF2B5EF4-FFF2-40B4-BE49-F238E27FC236}">
              <a16:creationId xmlns:a16="http://schemas.microsoft.com/office/drawing/2014/main" id="{7B43C7F0-7E59-4FDB-8F74-1F820C7108A4}"/>
            </a:ext>
          </a:extLst>
        </xdr:cNvPr>
        <xdr:cNvCxnSpPr/>
      </xdr:nvCxnSpPr>
      <xdr:spPr>
        <a:xfrm>
          <a:off x="6735572" y="4782820"/>
          <a:ext cx="1284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87122</xdr:colOff>
      <xdr:row>31</xdr:row>
      <xdr:rowOff>179070</xdr:rowOff>
    </xdr:from>
    <xdr:to>
      <xdr:col>5</xdr:col>
      <xdr:colOff>239522</xdr:colOff>
      <xdr:row>39</xdr:row>
      <xdr:rowOff>173990</xdr:rowOff>
    </xdr:to>
    <xdr:cxnSp macro="_xll.PtreeEvent_ObjectClick">
      <xdr:nvCxnSpPr>
        <xdr:cNvPr id="29" name="PTObj_DBranchDLine_1_4">
          <a:extLst>
            <a:ext uri="{FF2B5EF4-FFF2-40B4-BE49-F238E27FC236}">
              <a16:creationId xmlns:a16="http://schemas.microsoft.com/office/drawing/2014/main" id="{F4B3BAC6-7C0B-471C-9B09-735C14DECE6B}"/>
            </a:ext>
          </a:extLst>
        </xdr:cNvPr>
        <xdr:cNvCxnSpPr/>
      </xdr:nvCxnSpPr>
      <xdr:spPr>
        <a:xfrm flipV="1">
          <a:off x="6583172" y="47828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239522</xdr:colOff>
      <xdr:row>39</xdr:row>
      <xdr:rowOff>179070</xdr:rowOff>
    </xdr:from>
    <xdr:to>
      <xdr:col>5</xdr:col>
      <xdr:colOff>127</xdr:colOff>
      <xdr:row>39</xdr:row>
      <xdr:rowOff>179070</xdr:rowOff>
    </xdr:to>
    <xdr:cxnSp macro="_xll.PtreeEvent_ObjectClick">
      <xdr:nvCxnSpPr>
        <xdr:cNvPr id="18" name="PTObj_DBranchHLine_1_2">
          <a:extLst>
            <a:ext uri="{FF2B5EF4-FFF2-40B4-BE49-F238E27FC236}">
              <a16:creationId xmlns:a16="http://schemas.microsoft.com/office/drawing/2014/main" id="{64991E0B-CD68-485F-89FE-01D59710A8BD}"/>
            </a:ext>
          </a:extLst>
        </xdr:cNvPr>
        <xdr:cNvCxnSpPr/>
      </xdr:nvCxnSpPr>
      <xdr:spPr>
        <a:xfrm>
          <a:off x="5211572" y="4782820"/>
          <a:ext cx="12846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87122</xdr:colOff>
      <xdr:row>39</xdr:row>
      <xdr:rowOff>179070</xdr:rowOff>
    </xdr:from>
    <xdr:to>
      <xdr:col>4</xdr:col>
      <xdr:colOff>239522</xdr:colOff>
      <xdr:row>55</xdr:row>
      <xdr:rowOff>173990</xdr:rowOff>
    </xdr:to>
    <xdr:cxnSp macro="_xll.PtreeEvent_ObjectClick">
      <xdr:nvCxnSpPr>
        <xdr:cNvPr id="17" name="PTObj_DBranchDLine_1_2">
          <a:extLst>
            <a:ext uri="{FF2B5EF4-FFF2-40B4-BE49-F238E27FC236}">
              <a16:creationId xmlns:a16="http://schemas.microsoft.com/office/drawing/2014/main" id="{BA1502CE-505C-4020-AF43-409E80CB98CB}"/>
            </a:ext>
          </a:extLst>
        </xdr:cNvPr>
        <xdr:cNvCxnSpPr/>
      </xdr:nvCxnSpPr>
      <xdr:spPr>
        <a:xfrm flipV="1">
          <a:off x="5059172" y="4782820"/>
          <a:ext cx="152400" cy="3632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55</xdr:row>
      <xdr:rowOff>179070</xdr:rowOff>
    </xdr:from>
    <xdr:to>
      <xdr:col>4</xdr:col>
      <xdr:colOff>127</xdr:colOff>
      <xdr:row>55</xdr:row>
      <xdr:rowOff>179070</xdr:rowOff>
    </xdr:to>
    <xdr:cxnSp macro="_xll.PtreeEvent_ObjectClick">
      <xdr:nvCxnSpPr>
        <xdr:cNvPr id="6" name="PTObj_DBranchHLine_1_1">
          <a:extLst>
            <a:ext uri="{FF2B5EF4-FFF2-40B4-BE49-F238E27FC236}">
              <a16:creationId xmlns:a16="http://schemas.microsoft.com/office/drawing/2014/main" id="{875D302F-4306-4077-ABD2-A898E4DF179E}"/>
            </a:ext>
          </a:extLst>
        </xdr:cNvPr>
        <xdr:cNvCxnSpPr/>
      </xdr:nvCxnSpPr>
      <xdr:spPr>
        <a:xfrm>
          <a:off x="2813050" y="4782820"/>
          <a:ext cx="21591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127</xdr:colOff>
      <xdr:row>55</xdr:row>
      <xdr:rowOff>86995</xdr:rowOff>
    </xdr:from>
    <xdr:to>
      <xdr:col>4</xdr:col>
      <xdr:colOff>184277</xdr:colOff>
      <xdr:row>56</xdr:row>
      <xdr:rowOff>86995</xdr:rowOff>
    </xdr:to>
    <xdr:sp macro="_xll.PtreeEvent_ObjectClick" textlink="">
      <xdr:nvSpPr>
        <xdr:cNvPr id="5" name="PTObj_DNode_1_1">
          <a:extLst>
            <a:ext uri="{FF2B5EF4-FFF2-40B4-BE49-F238E27FC236}">
              <a16:creationId xmlns:a16="http://schemas.microsoft.com/office/drawing/2014/main" id="{0FF40D60-489A-42C8-B6C2-F35646DFA707}"/>
            </a:ext>
          </a:extLst>
        </xdr:cNvPr>
        <xdr:cNvSpPr/>
      </xdr:nvSpPr>
      <xdr:spPr>
        <a:xfrm>
          <a:off x="4972177" y="4690745"/>
          <a:ext cx="184150" cy="1841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215900</xdr:colOff>
      <xdr:row>55</xdr:row>
      <xdr:rowOff>88757</xdr:rowOff>
    </xdr:from>
    <xdr:ext cx="457112" cy="180627"/>
    <xdr:sp macro="_xll.PtreeEvent_ObjectClick" textlink="">
      <xdr:nvSpPr>
        <xdr:cNvPr id="7" name="PTObj_DBranchName_1_1">
          <a:extLst>
            <a:ext uri="{FF2B5EF4-FFF2-40B4-BE49-F238E27FC236}">
              <a16:creationId xmlns:a16="http://schemas.microsoft.com/office/drawing/2014/main" id="{44C31997-572B-431E-B09F-9AC1E554D12F}"/>
            </a:ext>
          </a:extLst>
        </xdr:cNvPr>
        <xdr:cNvSpPr txBox="1"/>
      </xdr:nvSpPr>
      <xdr:spPr>
        <a:xfrm>
          <a:off x="2851150" y="4692507"/>
          <a:ext cx="457112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New Tree</a:t>
          </a:r>
        </a:p>
      </xdr:txBody>
    </xdr:sp>
    <xdr:clientData/>
  </xdr:oneCellAnchor>
  <xdr:twoCellAnchor editAs="oneCell">
    <xdr:from>
      <xdr:col>5</xdr:col>
      <xdr:colOff>127</xdr:colOff>
      <xdr:row>39</xdr:row>
      <xdr:rowOff>86995</xdr:rowOff>
    </xdr:from>
    <xdr:to>
      <xdr:col>5</xdr:col>
      <xdr:colOff>184277</xdr:colOff>
      <xdr:row>40</xdr:row>
      <xdr:rowOff>86995</xdr:rowOff>
    </xdr:to>
    <xdr:sp macro="_xll.PtreeEvent_ObjectClick" textlink="">
      <xdr:nvSpPr>
        <xdr:cNvPr id="16" name="PTObj_DNode_1_2">
          <a:extLst>
            <a:ext uri="{FF2B5EF4-FFF2-40B4-BE49-F238E27FC236}">
              <a16:creationId xmlns:a16="http://schemas.microsoft.com/office/drawing/2014/main" id="{70ABB84F-F339-4EF6-A3B4-1C49AC9FE682}"/>
            </a:ext>
          </a:extLst>
        </xdr:cNvPr>
        <xdr:cNvSpPr/>
      </xdr:nvSpPr>
      <xdr:spPr>
        <a:xfrm>
          <a:off x="6496177" y="46907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277622</xdr:colOff>
      <xdr:row>39</xdr:row>
      <xdr:rowOff>88757</xdr:rowOff>
    </xdr:from>
    <xdr:ext cx="230961" cy="180627"/>
    <xdr:sp macro="_xll.PtreeEvent_ObjectClick" textlink="">
      <xdr:nvSpPr>
        <xdr:cNvPr id="19" name="PTObj_DBranchName_1_2">
          <a:extLst>
            <a:ext uri="{FF2B5EF4-FFF2-40B4-BE49-F238E27FC236}">
              <a16:creationId xmlns:a16="http://schemas.microsoft.com/office/drawing/2014/main" id="{D6321A72-1177-4DE7-8AF0-76521457791B}"/>
            </a:ext>
          </a:extLst>
        </xdr:cNvPr>
        <xdr:cNvSpPr txBox="1"/>
      </xdr:nvSpPr>
      <xdr:spPr>
        <a:xfrm>
          <a:off x="5249672" y="4692507"/>
          <a:ext cx="230961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Test</a:t>
          </a:r>
        </a:p>
      </xdr:txBody>
    </xdr:sp>
    <xdr:clientData/>
  </xdr:oneCellAnchor>
  <xdr:twoCellAnchor editAs="oneCell">
    <xdr:from>
      <xdr:col>6</xdr:col>
      <xdr:colOff>127</xdr:colOff>
      <xdr:row>31</xdr:row>
      <xdr:rowOff>86995</xdr:rowOff>
    </xdr:from>
    <xdr:to>
      <xdr:col>6</xdr:col>
      <xdr:colOff>184277</xdr:colOff>
      <xdr:row>32</xdr:row>
      <xdr:rowOff>86995</xdr:rowOff>
    </xdr:to>
    <xdr:sp macro="_xll.PtreeEvent_ObjectClick" textlink="">
      <xdr:nvSpPr>
        <xdr:cNvPr id="28" name="PTObj_DNode_1_4">
          <a:extLst>
            <a:ext uri="{FF2B5EF4-FFF2-40B4-BE49-F238E27FC236}">
              <a16:creationId xmlns:a16="http://schemas.microsoft.com/office/drawing/2014/main" id="{6C0A7B23-7AF4-4A4A-9497-42F80E36082C}"/>
            </a:ext>
          </a:extLst>
        </xdr:cNvPr>
        <xdr:cNvSpPr/>
      </xdr:nvSpPr>
      <xdr:spPr>
        <a:xfrm>
          <a:off x="8020177" y="4690745"/>
          <a:ext cx="184150" cy="1841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277622</xdr:colOff>
      <xdr:row>31</xdr:row>
      <xdr:rowOff>88757</xdr:rowOff>
    </xdr:from>
    <xdr:ext cx="381515" cy="180627"/>
    <xdr:sp macro="_xll.PtreeEvent_ObjectClick" textlink="">
      <xdr:nvSpPr>
        <xdr:cNvPr id="31" name="PTObj_DBranchName_1_4">
          <a:extLst>
            <a:ext uri="{FF2B5EF4-FFF2-40B4-BE49-F238E27FC236}">
              <a16:creationId xmlns:a16="http://schemas.microsoft.com/office/drawing/2014/main" id="{6C8FC38C-07FB-4972-B949-57C44DC221A4}"/>
            </a:ext>
          </a:extLst>
        </xdr:cNvPr>
        <xdr:cNvSpPr txBox="1"/>
      </xdr:nvSpPr>
      <xdr:spPr>
        <a:xfrm>
          <a:off x="6773672" y="4692507"/>
          <a:ext cx="38151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Positive</a:t>
          </a:r>
        </a:p>
      </xdr:txBody>
    </xdr:sp>
    <xdr:clientData/>
  </xdr:oneCellAnchor>
  <xdr:twoCellAnchor editAs="oneCell">
    <xdr:from>
      <xdr:col>7</xdr:col>
      <xdr:colOff>127</xdr:colOff>
      <xdr:row>27</xdr:row>
      <xdr:rowOff>86995</xdr:rowOff>
    </xdr:from>
    <xdr:to>
      <xdr:col>7</xdr:col>
      <xdr:colOff>184277</xdr:colOff>
      <xdr:row>28</xdr:row>
      <xdr:rowOff>86995</xdr:rowOff>
    </xdr:to>
    <xdr:sp macro="_xll.PtreeEvent_ObjectClick" textlink="">
      <xdr:nvSpPr>
        <xdr:cNvPr id="104" name="PTObj_DNode_1_6">
          <a:extLst>
            <a:ext uri="{FF2B5EF4-FFF2-40B4-BE49-F238E27FC236}">
              <a16:creationId xmlns:a16="http://schemas.microsoft.com/office/drawing/2014/main" id="{0A7019F9-95D6-43BD-A9D7-D22FB5126D56}"/>
            </a:ext>
          </a:extLst>
        </xdr:cNvPr>
        <xdr:cNvSpPr/>
      </xdr:nvSpPr>
      <xdr:spPr>
        <a:xfrm>
          <a:off x="9544177" y="32175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277622</xdr:colOff>
      <xdr:row>27</xdr:row>
      <xdr:rowOff>88757</xdr:rowOff>
    </xdr:from>
    <xdr:ext cx="196079" cy="180627"/>
    <xdr:sp macro="_xll.PtreeEvent_ObjectClick" textlink="">
      <xdr:nvSpPr>
        <xdr:cNvPr id="107" name="PTObj_DBranchName_1_6">
          <a:extLst>
            <a:ext uri="{FF2B5EF4-FFF2-40B4-BE49-F238E27FC236}">
              <a16:creationId xmlns:a16="http://schemas.microsoft.com/office/drawing/2014/main" id="{32ED5C6A-7F45-451E-8665-2C764DF0974D}"/>
            </a:ext>
          </a:extLst>
        </xdr:cNvPr>
        <xdr:cNvSpPr txBox="1"/>
      </xdr:nvSpPr>
      <xdr:spPr>
        <a:xfrm>
          <a:off x="8297672" y="3219307"/>
          <a:ext cx="19607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Bar</a:t>
          </a:r>
        </a:p>
      </xdr:txBody>
    </xdr:sp>
    <xdr:clientData/>
  </xdr:oneCellAnchor>
  <xdr:twoCellAnchor editAs="oneCell">
    <xdr:from>
      <xdr:col>8</xdr:col>
      <xdr:colOff>127</xdr:colOff>
      <xdr:row>25</xdr:row>
      <xdr:rowOff>86995</xdr:rowOff>
    </xdr:from>
    <xdr:to>
      <xdr:col>8</xdr:col>
      <xdr:colOff>184277</xdr:colOff>
      <xdr:row>26</xdr:row>
      <xdr:rowOff>86995</xdr:rowOff>
    </xdr:to>
    <xdr:sp macro="_xll.PtreeEvent_ObjectClick" textlink="">
      <xdr:nvSpPr>
        <xdr:cNvPr id="108" name="PTObj_DNode_1_16">
          <a:extLst>
            <a:ext uri="{FF2B5EF4-FFF2-40B4-BE49-F238E27FC236}">
              <a16:creationId xmlns:a16="http://schemas.microsoft.com/office/drawing/2014/main" id="{47D72A2B-1CAF-44F7-A2D6-F0A0AE0F96BD}"/>
            </a:ext>
          </a:extLst>
        </xdr:cNvPr>
        <xdr:cNvSpPr/>
      </xdr:nvSpPr>
      <xdr:spPr>
        <a:xfrm rot="-5400000">
          <a:off x="11011027" y="32175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277622</xdr:colOff>
      <xdr:row>25</xdr:row>
      <xdr:rowOff>88757</xdr:rowOff>
    </xdr:from>
    <xdr:ext cx="248208" cy="180627"/>
    <xdr:sp macro="_xll.PtreeEvent_ObjectClick" textlink="">
      <xdr:nvSpPr>
        <xdr:cNvPr id="111" name="PTObj_DBranchName_1_16">
          <a:extLst>
            <a:ext uri="{FF2B5EF4-FFF2-40B4-BE49-F238E27FC236}">
              <a16:creationId xmlns:a16="http://schemas.microsoft.com/office/drawing/2014/main" id="{822A6EF2-2E6F-447A-80DA-7CD4A0BAFE19}"/>
            </a:ext>
          </a:extLst>
        </xdr:cNvPr>
        <xdr:cNvSpPr txBox="1"/>
      </xdr:nvSpPr>
      <xdr:spPr>
        <a:xfrm>
          <a:off x="9821672" y="3219307"/>
          <a:ext cx="24820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User</a:t>
          </a:r>
        </a:p>
      </xdr:txBody>
    </xdr:sp>
    <xdr:clientData/>
  </xdr:oneCellAnchor>
  <xdr:twoCellAnchor editAs="oneCell">
    <xdr:from>
      <xdr:col>8</xdr:col>
      <xdr:colOff>127</xdr:colOff>
      <xdr:row>29</xdr:row>
      <xdr:rowOff>86995</xdr:rowOff>
    </xdr:from>
    <xdr:to>
      <xdr:col>8</xdr:col>
      <xdr:colOff>184277</xdr:colOff>
      <xdr:row>30</xdr:row>
      <xdr:rowOff>86995</xdr:rowOff>
    </xdr:to>
    <xdr:sp macro="_xll.PtreeEvent_ObjectClick" textlink="">
      <xdr:nvSpPr>
        <xdr:cNvPr id="112" name="PTObj_DNode_1_17">
          <a:extLst>
            <a:ext uri="{FF2B5EF4-FFF2-40B4-BE49-F238E27FC236}">
              <a16:creationId xmlns:a16="http://schemas.microsoft.com/office/drawing/2014/main" id="{AED3F995-1AA2-421E-B930-AF714CE59ED3}"/>
            </a:ext>
          </a:extLst>
        </xdr:cNvPr>
        <xdr:cNvSpPr/>
      </xdr:nvSpPr>
      <xdr:spPr>
        <a:xfrm rot="-5400000">
          <a:off x="11011027" y="39541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277622</xdr:colOff>
      <xdr:row>29</xdr:row>
      <xdr:rowOff>88757</xdr:rowOff>
    </xdr:from>
    <xdr:ext cx="445698" cy="180627"/>
    <xdr:sp macro="_xll.PtreeEvent_ObjectClick" textlink="">
      <xdr:nvSpPr>
        <xdr:cNvPr id="115" name="PTObj_DBranchName_1_17">
          <a:extLst>
            <a:ext uri="{FF2B5EF4-FFF2-40B4-BE49-F238E27FC236}">
              <a16:creationId xmlns:a16="http://schemas.microsoft.com/office/drawing/2014/main" id="{2B89DE48-9DE9-4FBF-A26F-F33332975845}"/>
            </a:ext>
          </a:extLst>
        </xdr:cNvPr>
        <xdr:cNvSpPr txBox="1"/>
      </xdr:nvSpPr>
      <xdr:spPr>
        <a:xfrm>
          <a:off x="9821672" y="3955907"/>
          <a:ext cx="44569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Non User</a:t>
          </a:r>
        </a:p>
      </xdr:txBody>
    </xdr:sp>
    <xdr:clientData/>
  </xdr:oneCellAnchor>
  <xdr:twoCellAnchor editAs="oneCell">
    <xdr:from>
      <xdr:col>7</xdr:col>
      <xdr:colOff>127</xdr:colOff>
      <xdr:row>35</xdr:row>
      <xdr:rowOff>86995</xdr:rowOff>
    </xdr:from>
    <xdr:to>
      <xdr:col>7</xdr:col>
      <xdr:colOff>184277</xdr:colOff>
      <xdr:row>36</xdr:row>
      <xdr:rowOff>86995</xdr:rowOff>
    </xdr:to>
    <xdr:sp macro="_xll.PtreeEvent_ObjectClick" textlink="">
      <xdr:nvSpPr>
        <xdr:cNvPr id="132" name="PTObj_DNode_1_7">
          <a:extLst>
            <a:ext uri="{FF2B5EF4-FFF2-40B4-BE49-F238E27FC236}">
              <a16:creationId xmlns:a16="http://schemas.microsoft.com/office/drawing/2014/main" id="{F16EC46D-FBC2-40D4-A8B2-1A7273DA5E53}"/>
            </a:ext>
          </a:extLst>
        </xdr:cNvPr>
        <xdr:cNvSpPr/>
      </xdr:nvSpPr>
      <xdr:spPr>
        <a:xfrm>
          <a:off x="9544177" y="50590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277622</xdr:colOff>
      <xdr:row>35</xdr:row>
      <xdr:rowOff>88757</xdr:rowOff>
    </xdr:from>
    <xdr:ext cx="374012" cy="180627"/>
    <xdr:sp macro="_xll.PtreeEvent_ObjectClick" textlink="">
      <xdr:nvSpPr>
        <xdr:cNvPr id="135" name="PTObj_DBranchName_1_7">
          <a:extLst>
            <a:ext uri="{FF2B5EF4-FFF2-40B4-BE49-F238E27FC236}">
              <a16:creationId xmlns:a16="http://schemas.microsoft.com/office/drawing/2014/main" id="{01C25018-D0DD-46CF-A01F-0EF2D846883D}"/>
            </a:ext>
          </a:extLst>
        </xdr:cNvPr>
        <xdr:cNvSpPr txBox="1"/>
      </xdr:nvSpPr>
      <xdr:spPr>
        <a:xfrm>
          <a:off x="8297672" y="5060807"/>
          <a:ext cx="37401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Not Bar</a:t>
          </a:r>
        </a:p>
      </xdr:txBody>
    </xdr:sp>
    <xdr:clientData/>
  </xdr:oneCellAnchor>
  <xdr:twoCellAnchor editAs="oneCell">
    <xdr:from>
      <xdr:col>8</xdr:col>
      <xdr:colOff>127</xdr:colOff>
      <xdr:row>33</xdr:row>
      <xdr:rowOff>86995</xdr:rowOff>
    </xdr:from>
    <xdr:to>
      <xdr:col>8</xdr:col>
      <xdr:colOff>184277</xdr:colOff>
      <xdr:row>34</xdr:row>
      <xdr:rowOff>86995</xdr:rowOff>
    </xdr:to>
    <xdr:sp macro="_xll.PtreeEvent_ObjectClick" textlink="">
      <xdr:nvSpPr>
        <xdr:cNvPr id="136" name="PTObj_DNode_1_18">
          <a:extLst>
            <a:ext uri="{FF2B5EF4-FFF2-40B4-BE49-F238E27FC236}">
              <a16:creationId xmlns:a16="http://schemas.microsoft.com/office/drawing/2014/main" id="{45CD0D39-FF4C-4FF0-8E8B-1E4E197608FB}"/>
            </a:ext>
          </a:extLst>
        </xdr:cNvPr>
        <xdr:cNvSpPr/>
      </xdr:nvSpPr>
      <xdr:spPr>
        <a:xfrm rot="-5400000">
          <a:off x="11074527" y="46907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277622</xdr:colOff>
      <xdr:row>33</xdr:row>
      <xdr:rowOff>88757</xdr:rowOff>
    </xdr:from>
    <xdr:ext cx="248209" cy="180627"/>
    <xdr:sp macro="_xll.PtreeEvent_ObjectClick" textlink="">
      <xdr:nvSpPr>
        <xdr:cNvPr id="139" name="PTObj_DBranchName_1_18">
          <a:extLst>
            <a:ext uri="{FF2B5EF4-FFF2-40B4-BE49-F238E27FC236}">
              <a16:creationId xmlns:a16="http://schemas.microsoft.com/office/drawing/2014/main" id="{A570AD37-F330-4E6B-8EE9-9AC483969A9B}"/>
            </a:ext>
          </a:extLst>
        </xdr:cNvPr>
        <xdr:cNvSpPr txBox="1"/>
      </xdr:nvSpPr>
      <xdr:spPr>
        <a:xfrm>
          <a:off x="9821672" y="4692507"/>
          <a:ext cx="24820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User</a:t>
          </a:r>
        </a:p>
      </xdr:txBody>
    </xdr:sp>
    <xdr:clientData/>
  </xdr:oneCellAnchor>
  <xdr:twoCellAnchor editAs="oneCell">
    <xdr:from>
      <xdr:col>8</xdr:col>
      <xdr:colOff>127</xdr:colOff>
      <xdr:row>37</xdr:row>
      <xdr:rowOff>86995</xdr:rowOff>
    </xdr:from>
    <xdr:to>
      <xdr:col>8</xdr:col>
      <xdr:colOff>184277</xdr:colOff>
      <xdr:row>38</xdr:row>
      <xdr:rowOff>86995</xdr:rowOff>
    </xdr:to>
    <xdr:sp macro="_xll.PtreeEvent_ObjectClick" textlink="">
      <xdr:nvSpPr>
        <xdr:cNvPr id="140" name="PTObj_DNode_1_19">
          <a:extLst>
            <a:ext uri="{FF2B5EF4-FFF2-40B4-BE49-F238E27FC236}">
              <a16:creationId xmlns:a16="http://schemas.microsoft.com/office/drawing/2014/main" id="{1F1DE191-91BB-42A0-8DBC-ECDEDC355EEC}"/>
            </a:ext>
          </a:extLst>
        </xdr:cNvPr>
        <xdr:cNvSpPr/>
      </xdr:nvSpPr>
      <xdr:spPr>
        <a:xfrm rot="-5400000">
          <a:off x="11074527" y="54273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277622</xdr:colOff>
      <xdr:row>37</xdr:row>
      <xdr:rowOff>88757</xdr:rowOff>
    </xdr:from>
    <xdr:ext cx="445699" cy="180627"/>
    <xdr:sp macro="_xll.PtreeEvent_ObjectClick" textlink="">
      <xdr:nvSpPr>
        <xdr:cNvPr id="143" name="PTObj_DBranchName_1_19">
          <a:extLst>
            <a:ext uri="{FF2B5EF4-FFF2-40B4-BE49-F238E27FC236}">
              <a16:creationId xmlns:a16="http://schemas.microsoft.com/office/drawing/2014/main" id="{16C2DBCF-F6A7-4CAB-8382-09B39C81C777}"/>
            </a:ext>
          </a:extLst>
        </xdr:cNvPr>
        <xdr:cNvSpPr txBox="1"/>
      </xdr:nvSpPr>
      <xdr:spPr>
        <a:xfrm>
          <a:off x="9821672" y="5429107"/>
          <a:ext cx="44569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Non User</a:t>
          </a:r>
        </a:p>
      </xdr:txBody>
    </xdr:sp>
    <xdr:clientData/>
  </xdr:oneCellAnchor>
  <xdr:twoCellAnchor editAs="oneCell">
    <xdr:from>
      <xdr:col>6</xdr:col>
      <xdr:colOff>127</xdr:colOff>
      <xdr:row>47</xdr:row>
      <xdr:rowOff>86995</xdr:rowOff>
    </xdr:from>
    <xdr:to>
      <xdr:col>6</xdr:col>
      <xdr:colOff>184277</xdr:colOff>
      <xdr:row>48</xdr:row>
      <xdr:rowOff>86995</xdr:rowOff>
    </xdr:to>
    <xdr:sp macro="_xll.PtreeEvent_ObjectClick" textlink="">
      <xdr:nvSpPr>
        <xdr:cNvPr id="144" name="PTObj_DNode_1_5">
          <a:extLst>
            <a:ext uri="{FF2B5EF4-FFF2-40B4-BE49-F238E27FC236}">
              <a16:creationId xmlns:a16="http://schemas.microsoft.com/office/drawing/2014/main" id="{44F8BC47-7515-42F4-B4D6-CB273C951A25}"/>
            </a:ext>
          </a:extLst>
        </xdr:cNvPr>
        <xdr:cNvSpPr/>
      </xdr:nvSpPr>
      <xdr:spPr>
        <a:xfrm>
          <a:off x="8020177" y="7268845"/>
          <a:ext cx="184150" cy="1841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277622</xdr:colOff>
      <xdr:row>47</xdr:row>
      <xdr:rowOff>88757</xdr:rowOff>
    </xdr:from>
    <xdr:ext cx="425373" cy="180627"/>
    <xdr:sp macro="_xll.PtreeEvent_ObjectClick" textlink="">
      <xdr:nvSpPr>
        <xdr:cNvPr id="147" name="PTObj_DBranchName_1_5">
          <a:extLst>
            <a:ext uri="{FF2B5EF4-FFF2-40B4-BE49-F238E27FC236}">
              <a16:creationId xmlns:a16="http://schemas.microsoft.com/office/drawing/2014/main" id="{E4B96833-C505-4337-822F-1A504938409A}"/>
            </a:ext>
          </a:extLst>
        </xdr:cNvPr>
        <xdr:cNvSpPr txBox="1"/>
      </xdr:nvSpPr>
      <xdr:spPr>
        <a:xfrm>
          <a:off x="6773672" y="7270607"/>
          <a:ext cx="4253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Negative</a:t>
          </a:r>
        </a:p>
      </xdr:txBody>
    </xdr:sp>
    <xdr:clientData/>
  </xdr:oneCellAnchor>
  <xdr:twoCellAnchor editAs="oneCell">
    <xdr:from>
      <xdr:col>7</xdr:col>
      <xdr:colOff>127</xdr:colOff>
      <xdr:row>43</xdr:row>
      <xdr:rowOff>86995</xdr:rowOff>
    </xdr:from>
    <xdr:to>
      <xdr:col>7</xdr:col>
      <xdr:colOff>184277</xdr:colOff>
      <xdr:row>44</xdr:row>
      <xdr:rowOff>86995</xdr:rowOff>
    </xdr:to>
    <xdr:sp macro="_xll.PtreeEvent_ObjectClick" textlink="">
      <xdr:nvSpPr>
        <xdr:cNvPr id="148" name="PTObj_DNode_1_8">
          <a:extLst>
            <a:ext uri="{FF2B5EF4-FFF2-40B4-BE49-F238E27FC236}">
              <a16:creationId xmlns:a16="http://schemas.microsoft.com/office/drawing/2014/main" id="{F264B632-070E-40B7-B985-E7C8B8D992A1}"/>
            </a:ext>
          </a:extLst>
        </xdr:cNvPr>
        <xdr:cNvSpPr/>
      </xdr:nvSpPr>
      <xdr:spPr>
        <a:xfrm>
          <a:off x="9544177" y="65322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277622</xdr:colOff>
      <xdr:row>43</xdr:row>
      <xdr:rowOff>88757</xdr:rowOff>
    </xdr:from>
    <xdr:ext cx="196079" cy="180627"/>
    <xdr:sp macro="_xll.PtreeEvent_ObjectClick" textlink="">
      <xdr:nvSpPr>
        <xdr:cNvPr id="151" name="PTObj_DBranchName_1_8">
          <a:extLst>
            <a:ext uri="{FF2B5EF4-FFF2-40B4-BE49-F238E27FC236}">
              <a16:creationId xmlns:a16="http://schemas.microsoft.com/office/drawing/2014/main" id="{030B5631-6046-4E83-8DE2-5D78EC5ECBCC}"/>
            </a:ext>
          </a:extLst>
        </xdr:cNvPr>
        <xdr:cNvSpPr txBox="1"/>
      </xdr:nvSpPr>
      <xdr:spPr>
        <a:xfrm>
          <a:off x="8297672" y="6534007"/>
          <a:ext cx="19607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Bar</a:t>
          </a:r>
        </a:p>
      </xdr:txBody>
    </xdr:sp>
    <xdr:clientData/>
  </xdr:oneCellAnchor>
  <xdr:twoCellAnchor editAs="oneCell">
    <xdr:from>
      <xdr:col>8</xdr:col>
      <xdr:colOff>127</xdr:colOff>
      <xdr:row>41</xdr:row>
      <xdr:rowOff>86995</xdr:rowOff>
    </xdr:from>
    <xdr:to>
      <xdr:col>8</xdr:col>
      <xdr:colOff>184277</xdr:colOff>
      <xdr:row>42</xdr:row>
      <xdr:rowOff>86995</xdr:rowOff>
    </xdr:to>
    <xdr:sp macro="_xll.PtreeEvent_ObjectClick" textlink="">
      <xdr:nvSpPr>
        <xdr:cNvPr id="152" name="PTObj_DNode_1_9">
          <a:extLst>
            <a:ext uri="{FF2B5EF4-FFF2-40B4-BE49-F238E27FC236}">
              <a16:creationId xmlns:a16="http://schemas.microsoft.com/office/drawing/2014/main" id="{A07BD50E-1B0B-440F-991E-81022CA9C499}"/>
            </a:ext>
          </a:extLst>
        </xdr:cNvPr>
        <xdr:cNvSpPr/>
      </xdr:nvSpPr>
      <xdr:spPr>
        <a:xfrm rot="-5400000">
          <a:off x="11074527" y="61639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277622</xdr:colOff>
      <xdr:row>41</xdr:row>
      <xdr:rowOff>88757</xdr:rowOff>
    </xdr:from>
    <xdr:ext cx="248209" cy="180627"/>
    <xdr:sp macro="_xll.PtreeEvent_ObjectClick" textlink="">
      <xdr:nvSpPr>
        <xdr:cNvPr id="155" name="PTObj_DBranchName_1_9">
          <a:extLst>
            <a:ext uri="{FF2B5EF4-FFF2-40B4-BE49-F238E27FC236}">
              <a16:creationId xmlns:a16="http://schemas.microsoft.com/office/drawing/2014/main" id="{1505CA2B-AC17-4259-8A6D-C84AE949F1E9}"/>
            </a:ext>
          </a:extLst>
        </xdr:cNvPr>
        <xdr:cNvSpPr txBox="1"/>
      </xdr:nvSpPr>
      <xdr:spPr>
        <a:xfrm>
          <a:off x="9821672" y="6165707"/>
          <a:ext cx="24820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User</a:t>
          </a:r>
        </a:p>
      </xdr:txBody>
    </xdr:sp>
    <xdr:clientData/>
  </xdr:oneCellAnchor>
  <xdr:twoCellAnchor editAs="oneCell">
    <xdr:from>
      <xdr:col>8</xdr:col>
      <xdr:colOff>127</xdr:colOff>
      <xdr:row>45</xdr:row>
      <xdr:rowOff>86995</xdr:rowOff>
    </xdr:from>
    <xdr:to>
      <xdr:col>8</xdr:col>
      <xdr:colOff>184277</xdr:colOff>
      <xdr:row>46</xdr:row>
      <xdr:rowOff>86995</xdr:rowOff>
    </xdr:to>
    <xdr:sp macro="_xll.PtreeEvent_ObjectClick" textlink="">
      <xdr:nvSpPr>
        <xdr:cNvPr id="156" name="PTObj_DNode_1_20">
          <a:extLst>
            <a:ext uri="{FF2B5EF4-FFF2-40B4-BE49-F238E27FC236}">
              <a16:creationId xmlns:a16="http://schemas.microsoft.com/office/drawing/2014/main" id="{C1C6F0A6-47D5-401A-9526-01E5F287CAAF}"/>
            </a:ext>
          </a:extLst>
        </xdr:cNvPr>
        <xdr:cNvSpPr/>
      </xdr:nvSpPr>
      <xdr:spPr>
        <a:xfrm rot="-5400000">
          <a:off x="11074527" y="69005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277622</xdr:colOff>
      <xdr:row>45</xdr:row>
      <xdr:rowOff>88757</xdr:rowOff>
    </xdr:from>
    <xdr:ext cx="445699" cy="180627"/>
    <xdr:sp macro="_xll.PtreeEvent_ObjectClick" textlink="">
      <xdr:nvSpPr>
        <xdr:cNvPr id="159" name="PTObj_DBranchName_1_20">
          <a:extLst>
            <a:ext uri="{FF2B5EF4-FFF2-40B4-BE49-F238E27FC236}">
              <a16:creationId xmlns:a16="http://schemas.microsoft.com/office/drawing/2014/main" id="{00B2134E-0811-48DE-8973-C69E2708C765}"/>
            </a:ext>
          </a:extLst>
        </xdr:cNvPr>
        <xdr:cNvSpPr txBox="1"/>
      </xdr:nvSpPr>
      <xdr:spPr>
        <a:xfrm>
          <a:off x="9821672" y="6902307"/>
          <a:ext cx="44569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Non User</a:t>
          </a:r>
        </a:p>
      </xdr:txBody>
    </xdr:sp>
    <xdr:clientData/>
  </xdr:oneCellAnchor>
  <xdr:twoCellAnchor editAs="oneCell">
    <xdr:from>
      <xdr:col>7</xdr:col>
      <xdr:colOff>127</xdr:colOff>
      <xdr:row>51</xdr:row>
      <xdr:rowOff>86995</xdr:rowOff>
    </xdr:from>
    <xdr:to>
      <xdr:col>7</xdr:col>
      <xdr:colOff>184277</xdr:colOff>
      <xdr:row>52</xdr:row>
      <xdr:rowOff>86995</xdr:rowOff>
    </xdr:to>
    <xdr:sp macro="_xll.PtreeEvent_ObjectClick" textlink="">
      <xdr:nvSpPr>
        <xdr:cNvPr id="160" name="PTObj_DNode_1_21">
          <a:extLst>
            <a:ext uri="{FF2B5EF4-FFF2-40B4-BE49-F238E27FC236}">
              <a16:creationId xmlns:a16="http://schemas.microsoft.com/office/drawing/2014/main" id="{5F03AC88-8848-4C69-B851-57FA2C2CA1B2}"/>
            </a:ext>
          </a:extLst>
        </xdr:cNvPr>
        <xdr:cNvSpPr/>
      </xdr:nvSpPr>
      <xdr:spPr>
        <a:xfrm>
          <a:off x="9544177" y="80054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277622</xdr:colOff>
      <xdr:row>51</xdr:row>
      <xdr:rowOff>88757</xdr:rowOff>
    </xdr:from>
    <xdr:ext cx="374012" cy="180627"/>
    <xdr:sp macro="_xll.PtreeEvent_ObjectClick" textlink="">
      <xdr:nvSpPr>
        <xdr:cNvPr id="163" name="PTObj_DBranchName_1_21">
          <a:extLst>
            <a:ext uri="{FF2B5EF4-FFF2-40B4-BE49-F238E27FC236}">
              <a16:creationId xmlns:a16="http://schemas.microsoft.com/office/drawing/2014/main" id="{F8887F4F-58F9-4E2C-B7B5-A9F80D7119DB}"/>
            </a:ext>
          </a:extLst>
        </xdr:cNvPr>
        <xdr:cNvSpPr txBox="1"/>
      </xdr:nvSpPr>
      <xdr:spPr>
        <a:xfrm>
          <a:off x="8297672" y="8007207"/>
          <a:ext cx="37401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Not Bar</a:t>
          </a:r>
        </a:p>
      </xdr:txBody>
    </xdr:sp>
    <xdr:clientData/>
  </xdr:oneCellAnchor>
  <xdr:twoCellAnchor editAs="oneCell">
    <xdr:from>
      <xdr:col>8</xdr:col>
      <xdr:colOff>127</xdr:colOff>
      <xdr:row>49</xdr:row>
      <xdr:rowOff>86995</xdr:rowOff>
    </xdr:from>
    <xdr:to>
      <xdr:col>8</xdr:col>
      <xdr:colOff>184277</xdr:colOff>
      <xdr:row>50</xdr:row>
      <xdr:rowOff>86995</xdr:rowOff>
    </xdr:to>
    <xdr:sp macro="_xll.PtreeEvent_ObjectClick" textlink="">
      <xdr:nvSpPr>
        <xdr:cNvPr id="164" name="PTObj_DNode_1_22">
          <a:extLst>
            <a:ext uri="{FF2B5EF4-FFF2-40B4-BE49-F238E27FC236}">
              <a16:creationId xmlns:a16="http://schemas.microsoft.com/office/drawing/2014/main" id="{72EFA162-BE51-4F22-8C3F-D68E9FFC6529}"/>
            </a:ext>
          </a:extLst>
        </xdr:cNvPr>
        <xdr:cNvSpPr/>
      </xdr:nvSpPr>
      <xdr:spPr>
        <a:xfrm rot="-5400000">
          <a:off x="11074527" y="76371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277622</xdr:colOff>
      <xdr:row>49</xdr:row>
      <xdr:rowOff>88757</xdr:rowOff>
    </xdr:from>
    <xdr:ext cx="248209" cy="180627"/>
    <xdr:sp macro="_xll.PtreeEvent_ObjectClick" textlink="">
      <xdr:nvSpPr>
        <xdr:cNvPr id="167" name="PTObj_DBranchName_1_22">
          <a:extLst>
            <a:ext uri="{FF2B5EF4-FFF2-40B4-BE49-F238E27FC236}">
              <a16:creationId xmlns:a16="http://schemas.microsoft.com/office/drawing/2014/main" id="{619FA273-FFBF-47BA-95E1-1BAB8D7CE065}"/>
            </a:ext>
          </a:extLst>
        </xdr:cNvPr>
        <xdr:cNvSpPr txBox="1"/>
      </xdr:nvSpPr>
      <xdr:spPr>
        <a:xfrm>
          <a:off x="9821672" y="7638907"/>
          <a:ext cx="24820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User</a:t>
          </a:r>
        </a:p>
      </xdr:txBody>
    </xdr:sp>
    <xdr:clientData/>
  </xdr:oneCellAnchor>
  <xdr:twoCellAnchor editAs="oneCell">
    <xdr:from>
      <xdr:col>8</xdr:col>
      <xdr:colOff>127</xdr:colOff>
      <xdr:row>53</xdr:row>
      <xdr:rowOff>86995</xdr:rowOff>
    </xdr:from>
    <xdr:to>
      <xdr:col>8</xdr:col>
      <xdr:colOff>184277</xdr:colOff>
      <xdr:row>54</xdr:row>
      <xdr:rowOff>86995</xdr:rowOff>
    </xdr:to>
    <xdr:sp macro="_xll.PtreeEvent_ObjectClick" textlink="">
      <xdr:nvSpPr>
        <xdr:cNvPr id="168" name="PTObj_DNode_1_23">
          <a:extLst>
            <a:ext uri="{FF2B5EF4-FFF2-40B4-BE49-F238E27FC236}">
              <a16:creationId xmlns:a16="http://schemas.microsoft.com/office/drawing/2014/main" id="{5378BAD1-6C10-458B-AECB-D10F91ECAE62}"/>
            </a:ext>
          </a:extLst>
        </xdr:cNvPr>
        <xdr:cNvSpPr/>
      </xdr:nvSpPr>
      <xdr:spPr>
        <a:xfrm rot="-5400000">
          <a:off x="11074527" y="83737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277622</xdr:colOff>
      <xdr:row>53</xdr:row>
      <xdr:rowOff>88757</xdr:rowOff>
    </xdr:from>
    <xdr:ext cx="445699" cy="180627"/>
    <xdr:sp macro="_xll.PtreeEvent_ObjectClick" textlink="">
      <xdr:nvSpPr>
        <xdr:cNvPr id="171" name="PTObj_DBranchName_1_23">
          <a:extLst>
            <a:ext uri="{FF2B5EF4-FFF2-40B4-BE49-F238E27FC236}">
              <a16:creationId xmlns:a16="http://schemas.microsoft.com/office/drawing/2014/main" id="{EB0BCC73-4108-4B16-A86D-3F9BBAE436E1}"/>
            </a:ext>
          </a:extLst>
        </xdr:cNvPr>
        <xdr:cNvSpPr txBox="1"/>
      </xdr:nvSpPr>
      <xdr:spPr>
        <a:xfrm>
          <a:off x="9821672" y="8375507"/>
          <a:ext cx="44569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Non User</a:t>
          </a:r>
        </a:p>
      </xdr:txBody>
    </xdr:sp>
    <xdr:clientData/>
  </xdr:oneCellAnchor>
  <xdr:twoCellAnchor editAs="oneCell">
    <xdr:from>
      <xdr:col>5</xdr:col>
      <xdr:colOff>127</xdr:colOff>
      <xdr:row>63</xdr:row>
      <xdr:rowOff>86995</xdr:rowOff>
    </xdr:from>
    <xdr:to>
      <xdr:col>5</xdr:col>
      <xdr:colOff>184277</xdr:colOff>
      <xdr:row>64</xdr:row>
      <xdr:rowOff>86995</xdr:rowOff>
    </xdr:to>
    <xdr:sp macro="_xll.PtreeEvent_ObjectClick" textlink="">
      <xdr:nvSpPr>
        <xdr:cNvPr id="180" name="PTObj_DNode_1_3">
          <a:extLst>
            <a:ext uri="{FF2B5EF4-FFF2-40B4-BE49-F238E27FC236}">
              <a16:creationId xmlns:a16="http://schemas.microsoft.com/office/drawing/2014/main" id="{327135BE-FB5D-481B-939B-AD8B6593D5CC}"/>
            </a:ext>
          </a:extLst>
        </xdr:cNvPr>
        <xdr:cNvSpPr/>
      </xdr:nvSpPr>
      <xdr:spPr>
        <a:xfrm>
          <a:off x="6496177" y="10215245"/>
          <a:ext cx="184150" cy="1841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277622</xdr:colOff>
      <xdr:row>63</xdr:row>
      <xdr:rowOff>88757</xdr:rowOff>
    </xdr:from>
    <xdr:ext cx="408893" cy="180627"/>
    <xdr:sp macro="_xll.PtreeEvent_ObjectClick" textlink="">
      <xdr:nvSpPr>
        <xdr:cNvPr id="183" name="PTObj_DBranchName_1_3">
          <a:extLst>
            <a:ext uri="{FF2B5EF4-FFF2-40B4-BE49-F238E27FC236}">
              <a16:creationId xmlns:a16="http://schemas.microsoft.com/office/drawing/2014/main" id="{FE964CA3-0361-4ED3-9C1E-0D0C91F69010}"/>
            </a:ext>
          </a:extLst>
        </xdr:cNvPr>
        <xdr:cNvSpPr txBox="1"/>
      </xdr:nvSpPr>
      <xdr:spPr>
        <a:xfrm>
          <a:off x="5249672" y="10217007"/>
          <a:ext cx="40889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Not Test</a:t>
          </a:r>
        </a:p>
      </xdr:txBody>
    </xdr:sp>
    <xdr:clientData/>
  </xdr:oneCellAnchor>
  <xdr:twoCellAnchor editAs="oneCell">
    <xdr:from>
      <xdr:col>6</xdr:col>
      <xdr:colOff>127</xdr:colOff>
      <xdr:row>59</xdr:row>
      <xdr:rowOff>86995</xdr:rowOff>
    </xdr:from>
    <xdr:to>
      <xdr:col>6</xdr:col>
      <xdr:colOff>184277</xdr:colOff>
      <xdr:row>60</xdr:row>
      <xdr:rowOff>86995</xdr:rowOff>
    </xdr:to>
    <xdr:sp macro="_xll.PtreeEvent_ObjectClick" textlink="">
      <xdr:nvSpPr>
        <xdr:cNvPr id="184" name="PTObj_DNode_1_10">
          <a:extLst>
            <a:ext uri="{FF2B5EF4-FFF2-40B4-BE49-F238E27FC236}">
              <a16:creationId xmlns:a16="http://schemas.microsoft.com/office/drawing/2014/main" id="{8879C3E6-3211-49A8-A93C-DF8C12179A54}"/>
            </a:ext>
          </a:extLst>
        </xdr:cNvPr>
        <xdr:cNvSpPr/>
      </xdr:nvSpPr>
      <xdr:spPr>
        <a:xfrm>
          <a:off x="8020177" y="94786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277622</xdr:colOff>
      <xdr:row>59</xdr:row>
      <xdr:rowOff>88757</xdr:rowOff>
    </xdr:from>
    <xdr:ext cx="196079" cy="180627"/>
    <xdr:sp macro="_xll.PtreeEvent_ObjectClick" textlink="">
      <xdr:nvSpPr>
        <xdr:cNvPr id="187" name="PTObj_DBranchName_1_10">
          <a:extLst>
            <a:ext uri="{FF2B5EF4-FFF2-40B4-BE49-F238E27FC236}">
              <a16:creationId xmlns:a16="http://schemas.microsoft.com/office/drawing/2014/main" id="{EEF69826-63D7-441A-A9C7-DEDA91983890}"/>
            </a:ext>
          </a:extLst>
        </xdr:cNvPr>
        <xdr:cNvSpPr txBox="1"/>
      </xdr:nvSpPr>
      <xdr:spPr>
        <a:xfrm>
          <a:off x="6773672" y="9480407"/>
          <a:ext cx="19607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Bar</a:t>
          </a:r>
        </a:p>
      </xdr:txBody>
    </xdr:sp>
    <xdr:clientData/>
  </xdr:oneCellAnchor>
  <xdr:twoCellAnchor editAs="oneCell">
    <xdr:from>
      <xdr:col>7</xdr:col>
      <xdr:colOff>127</xdr:colOff>
      <xdr:row>57</xdr:row>
      <xdr:rowOff>86995</xdr:rowOff>
    </xdr:from>
    <xdr:to>
      <xdr:col>7</xdr:col>
      <xdr:colOff>184277</xdr:colOff>
      <xdr:row>58</xdr:row>
      <xdr:rowOff>86995</xdr:rowOff>
    </xdr:to>
    <xdr:sp macro="_xll.PtreeEvent_ObjectClick" textlink="">
      <xdr:nvSpPr>
        <xdr:cNvPr id="188" name="PTObj_DNode_1_11">
          <a:extLst>
            <a:ext uri="{FF2B5EF4-FFF2-40B4-BE49-F238E27FC236}">
              <a16:creationId xmlns:a16="http://schemas.microsoft.com/office/drawing/2014/main" id="{D17A1C29-CDC7-4129-BDED-43A68A4DF44C}"/>
            </a:ext>
          </a:extLst>
        </xdr:cNvPr>
        <xdr:cNvSpPr/>
      </xdr:nvSpPr>
      <xdr:spPr>
        <a:xfrm rot="-5400000">
          <a:off x="9550527" y="91103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277622</xdr:colOff>
      <xdr:row>57</xdr:row>
      <xdr:rowOff>88757</xdr:rowOff>
    </xdr:from>
    <xdr:ext cx="248209" cy="180627"/>
    <xdr:sp macro="_xll.PtreeEvent_ObjectClick" textlink="">
      <xdr:nvSpPr>
        <xdr:cNvPr id="191" name="PTObj_DBranchName_1_11">
          <a:extLst>
            <a:ext uri="{FF2B5EF4-FFF2-40B4-BE49-F238E27FC236}">
              <a16:creationId xmlns:a16="http://schemas.microsoft.com/office/drawing/2014/main" id="{948E9461-7925-4CFB-A49C-F98E61B0EC54}"/>
            </a:ext>
          </a:extLst>
        </xdr:cNvPr>
        <xdr:cNvSpPr txBox="1"/>
      </xdr:nvSpPr>
      <xdr:spPr>
        <a:xfrm>
          <a:off x="8297672" y="9112107"/>
          <a:ext cx="24820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User</a:t>
          </a:r>
        </a:p>
      </xdr:txBody>
    </xdr:sp>
    <xdr:clientData/>
  </xdr:oneCellAnchor>
  <xdr:twoCellAnchor editAs="oneCell">
    <xdr:from>
      <xdr:col>7</xdr:col>
      <xdr:colOff>127</xdr:colOff>
      <xdr:row>61</xdr:row>
      <xdr:rowOff>86995</xdr:rowOff>
    </xdr:from>
    <xdr:to>
      <xdr:col>7</xdr:col>
      <xdr:colOff>184277</xdr:colOff>
      <xdr:row>62</xdr:row>
      <xdr:rowOff>86995</xdr:rowOff>
    </xdr:to>
    <xdr:sp macro="_xll.PtreeEvent_ObjectClick" textlink="">
      <xdr:nvSpPr>
        <xdr:cNvPr id="192" name="PTObj_DNode_1_12">
          <a:extLst>
            <a:ext uri="{FF2B5EF4-FFF2-40B4-BE49-F238E27FC236}">
              <a16:creationId xmlns:a16="http://schemas.microsoft.com/office/drawing/2014/main" id="{D8152452-6A0F-44EC-99F2-F7B1921C76B0}"/>
            </a:ext>
          </a:extLst>
        </xdr:cNvPr>
        <xdr:cNvSpPr/>
      </xdr:nvSpPr>
      <xdr:spPr>
        <a:xfrm rot="-5400000">
          <a:off x="9550527" y="98469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277622</xdr:colOff>
      <xdr:row>61</xdr:row>
      <xdr:rowOff>88757</xdr:rowOff>
    </xdr:from>
    <xdr:ext cx="445699" cy="180627"/>
    <xdr:sp macro="_xll.PtreeEvent_ObjectClick" textlink="">
      <xdr:nvSpPr>
        <xdr:cNvPr id="195" name="PTObj_DBranchName_1_12">
          <a:extLst>
            <a:ext uri="{FF2B5EF4-FFF2-40B4-BE49-F238E27FC236}">
              <a16:creationId xmlns:a16="http://schemas.microsoft.com/office/drawing/2014/main" id="{E94BB31B-9207-4527-B3CD-EB16E91104D0}"/>
            </a:ext>
          </a:extLst>
        </xdr:cNvPr>
        <xdr:cNvSpPr txBox="1"/>
      </xdr:nvSpPr>
      <xdr:spPr>
        <a:xfrm>
          <a:off x="8297672" y="9848707"/>
          <a:ext cx="44569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Non User</a:t>
          </a:r>
        </a:p>
      </xdr:txBody>
    </xdr:sp>
    <xdr:clientData/>
  </xdr:oneCellAnchor>
  <xdr:twoCellAnchor editAs="oneCell">
    <xdr:from>
      <xdr:col>6</xdr:col>
      <xdr:colOff>127</xdr:colOff>
      <xdr:row>67</xdr:row>
      <xdr:rowOff>86995</xdr:rowOff>
    </xdr:from>
    <xdr:to>
      <xdr:col>6</xdr:col>
      <xdr:colOff>184277</xdr:colOff>
      <xdr:row>68</xdr:row>
      <xdr:rowOff>86995</xdr:rowOff>
    </xdr:to>
    <xdr:sp macro="_xll.PtreeEvent_ObjectClick" textlink="">
      <xdr:nvSpPr>
        <xdr:cNvPr id="208" name="PTObj_DNode_1_13">
          <a:extLst>
            <a:ext uri="{FF2B5EF4-FFF2-40B4-BE49-F238E27FC236}">
              <a16:creationId xmlns:a16="http://schemas.microsoft.com/office/drawing/2014/main" id="{513F3F9E-C978-4542-9146-FE6E04109A75}"/>
            </a:ext>
          </a:extLst>
        </xdr:cNvPr>
        <xdr:cNvSpPr/>
      </xdr:nvSpPr>
      <xdr:spPr>
        <a:xfrm>
          <a:off x="8020177" y="10951845"/>
          <a:ext cx="184150" cy="1841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277622</xdr:colOff>
      <xdr:row>67</xdr:row>
      <xdr:rowOff>88757</xdr:rowOff>
    </xdr:from>
    <xdr:ext cx="374012" cy="180627"/>
    <xdr:sp macro="_xll.PtreeEvent_ObjectClick" textlink="">
      <xdr:nvSpPr>
        <xdr:cNvPr id="211" name="PTObj_DBranchName_1_13">
          <a:extLst>
            <a:ext uri="{FF2B5EF4-FFF2-40B4-BE49-F238E27FC236}">
              <a16:creationId xmlns:a16="http://schemas.microsoft.com/office/drawing/2014/main" id="{CC7C3C1B-0FEE-4610-86C0-B0C3F9453D05}"/>
            </a:ext>
          </a:extLst>
        </xdr:cNvPr>
        <xdr:cNvSpPr txBox="1"/>
      </xdr:nvSpPr>
      <xdr:spPr>
        <a:xfrm>
          <a:off x="6773672" y="10953607"/>
          <a:ext cx="37401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Not Bar</a:t>
          </a:r>
        </a:p>
      </xdr:txBody>
    </xdr:sp>
    <xdr:clientData/>
  </xdr:oneCellAnchor>
  <xdr:twoCellAnchor editAs="oneCell">
    <xdr:from>
      <xdr:col>7</xdr:col>
      <xdr:colOff>127</xdr:colOff>
      <xdr:row>65</xdr:row>
      <xdr:rowOff>86995</xdr:rowOff>
    </xdr:from>
    <xdr:to>
      <xdr:col>7</xdr:col>
      <xdr:colOff>184277</xdr:colOff>
      <xdr:row>66</xdr:row>
      <xdr:rowOff>86995</xdr:rowOff>
    </xdr:to>
    <xdr:sp macro="_xll.PtreeEvent_ObjectClick" textlink="">
      <xdr:nvSpPr>
        <xdr:cNvPr id="212" name="PTObj_DNode_1_14">
          <a:extLst>
            <a:ext uri="{FF2B5EF4-FFF2-40B4-BE49-F238E27FC236}">
              <a16:creationId xmlns:a16="http://schemas.microsoft.com/office/drawing/2014/main" id="{F03D0CBC-7C1F-4D53-AE04-BB9A1B7CDBEF}"/>
            </a:ext>
          </a:extLst>
        </xdr:cNvPr>
        <xdr:cNvSpPr/>
      </xdr:nvSpPr>
      <xdr:spPr>
        <a:xfrm rot="-5400000">
          <a:off x="9550527" y="105835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277622</xdr:colOff>
      <xdr:row>65</xdr:row>
      <xdr:rowOff>88757</xdr:rowOff>
    </xdr:from>
    <xdr:ext cx="248209" cy="180627"/>
    <xdr:sp macro="_xll.PtreeEvent_ObjectClick" textlink="">
      <xdr:nvSpPr>
        <xdr:cNvPr id="215" name="PTObj_DBranchName_1_14">
          <a:extLst>
            <a:ext uri="{FF2B5EF4-FFF2-40B4-BE49-F238E27FC236}">
              <a16:creationId xmlns:a16="http://schemas.microsoft.com/office/drawing/2014/main" id="{19726C95-17CE-47AE-A18A-9DC9F455B94C}"/>
            </a:ext>
          </a:extLst>
        </xdr:cNvPr>
        <xdr:cNvSpPr txBox="1"/>
      </xdr:nvSpPr>
      <xdr:spPr>
        <a:xfrm>
          <a:off x="8297672" y="10585307"/>
          <a:ext cx="24820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User</a:t>
          </a:r>
        </a:p>
      </xdr:txBody>
    </xdr:sp>
    <xdr:clientData/>
  </xdr:oneCellAnchor>
  <xdr:twoCellAnchor editAs="oneCell">
    <xdr:from>
      <xdr:col>7</xdr:col>
      <xdr:colOff>127</xdr:colOff>
      <xdr:row>69</xdr:row>
      <xdr:rowOff>86995</xdr:rowOff>
    </xdr:from>
    <xdr:to>
      <xdr:col>7</xdr:col>
      <xdr:colOff>184277</xdr:colOff>
      <xdr:row>70</xdr:row>
      <xdr:rowOff>86995</xdr:rowOff>
    </xdr:to>
    <xdr:sp macro="_xll.PtreeEvent_ObjectClick" textlink="">
      <xdr:nvSpPr>
        <xdr:cNvPr id="216" name="PTObj_DNode_1_15">
          <a:extLst>
            <a:ext uri="{FF2B5EF4-FFF2-40B4-BE49-F238E27FC236}">
              <a16:creationId xmlns:a16="http://schemas.microsoft.com/office/drawing/2014/main" id="{B5E0BAA7-EA6F-49CB-A6A0-8DF1A8EC6CFF}"/>
            </a:ext>
          </a:extLst>
        </xdr:cNvPr>
        <xdr:cNvSpPr/>
      </xdr:nvSpPr>
      <xdr:spPr>
        <a:xfrm rot="-5400000">
          <a:off x="9550527" y="11320145"/>
          <a:ext cx="184150" cy="1841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277622</xdr:colOff>
      <xdr:row>69</xdr:row>
      <xdr:rowOff>88757</xdr:rowOff>
    </xdr:from>
    <xdr:ext cx="445699" cy="180627"/>
    <xdr:sp macro="_xll.PtreeEvent_ObjectClick" textlink="">
      <xdr:nvSpPr>
        <xdr:cNvPr id="219" name="PTObj_DBranchName_1_15">
          <a:extLst>
            <a:ext uri="{FF2B5EF4-FFF2-40B4-BE49-F238E27FC236}">
              <a16:creationId xmlns:a16="http://schemas.microsoft.com/office/drawing/2014/main" id="{B577BA1C-D4E5-4D8A-9D44-D604B1101E16}"/>
            </a:ext>
          </a:extLst>
        </xdr:cNvPr>
        <xdr:cNvSpPr txBox="1"/>
      </xdr:nvSpPr>
      <xdr:spPr>
        <a:xfrm>
          <a:off x="8297672" y="11321907"/>
          <a:ext cx="44569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Non User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A8" sqref="A8"/>
    </sheetView>
  </sheetViews>
  <sheetFormatPr defaultRowHeight="14.5" x14ac:dyDescent="0.35"/>
  <cols>
    <col min="1" max="1" width="20.26953125" bestFit="1" customWidth="1"/>
    <col min="4" max="4" width="33.453125" bestFit="1" customWidth="1"/>
    <col min="5" max="6" width="21.81640625" customWidth="1"/>
    <col min="7" max="8" width="21.90625" customWidth="1"/>
    <col min="9" max="9" width="16.6328125" customWidth="1"/>
  </cols>
  <sheetData>
    <row r="1" spans="1:10" x14ac:dyDescent="0.35">
      <c r="A1" s="1" t="s">
        <v>0</v>
      </c>
    </row>
    <row r="3" spans="1:10" x14ac:dyDescent="0.35">
      <c r="A3" s="1" t="s">
        <v>1</v>
      </c>
      <c r="D3" s="1" t="s">
        <v>2</v>
      </c>
      <c r="H3" s="1" t="s">
        <v>16</v>
      </c>
    </row>
    <row r="4" spans="1:10" x14ac:dyDescent="0.35">
      <c r="A4" t="s">
        <v>3</v>
      </c>
      <c r="B4" s="5">
        <v>25</v>
      </c>
      <c r="D4" t="s">
        <v>4</v>
      </c>
      <c r="H4" t="s">
        <v>17</v>
      </c>
    </row>
    <row r="5" spans="1:10" x14ac:dyDescent="0.35">
      <c r="E5" s="2" t="s">
        <v>5</v>
      </c>
      <c r="F5" s="2" t="s">
        <v>6</v>
      </c>
      <c r="H5" t="s">
        <v>13</v>
      </c>
      <c r="I5" s="3">
        <f>E10*E6 + F10*F6</f>
        <v>7.4999999999999997E-2</v>
      </c>
    </row>
    <row r="6" spans="1:10" x14ac:dyDescent="0.35">
      <c r="A6" s="1" t="s">
        <v>7</v>
      </c>
      <c r="E6">
        <f>B13</f>
        <v>0.05</v>
      </c>
      <c r="F6">
        <v>0.95</v>
      </c>
      <c r="H6" t="s">
        <v>14</v>
      </c>
      <c r="I6" s="3">
        <f>E11*E6+F11*F6</f>
        <v>0.92499999999999993</v>
      </c>
    </row>
    <row r="7" spans="1:10" x14ac:dyDescent="0.35">
      <c r="A7" t="s">
        <v>8</v>
      </c>
      <c r="B7" s="5">
        <v>1</v>
      </c>
    </row>
    <row r="8" spans="1:10" x14ac:dyDescent="0.35">
      <c r="A8" t="s">
        <v>9</v>
      </c>
      <c r="B8" s="5">
        <v>50</v>
      </c>
      <c r="D8" t="s">
        <v>10</v>
      </c>
      <c r="H8" t="s">
        <v>18</v>
      </c>
    </row>
    <row r="9" spans="1:10" x14ac:dyDescent="0.35">
      <c r="A9" t="s">
        <v>11</v>
      </c>
      <c r="B9" s="5">
        <v>20</v>
      </c>
      <c r="E9" s="2" t="s">
        <v>5</v>
      </c>
      <c r="F9" s="2" t="s">
        <v>6</v>
      </c>
      <c r="I9" s="2" t="s">
        <v>5</v>
      </c>
      <c r="J9" s="2" t="s">
        <v>6</v>
      </c>
    </row>
    <row r="10" spans="1:10" x14ac:dyDescent="0.35">
      <c r="A10" t="s">
        <v>12</v>
      </c>
      <c r="B10" s="5">
        <v>2</v>
      </c>
      <c r="D10" t="s">
        <v>22</v>
      </c>
      <c r="E10">
        <f>1-E11</f>
        <v>0.92999999999999994</v>
      </c>
      <c r="F10">
        <f>B15</f>
        <v>0.03</v>
      </c>
      <c r="H10" t="s">
        <v>21</v>
      </c>
      <c r="I10" s="4">
        <f>E10*E$6/$I5</f>
        <v>0.62</v>
      </c>
      <c r="J10" s="4">
        <f>F10*F$6/$I5</f>
        <v>0.38</v>
      </c>
    </row>
    <row r="11" spans="1:10" x14ac:dyDescent="0.35">
      <c r="D11" t="s">
        <v>14</v>
      </c>
      <c r="E11">
        <f>B14</f>
        <v>7.0000000000000007E-2</v>
      </c>
      <c r="F11">
        <f>1-F10</f>
        <v>0.97</v>
      </c>
      <c r="H11" t="s">
        <v>14</v>
      </c>
      <c r="I11" s="4">
        <f>E11*E$6/$I6</f>
        <v>3.7837837837837846E-3</v>
      </c>
      <c r="J11" s="4">
        <f>F11*F$6/$I6</f>
        <v>0.99621621621621625</v>
      </c>
    </row>
    <row r="12" spans="1:10" x14ac:dyDescent="0.35">
      <c r="A12" s="1" t="s">
        <v>15</v>
      </c>
    </row>
    <row r="13" spans="1:10" x14ac:dyDescent="0.35">
      <c r="A13" t="s">
        <v>5</v>
      </c>
      <c r="B13" s="5">
        <v>0.05</v>
      </c>
    </row>
    <row r="14" spans="1:10" x14ac:dyDescent="0.35">
      <c r="A14" t="s">
        <v>19</v>
      </c>
      <c r="B14" s="5">
        <v>7.0000000000000007E-2</v>
      </c>
    </row>
    <row r="15" spans="1:10" x14ac:dyDescent="0.35">
      <c r="A15" t="s">
        <v>20</v>
      </c>
      <c r="B15" s="5">
        <v>0.03</v>
      </c>
    </row>
    <row r="17" spans="6:9" hidden="1" x14ac:dyDescent="0.35"/>
    <row r="18" spans="6:9" hidden="1" x14ac:dyDescent="0.35"/>
    <row r="19" spans="6:9" hidden="1" x14ac:dyDescent="0.35"/>
    <row r="20" spans="6:9" hidden="1" x14ac:dyDescent="0.35"/>
    <row r="21" spans="6:9" hidden="1" x14ac:dyDescent="0.35"/>
    <row r="22" spans="6:9" hidden="1" x14ac:dyDescent="0.35"/>
    <row r="23" spans="6:9" hidden="1" x14ac:dyDescent="0.35"/>
    <row r="24" spans="6:9" hidden="1" x14ac:dyDescent="0.35"/>
    <row r="26" spans="6:9" ht="14.5" customHeight="1" x14ac:dyDescent="0.35">
      <c r="H26" s="18">
        <f>$I$10</f>
        <v>0.62</v>
      </c>
      <c r="I26" s="10">
        <f>_xll.PTreeNodeProbability(treeCalc_1!$F$2,16)</f>
        <v>4.6500000000000007E-2</v>
      </c>
    </row>
    <row r="27" spans="6:9" ht="14.5" customHeight="1" x14ac:dyDescent="0.35">
      <c r="H27" s="11">
        <f>$B$4</f>
        <v>25</v>
      </c>
      <c r="I27" s="9">
        <f>_xll.PTreeNodeValue(treeCalc_1!$F$2,16)</f>
        <v>22</v>
      </c>
    </row>
    <row r="28" spans="6:9" ht="14.5" customHeight="1" x14ac:dyDescent="0.35">
      <c r="G28" s="15" t="b">
        <f>_xll.PTreeNodeDecision(treeCalc_1!$F$2,6)</f>
        <v>1</v>
      </c>
      <c r="H28" s="16" t="s">
        <v>80</v>
      </c>
    </row>
    <row r="29" spans="6:9" ht="14.5" customHeight="1" x14ac:dyDescent="0.35">
      <c r="G29" s="11">
        <v>0</v>
      </c>
      <c r="H29" s="17">
        <f>_xll.PTreeNodeValue(treeCalc_1!$F$2,6)</f>
        <v>-6.5</v>
      </c>
    </row>
    <row r="30" spans="6:9" ht="14.5" customHeight="1" x14ac:dyDescent="0.35">
      <c r="H30" s="18">
        <f>$J$10</f>
        <v>0.38</v>
      </c>
      <c r="I30" s="10">
        <f>_xll.PTreeNodeProbability(treeCalc_1!$F$2,17)</f>
        <v>2.8500000000000004E-2</v>
      </c>
    </row>
    <row r="31" spans="6:9" ht="14.5" customHeight="1" x14ac:dyDescent="0.35">
      <c r="H31" s="11">
        <f>-$B$8</f>
        <v>-50</v>
      </c>
      <c r="I31" s="9">
        <f>_xll.PTreeNodeValue(treeCalc_1!$F$2,17)</f>
        <v>-53</v>
      </c>
    </row>
    <row r="32" spans="6:9" ht="14.5" customHeight="1" x14ac:dyDescent="0.35">
      <c r="F32" s="18">
        <f>$I$5</f>
        <v>7.4999999999999997E-2</v>
      </c>
      <c r="G32" s="13" t="s">
        <v>75</v>
      </c>
    </row>
    <row r="33" spans="5:9" ht="14.5" customHeight="1" x14ac:dyDescent="0.35">
      <c r="F33" s="11">
        <v>0</v>
      </c>
      <c r="G33" s="14">
        <f>_xll.PTreeNodeValue(treeCalc_1!$F$2,4)</f>
        <v>-6.5</v>
      </c>
    </row>
    <row r="34" spans="5:9" ht="14.5" customHeight="1" x14ac:dyDescent="0.35">
      <c r="H34" s="18">
        <f>$I$10</f>
        <v>0.62</v>
      </c>
      <c r="I34" s="10">
        <f>_xll.PTreeNodeProbability(treeCalc_1!$F$2,18)</f>
        <v>0</v>
      </c>
    </row>
    <row r="35" spans="5:9" ht="14.5" customHeight="1" x14ac:dyDescent="0.35">
      <c r="H35" s="11">
        <f>-$B$9</f>
        <v>-20</v>
      </c>
      <c r="I35" s="9">
        <f>_xll.PTreeNodeValue(treeCalc_1!$F$2,18)</f>
        <v>-23</v>
      </c>
    </row>
    <row r="36" spans="5:9" ht="14.5" customHeight="1" x14ac:dyDescent="0.35">
      <c r="G36" s="15" t="b">
        <f>_xll.PTreeNodeDecision(treeCalc_1!$F$2,7)</f>
        <v>0</v>
      </c>
      <c r="H36" s="16" t="s">
        <v>80</v>
      </c>
    </row>
    <row r="37" spans="5:9" ht="14.5" customHeight="1" x14ac:dyDescent="0.35">
      <c r="G37" s="11">
        <v>0</v>
      </c>
      <c r="H37" s="17">
        <f>_xll.PTreeNodeValue(treeCalc_1!$F$2,7)</f>
        <v>-15.4</v>
      </c>
    </row>
    <row r="38" spans="5:9" ht="14.5" customHeight="1" x14ac:dyDescent="0.35">
      <c r="H38" s="18">
        <f>$J$10</f>
        <v>0.38</v>
      </c>
      <c r="I38" s="10">
        <f>_xll.PTreeNodeProbability(treeCalc_1!$F$2,19)</f>
        <v>0</v>
      </c>
    </row>
    <row r="39" spans="5:9" ht="14.5" customHeight="1" x14ac:dyDescent="0.35">
      <c r="H39" s="11">
        <f>0</f>
        <v>0</v>
      </c>
      <c r="I39" s="9">
        <f>_xll.PTreeNodeValue(treeCalc_1!$F$2,19)</f>
        <v>-3</v>
      </c>
    </row>
    <row r="40" spans="5:9" ht="14.5" customHeight="1" x14ac:dyDescent="0.35">
      <c r="E40" s="15" t="b">
        <f>_xll.PTreeNodeDecision(treeCalc_1!$F$2,2)</f>
        <v>1</v>
      </c>
      <c r="F40" s="16" t="s">
        <v>73</v>
      </c>
    </row>
    <row r="41" spans="5:9" ht="14.5" customHeight="1" x14ac:dyDescent="0.35">
      <c r="E41" s="11">
        <f>-$B$7-$B$10</f>
        <v>-3</v>
      </c>
      <c r="F41" s="17">
        <f>_xll.PTreeNodeValue(treeCalc_1!$F$2,2)</f>
        <v>42.900000000000013</v>
      </c>
    </row>
    <row r="42" spans="5:9" ht="14.5" customHeight="1" x14ac:dyDescent="0.35">
      <c r="H42" s="18">
        <f>$I$11</f>
        <v>3.7837837837837846E-3</v>
      </c>
      <c r="I42" s="10">
        <f>_xll.PTreeNodeProbability(treeCalc_1!$F$2,9)</f>
        <v>3.5000000000000014E-3</v>
      </c>
    </row>
    <row r="43" spans="5:9" ht="14.5" customHeight="1" x14ac:dyDescent="0.35">
      <c r="H43" s="11">
        <f>$B$4</f>
        <v>25</v>
      </c>
      <c r="I43" s="9">
        <f>_xll.PTreeNodeValue(treeCalc_1!$F$2,9)</f>
        <v>22</v>
      </c>
    </row>
    <row r="44" spans="5:9" ht="14.5" customHeight="1" x14ac:dyDescent="0.35">
      <c r="G44" s="15" t="b">
        <f>_xll.PTreeNodeDecision(treeCalc_1!$F$2,8)</f>
        <v>1</v>
      </c>
      <c r="H44" s="16" t="s">
        <v>80</v>
      </c>
    </row>
    <row r="45" spans="5:9" ht="14.5" customHeight="1" x14ac:dyDescent="0.35">
      <c r="G45" s="11">
        <v>0</v>
      </c>
      <c r="H45" s="17">
        <f>_xll.PTreeNodeValue(treeCalc_1!$F$2,8)</f>
        <v>46.905405405405411</v>
      </c>
    </row>
    <row r="46" spans="5:9" ht="14.5" customHeight="1" x14ac:dyDescent="0.35">
      <c r="H46" s="18">
        <f>$J$11</f>
        <v>0.99621621621621625</v>
      </c>
      <c r="I46" s="10">
        <f>_xll.PTreeNodeProbability(treeCalc_1!$F$2,20)</f>
        <v>0.92150000000000021</v>
      </c>
    </row>
    <row r="47" spans="5:9" ht="14.5" customHeight="1" x14ac:dyDescent="0.35">
      <c r="H47" s="11">
        <f>$B$8</f>
        <v>50</v>
      </c>
      <c r="I47" s="9">
        <f>_xll.PTreeNodeValue(treeCalc_1!$F$2,20)</f>
        <v>47</v>
      </c>
    </row>
    <row r="48" spans="5:9" ht="14.5" customHeight="1" x14ac:dyDescent="0.35">
      <c r="F48" s="18">
        <f>$I$6</f>
        <v>0.92499999999999993</v>
      </c>
      <c r="G48" s="13" t="s">
        <v>75</v>
      </c>
    </row>
    <row r="49" spans="4:9" ht="14.5" customHeight="1" x14ac:dyDescent="0.35">
      <c r="F49" s="11">
        <v>0</v>
      </c>
      <c r="G49" s="14">
        <f>_xll.PTreeNodeValue(treeCalc_1!$F$2,5)</f>
        <v>46.905405405405411</v>
      </c>
    </row>
    <row r="50" spans="4:9" ht="14.5" customHeight="1" x14ac:dyDescent="0.35">
      <c r="H50" s="18">
        <f>$I$11</f>
        <v>3.7837837837837846E-3</v>
      </c>
      <c r="I50" s="10">
        <f>_xll.PTreeNodeProbability(treeCalc_1!$F$2,22)</f>
        <v>0</v>
      </c>
    </row>
    <row r="51" spans="4:9" ht="14.5" customHeight="1" x14ac:dyDescent="0.35">
      <c r="H51" s="11">
        <f>-$B$9</f>
        <v>-20</v>
      </c>
      <c r="I51" s="9">
        <f>_xll.PTreeNodeValue(treeCalc_1!$F$2,22)</f>
        <v>-23</v>
      </c>
    </row>
    <row r="52" spans="4:9" ht="14.5" customHeight="1" x14ac:dyDescent="0.35">
      <c r="G52" s="15" t="b">
        <f>_xll.PTreeNodeDecision(treeCalc_1!$F$2,21)</f>
        <v>0</v>
      </c>
      <c r="H52" s="16" t="s">
        <v>80</v>
      </c>
    </row>
    <row r="53" spans="4:9" ht="14.5" customHeight="1" x14ac:dyDescent="0.35">
      <c r="G53" s="11">
        <v>0</v>
      </c>
      <c r="H53" s="17">
        <f>_xll.PTreeNodeValue(treeCalc_1!$F$2,21)</f>
        <v>-3.0756756756756762</v>
      </c>
    </row>
    <row r="54" spans="4:9" ht="14.5" customHeight="1" x14ac:dyDescent="0.35">
      <c r="H54" s="18">
        <f>$J$11</f>
        <v>0.99621621621621625</v>
      </c>
      <c r="I54" s="10">
        <f>_xll.PTreeNodeProbability(treeCalc_1!$F$2,23)</f>
        <v>0</v>
      </c>
    </row>
    <row r="55" spans="4:9" ht="14.5" customHeight="1" x14ac:dyDescent="0.35">
      <c r="H55" s="11">
        <f>0</f>
        <v>0</v>
      </c>
      <c r="I55" s="9">
        <f>_xll.PTreeNodeValue(treeCalc_1!$F$2,23)</f>
        <v>-3</v>
      </c>
    </row>
    <row r="56" spans="4:9" ht="14.5" customHeight="1" x14ac:dyDescent="0.35">
      <c r="D56" s="11"/>
      <c r="E56" s="13" t="s">
        <v>70</v>
      </c>
    </row>
    <row r="57" spans="4:9" ht="14.5" customHeight="1" x14ac:dyDescent="0.35">
      <c r="D57" s="11"/>
      <c r="E57" s="14">
        <f>_xll.PTreeNodeValue(treeCalc_1!$F$2,1)</f>
        <v>42.900000000000013</v>
      </c>
    </row>
    <row r="58" spans="4:9" ht="14.5" customHeight="1" x14ac:dyDescent="0.35">
      <c r="G58" s="18">
        <f>$E$6</f>
        <v>0.05</v>
      </c>
      <c r="H58" s="10">
        <f>_xll.PTreeNodeProbability(treeCalc_1!$F$2,11)</f>
        <v>0</v>
      </c>
    </row>
    <row r="59" spans="4:9" ht="14.5" customHeight="1" x14ac:dyDescent="0.35">
      <c r="G59" s="11">
        <f>$B$4</f>
        <v>25</v>
      </c>
      <c r="H59" s="9">
        <f>_xll.PTreeNodeValue(treeCalc_1!$F$2,11)</f>
        <v>25</v>
      </c>
    </row>
    <row r="60" spans="4:9" ht="14.5" customHeight="1" x14ac:dyDescent="0.35">
      <c r="F60" s="15" t="b">
        <f>_xll.PTreeNodeDecision(treeCalc_1!$F$2,10)</f>
        <v>0</v>
      </c>
      <c r="G60" s="16" t="s">
        <v>80</v>
      </c>
    </row>
    <row r="61" spans="4:9" ht="14.5" customHeight="1" x14ac:dyDescent="0.35">
      <c r="F61" s="11">
        <v>0</v>
      </c>
      <c r="G61" s="17">
        <f>_xll.PTreeNodeValue(treeCalc_1!$F$2,10)</f>
        <v>-46.25</v>
      </c>
    </row>
    <row r="62" spans="4:9" ht="14.5" customHeight="1" x14ac:dyDescent="0.35">
      <c r="G62" s="18">
        <f>$F$6</f>
        <v>0.95</v>
      </c>
      <c r="H62" s="10">
        <f>_xll.PTreeNodeProbability(treeCalc_1!$F$2,12)</f>
        <v>0</v>
      </c>
    </row>
    <row r="63" spans="4:9" ht="14.5" customHeight="1" x14ac:dyDescent="0.35">
      <c r="G63" s="11">
        <f>-$B$8</f>
        <v>-50</v>
      </c>
      <c r="H63" s="9">
        <f>_xll.PTreeNodeValue(treeCalc_1!$F$2,12)</f>
        <v>-50</v>
      </c>
    </row>
    <row r="64" spans="4:9" ht="14.5" customHeight="1" x14ac:dyDescent="0.35">
      <c r="E64" s="15" t="b">
        <f>_xll.PTreeNodeDecision(treeCalc_1!$F$2,3)</f>
        <v>0</v>
      </c>
      <c r="F64" s="13" t="s">
        <v>75</v>
      </c>
    </row>
    <row r="65" spans="4:8" ht="14.5" customHeight="1" x14ac:dyDescent="0.35">
      <c r="E65" s="11">
        <v>0</v>
      </c>
      <c r="F65" s="14">
        <f>_xll.PTreeNodeValue(treeCalc_1!$F$2,3)</f>
        <v>-1</v>
      </c>
    </row>
    <row r="66" spans="4:8" ht="14.5" customHeight="1" x14ac:dyDescent="0.35">
      <c r="G66" s="18">
        <f>$E$6</f>
        <v>0.05</v>
      </c>
      <c r="H66" s="10">
        <f>_xll.PTreeNodeProbability(treeCalc_1!$F$2,14)</f>
        <v>0</v>
      </c>
    </row>
    <row r="67" spans="4:8" ht="14.5" customHeight="1" x14ac:dyDescent="0.35">
      <c r="G67" s="11">
        <f>-$B$9</f>
        <v>-20</v>
      </c>
      <c r="H67" s="9">
        <f>_xll.PTreeNodeValue(treeCalc_1!$F$2,14)</f>
        <v>-20</v>
      </c>
    </row>
    <row r="68" spans="4:8" ht="14.5" customHeight="1" x14ac:dyDescent="0.35">
      <c r="F68" s="15" t="b">
        <f>_xll.PTreeNodeDecision(treeCalc_1!$F$2,13)</f>
        <v>1</v>
      </c>
      <c r="G68" s="16" t="s">
        <v>80</v>
      </c>
    </row>
    <row r="69" spans="4:8" ht="14.5" customHeight="1" x14ac:dyDescent="0.35">
      <c r="F69" s="11">
        <v>0</v>
      </c>
      <c r="G69" s="17">
        <f>_xll.PTreeNodeValue(treeCalc_1!$F$2,13)</f>
        <v>-1</v>
      </c>
    </row>
    <row r="70" spans="4:8" ht="14.5" customHeight="1" x14ac:dyDescent="0.35">
      <c r="G70" s="18">
        <f>$F$6</f>
        <v>0.95</v>
      </c>
      <c r="H70" s="10">
        <f>_xll.PTreeNodeProbability(treeCalc_1!$F$2,15)</f>
        <v>0</v>
      </c>
    </row>
    <row r="71" spans="4:8" ht="14.5" customHeight="1" x14ac:dyDescent="0.35">
      <c r="G71" s="11">
        <v>0</v>
      </c>
      <c r="H71" s="9">
        <f>_xll.PTreeNodeValue(treeCalc_1!$F$2,15)</f>
        <v>0</v>
      </c>
    </row>
    <row r="72" spans="4:8" x14ac:dyDescent="0.35">
      <c r="D72" s="1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695D-9E29-4C3E-9B22-4E6ADD99322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DC7-F882-477B-BE75-3E8443D11C40}">
  <dimension ref="A1:P33"/>
  <sheetViews>
    <sheetView workbookViewId="0"/>
  </sheetViews>
  <sheetFormatPr defaultColWidth="15.6328125" defaultRowHeight="14.5" x14ac:dyDescent="0.35"/>
  <cols>
    <col min="1" max="16384" width="15.6328125" style="7"/>
  </cols>
  <sheetData>
    <row r="1" spans="1:16" x14ac:dyDescent="0.35">
      <c r="A1" s="7" t="s">
        <v>24</v>
      </c>
      <c r="B1" s="6" t="s">
        <v>60</v>
      </c>
      <c r="E1" s="7" t="s">
        <v>32</v>
      </c>
      <c r="F1" s="7">
        <v>3</v>
      </c>
      <c r="H1" s="7" t="s">
        <v>39</v>
      </c>
      <c r="I1" s="6" t="s">
        <v>66</v>
      </c>
      <c r="K1" s="7" t="s">
        <v>44</v>
      </c>
      <c r="L1" s="7">
        <v>100</v>
      </c>
    </row>
    <row r="2" spans="1:16" x14ac:dyDescent="0.35">
      <c r="A2" s="7" t="s">
        <v>25</v>
      </c>
      <c r="B2" s="7" t="e">
        <f>Model!#REF!</f>
        <v>#REF!</v>
      </c>
      <c r="E2" s="7" t="s">
        <v>34</v>
      </c>
      <c r="F2" s="7">
        <f>_xll.PTreeEvaluate5(B3,$L$11:$L$33,$J$11:$J$33,$K$11:$K$33,$N$11:$N$33,$G$11:$G$33,,L1)</f>
        <v>1183489</v>
      </c>
    </row>
    <row r="3" spans="1:16" x14ac:dyDescent="0.35">
      <c r="A3" s="7" t="s">
        <v>26</v>
      </c>
      <c r="B3" s="7" t="s">
        <v>69</v>
      </c>
      <c r="E3" s="7" t="s">
        <v>35</v>
      </c>
      <c r="F3" s="6" t="s">
        <v>62</v>
      </c>
      <c r="H3" s="7" t="s">
        <v>40</v>
      </c>
      <c r="I3" s="8" t="s">
        <v>64</v>
      </c>
    </row>
    <row r="4" spans="1:16" x14ac:dyDescent="0.35">
      <c r="A4" s="7" t="s">
        <v>27</v>
      </c>
      <c r="B4" s="7" t="s">
        <v>61</v>
      </c>
      <c r="E4" s="7" t="s">
        <v>36</v>
      </c>
      <c r="F4" s="6" t="s">
        <v>63</v>
      </c>
      <c r="H4" s="7" t="s">
        <v>41</v>
      </c>
      <c r="I4" s="6" t="s">
        <v>65</v>
      </c>
    </row>
    <row r="5" spans="1:16" x14ac:dyDescent="0.35">
      <c r="A5" s="7" t="s">
        <v>28</v>
      </c>
      <c r="B5" s="7">
        <v>0</v>
      </c>
      <c r="E5" s="7" t="s">
        <v>37</v>
      </c>
      <c r="F5" s="6" t="s">
        <v>63</v>
      </c>
      <c r="H5" s="7" t="s">
        <v>42</v>
      </c>
      <c r="I5" s="8" t="s">
        <v>64</v>
      </c>
    </row>
    <row r="6" spans="1:16" x14ac:dyDescent="0.35">
      <c r="A6" s="7" t="s">
        <v>29</v>
      </c>
      <c r="E6" s="7" t="s">
        <v>38</v>
      </c>
      <c r="F6" s="6" t="s">
        <v>62</v>
      </c>
      <c r="H6" s="7" t="s">
        <v>43</v>
      </c>
      <c r="I6" s="6" t="s">
        <v>65</v>
      </c>
    </row>
    <row r="7" spans="1:16" x14ac:dyDescent="0.35">
      <c r="A7" s="7" t="s">
        <v>30</v>
      </c>
      <c r="E7" s="7" t="s">
        <v>33</v>
      </c>
      <c r="F7" s="6" t="s">
        <v>23</v>
      </c>
    </row>
    <row r="8" spans="1:16" x14ac:dyDescent="0.35">
      <c r="A8" s="7" t="s">
        <v>31</v>
      </c>
      <c r="B8" s="7">
        <v>23</v>
      </c>
    </row>
    <row r="10" spans="1:16" x14ac:dyDescent="0.35">
      <c r="A10" s="7" t="s">
        <v>45</v>
      </c>
      <c r="B10" s="7" t="s">
        <v>46</v>
      </c>
      <c r="C10" s="7" t="s">
        <v>47</v>
      </c>
      <c r="D10" s="7" t="s">
        <v>48</v>
      </c>
      <c r="E10" s="7" t="s">
        <v>49</v>
      </c>
      <c r="F10" s="7" t="s">
        <v>50</v>
      </c>
      <c r="G10" s="7" t="s">
        <v>51</v>
      </c>
      <c r="H10" s="7" t="s">
        <v>52</v>
      </c>
      <c r="I10" s="7" t="s">
        <v>53</v>
      </c>
      <c r="J10" s="7" t="s">
        <v>54</v>
      </c>
      <c r="K10" s="7" t="s">
        <v>55</v>
      </c>
      <c r="L10" s="7" t="s">
        <v>26</v>
      </c>
      <c r="M10" s="7" t="s">
        <v>56</v>
      </c>
      <c r="N10" s="7" t="s">
        <v>57</v>
      </c>
      <c r="O10" s="7" t="s">
        <v>58</v>
      </c>
      <c r="P10" s="7" t="s">
        <v>59</v>
      </c>
    </row>
    <row r="11" spans="1:16" x14ac:dyDescent="0.35">
      <c r="A11" s="7">
        <f>Model!$E$57</f>
        <v>42.900000000000013</v>
      </c>
      <c r="B11" s="7" t="str">
        <f>B1</f>
        <v>New Tree</v>
      </c>
      <c r="C11" s="7">
        <v>0</v>
      </c>
      <c r="I11" s="7" t="s">
        <v>67</v>
      </c>
      <c r="J11" s="7">
        <f>Model!$D$57</f>
        <v>0</v>
      </c>
      <c r="K11" s="7">
        <f>Model!$D$56</f>
        <v>0</v>
      </c>
      <c r="L11" s="7" t="s">
        <v>71</v>
      </c>
      <c r="M11" s="6" t="s">
        <v>68</v>
      </c>
      <c r="O11" s="7" t="str">
        <f>Model!$E$56</f>
        <v>Test</v>
      </c>
      <c r="P11" s="7" t="b">
        <v>0</v>
      </c>
    </row>
    <row r="12" spans="1:16" x14ac:dyDescent="0.35">
      <c r="A12" s="7">
        <f>Model!$F$41</f>
        <v>42.900000000000013</v>
      </c>
      <c r="B12" s="6" t="s">
        <v>70</v>
      </c>
      <c r="C12" s="7">
        <v>0</v>
      </c>
      <c r="I12" s="7" t="s">
        <v>67</v>
      </c>
      <c r="J12" s="7">
        <f>Model!$E$41</f>
        <v>-3</v>
      </c>
      <c r="L12" s="7" t="s">
        <v>74</v>
      </c>
      <c r="M12" s="6" t="s">
        <v>68</v>
      </c>
      <c r="O12" s="7" t="str">
        <f>Model!$F$40</f>
        <v>Drug Use</v>
      </c>
      <c r="P12" s="7" t="b">
        <v>0</v>
      </c>
    </row>
    <row r="13" spans="1:16" x14ac:dyDescent="0.35">
      <c r="A13" s="7">
        <f>Model!$F$65</f>
        <v>-1</v>
      </c>
      <c r="B13" s="6" t="s">
        <v>72</v>
      </c>
      <c r="C13" s="7">
        <v>0</v>
      </c>
      <c r="I13" s="7" t="s">
        <v>67</v>
      </c>
      <c r="J13" s="7">
        <f>Model!$E$65</f>
        <v>0</v>
      </c>
      <c r="L13" s="7" t="s">
        <v>91</v>
      </c>
      <c r="M13" s="6" t="s">
        <v>68</v>
      </c>
      <c r="O13" s="7" t="str">
        <f>Model!$F$64</f>
        <v>Bar</v>
      </c>
      <c r="P13" s="7" t="b">
        <v>0</v>
      </c>
    </row>
    <row r="14" spans="1:16" x14ac:dyDescent="0.35">
      <c r="A14" s="7">
        <f>Model!$G$33</f>
        <v>-6.5</v>
      </c>
      <c r="B14" s="6" t="s">
        <v>13</v>
      </c>
      <c r="C14" s="7">
        <v>0</v>
      </c>
      <c r="I14" s="7" t="s">
        <v>67</v>
      </c>
      <c r="J14" s="7">
        <f>Model!$F$33</f>
        <v>0</v>
      </c>
      <c r="K14" s="7">
        <f>Model!$F$32</f>
        <v>7.4999999999999997E-2</v>
      </c>
      <c r="L14" s="7" t="s">
        <v>76</v>
      </c>
      <c r="M14" s="6" t="s">
        <v>68</v>
      </c>
      <c r="O14" s="7" t="str">
        <f>Model!$G$32</f>
        <v>Bar</v>
      </c>
      <c r="P14" s="7" t="b">
        <v>0</v>
      </c>
    </row>
    <row r="15" spans="1:16" x14ac:dyDescent="0.35">
      <c r="A15" s="7">
        <f>Model!$G$49</f>
        <v>46.905405405405411</v>
      </c>
      <c r="B15" s="6" t="s">
        <v>14</v>
      </c>
      <c r="C15" s="7">
        <v>0</v>
      </c>
      <c r="I15" s="7" t="s">
        <v>67</v>
      </c>
      <c r="J15" s="7">
        <f>Model!$F$49</f>
        <v>0</v>
      </c>
      <c r="K15" s="7">
        <f>Model!$F$48</f>
        <v>0.92499999999999993</v>
      </c>
      <c r="L15" s="7" t="s">
        <v>86</v>
      </c>
      <c r="M15" s="6" t="s">
        <v>68</v>
      </c>
      <c r="O15" s="7" t="str">
        <f>Model!$G$48</f>
        <v>Bar</v>
      </c>
      <c r="P15" s="7" t="b">
        <v>0</v>
      </c>
    </row>
    <row r="16" spans="1:16" x14ac:dyDescent="0.35">
      <c r="A16" s="7">
        <f>Model!$H$29</f>
        <v>-6.5</v>
      </c>
      <c r="B16" s="6" t="s">
        <v>75</v>
      </c>
      <c r="C16" s="7">
        <v>0</v>
      </c>
      <c r="I16" s="7" t="s">
        <v>67</v>
      </c>
      <c r="J16" s="7">
        <f>Model!$G$29</f>
        <v>0</v>
      </c>
      <c r="L16" s="7" t="s">
        <v>82</v>
      </c>
      <c r="M16" s="6" t="s">
        <v>68</v>
      </c>
      <c r="O16" s="7" t="str">
        <f>Model!$H$28</f>
        <v>Drug User</v>
      </c>
      <c r="P16" s="7" t="b">
        <v>0</v>
      </c>
    </row>
    <row r="17" spans="1:16" x14ac:dyDescent="0.35">
      <c r="A17" s="7">
        <f>Model!$H$37</f>
        <v>-15.4</v>
      </c>
      <c r="B17" s="6" t="s">
        <v>77</v>
      </c>
      <c r="C17" s="7">
        <v>0</v>
      </c>
      <c r="I17" s="7" t="s">
        <v>67</v>
      </c>
      <c r="J17" s="7">
        <f>Model!$G$37</f>
        <v>0</v>
      </c>
      <c r="L17" s="7" t="s">
        <v>84</v>
      </c>
      <c r="M17" s="6" t="s">
        <v>68</v>
      </c>
      <c r="O17" s="7" t="str">
        <f>Model!$H$36</f>
        <v>Drug User</v>
      </c>
      <c r="P17" s="7" t="b">
        <v>0</v>
      </c>
    </row>
    <row r="18" spans="1:16" x14ac:dyDescent="0.35">
      <c r="A18" s="7">
        <f>Model!$H$45</f>
        <v>46.905405405405411</v>
      </c>
      <c r="B18" s="6" t="s">
        <v>75</v>
      </c>
      <c r="C18" s="7">
        <v>0</v>
      </c>
      <c r="I18" s="7" t="s">
        <v>67</v>
      </c>
      <c r="J18" s="7">
        <f>Model!$G$45</f>
        <v>0</v>
      </c>
      <c r="L18" s="7" t="s">
        <v>87</v>
      </c>
      <c r="M18" s="6" t="s">
        <v>68</v>
      </c>
      <c r="O18" s="7" t="str">
        <f>Model!$H$44</f>
        <v>Drug User</v>
      </c>
      <c r="P18" s="7" t="b">
        <v>0</v>
      </c>
    </row>
    <row r="19" spans="1:16" x14ac:dyDescent="0.35">
      <c r="A19" s="7">
        <f>Model!$I$43</f>
        <v>22</v>
      </c>
      <c r="B19" s="6" t="s">
        <v>5</v>
      </c>
      <c r="C19" s="7">
        <v>0</v>
      </c>
      <c r="H19" s="7" t="s">
        <v>67</v>
      </c>
      <c r="I19" s="7" t="s">
        <v>67</v>
      </c>
      <c r="J19" s="7">
        <f>Model!$H$43</f>
        <v>25</v>
      </c>
      <c r="K19" s="7">
        <f>Model!$H$42</f>
        <v>3.7837837837837846E-3</v>
      </c>
      <c r="L19" s="7" t="s">
        <v>88</v>
      </c>
      <c r="M19" s="6" t="s">
        <v>68</v>
      </c>
      <c r="P19" s="7" t="b">
        <v>0</v>
      </c>
    </row>
    <row r="20" spans="1:16" x14ac:dyDescent="0.35">
      <c r="A20" s="7">
        <f>Model!$G$61</f>
        <v>-46.25</v>
      </c>
      <c r="B20" s="6" t="s">
        <v>75</v>
      </c>
      <c r="C20" s="7">
        <v>0</v>
      </c>
      <c r="I20" s="7" t="s">
        <v>67</v>
      </c>
      <c r="J20" s="7">
        <f>Model!$F$61</f>
        <v>0</v>
      </c>
      <c r="L20" s="7" t="s">
        <v>92</v>
      </c>
      <c r="M20" s="6" t="s">
        <v>68</v>
      </c>
      <c r="O20" s="7" t="str">
        <f>Model!$G$60</f>
        <v>Drug User</v>
      </c>
      <c r="P20" s="7" t="b">
        <v>0</v>
      </c>
    </row>
    <row r="21" spans="1:16" x14ac:dyDescent="0.35">
      <c r="A21" s="7">
        <f>Model!$H$59</f>
        <v>25</v>
      </c>
      <c r="B21" s="6" t="s">
        <v>5</v>
      </c>
      <c r="C21" s="7">
        <v>0</v>
      </c>
      <c r="H21" s="7" t="s">
        <v>67</v>
      </c>
      <c r="I21" s="7" t="s">
        <v>67</v>
      </c>
      <c r="J21" s="7">
        <f>Model!$G$59</f>
        <v>25</v>
      </c>
      <c r="K21" s="7">
        <f>Model!$G$58</f>
        <v>0.05</v>
      </c>
      <c r="L21" s="7" t="s">
        <v>78</v>
      </c>
      <c r="M21" s="6" t="s">
        <v>68</v>
      </c>
      <c r="P21" s="7" t="b">
        <v>0</v>
      </c>
    </row>
    <row r="22" spans="1:16" x14ac:dyDescent="0.35">
      <c r="A22" s="7">
        <f>Model!$H$63</f>
        <v>-50</v>
      </c>
      <c r="B22" s="6" t="s">
        <v>83</v>
      </c>
      <c r="C22" s="7">
        <v>0</v>
      </c>
      <c r="H22" s="7" t="s">
        <v>67</v>
      </c>
      <c r="I22" s="7" t="s">
        <v>67</v>
      </c>
      <c r="J22" s="7">
        <f>Model!$G$63</f>
        <v>-50</v>
      </c>
      <c r="K22" s="7">
        <f>Model!$G$62</f>
        <v>0.95</v>
      </c>
      <c r="L22" s="7" t="s">
        <v>78</v>
      </c>
      <c r="M22" s="6" t="s">
        <v>68</v>
      </c>
      <c r="P22" s="7" t="b">
        <v>0</v>
      </c>
    </row>
    <row r="23" spans="1:16" x14ac:dyDescent="0.35">
      <c r="A23" s="7">
        <f>Model!$G$69</f>
        <v>-1</v>
      </c>
      <c r="B23" s="6" t="s">
        <v>77</v>
      </c>
      <c r="C23" s="7">
        <v>0</v>
      </c>
      <c r="I23" s="7" t="s">
        <v>67</v>
      </c>
      <c r="J23" s="7">
        <f>Model!$F$69</f>
        <v>0</v>
      </c>
      <c r="L23" s="7" t="s">
        <v>93</v>
      </c>
      <c r="M23" s="6" t="s">
        <v>68</v>
      </c>
      <c r="O23" s="7" t="str">
        <f>Model!$G$68</f>
        <v>Drug User</v>
      </c>
      <c r="P23" s="7" t="b">
        <v>0</v>
      </c>
    </row>
    <row r="24" spans="1:16" x14ac:dyDescent="0.35">
      <c r="A24" s="7">
        <f>Model!$H$67</f>
        <v>-20</v>
      </c>
      <c r="B24" s="6" t="s">
        <v>5</v>
      </c>
      <c r="C24" s="7">
        <v>0</v>
      </c>
      <c r="H24" s="7" t="s">
        <v>67</v>
      </c>
      <c r="I24" s="7" t="s">
        <v>67</v>
      </c>
      <c r="J24" s="7">
        <f>Model!$G$67</f>
        <v>-20</v>
      </c>
      <c r="K24" s="7">
        <f>Model!$G$66</f>
        <v>0.05</v>
      </c>
      <c r="L24" s="7" t="s">
        <v>79</v>
      </c>
      <c r="M24" s="6" t="s">
        <v>68</v>
      </c>
      <c r="P24" s="7" t="b">
        <v>0</v>
      </c>
    </row>
    <row r="25" spans="1:16" x14ac:dyDescent="0.35">
      <c r="A25" s="7">
        <f>Model!$H$71</f>
        <v>0</v>
      </c>
      <c r="B25" s="6" t="s">
        <v>83</v>
      </c>
      <c r="C25" s="7">
        <v>0</v>
      </c>
      <c r="H25" s="7" t="s">
        <v>67</v>
      </c>
      <c r="I25" s="7" t="s">
        <v>67</v>
      </c>
      <c r="J25" s="7">
        <f>Model!$G$71</f>
        <v>0</v>
      </c>
      <c r="K25" s="7">
        <f>Model!$G$70</f>
        <v>0.95</v>
      </c>
      <c r="L25" s="7" t="s">
        <v>79</v>
      </c>
      <c r="M25" s="6" t="s">
        <v>68</v>
      </c>
      <c r="P25" s="7" t="b">
        <v>0</v>
      </c>
    </row>
    <row r="26" spans="1:16" x14ac:dyDescent="0.35">
      <c r="A26" s="7">
        <f>Model!$I$27</f>
        <v>22</v>
      </c>
      <c r="B26" s="6" t="s">
        <v>5</v>
      </c>
      <c r="C26" s="7">
        <v>0</v>
      </c>
      <c r="H26" s="7" t="s">
        <v>67</v>
      </c>
      <c r="I26" s="7" t="s">
        <v>67</v>
      </c>
      <c r="J26" s="7">
        <f>Model!$H$27</f>
        <v>25</v>
      </c>
      <c r="K26" s="7">
        <f>Model!$H$26</f>
        <v>0.62</v>
      </c>
      <c r="L26" s="7" t="s">
        <v>81</v>
      </c>
      <c r="M26" s="6" t="s">
        <v>68</v>
      </c>
      <c r="P26" s="7" t="b">
        <v>0</v>
      </c>
    </row>
    <row r="27" spans="1:16" x14ac:dyDescent="0.35">
      <c r="A27" s="7">
        <f>Model!$I$31</f>
        <v>-53</v>
      </c>
      <c r="B27" s="6" t="s">
        <v>83</v>
      </c>
      <c r="C27" s="7">
        <v>0</v>
      </c>
      <c r="H27" s="7" t="s">
        <v>67</v>
      </c>
      <c r="I27" s="7" t="s">
        <v>67</v>
      </c>
      <c r="J27" s="7">
        <f>Model!$H$31</f>
        <v>-50</v>
      </c>
      <c r="K27" s="7">
        <f>Model!$H$30</f>
        <v>0.38</v>
      </c>
      <c r="L27" s="7" t="s">
        <v>81</v>
      </c>
      <c r="M27" s="6" t="s">
        <v>68</v>
      </c>
      <c r="P27" s="7" t="b">
        <v>0</v>
      </c>
    </row>
    <row r="28" spans="1:16" x14ac:dyDescent="0.35">
      <c r="A28" s="7">
        <f>Model!$I$35</f>
        <v>-23</v>
      </c>
      <c r="B28" s="6" t="s">
        <v>5</v>
      </c>
      <c r="C28" s="7">
        <v>0</v>
      </c>
      <c r="H28" s="7" t="s">
        <v>67</v>
      </c>
      <c r="I28" s="7" t="s">
        <v>67</v>
      </c>
      <c r="J28" s="7">
        <f>Model!$H$35</f>
        <v>-20</v>
      </c>
      <c r="K28" s="7">
        <f>Model!$H$34</f>
        <v>0.62</v>
      </c>
      <c r="L28" s="7" t="s">
        <v>85</v>
      </c>
      <c r="M28" s="6" t="s">
        <v>68</v>
      </c>
      <c r="P28" s="7" t="b">
        <v>0</v>
      </c>
    </row>
    <row r="29" spans="1:16" x14ac:dyDescent="0.35">
      <c r="A29" s="7">
        <f>Model!$I$39</f>
        <v>-3</v>
      </c>
      <c r="B29" s="6" t="s">
        <v>83</v>
      </c>
      <c r="C29" s="7">
        <v>0</v>
      </c>
      <c r="H29" s="7" t="s">
        <v>67</v>
      </c>
      <c r="I29" s="7" t="s">
        <v>67</v>
      </c>
      <c r="J29" s="7">
        <f>Model!$H$39</f>
        <v>0</v>
      </c>
      <c r="K29" s="7">
        <f>Model!$H$38</f>
        <v>0.38</v>
      </c>
      <c r="L29" s="7" t="s">
        <v>85</v>
      </c>
      <c r="M29" s="6" t="s">
        <v>68</v>
      </c>
      <c r="P29" s="7" t="b">
        <v>0</v>
      </c>
    </row>
    <row r="30" spans="1:16" x14ac:dyDescent="0.35">
      <c r="A30" s="7">
        <f>Model!$I$47</f>
        <v>47</v>
      </c>
      <c r="B30" s="6" t="s">
        <v>83</v>
      </c>
      <c r="C30" s="7">
        <v>0</v>
      </c>
      <c r="H30" s="7" t="s">
        <v>67</v>
      </c>
      <c r="I30" s="7" t="s">
        <v>67</v>
      </c>
      <c r="J30" s="7">
        <f>Model!$H$47</f>
        <v>50</v>
      </c>
      <c r="K30" s="7">
        <f>Model!$H$46</f>
        <v>0.99621621621621625</v>
      </c>
      <c r="L30" s="7" t="s">
        <v>88</v>
      </c>
      <c r="M30" s="6" t="s">
        <v>68</v>
      </c>
      <c r="P30" s="7" t="b">
        <v>0</v>
      </c>
    </row>
    <row r="31" spans="1:16" x14ac:dyDescent="0.35">
      <c r="A31" s="7">
        <f>Model!$H$53</f>
        <v>-3.0756756756756762</v>
      </c>
      <c r="B31" s="6" t="s">
        <v>77</v>
      </c>
      <c r="C31" s="7">
        <v>0</v>
      </c>
      <c r="I31" s="7" t="s">
        <v>67</v>
      </c>
      <c r="J31" s="7">
        <f>Model!$G$53</f>
        <v>0</v>
      </c>
      <c r="L31" s="7" t="s">
        <v>89</v>
      </c>
      <c r="M31" s="6" t="s">
        <v>68</v>
      </c>
      <c r="O31" s="7" t="str">
        <f>Model!$H$52</f>
        <v>Drug User</v>
      </c>
      <c r="P31" s="7" t="b">
        <v>0</v>
      </c>
    </row>
    <row r="32" spans="1:16" x14ac:dyDescent="0.35">
      <c r="A32" s="7">
        <f>Model!$I$51</f>
        <v>-23</v>
      </c>
      <c r="B32" s="6" t="s">
        <v>5</v>
      </c>
      <c r="C32" s="7">
        <v>0</v>
      </c>
      <c r="H32" s="7" t="s">
        <v>67</v>
      </c>
      <c r="I32" s="7" t="s">
        <v>67</v>
      </c>
      <c r="J32" s="7">
        <f>Model!$H$51</f>
        <v>-20</v>
      </c>
      <c r="K32" s="7">
        <f>Model!$H$50</f>
        <v>3.7837837837837846E-3</v>
      </c>
      <c r="L32" s="7" t="s">
        <v>90</v>
      </c>
      <c r="M32" s="6" t="s">
        <v>68</v>
      </c>
      <c r="P32" s="7" t="b">
        <v>0</v>
      </c>
    </row>
    <row r="33" spans="1:16" x14ac:dyDescent="0.35">
      <c r="A33" s="7">
        <f>Model!$I$55</f>
        <v>-3</v>
      </c>
      <c r="B33" s="6" t="s">
        <v>83</v>
      </c>
      <c r="C33" s="7">
        <v>0</v>
      </c>
      <c r="H33" s="7" t="s">
        <v>67</v>
      </c>
      <c r="I33" s="7" t="s">
        <v>67</v>
      </c>
      <c r="J33" s="7">
        <f>Model!$H$55</f>
        <v>0</v>
      </c>
      <c r="K33" s="7">
        <f>Model!$H$54</f>
        <v>0.99621621621621625</v>
      </c>
      <c r="L33" s="7" t="s">
        <v>90</v>
      </c>
      <c r="M33" s="6" t="s">
        <v>68</v>
      </c>
      <c r="P33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_PalUtilTempWorksheet</vt:lpstr>
      <vt:lpstr>treeCalc_1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layout slightly in DADM 5e</dc:description>
  <cp:lastModifiedBy>JaewOR Wilson</cp:lastModifiedBy>
  <dcterms:created xsi:type="dcterms:W3CDTF">2007-05-15T16:01:45Z</dcterms:created>
  <dcterms:modified xsi:type="dcterms:W3CDTF">2017-10-20T11:29:54Z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