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jw03\Dropbox\1 Education\2 KAIST(2202-2702)\2 KAIST(2402-2702)_PhD\2 2024 Fall\1 IE426 Supply Chain Management\3 Assignments\A2\"/>
    </mc:Choice>
  </mc:AlternateContent>
  <xr:revisionPtr revIDLastSave="0" documentId="13_ncr:1_{97BB27D0-877C-46D1-B4AF-B14B4A74584A}" xr6:coauthVersionLast="47" xr6:coauthVersionMax="47" xr10:uidLastSave="{00000000-0000-0000-0000-000000000000}"/>
  <bookViews>
    <workbookView xWindow="-98" yWindow="-98" windowWidth="17475" windowHeight="10996" firstSheet="4" activeTab="4" xr2:uid="{3B7CB357-A328-46EF-8F06-10A8C10F0684}"/>
  </bookViews>
  <sheets>
    <sheet name="Question1.a-sheet1" sheetId="1" r:id="rId1"/>
    <sheet name="Question1.a-sheet2" sheetId="2" r:id="rId2"/>
    <sheet name="Question1.b-sheet1" sheetId="3" r:id="rId3"/>
    <sheet name="Question1.b-sheet2" sheetId="4" r:id="rId4"/>
    <sheet name="Question1.b-sheet3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" i="4" l="1"/>
  <c r="F29" i="4" a="1"/>
  <c r="F29" i="4"/>
  <c r="F28" i="4" a="1"/>
  <c r="F28" i="4"/>
  <c r="F27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3" i="4"/>
  <c r="G22" i="4"/>
  <c r="G21" i="4"/>
  <c r="G19" i="4"/>
  <c r="G20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3" i="4"/>
  <c r="E4" i="4"/>
  <c r="F4" i="4" s="1"/>
  <c r="E5" i="4" s="1"/>
  <c r="F3" i="4"/>
  <c r="E3" i="4"/>
  <c r="F5" i="4" l="1"/>
  <c r="E6" i="4" s="1"/>
  <c r="E2" i="3"/>
  <c r="F3" i="3" s="1"/>
  <c r="F2" i="4"/>
  <c r="E2" i="4"/>
  <c r="F6" i="4" l="1"/>
  <c r="E7" i="4" s="1"/>
  <c r="E3" i="3"/>
  <c r="L21" i="1" a="1"/>
  <c r="L21" i="1"/>
  <c r="G3" i="3"/>
  <c r="L19" i="1"/>
  <c r="L22" i="1"/>
  <c r="F7" i="4" l="1"/>
  <c r="E8" i="4"/>
  <c r="F4" i="3"/>
  <c r="E4" i="3"/>
  <c r="G4" i="3"/>
  <c r="L20" i="1" a="1"/>
  <c r="L20" i="1" s="1"/>
  <c r="G3" i="1"/>
  <c r="G4" i="1"/>
  <c r="G5" i="1"/>
  <c r="G6" i="1"/>
  <c r="G7" i="1"/>
  <c r="G8" i="1"/>
  <c r="G9" i="1"/>
  <c r="G10" i="1"/>
  <c r="G11" i="1"/>
  <c r="G12" i="1"/>
  <c r="G13" i="1"/>
  <c r="G2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20" i="1"/>
  <c r="E81" i="1"/>
  <c r="E82" i="1"/>
  <c r="E83" i="1"/>
  <c r="E84" i="1"/>
  <c r="E85" i="1"/>
  <c r="E86" i="1"/>
  <c r="E87" i="1"/>
  <c r="E88" i="1"/>
  <c r="E89" i="1"/>
  <c r="E90" i="1"/>
  <c r="E91" i="1"/>
  <c r="E80" i="1"/>
  <c r="E69" i="1"/>
  <c r="E70" i="1"/>
  <c r="E71" i="1"/>
  <c r="E72" i="1"/>
  <c r="E73" i="1"/>
  <c r="E74" i="1"/>
  <c r="E75" i="1"/>
  <c r="E76" i="1"/>
  <c r="E77" i="1"/>
  <c r="E78" i="1"/>
  <c r="E79" i="1"/>
  <c r="E68" i="1"/>
  <c r="E57" i="1"/>
  <c r="E58" i="1"/>
  <c r="E59" i="1"/>
  <c r="E60" i="1"/>
  <c r="E61" i="1"/>
  <c r="E62" i="1"/>
  <c r="E63" i="1"/>
  <c r="E64" i="1"/>
  <c r="E65" i="1"/>
  <c r="E66" i="1"/>
  <c r="E67" i="1"/>
  <c r="E56" i="1"/>
  <c r="I20" i="1"/>
  <c r="I19" i="1"/>
  <c r="D55" i="1"/>
  <c r="D56" i="1"/>
  <c r="D70" i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C56" i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C71" i="1"/>
  <c r="D71" i="1" s="1"/>
  <c r="C72" i="1"/>
  <c r="D72" i="1" s="1"/>
  <c r="C73" i="1"/>
  <c r="D73" i="1" s="1"/>
  <c r="C26" i="1"/>
  <c r="D26" i="1" s="1"/>
  <c r="F8" i="4" l="1"/>
  <c r="E9" i="4" s="1"/>
  <c r="F5" i="3"/>
  <c r="G5" i="3" s="1"/>
  <c r="E5" i="3"/>
  <c r="E34" i="1"/>
  <c r="E43" i="1"/>
  <c r="E33" i="1"/>
  <c r="E46" i="1"/>
  <c r="E55" i="1"/>
  <c r="I24" i="1"/>
  <c r="E47" i="1" s="1"/>
  <c r="I22" i="1"/>
  <c r="E21" i="1" s="1"/>
  <c r="I21" i="1"/>
  <c r="E32" i="1" s="1"/>
  <c r="E23" i="1"/>
  <c r="I32" i="1"/>
  <c r="E31" i="1" s="1"/>
  <c r="E22" i="1"/>
  <c r="I27" i="1"/>
  <c r="I31" i="1"/>
  <c r="E42" i="1" s="1"/>
  <c r="I30" i="1"/>
  <c r="E41" i="1" s="1"/>
  <c r="I29" i="1"/>
  <c r="I26" i="1"/>
  <c r="I28" i="1"/>
  <c r="I25" i="1"/>
  <c r="E24" i="1" s="1"/>
  <c r="I23" i="1"/>
  <c r="G14" i="1"/>
  <c r="F9" i="4" l="1"/>
  <c r="E10" i="4"/>
  <c r="E6" i="3"/>
  <c r="F6" i="3"/>
  <c r="G6" i="3"/>
  <c r="E48" i="1"/>
  <c r="E26" i="1"/>
  <c r="E38" i="1"/>
  <c r="E44" i="1"/>
  <c r="E20" i="1"/>
  <c r="E36" i="1"/>
  <c r="E27" i="1"/>
  <c r="E51" i="1"/>
  <c r="E39" i="1"/>
  <c r="E25" i="1"/>
  <c r="E37" i="1"/>
  <c r="E28" i="1"/>
  <c r="E52" i="1"/>
  <c r="E40" i="1"/>
  <c r="E29" i="1"/>
  <c r="E53" i="1"/>
  <c r="E30" i="1"/>
  <c r="E54" i="1"/>
  <c r="E49" i="1"/>
  <c r="E35" i="1"/>
  <c r="E50" i="1"/>
  <c r="E45" i="1"/>
  <c r="F10" i="4" l="1"/>
  <c r="E11" i="4"/>
  <c r="E7" i="3"/>
  <c r="F7" i="3"/>
  <c r="G7" i="3" s="1"/>
  <c r="F14" i="1"/>
  <c r="E14" i="1"/>
  <c r="D14" i="1"/>
  <c r="C14" i="1"/>
  <c r="B14" i="1"/>
  <c r="F11" i="4" l="1"/>
  <c r="E12" i="4"/>
  <c r="E8" i="3"/>
  <c r="F8" i="3"/>
  <c r="G8" i="3"/>
  <c r="F12" i="4" l="1"/>
  <c r="E13" i="4"/>
  <c r="E9" i="3"/>
  <c r="F9" i="3"/>
  <c r="G9" i="3"/>
  <c r="F13" i="4" l="1"/>
  <c r="E14" i="4" s="1"/>
  <c r="F10" i="3"/>
  <c r="E10" i="3"/>
  <c r="G10" i="3"/>
  <c r="F14" i="4" l="1"/>
  <c r="E15" i="4"/>
  <c r="F11" i="3"/>
  <c r="G11" i="3" s="1"/>
  <c r="E11" i="3"/>
  <c r="F15" i="4" l="1"/>
  <c r="E16" i="4" s="1"/>
  <c r="F12" i="3"/>
  <c r="E12" i="3"/>
  <c r="G12" i="3"/>
  <c r="F16" i="4" l="1"/>
  <c r="E17" i="4" s="1"/>
  <c r="F13" i="3"/>
  <c r="E13" i="3"/>
  <c r="G13" i="3"/>
  <c r="F17" i="4" l="1"/>
  <c r="E18" i="4" s="1"/>
  <c r="F18" i="4" s="1"/>
  <c r="E14" i="3"/>
  <c r="F14" i="3"/>
  <c r="G14" i="3"/>
  <c r="E15" i="3" l="1"/>
  <c r="F15" i="3"/>
  <c r="G15" i="3" s="1"/>
  <c r="E16" i="3" l="1"/>
  <c r="F16" i="3"/>
  <c r="G16" i="3"/>
  <c r="E17" i="3" l="1"/>
  <c r="F17" i="3"/>
  <c r="G17" i="3"/>
  <c r="E18" i="3" l="1"/>
  <c r="F18" i="3"/>
  <c r="G18" i="3"/>
  <c r="F22" i="3" l="1"/>
  <c r="F20" i="3"/>
  <c r="F21" i="3"/>
  <c r="F19" i="3"/>
  <c r="F30" i="3" a="1"/>
  <c r="F30" i="3" s="1"/>
  <c r="F31" i="3"/>
  <c r="F29" i="3" a="1"/>
  <c r="F29" i="3" s="1"/>
  <c r="F2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<sst xmlns="http://schemas.openxmlformats.org/spreadsheetml/2006/main" count="248" uniqueCount="94">
  <si>
    <t>Sales</t>
  </si>
  <si>
    <t>Year 1</t>
  </si>
  <si>
    <t>Year 2</t>
  </si>
  <si>
    <t>Year 3</t>
  </si>
  <si>
    <t>Year 4</t>
  </si>
  <si>
    <t>Year 5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</si>
  <si>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</si>
  <si>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</si>
  <si>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</si>
  <si>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</si>
  <si>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</si>
  <si>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</si>
  <si>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</si>
  <si>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</si>
  <si>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</si>
  <si>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</si>
  <si>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</si>
  <si>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</si>
  <si>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</si>
  <si>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Deseasonalized Demand</t>
    <phoneticPr fontId="2" type="noConversion"/>
  </si>
  <si>
    <t>-</t>
    <phoneticPr fontId="2" type="noConversion"/>
  </si>
  <si>
    <t>Period</t>
    <phoneticPr fontId="2" type="noConversion"/>
  </si>
  <si>
    <t>Demand</t>
    <phoneticPr fontId="2" type="noConversion"/>
  </si>
  <si>
    <t>Seasonal Factor</t>
    <phoneticPr fontId="2" type="noConversion"/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</si>
  <si>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</si>
  <si>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</si>
  <si>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</si>
  <si>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</si>
  <si>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</si>
  <si>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</si>
  <si>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</si>
  <si>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</si>
  <si>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</si>
  <si>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</si>
  <si>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</si>
  <si>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</si>
  <si>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</si>
  <si>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</si>
  <si>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</si>
  <si>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</si>
  <si>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</si>
  <si>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</si>
  <si>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</si>
  <si>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</si>
  <si>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</si>
  <si>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</si>
  <si>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</si>
  <si>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</si>
  <si>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L</t>
    <phoneticPr fontId="2" type="noConversion"/>
  </si>
  <si>
    <t>T</t>
    <phoneticPr fontId="2" type="noConversion"/>
  </si>
  <si>
    <t>S1</t>
    <phoneticPr fontId="2" type="noConversion"/>
  </si>
  <si>
    <t>S2</t>
    <phoneticPr fontId="2" type="noConversion"/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</si>
  <si>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</si>
  <si>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</si>
  <si>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</si>
  <si>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</si>
  <si>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</si>
  <si>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</si>
  <si>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</si>
  <si>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</si>
  <si>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</si>
  <si>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</si>
  <si>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Year 6</t>
    <phoneticPr fontId="2" type="noConversion"/>
  </si>
  <si>
    <t>Model Estimation</t>
    <phoneticPr fontId="2" type="noConversion"/>
  </si>
  <si>
    <t>Model Parameters</t>
    <phoneticPr fontId="2" type="noConversion"/>
  </si>
  <si>
    <t>Performance Metrics</t>
    <phoneticPr fontId="2" type="noConversion"/>
  </si>
  <si>
    <t>Error</t>
    <phoneticPr fontId="2" type="noConversion"/>
  </si>
  <si>
    <t>TS</t>
    <phoneticPr fontId="2" type="noConversion"/>
  </si>
  <si>
    <t>MAD</t>
    <phoneticPr fontId="2" type="noConversion"/>
  </si>
  <si>
    <t>MAPE</t>
    <phoneticPr fontId="2" type="noConversion"/>
  </si>
  <si>
    <t>MSE</t>
    <phoneticPr fontId="2" type="noConversion"/>
  </si>
  <si>
    <t>Year</t>
  </si>
  <si>
    <t>Quarter</t>
  </si>
  <si>
    <t xml:space="preserve">I </t>
  </si>
  <si>
    <t>II</t>
  </si>
  <si>
    <t>III</t>
  </si>
  <si>
    <t>IV</t>
  </si>
  <si>
    <t>alpha</t>
    <phoneticPr fontId="2" type="noConversion"/>
  </si>
  <si>
    <t>Demand ($1000)</t>
    <phoneticPr fontId="2" type="noConversion"/>
  </si>
  <si>
    <t>Estimated Demand ($1000)</t>
    <phoneticPr fontId="2" type="noConversion"/>
  </si>
  <si>
    <t>Errors ($1000)</t>
    <phoneticPr fontId="2" type="noConversion"/>
  </si>
  <si>
    <t>Parameters</t>
    <phoneticPr fontId="2" type="noConversion"/>
  </si>
  <si>
    <t>Metrics</t>
    <phoneticPr fontId="2" type="noConversion"/>
  </si>
  <si>
    <t>beta</t>
    <phoneticPr fontId="2" type="noConversion"/>
  </si>
  <si>
    <t>Level ($1000)</t>
    <phoneticPr fontId="2" type="noConversion"/>
  </si>
  <si>
    <t>Level ($K)</t>
    <phoneticPr fontId="2" type="noConversion"/>
  </si>
  <si>
    <t>Demand ($K)</t>
    <phoneticPr fontId="2" type="noConversion"/>
  </si>
  <si>
    <t>Trend ($K)</t>
    <phoneticPr fontId="2" type="noConversion"/>
  </si>
  <si>
    <t>Estimated Demand ($K)</t>
    <phoneticPr fontId="2" type="noConversion"/>
  </si>
  <si>
    <t>Errors ($K)</t>
    <phoneticPr fontId="2" type="noConversion"/>
  </si>
  <si>
    <t>MSE ($M)</t>
    <phoneticPr fontId="2" type="noConversion"/>
  </si>
  <si>
    <t>MAD ($K)</t>
    <phoneticPr fontId="2" type="noConversion"/>
  </si>
  <si>
    <t>MAPE (-)</t>
    <phoneticPr fontId="2" type="noConversion"/>
  </si>
  <si>
    <t>TS (-)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</si>
</sst>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Arial"/>
      <family val="2"/>
    </font>
    <font>
      <b/>
      <sz val="11"/>
      <color theme="1"/>
      <name val="맑은 고딕"/>
      <family val="3"/>
      <charset val="129"/>
      <scheme val="minor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1" xfId="0" applyFont="1" applyBorder="1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Continuous" vertical="center"/>
    </xf>
    <xf numFmtId="0" fontId="0" fillId="2" borderId="0" xfId="0" applyFill="1">
      <alignment vertical="center"/>
    </xf>
    <xf numFmtId="0" fontId="0" fillId="2" borderId="13" xfId="0" applyFill="1" applyBorder="1">
      <alignment vertical="center"/>
    </xf>
    <xf numFmtId="0" fontId="0" fillId="0" borderId="5" xfId="0" applyBorder="1">
      <alignment vertical="center"/>
    </xf>
    <xf numFmtId="0" fontId="0" fillId="0" borderId="10" xfId="0" applyBorder="1">
      <alignment vertic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2" borderId="7" xfId="0" applyFill="1" applyBorder="1">
      <alignment vertical="center"/>
    </xf>
    <xf numFmtId="0" fontId="1" fillId="2" borderId="7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2" borderId="7" xfId="0" applyFill="1" applyBorder="1" applyAlignment="1">
      <alignment horizontal="right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Period</a:t>
            </a:r>
            <a:r>
              <a:rPr lang="en-US" altLang="ko-KR" baseline="0"/>
              <a:t> vs. Demand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'Question1.a-sheet1'!$B$20:$B$79</c:f>
              <c:numCache>
                <c:formatCode>General</c:formatCode>
                <c:ptCount val="60"/>
                <c:pt idx="0">
                  <c:v>2000</c:v>
                </c:pt>
                <c:pt idx="1">
                  <c:v>3000</c:v>
                </c:pt>
                <c:pt idx="2">
                  <c:v>3000</c:v>
                </c:pt>
                <c:pt idx="3">
                  <c:v>5000</c:v>
                </c:pt>
                <c:pt idx="4">
                  <c:v>4000</c:v>
                </c:pt>
                <c:pt idx="5">
                  <c:v>6000</c:v>
                </c:pt>
                <c:pt idx="6">
                  <c:v>7000</c:v>
                </c:pt>
                <c:pt idx="7">
                  <c:v>6000</c:v>
                </c:pt>
                <c:pt idx="8">
                  <c:v>10000</c:v>
                </c:pt>
                <c:pt idx="9">
                  <c:v>12000</c:v>
                </c:pt>
                <c:pt idx="10">
                  <c:v>14000</c:v>
                </c:pt>
                <c:pt idx="11">
                  <c:v>8000</c:v>
                </c:pt>
                <c:pt idx="12">
                  <c:v>3000</c:v>
                </c:pt>
                <c:pt idx="13">
                  <c:v>4000</c:v>
                </c:pt>
                <c:pt idx="14">
                  <c:v>3000</c:v>
                </c:pt>
                <c:pt idx="15">
                  <c:v>5000</c:v>
                </c:pt>
                <c:pt idx="16">
                  <c:v>5000</c:v>
                </c:pt>
                <c:pt idx="17">
                  <c:v>7000</c:v>
                </c:pt>
                <c:pt idx="18">
                  <c:v>3000</c:v>
                </c:pt>
                <c:pt idx="19">
                  <c:v>8000</c:v>
                </c:pt>
                <c:pt idx="20">
                  <c:v>12000</c:v>
                </c:pt>
                <c:pt idx="21">
                  <c:v>11000</c:v>
                </c:pt>
                <c:pt idx="22">
                  <c:v>16000</c:v>
                </c:pt>
                <c:pt idx="23">
                  <c:v>10000</c:v>
                </c:pt>
                <c:pt idx="24">
                  <c:v>2000</c:v>
                </c:pt>
                <c:pt idx="25">
                  <c:v>5000</c:v>
                </c:pt>
                <c:pt idx="26">
                  <c:v>6000</c:v>
                </c:pt>
                <c:pt idx="27">
                  <c:v>3000</c:v>
                </c:pt>
                <c:pt idx="28">
                  <c:v>4000</c:v>
                </c:pt>
                <c:pt idx="29">
                  <c:v>6000</c:v>
                </c:pt>
                <c:pt idx="30">
                  <c:v>7000</c:v>
                </c:pt>
                <c:pt idx="31">
                  <c:v>10000</c:v>
                </c:pt>
                <c:pt idx="32">
                  <c:v>15000</c:v>
                </c:pt>
                <c:pt idx="33">
                  <c:v>15000</c:v>
                </c:pt>
                <c:pt idx="34">
                  <c:v>18000</c:v>
                </c:pt>
                <c:pt idx="35">
                  <c:v>8000</c:v>
                </c:pt>
                <c:pt idx="36">
                  <c:v>5000</c:v>
                </c:pt>
                <c:pt idx="37">
                  <c:v>4000</c:v>
                </c:pt>
                <c:pt idx="38">
                  <c:v>4000</c:v>
                </c:pt>
                <c:pt idx="39">
                  <c:v>2000</c:v>
                </c:pt>
                <c:pt idx="40">
                  <c:v>5000</c:v>
                </c:pt>
                <c:pt idx="41">
                  <c:v>7000</c:v>
                </c:pt>
                <c:pt idx="42">
                  <c:v>12000</c:v>
                </c:pt>
                <c:pt idx="43">
                  <c:v>14000</c:v>
                </c:pt>
                <c:pt idx="44">
                  <c:v>16000</c:v>
                </c:pt>
                <c:pt idx="45">
                  <c:v>16000</c:v>
                </c:pt>
                <c:pt idx="46">
                  <c:v>20000</c:v>
                </c:pt>
                <c:pt idx="47">
                  <c:v>12000</c:v>
                </c:pt>
                <c:pt idx="48">
                  <c:v>5000</c:v>
                </c:pt>
                <c:pt idx="49">
                  <c:v>2000</c:v>
                </c:pt>
                <c:pt idx="50">
                  <c:v>3000</c:v>
                </c:pt>
                <c:pt idx="51">
                  <c:v>2000</c:v>
                </c:pt>
                <c:pt idx="52">
                  <c:v>7000</c:v>
                </c:pt>
                <c:pt idx="53">
                  <c:v>6000</c:v>
                </c:pt>
                <c:pt idx="54">
                  <c:v>8000</c:v>
                </c:pt>
                <c:pt idx="55">
                  <c:v>10000</c:v>
                </c:pt>
                <c:pt idx="56">
                  <c:v>18000</c:v>
                </c:pt>
                <c:pt idx="57">
                  <c:v>20000</c:v>
                </c:pt>
                <c:pt idx="58">
                  <c:v>22000</c:v>
                </c:pt>
                <c:pt idx="59">
                  <c:v>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6C-42B3-922C-9AF98DB4D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3935"/>
        <c:axId val="834415"/>
      </c:scatterChart>
      <c:valAx>
        <c:axId val="83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34415"/>
        <c:crosses val="autoZero"/>
        <c:crossBetween val="midCat"/>
      </c:valAx>
      <c:valAx>
        <c:axId val="83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33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Period vs.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'Question1.b-sheet1'!$D$3:$D$18</c:f>
              <c:numCache>
                <c:formatCode>General</c:formatCode>
                <c:ptCount val="16"/>
                <c:pt idx="0">
                  <c:v>80</c:v>
                </c:pt>
                <c:pt idx="1">
                  <c:v>96</c:v>
                </c:pt>
                <c:pt idx="2">
                  <c:v>103</c:v>
                </c:pt>
                <c:pt idx="3">
                  <c:v>123</c:v>
                </c:pt>
                <c:pt idx="4">
                  <c:v>120</c:v>
                </c:pt>
                <c:pt idx="5">
                  <c:v>109</c:v>
                </c:pt>
                <c:pt idx="6">
                  <c:v>145</c:v>
                </c:pt>
                <c:pt idx="7">
                  <c:v>120</c:v>
                </c:pt>
                <c:pt idx="8">
                  <c:v>141</c:v>
                </c:pt>
                <c:pt idx="9">
                  <c:v>128</c:v>
                </c:pt>
                <c:pt idx="10">
                  <c:v>143</c:v>
                </c:pt>
                <c:pt idx="11">
                  <c:v>139</c:v>
                </c:pt>
                <c:pt idx="12">
                  <c:v>142</c:v>
                </c:pt>
                <c:pt idx="13">
                  <c:v>140</c:v>
                </c:pt>
                <c:pt idx="14">
                  <c:v>161</c:v>
                </c:pt>
                <c:pt idx="15">
                  <c:v>170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FE-48E0-961D-912B230AD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970959"/>
        <c:axId val="1151971439"/>
      </c:scatterChart>
      <c:valAx>
        <c:axId val="115197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51971439"/>
        <c:crosses val="autoZero"/>
        <c:crossBetween val="midCat"/>
      </c:valAx>
      <c:valAx>
        <c:axId val="115197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5197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637712</xdr:colOff>
      <xdr:row>33</xdr:row>
      <xdr:rowOff>175829</xdr:rowOff>
    </xdr:from>
    <xdr:to>
      <xdr:col>15</xdr:col>
      <xdr:colOff>29031</xdr:colOff>
      <xdr:row>46</xdr:row>
      <xdr:rowOff>151178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95CD93-5964-CD0A-CD37-19C7824E39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271462</xdr:colOff>
      <xdr:row>33</xdr:row>
      <xdr:rowOff>107156</xdr:rowOff>
    </xdr:from>
    <xdr:to>
      <xdr:col>4</xdr:col>
      <xdr:colOff>128587</xdr:colOff>
      <xdr:row>46</xdr:row>
      <xdr:rowOff>64294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C6FD29-0225-04B0-AC5F-9413E65162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F292-EE40-4657-9D82-EE30F3AF54C4}">
  <dimension ref="A1:L92"/>
  <sheetViews>
    <sheetView topLeftCell="E6" zoomScale="70" zoomScaleNormal="70" workbookViewId="0">
      <selection activeCell="K18" sqref="K18:L22"/>
    </sheetView>
  </sheetViews>
  <sheetFormatPr defaultRowHeight="16.899999999999999" x14ac:dyDescent="0.6"/>
  <cols>
    <col min="1" max="1" width="6.375" bestFit="1" customWidth="1"/>
    <col min="2" max="8" width="25.5625" customWidth="1"/>
    <col min="10" max="11" width="20.5" bestFit="1" customWidth="1"/>
  </cols>
  <sheetData>
    <row r="1" spans="1:9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2" t="s">
        <v>62</v>
      </c>
      <c r="I1" s="9"/>
    </row>
    <row r="2" spans="1:9" x14ac:dyDescent="0.6">
      <c r="A2" s="4" t="s">
        <v>6</v>
      </c>
      <c r="B2" s="7">
        <v>2000</v>
      </c>
      <c r="C2" s="7">
        <v>3000</v>
      </c>
      <c r="D2" s="7">
        <v>2000</v>
      </c>
      <c r="E2" s="7">
        <v>5000</v>
      </c>
      <c r="F2" s="7">
        <v>5000</v>
      </c>
      <c r="G2" s="32">
        <f>E80</f>
        <v>4733.8381080012696</v>
      </c>
    </row>
    <row r="3" spans="1:9" x14ac:dyDescent="0.6">
      <c r="A3" s="4" t="s">
        <v>7</v>
      </c>
      <c r="B3" s="7">
        <v>3000</v>
      </c>
      <c r="C3" s="7">
        <v>4000</v>
      </c>
      <c r="D3" s="7">
        <v>5000</v>
      </c>
      <c r="E3" s="7">
        <v>4000</v>
      </c>
      <c r="F3" s="7">
        <v>2000</v>
      </c>
      <c r="G3" s="32">
        <f t="shared" ref="G3:G13" si="0">E81</f>
        <v>5008.2824675330794</v>
      </c>
    </row>
    <row r="4" spans="1:9" x14ac:dyDescent="0.6">
      <c r="A4" s="4" t="s">
        <v>8</v>
      </c>
      <c r="B4" s="7">
        <v>3000</v>
      </c>
      <c r="C4" s="7">
        <v>3000</v>
      </c>
      <c r="D4" s="7">
        <v>6000</v>
      </c>
      <c r="E4" s="7">
        <v>4000</v>
      </c>
      <c r="F4" s="7">
        <v>3000</v>
      </c>
      <c r="G4" s="32">
        <f t="shared" si="0"/>
        <v>5186.658938675715</v>
      </c>
    </row>
    <row r="5" spans="1:9" x14ac:dyDescent="0.6">
      <c r="A5" s="4" t="s">
        <v>9</v>
      </c>
      <c r="B5" s="7">
        <v>5000</v>
      </c>
      <c r="C5" s="7">
        <v>5000</v>
      </c>
      <c r="D5" s="7">
        <v>3000</v>
      </c>
      <c r="E5" s="7">
        <v>2000</v>
      </c>
      <c r="F5" s="7">
        <v>2000</v>
      </c>
      <c r="G5" s="32">
        <f t="shared" si="0"/>
        <v>4026.3847939092652</v>
      </c>
    </row>
    <row r="6" spans="1:9" x14ac:dyDescent="0.6">
      <c r="A6" s="4" t="s">
        <v>10</v>
      </c>
      <c r="B6" s="7">
        <v>4000</v>
      </c>
      <c r="C6" s="7">
        <v>5000</v>
      </c>
      <c r="D6" s="7">
        <v>4000</v>
      </c>
      <c r="E6" s="7">
        <v>5000</v>
      </c>
      <c r="F6" s="7">
        <v>7000</v>
      </c>
      <c r="G6" s="32">
        <f t="shared" si="0"/>
        <v>6565.6090101972577</v>
      </c>
    </row>
    <row r="7" spans="1:9" x14ac:dyDescent="0.6">
      <c r="A7" s="4" t="s">
        <v>11</v>
      </c>
      <c r="B7" s="7">
        <v>6000</v>
      </c>
      <c r="C7" s="7">
        <v>7000</v>
      </c>
      <c r="D7" s="7">
        <v>6000</v>
      </c>
      <c r="E7" s="7">
        <v>7000</v>
      </c>
      <c r="F7" s="7">
        <v>6000</v>
      </c>
      <c r="G7" s="32">
        <f t="shared" si="0"/>
        <v>8211.088388097407</v>
      </c>
    </row>
    <row r="8" spans="1:9" x14ac:dyDescent="0.6">
      <c r="A8" s="4" t="s">
        <v>12</v>
      </c>
      <c r="B8" s="7">
        <v>7000</v>
      </c>
      <c r="C8" s="7">
        <v>3000</v>
      </c>
      <c r="D8" s="7">
        <v>7000</v>
      </c>
      <c r="E8" s="7">
        <v>12000</v>
      </c>
      <c r="F8" s="7">
        <v>8000</v>
      </c>
      <c r="G8" s="32">
        <f t="shared" si="0"/>
        <v>9512.3049390983379</v>
      </c>
    </row>
    <row r="9" spans="1:9" x14ac:dyDescent="0.6">
      <c r="A9" s="4" t="s">
        <v>13</v>
      </c>
      <c r="B9" s="7">
        <v>6000</v>
      </c>
      <c r="C9" s="7">
        <v>8000</v>
      </c>
      <c r="D9" s="7">
        <v>10000</v>
      </c>
      <c r="E9" s="7">
        <v>14000</v>
      </c>
      <c r="F9" s="7">
        <v>10000</v>
      </c>
      <c r="G9" s="32">
        <f t="shared" si="0"/>
        <v>12556.303142251576</v>
      </c>
    </row>
    <row r="10" spans="1:9" x14ac:dyDescent="0.6">
      <c r="A10" s="4" t="s">
        <v>14</v>
      </c>
      <c r="B10" s="7">
        <v>10000</v>
      </c>
      <c r="C10" s="7">
        <v>12000</v>
      </c>
      <c r="D10" s="7">
        <v>15000</v>
      </c>
      <c r="E10" s="7">
        <v>16000</v>
      </c>
      <c r="F10" s="7">
        <v>18000</v>
      </c>
      <c r="G10" s="32">
        <f t="shared" si="0"/>
        <v>17952.549739279995</v>
      </c>
    </row>
    <row r="11" spans="1:9" x14ac:dyDescent="0.6">
      <c r="A11" s="4" t="s">
        <v>15</v>
      </c>
      <c r="B11" s="7">
        <v>12000</v>
      </c>
      <c r="C11" s="7">
        <v>11000</v>
      </c>
      <c r="D11" s="7">
        <v>15000</v>
      </c>
      <c r="E11" s="7">
        <v>16000</v>
      </c>
      <c r="F11" s="7">
        <v>20000</v>
      </c>
      <c r="G11" s="32">
        <f t="shared" si="0"/>
        <v>18575.691479787456</v>
      </c>
    </row>
    <row r="12" spans="1:9" x14ac:dyDescent="0.6">
      <c r="A12" s="4" t="s">
        <v>16</v>
      </c>
      <c r="B12" s="7">
        <v>14000</v>
      </c>
      <c r="C12" s="7">
        <v>16000</v>
      </c>
      <c r="D12" s="7">
        <v>18000</v>
      </c>
      <c r="E12" s="7">
        <v>20000</v>
      </c>
      <c r="F12" s="7">
        <v>22000</v>
      </c>
      <c r="G12" s="32">
        <f t="shared" si="0"/>
        <v>23570.789785539826</v>
      </c>
    </row>
    <row r="13" spans="1:9" x14ac:dyDescent="0.6">
      <c r="A13" s="4" t="s">
        <v>17</v>
      </c>
      <c r="B13" s="7">
        <v>8000</v>
      </c>
      <c r="C13" s="7">
        <v>10000</v>
      </c>
      <c r="D13" s="7">
        <v>8000</v>
      </c>
      <c r="E13" s="7">
        <v>12000</v>
      </c>
      <c r="F13" s="7">
        <v>8000</v>
      </c>
      <c r="G13" s="32">
        <f t="shared" si="0"/>
        <v>13237.205718848982</v>
      </c>
    </row>
    <row r="14" spans="1:9" x14ac:dyDescent="0.6">
      <c r="A14" s="1" t="s">
        <v>18</v>
      </c>
      <c r="B14" s="6">
        <f t="shared" ref="B14:G14" si="1">SUM(B2:B13)</f>
        <v>80000</v>
      </c>
      <c r="C14" s="6">
        <f t="shared" si="1"/>
        <v>87000</v>
      </c>
      <c r="D14" s="6">
        <f t="shared" si="1"/>
        <v>99000</v>
      </c>
      <c r="E14" s="6">
        <f t="shared" si="1"/>
        <v>117000</v>
      </c>
      <c r="F14" s="6">
        <f t="shared" si="1"/>
        <v>111000</v>
      </c>
      <c r="G14" s="24">
        <f t="shared" si="1"/>
        <v>129136.70651122018</v>
      </c>
    </row>
    <row r="17" spans="1:12" x14ac:dyDescent="0.4">
      <c r="A17" s="8"/>
    </row>
    <row r="18" spans="1:12" x14ac:dyDescent="0.6">
      <c r="H18" s="38" t="s">
        <v>64</v>
      </c>
      <c r="K18" s="38" t="s">
        <v>65</v>
      </c>
    </row>
    <row r="19" spans="1:12" x14ac:dyDescent="0.4">
      <c r="A19" s="14" t="s">
        <v>21</v>
      </c>
      <c r="B19" s="14" t="s">
        <v>22</v>
      </c>
      <c r="C19" s="3" t="s">
        <v>19</v>
      </c>
      <c r="D19" s="14" t="s">
        <v>23</v>
      </c>
      <c r="E19" s="28" t="s">
        <v>63</v>
      </c>
      <c r="F19" s="14" t="s">
        <v>66</v>
      </c>
      <c r="H19" s="25" t="s">
        <v>48</v>
      </c>
      <c r="I19" s="26">
        <f>'Question1.a-sheet2'!B17</f>
        <v>5963.1881121242823</v>
      </c>
      <c r="K19" s="42" t="s">
        <v>67</v>
      </c>
      <c r="L19" s="46">
        <f>SUM(F20:F79)/L20</f>
        <v>-2.0926247252307362</v>
      </c>
    </row>
    <row r="20" spans="1:12" x14ac:dyDescent="0.6">
      <c r="A20" s="43">
        <v>1</v>
      </c>
      <c r="B20" s="12">
        <v>2000</v>
      </c>
      <c r="C20" s="11" t="s">
        <v>20</v>
      </c>
      <c r="D20" s="11" t="s">
        <v>20</v>
      </c>
      <c r="E20" s="30">
        <f t="shared" ref="E20:E31" si="2">($I$19+A20*$I$20)*I21</f>
        <v>2758.2392299681737</v>
      </c>
      <c r="F20" s="33">
        <f>E20-B20</f>
        <v>758.23922996817373</v>
      </c>
      <c r="H20" s="27" t="s">
        <v>49</v>
      </c>
      <c r="I20" s="26">
        <f>'Question1.a-sheet2'!B18</f>
        <v>72.045972644376903</v>
      </c>
      <c r="K20" s="42" t="s">
        <v>68</v>
      </c>
      <c r="L20" s="46" cm="1">
        <f t="array" ref="L20">SUM(ABS(F20:F79))/60</f>
        <v>1115.3619898959507</v>
      </c>
    </row>
    <row r="21" spans="1:12" x14ac:dyDescent="0.6">
      <c r="A21" s="44">
        <v>2</v>
      </c>
      <c r="B21" s="5">
        <v>3000</v>
      </c>
      <c r="C21" s="7" t="s">
        <v>20</v>
      </c>
      <c r="D21" s="7" t="s">
        <v>20</v>
      </c>
      <c r="E21" s="23">
        <f t="shared" si="2"/>
        <v>2932.5859038748022</v>
      </c>
      <c r="F21" s="32">
        <f t="shared" ref="F21:F79" si="3">E21-B21</f>
        <v>-67.41409612519783</v>
      </c>
      <c r="H21" s="27" t="s">
        <v>50</v>
      </c>
      <c r="I21" s="26">
        <f t="shared" ref="I21:I26" si="4">(D32+D44+D56+D68)/4</f>
        <v>0.45702274198928639</v>
      </c>
      <c r="K21" s="42" t="s">
        <v>69</v>
      </c>
      <c r="L21" s="46" cm="1">
        <f t="array" ref="L21">ABS(SUMPRODUCT(ABS(F20:F79),1/B20:B79))*100/60</f>
        <v>21.223187049689631</v>
      </c>
    </row>
    <row r="22" spans="1:12" x14ac:dyDescent="0.6">
      <c r="A22" s="44">
        <v>3</v>
      </c>
      <c r="B22" s="5">
        <v>3000</v>
      </c>
      <c r="C22" s="7" t="s">
        <v>20</v>
      </c>
      <c r="D22" s="7" t="s">
        <v>20</v>
      </c>
      <c r="E22" s="23">
        <f t="shared" si="2"/>
        <v>3051.7805230371982</v>
      </c>
      <c r="F22" s="32">
        <f t="shared" si="3"/>
        <v>51.780523037198236</v>
      </c>
      <c r="H22" s="27" t="s">
        <v>51</v>
      </c>
      <c r="I22" s="26">
        <f t="shared" si="4"/>
        <v>0.48017871725322636</v>
      </c>
      <c r="K22" s="42" t="s">
        <v>70</v>
      </c>
      <c r="L22" s="46">
        <f>SUMSQ(F20:F79)/60</f>
        <v>2265146.2725944244</v>
      </c>
    </row>
    <row r="23" spans="1:12" x14ac:dyDescent="0.6">
      <c r="A23" s="44">
        <v>4</v>
      </c>
      <c r="B23" s="5">
        <v>5000</v>
      </c>
      <c r="C23" s="7" t="s">
        <v>20</v>
      </c>
      <c r="D23" s="7" t="s">
        <v>20</v>
      </c>
      <c r="E23" s="23">
        <f t="shared" si="2"/>
        <v>2380.3781788728388</v>
      </c>
      <c r="F23" s="32">
        <f t="shared" si="3"/>
        <v>-2619.6218211271612</v>
      </c>
      <c r="H23" s="27" t="s">
        <v>52</v>
      </c>
      <c r="I23" s="26">
        <f t="shared" si="4"/>
        <v>0.49386947835293998</v>
      </c>
    </row>
    <row r="24" spans="1:12" x14ac:dyDescent="0.6">
      <c r="A24" s="44">
        <v>5</v>
      </c>
      <c r="B24" s="5">
        <v>4000</v>
      </c>
      <c r="C24" s="7" t="s">
        <v>20</v>
      </c>
      <c r="D24" s="7" t="s">
        <v>20</v>
      </c>
      <c r="E24" s="23">
        <f t="shared" si="2"/>
        <v>3899.7184276904586</v>
      </c>
      <c r="F24" s="32">
        <f t="shared" si="3"/>
        <v>-100.28157230954139</v>
      </c>
      <c r="H24" s="27" t="s">
        <v>53</v>
      </c>
      <c r="I24" s="26">
        <f t="shared" si="4"/>
        <v>0.38077692030550409</v>
      </c>
    </row>
    <row r="25" spans="1:12" x14ac:dyDescent="0.6">
      <c r="A25" s="44">
        <v>6</v>
      </c>
      <c r="B25" s="5">
        <v>6000</v>
      </c>
      <c r="C25" s="7" t="s">
        <v>20</v>
      </c>
      <c r="D25" s="7" t="s">
        <v>20</v>
      </c>
      <c r="E25" s="23">
        <f t="shared" si="2"/>
        <v>4899.4803669302264</v>
      </c>
      <c r="F25" s="32">
        <f t="shared" si="3"/>
        <v>-1100.5196330697736</v>
      </c>
      <c r="H25" s="27" t="s">
        <v>54</v>
      </c>
      <c r="I25" s="26">
        <f t="shared" si="4"/>
        <v>0.61671052631578949</v>
      </c>
    </row>
    <row r="26" spans="1:12" x14ac:dyDescent="0.6">
      <c r="A26" s="44">
        <v>7</v>
      </c>
      <c r="B26" s="5">
        <v>7000</v>
      </c>
      <c r="C26" s="23">
        <f t="shared" ref="C26:C36" si="5">(SUM(B20:B31)+SUM(B21:B32))/24</f>
        <v>6708.333333333333</v>
      </c>
      <c r="D26" s="23">
        <f>B26/C26</f>
        <v>1.0434782608695652</v>
      </c>
      <c r="E26" s="23">
        <f t="shared" si="2"/>
        <v>5701.5196443037994</v>
      </c>
      <c r="F26" s="32">
        <f t="shared" si="3"/>
        <v>-1298.4803556962006</v>
      </c>
      <c r="H26" s="27" t="s">
        <v>55</v>
      </c>
      <c r="I26" s="26">
        <f t="shared" si="4"/>
        <v>0.76608677756203192</v>
      </c>
    </row>
    <row r="27" spans="1:12" x14ac:dyDescent="0.6">
      <c r="A27" s="44">
        <v>8</v>
      </c>
      <c r="B27" s="5">
        <v>6000</v>
      </c>
      <c r="C27" s="23">
        <f t="shared" si="5"/>
        <v>6791.666666666667</v>
      </c>
      <c r="D27" s="23">
        <f>B27/C27</f>
        <v>0.8834355828220859</v>
      </c>
      <c r="E27" s="23">
        <f t="shared" si="2"/>
        <v>7559.406246880857</v>
      </c>
      <c r="F27" s="32">
        <f t="shared" si="3"/>
        <v>1559.406246880857</v>
      </c>
      <c r="H27" s="27" t="s">
        <v>56</v>
      </c>
      <c r="I27" s="26">
        <f t="shared" ref="I27:I32" si="6">(D26+D38+D50+D62)/4</f>
        <v>0.88156333956486255</v>
      </c>
    </row>
    <row r="28" spans="1:12" x14ac:dyDescent="0.6">
      <c r="A28" s="44">
        <v>9</v>
      </c>
      <c r="B28" s="5">
        <v>10000</v>
      </c>
      <c r="C28" s="23">
        <f t="shared" si="5"/>
        <v>6833.333333333333</v>
      </c>
      <c r="D28" s="23">
        <f>B28/C28</f>
        <v>1.4634146341463414</v>
      </c>
      <c r="E28" s="23">
        <f t="shared" si="2"/>
        <v>10855.240628292189</v>
      </c>
      <c r="F28" s="32">
        <f t="shared" si="3"/>
        <v>855.24062829218929</v>
      </c>
      <c r="H28" s="27" t="s">
        <v>57</v>
      </c>
      <c r="I28" s="26">
        <f t="shared" si="6"/>
        <v>1.1559510110846609</v>
      </c>
    </row>
    <row r="29" spans="1:12" x14ac:dyDescent="0.6">
      <c r="A29" s="44">
        <v>10</v>
      </c>
      <c r="B29" s="5">
        <v>12000</v>
      </c>
      <c r="C29" s="23">
        <f t="shared" si="5"/>
        <v>6833.333333333333</v>
      </c>
      <c r="D29" s="23">
        <f>B29/C29</f>
        <v>1.7560975609756098</v>
      </c>
      <c r="E29" s="23">
        <f t="shared" si="2"/>
        <v>11280.101604829628</v>
      </c>
      <c r="F29" s="32">
        <f t="shared" si="3"/>
        <v>-719.89839517037217</v>
      </c>
      <c r="H29" s="27" t="s">
        <v>58</v>
      </c>
      <c r="I29" s="26">
        <f t="shared" si="6"/>
        <v>1.6418472933526611</v>
      </c>
    </row>
    <row r="30" spans="1:12" x14ac:dyDescent="0.6">
      <c r="A30" s="44">
        <v>11</v>
      </c>
      <c r="B30" s="5">
        <v>14000</v>
      </c>
      <c r="C30" s="23">
        <f t="shared" si="5"/>
        <v>6875</v>
      </c>
      <c r="D30" s="23">
        <f>B30/C30</f>
        <v>2.0363636363636362</v>
      </c>
      <c r="E30" s="23">
        <f t="shared" si="2"/>
        <v>14373.581817915327</v>
      </c>
      <c r="F30" s="32">
        <f t="shared" si="3"/>
        <v>373.58181791532661</v>
      </c>
      <c r="H30" s="27" t="s">
        <v>59</v>
      </c>
      <c r="I30" s="26">
        <f t="shared" si="6"/>
        <v>1.687716330554955</v>
      </c>
    </row>
    <row r="31" spans="1:12" x14ac:dyDescent="0.6">
      <c r="A31" s="45">
        <v>12</v>
      </c>
      <c r="B31" s="10">
        <v>8000</v>
      </c>
      <c r="C31" s="29">
        <f t="shared" si="5"/>
        <v>6958.333333333333</v>
      </c>
      <c r="D31" s="29">
        <f t="shared" ref="D31:D73" si="7">B31/C31</f>
        <v>1.1497005988023952</v>
      </c>
      <c r="E31" s="29">
        <f t="shared" si="2"/>
        <v>8105.4850607114577</v>
      </c>
      <c r="F31" s="34">
        <f t="shared" si="3"/>
        <v>105.48506071145766</v>
      </c>
      <c r="H31" s="27" t="s">
        <v>60</v>
      </c>
      <c r="I31" s="26">
        <f t="shared" si="6"/>
        <v>2.1276248183509274</v>
      </c>
    </row>
    <row r="32" spans="1:12" x14ac:dyDescent="0.6">
      <c r="A32" s="43">
        <v>13</v>
      </c>
      <c r="B32" s="12">
        <v>3000</v>
      </c>
      <c r="C32" s="30">
        <f t="shared" si="5"/>
        <v>6833.333333333333</v>
      </c>
      <c r="D32" s="30">
        <f t="shared" si="7"/>
        <v>0.43902439024390244</v>
      </c>
      <c r="E32" s="35">
        <f t="shared" ref="E32:E43" si="8">($I$19+A32*$I$20)*I21</f>
        <v>3153.3590055747927</v>
      </c>
      <c r="F32" s="32">
        <f t="shared" si="3"/>
        <v>153.35900557479272</v>
      </c>
      <c r="H32" s="27" t="s">
        <v>61</v>
      </c>
      <c r="I32" s="26">
        <f t="shared" si="6"/>
        <v>1.1871403007882191</v>
      </c>
    </row>
    <row r="33" spans="1:6" x14ac:dyDescent="0.6">
      <c r="A33" s="44">
        <v>14</v>
      </c>
      <c r="B33" s="5">
        <v>4000</v>
      </c>
      <c r="C33" s="23">
        <f t="shared" si="5"/>
        <v>6750</v>
      </c>
      <c r="D33" s="23">
        <f t="shared" si="7"/>
        <v>0.59259259259259256</v>
      </c>
      <c r="E33" s="35">
        <f t="shared" si="8"/>
        <v>3347.7252166064573</v>
      </c>
      <c r="F33" s="32">
        <f t="shared" si="3"/>
        <v>-652.27478339354275</v>
      </c>
    </row>
    <row r="34" spans="1:6" x14ac:dyDescent="0.6">
      <c r="A34" s="44">
        <v>15</v>
      </c>
      <c r="B34" s="5">
        <v>3000</v>
      </c>
      <c r="C34" s="23">
        <f t="shared" si="5"/>
        <v>6916.666666666667</v>
      </c>
      <c r="D34" s="23">
        <f t="shared" si="7"/>
        <v>0.43373493975903615</v>
      </c>
      <c r="E34" s="35">
        <f t="shared" si="8"/>
        <v>3478.7562061649014</v>
      </c>
      <c r="F34" s="32">
        <f t="shared" si="3"/>
        <v>478.75620616490141</v>
      </c>
    </row>
    <row r="35" spans="1:6" x14ac:dyDescent="0.6">
      <c r="A35" s="44">
        <v>16</v>
      </c>
      <c r="B35" s="5">
        <v>5000</v>
      </c>
      <c r="C35" s="23">
        <f t="shared" si="5"/>
        <v>6958.333333333333</v>
      </c>
      <c r="D35" s="23">
        <f t="shared" si="7"/>
        <v>0.71856287425149701</v>
      </c>
      <c r="E35" s="35">
        <f t="shared" si="8"/>
        <v>2709.5795018801241</v>
      </c>
      <c r="F35" s="32">
        <f t="shared" si="3"/>
        <v>-2290.4204981198759</v>
      </c>
    </row>
    <row r="36" spans="1:6" x14ac:dyDescent="0.6">
      <c r="A36" s="44">
        <v>17</v>
      </c>
      <c r="B36" s="5">
        <v>5000</v>
      </c>
      <c r="C36" s="23">
        <f t="shared" si="5"/>
        <v>7000</v>
      </c>
      <c r="D36" s="23">
        <f t="shared" si="7"/>
        <v>0.7142857142857143</v>
      </c>
      <c r="E36" s="35">
        <f t="shared" si="8"/>
        <v>4432.8965441918181</v>
      </c>
      <c r="F36" s="32">
        <f t="shared" si="3"/>
        <v>-567.10345580818193</v>
      </c>
    </row>
    <row r="37" spans="1:6" x14ac:dyDescent="0.6">
      <c r="A37" s="44">
        <v>18</v>
      </c>
      <c r="B37" s="5">
        <v>7000</v>
      </c>
      <c r="C37" s="23">
        <f t="shared" ref="C37:C73" si="9">(SUM(B31:B42)+SUM(B32:B43))/24</f>
        <v>7166.666666666667</v>
      </c>
      <c r="D37" s="23">
        <f t="shared" si="7"/>
        <v>0.97674418604651159</v>
      </c>
      <c r="E37" s="35">
        <f t="shared" si="8"/>
        <v>5561.8019711636616</v>
      </c>
      <c r="F37" s="32">
        <f t="shared" si="3"/>
        <v>-1438.1980288363384</v>
      </c>
    </row>
    <row r="38" spans="1:6" x14ac:dyDescent="0.6">
      <c r="A38" s="44">
        <v>19</v>
      </c>
      <c r="B38" s="5">
        <v>3000</v>
      </c>
      <c r="C38" s="23">
        <f t="shared" si="9"/>
        <v>7208.333333333333</v>
      </c>
      <c r="D38" s="23">
        <f t="shared" si="7"/>
        <v>0.41618497109826591</v>
      </c>
      <c r="E38" s="35">
        <f t="shared" si="8"/>
        <v>6463.6767032627067</v>
      </c>
      <c r="F38" s="32">
        <f t="shared" si="3"/>
        <v>3463.6767032627067</v>
      </c>
    </row>
    <row r="39" spans="1:6" x14ac:dyDescent="0.6">
      <c r="A39" s="44">
        <v>20</v>
      </c>
      <c r="B39" s="5">
        <v>8000</v>
      </c>
      <c r="C39" s="23">
        <f t="shared" si="9"/>
        <v>7208.333333333333</v>
      </c>
      <c r="D39" s="23">
        <f t="shared" si="7"/>
        <v>1.1098265895953758</v>
      </c>
      <c r="E39" s="35">
        <f t="shared" si="8"/>
        <v>8558.7856259550008</v>
      </c>
      <c r="F39" s="32">
        <f t="shared" si="3"/>
        <v>558.7856259550008</v>
      </c>
    </row>
    <row r="40" spans="1:6" x14ac:dyDescent="0.6">
      <c r="A40" s="44">
        <v>21</v>
      </c>
      <c r="B40" s="5">
        <v>12000</v>
      </c>
      <c r="C40" s="23">
        <f t="shared" si="9"/>
        <v>7375</v>
      </c>
      <c r="D40" s="23">
        <f t="shared" si="7"/>
        <v>1.6271186440677967</v>
      </c>
      <c r="E40" s="35">
        <f t="shared" si="8"/>
        <v>12274.702450489749</v>
      </c>
      <c r="F40" s="32">
        <f t="shared" si="3"/>
        <v>274.70245048974903</v>
      </c>
    </row>
    <row r="41" spans="1:6" x14ac:dyDescent="0.6">
      <c r="A41" s="44">
        <v>22</v>
      </c>
      <c r="B41" s="5">
        <v>11000</v>
      </c>
      <c r="C41" s="23">
        <f t="shared" si="9"/>
        <v>7416.666666666667</v>
      </c>
      <c r="D41" s="23">
        <f t="shared" si="7"/>
        <v>1.4831460674157302</v>
      </c>
      <c r="E41" s="35">
        <f t="shared" si="8"/>
        <v>12739.219579821192</v>
      </c>
      <c r="F41" s="32">
        <f t="shared" si="3"/>
        <v>1739.2195798211924</v>
      </c>
    </row>
    <row r="42" spans="1:6" x14ac:dyDescent="0.6">
      <c r="A42" s="44">
        <v>23</v>
      </c>
      <c r="B42" s="5">
        <v>16000</v>
      </c>
      <c r="C42" s="23">
        <f t="shared" si="9"/>
        <v>7291.666666666667</v>
      </c>
      <c r="D42" s="23">
        <f t="shared" si="7"/>
        <v>2.1942857142857144</v>
      </c>
      <c r="E42" s="35">
        <f t="shared" si="8"/>
        <v>16213.023411440226</v>
      </c>
      <c r="F42" s="32">
        <f t="shared" si="3"/>
        <v>213.02341144022648</v>
      </c>
    </row>
    <row r="43" spans="1:6" x14ac:dyDescent="0.6">
      <c r="A43" s="45">
        <v>24</v>
      </c>
      <c r="B43" s="10">
        <v>10000</v>
      </c>
      <c r="C43" s="29">
        <f t="shared" si="9"/>
        <v>7208.333333333333</v>
      </c>
      <c r="D43" s="29">
        <f t="shared" si="7"/>
        <v>1.3872832369942196</v>
      </c>
      <c r="E43" s="36">
        <f t="shared" si="8"/>
        <v>9131.8291923389625</v>
      </c>
      <c r="F43" s="34">
        <f t="shared" si="3"/>
        <v>-868.17080766103754</v>
      </c>
    </row>
    <row r="44" spans="1:6" x14ac:dyDescent="0.6">
      <c r="A44" s="43">
        <v>25</v>
      </c>
      <c r="B44" s="12">
        <v>2000</v>
      </c>
      <c r="C44" s="30">
        <f t="shared" si="9"/>
        <v>7333.333333333333</v>
      </c>
      <c r="D44" s="30">
        <f t="shared" si="7"/>
        <v>0.27272727272727276</v>
      </c>
      <c r="E44" s="35">
        <f t="shared" ref="E44:E55" si="10">($I$19+A44*$I$20)*I21</f>
        <v>3548.4787811814117</v>
      </c>
      <c r="F44" s="32">
        <f t="shared" si="3"/>
        <v>1548.4787811814117</v>
      </c>
    </row>
    <row r="45" spans="1:6" x14ac:dyDescent="0.6">
      <c r="A45" s="44">
        <v>26</v>
      </c>
      <c r="B45" s="5">
        <v>5000</v>
      </c>
      <c r="C45" s="23">
        <f t="shared" si="9"/>
        <v>7583.333333333333</v>
      </c>
      <c r="D45" s="23">
        <f t="shared" si="7"/>
        <v>0.65934065934065933</v>
      </c>
      <c r="E45" s="35">
        <f t="shared" si="10"/>
        <v>3762.8645293381128</v>
      </c>
      <c r="F45" s="32">
        <f t="shared" si="3"/>
        <v>-1237.1354706618872</v>
      </c>
    </row>
    <row r="46" spans="1:6" x14ac:dyDescent="0.6">
      <c r="A46" s="44">
        <v>27</v>
      </c>
      <c r="B46" s="5">
        <v>6000</v>
      </c>
      <c r="C46" s="23">
        <f t="shared" si="9"/>
        <v>7791.666666666667</v>
      </c>
      <c r="D46" s="23">
        <f t="shared" si="7"/>
        <v>0.77005347593582885</v>
      </c>
      <c r="E46" s="35">
        <f t="shared" si="10"/>
        <v>3905.7318892926046</v>
      </c>
      <c r="F46" s="32">
        <f t="shared" si="3"/>
        <v>-2094.2681107073954</v>
      </c>
    </row>
    <row r="47" spans="1:6" x14ac:dyDescent="0.6">
      <c r="A47" s="44">
        <v>28</v>
      </c>
      <c r="B47" s="5">
        <v>3000</v>
      </c>
      <c r="C47" s="23">
        <f t="shared" si="9"/>
        <v>8083.333333333333</v>
      </c>
      <c r="D47" s="23">
        <f t="shared" si="7"/>
        <v>0.37113402061855671</v>
      </c>
      <c r="E47" s="35">
        <f t="shared" si="10"/>
        <v>3038.7808248874089</v>
      </c>
      <c r="F47" s="32">
        <f t="shared" si="3"/>
        <v>38.780824887408926</v>
      </c>
    </row>
    <row r="48" spans="1:6" x14ac:dyDescent="0.6">
      <c r="A48" s="44">
        <v>29</v>
      </c>
      <c r="B48" s="5">
        <v>4000</v>
      </c>
      <c r="C48" s="23">
        <f t="shared" si="9"/>
        <v>8333.3333333333339</v>
      </c>
      <c r="D48" s="23">
        <f t="shared" si="7"/>
        <v>0.48</v>
      </c>
      <c r="E48" s="35">
        <f t="shared" si="10"/>
        <v>4966.074660693178</v>
      </c>
      <c r="F48" s="32">
        <f t="shared" si="3"/>
        <v>966.07466069317798</v>
      </c>
    </row>
    <row r="49" spans="1:6" x14ac:dyDescent="0.6">
      <c r="A49" s="44">
        <v>30</v>
      </c>
      <c r="B49" s="5">
        <v>6000</v>
      </c>
      <c r="C49" s="23">
        <f t="shared" si="9"/>
        <v>8333.3333333333339</v>
      </c>
      <c r="D49" s="23">
        <f t="shared" si="7"/>
        <v>0.72</v>
      </c>
      <c r="E49" s="35">
        <f t="shared" si="10"/>
        <v>6224.1235753970977</v>
      </c>
      <c r="F49" s="32">
        <f t="shared" si="3"/>
        <v>224.12357539709774</v>
      </c>
    </row>
    <row r="50" spans="1:6" x14ac:dyDescent="0.6">
      <c r="A50" s="44">
        <v>31</v>
      </c>
      <c r="B50" s="5">
        <v>7000</v>
      </c>
      <c r="C50" s="23">
        <f t="shared" si="9"/>
        <v>8375</v>
      </c>
      <c r="D50" s="23">
        <f t="shared" si="7"/>
        <v>0.83582089552238803</v>
      </c>
      <c r="E50" s="35">
        <f t="shared" si="10"/>
        <v>7225.833762221615</v>
      </c>
      <c r="F50" s="32">
        <f t="shared" si="3"/>
        <v>225.83376222161496</v>
      </c>
    </row>
    <row r="51" spans="1:6" x14ac:dyDescent="0.6">
      <c r="A51" s="44">
        <v>32</v>
      </c>
      <c r="B51" s="5">
        <v>10000</v>
      </c>
      <c r="C51" s="23">
        <f t="shared" si="9"/>
        <v>8458.3333333333339</v>
      </c>
      <c r="D51" s="23">
        <f t="shared" si="7"/>
        <v>1.1822660098522166</v>
      </c>
      <c r="E51" s="35">
        <f t="shared" si="10"/>
        <v>9558.1650050291428</v>
      </c>
      <c r="F51" s="32">
        <f t="shared" si="3"/>
        <v>-441.83499497085722</v>
      </c>
    </row>
    <row r="52" spans="1:6" x14ac:dyDescent="0.6">
      <c r="A52" s="44">
        <v>33</v>
      </c>
      <c r="B52" s="5">
        <v>15000</v>
      </c>
      <c r="C52" s="23">
        <f t="shared" si="9"/>
        <v>8333.3333333333339</v>
      </c>
      <c r="D52" s="23">
        <f t="shared" si="7"/>
        <v>1.7999999999999998</v>
      </c>
      <c r="E52" s="35">
        <f t="shared" si="10"/>
        <v>13694.164272687311</v>
      </c>
      <c r="F52" s="32">
        <f t="shared" si="3"/>
        <v>-1305.8357273126894</v>
      </c>
    </row>
    <row r="53" spans="1:6" x14ac:dyDescent="0.6">
      <c r="A53" s="44">
        <v>34</v>
      </c>
      <c r="B53" s="5">
        <v>15000</v>
      </c>
      <c r="C53" s="23">
        <f t="shared" si="9"/>
        <v>8208.3333333333339</v>
      </c>
      <c r="D53" s="23">
        <f t="shared" si="7"/>
        <v>1.8274111675126903</v>
      </c>
      <c r="E53" s="35">
        <f t="shared" si="10"/>
        <v>14198.337554812757</v>
      </c>
      <c r="F53" s="32">
        <f t="shared" si="3"/>
        <v>-801.66244518724307</v>
      </c>
    </row>
    <row r="54" spans="1:6" x14ac:dyDescent="0.6">
      <c r="A54" s="44">
        <v>35</v>
      </c>
      <c r="B54" s="5">
        <v>18000</v>
      </c>
      <c r="C54" s="23">
        <f t="shared" si="9"/>
        <v>8208.3333333333339</v>
      </c>
      <c r="D54" s="23">
        <f t="shared" si="7"/>
        <v>2.1928934010152283</v>
      </c>
      <c r="E54" s="35">
        <f t="shared" si="10"/>
        <v>18052.465004965125</v>
      </c>
      <c r="F54" s="32">
        <f t="shared" si="3"/>
        <v>52.465004965124535</v>
      </c>
    </row>
    <row r="55" spans="1:6" x14ac:dyDescent="0.6">
      <c r="A55" s="45">
        <v>36</v>
      </c>
      <c r="B55" s="10">
        <v>8000</v>
      </c>
      <c r="C55" s="29">
        <f t="shared" si="9"/>
        <v>8291.6666666666661</v>
      </c>
      <c r="D55" s="29">
        <f t="shared" si="7"/>
        <v>0.96482412060301515</v>
      </c>
      <c r="E55" s="36">
        <f t="shared" si="10"/>
        <v>10158.173323966466</v>
      </c>
      <c r="F55" s="34">
        <f t="shared" si="3"/>
        <v>2158.1733239664663</v>
      </c>
    </row>
    <row r="56" spans="1:6" x14ac:dyDescent="0.6">
      <c r="A56" s="43">
        <v>37</v>
      </c>
      <c r="B56" s="12">
        <v>5000</v>
      </c>
      <c r="C56" s="30">
        <f t="shared" si="9"/>
        <v>8541.6666666666661</v>
      </c>
      <c r="D56" s="30">
        <f t="shared" si="7"/>
        <v>0.58536585365853666</v>
      </c>
      <c r="E56" s="35">
        <f t="shared" ref="E56:E67" si="11">($I$19+A56*$I$20)*I21</f>
        <v>3943.5985567880307</v>
      </c>
      <c r="F56" s="32">
        <f t="shared" si="3"/>
        <v>-1056.4014432119693</v>
      </c>
    </row>
    <row r="57" spans="1:6" x14ac:dyDescent="0.6">
      <c r="A57" s="44">
        <v>38</v>
      </c>
      <c r="B57" s="5">
        <v>4000</v>
      </c>
      <c r="C57" s="23">
        <f t="shared" si="9"/>
        <v>8916.6666666666661</v>
      </c>
      <c r="D57" s="23">
        <f t="shared" si="7"/>
        <v>0.44859813084112155</v>
      </c>
      <c r="E57" s="35">
        <f t="shared" si="11"/>
        <v>4178.0038420697674</v>
      </c>
      <c r="F57" s="32">
        <f t="shared" si="3"/>
        <v>178.00384206976742</v>
      </c>
    </row>
    <row r="58" spans="1:6" x14ac:dyDescent="0.6">
      <c r="A58" s="44">
        <v>39</v>
      </c>
      <c r="B58" s="5">
        <v>4000</v>
      </c>
      <c r="C58" s="23">
        <f t="shared" si="9"/>
        <v>9125</v>
      </c>
      <c r="D58" s="23">
        <f t="shared" si="7"/>
        <v>0.43835616438356162</v>
      </c>
      <c r="E58" s="35">
        <f t="shared" si="11"/>
        <v>4332.7075724203078</v>
      </c>
      <c r="F58" s="32">
        <f t="shared" si="3"/>
        <v>332.70757242030777</v>
      </c>
    </row>
    <row r="59" spans="1:6" x14ac:dyDescent="0.6">
      <c r="A59" s="44">
        <v>40</v>
      </c>
      <c r="B59" s="5">
        <v>2000</v>
      </c>
      <c r="C59" s="23">
        <f t="shared" si="9"/>
        <v>9208.3333333333339</v>
      </c>
      <c r="D59" s="23">
        <f t="shared" si="7"/>
        <v>0.21719457013574658</v>
      </c>
      <c r="E59" s="35">
        <f t="shared" si="11"/>
        <v>3367.9821478946942</v>
      </c>
      <c r="F59" s="32">
        <f t="shared" si="3"/>
        <v>1367.9821478946942</v>
      </c>
    </row>
    <row r="60" spans="1:6" x14ac:dyDescent="0.6">
      <c r="A60" s="44">
        <v>41</v>
      </c>
      <c r="B60" s="5">
        <v>5000</v>
      </c>
      <c r="C60" s="23">
        <f t="shared" si="9"/>
        <v>9333.3333333333339</v>
      </c>
      <c r="D60" s="23">
        <f t="shared" si="7"/>
        <v>0.5357142857142857</v>
      </c>
      <c r="E60" s="35">
        <f t="shared" si="11"/>
        <v>5499.2527771945379</v>
      </c>
      <c r="F60" s="32">
        <f t="shared" si="3"/>
        <v>499.25277719453788</v>
      </c>
    </row>
    <row r="61" spans="1:6" x14ac:dyDescent="0.6">
      <c r="A61" s="44">
        <v>42</v>
      </c>
      <c r="B61" s="5">
        <v>7000</v>
      </c>
      <c r="C61" s="23">
        <f t="shared" si="9"/>
        <v>9583.3333333333339</v>
      </c>
      <c r="D61" s="23">
        <f t="shared" si="7"/>
        <v>0.73043478260869565</v>
      </c>
      <c r="E61" s="35">
        <f t="shared" si="11"/>
        <v>6886.4451796305339</v>
      </c>
      <c r="F61" s="32">
        <f t="shared" si="3"/>
        <v>-113.55482036946614</v>
      </c>
    </row>
    <row r="62" spans="1:6" x14ac:dyDescent="0.6">
      <c r="A62" s="44">
        <v>43</v>
      </c>
      <c r="B62" s="5">
        <v>12000</v>
      </c>
      <c r="C62" s="23">
        <f t="shared" si="9"/>
        <v>9750</v>
      </c>
      <c r="D62" s="23">
        <f t="shared" si="7"/>
        <v>1.2307692307692308</v>
      </c>
      <c r="E62" s="35">
        <f t="shared" si="11"/>
        <v>7987.9908211805223</v>
      </c>
      <c r="F62" s="32">
        <f t="shared" si="3"/>
        <v>-4012.0091788194777</v>
      </c>
    </row>
    <row r="63" spans="1:6" x14ac:dyDescent="0.6">
      <c r="A63" s="44">
        <v>44</v>
      </c>
      <c r="B63" s="5">
        <v>14000</v>
      </c>
      <c r="C63" s="23">
        <f t="shared" si="9"/>
        <v>9666.6666666666661</v>
      </c>
      <c r="D63" s="23">
        <f t="shared" si="7"/>
        <v>1.4482758620689655</v>
      </c>
      <c r="E63" s="35">
        <f t="shared" si="11"/>
        <v>10557.544384103287</v>
      </c>
      <c r="F63" s="32">
        <f t="shared" si="3"/>
        <v>-3442.4556158967134</v>
      </c>
    </row>
    <row r="64" spans="1:6" x14ac:dyDescent="0.6">
      <c r="A64" s="44">
        <v>45</v>
      </c>
      <c r="B64" s="5">
        <v>16000</v>
      </c>
      <c r="C64" s="23">
        <f t="shared" si="9"/>
        <v>9541.6666666666661</v>
      </c>
      <c r="D64" s="23">
        <f t="shared" si="7"/>
        <v>1.6768558951965067</v>
      </c>
      <c r="E64" s="35">
        <f t="shared" si="11"/>
        <v>15113.62609488487</v>
      </c>
      <c r="F64" s="32">
        <f t="shared" si="3"/>
        <v>-886.37390511512967</v>
      </c>
    </row>
    <row r="65" spans="1:6" x14ac:dyDescent="0.6">
      <c r="A65" s="44">
        <v>46</v>
      </c>
      <c r="B65" s="5">
        <v>16000</v>
      </c>
      <c r="C65" s="23">
        <f t="shared" si="9"/>
        <v>9500</v>
      </c>
      <c r="D65" s="23">
        <f t="shared" si="7"/>
        <v>1.6842105263157894</v>
      </c>
      <c r="E65" s="35">
        <f t="shared" si="11"/>
        <v>15657.455529804323</v>
      </c>
      <c r="F65" s="32">
        <f t="shared" si="3"/>
        <v>-342.54447019567669</v>
      </c>
    </row>
    <row r="66" spans="1:6" x14ac:dyDescent="0.6">
      <c r="A66" s="44">
        <v>47</v>
      </c>
      <c r="B66" s="5">
        <v>20000</v>
      </c>
      <c r="C66" s="23">
        <f t="shared" si="9"/>
        <v>9583.3333333333339</v>
      </c>
      <c r="D66" s="23">
        <f t="shared" si="7"/>
        <v>2.0869565217391304</v>
      </c>
      <c r="E66" s="35">
        <f t="shared" si="11"/>
        <v>19891.906598490023</v>
      </c>
      <c r="F66" s="32">
        <f t="shared" si="3"/>
        <v>-108.09340150997741</v>
      </c>
    </row>
    <row r="67" spans="1:6" x14ac:dyDescent="0.6">
      <c r="A67" s="45">
        <v>48</v>
      </c>
      <c r="B67" s="10">
        <v>12000</v>
      </c>
      <c r="C67" s="29">
        <f t="shared" si="9"/>
        <v>9625</v>
      </c>
      <c r="D67" s="29">
        <f t="shared" si="7"/>
        <v>1.2467532467532467</v>
      </c>
      <c r="E67" s="36">
        <f t="shared" si="11"/>
        <v>11184.517455593974</v>
      </c>
      <c r="F67" s="34">
        <f t="shared" si="3"/>
        <v>-815.48254440602614</v>
      </c>
    </row>
    <row r="68" spans="1:6" x14ac:dyDescent="0.6">
      <c r="A68" s="43">
        <v>49</v>
      </c>
      <c r="B68" s="12">
        <v>5000</v>
      </c>
      <c r="C68" s="30">
        <f t="shared" si="9"/>
        <v>9416.6666666666661</v>
      </c>
      <c r="D68" s="30">
        <f t="shared" si="7"/>
        <v>0.53097345132743368</v>
      </c>
      <c r="E68" s="35">
        <f t="shared" ref="E68:E79" si="12">($I$19+A68*$I$20)*I21</f>
        <v>4338.7183323946501</v>
      </c>
      <c r="F68" s="32">
        <f t="shared" si="3"/>
        <v>-661.28166760534987</v>
      </c>
    </row>
    <row r="69" spans="1:6" x14ac:dyDescent="0.6">
      <c r="A69" s="44">
        <v>50</v>
      </c>
      <c r="B69" s="5">
        <v>2000</v>
      </c>
      <c r="C69" s="23">
        <f t="shared" si="9"/>
        <v>9083.3333333333339</v>
      </c>
      <c r="D69" s="23">
        <f t="shared" si="7"/>
        <v>0.22018348623853209</v>
      </c>
      <c r="E69" s="35">
        <f t="shared" si="12"/>
        <v>4593.1431548014243</v>
      </c>
      <c r="F69" s="32">
        <f t="shared" si="3"/>
        <v>2593.1431548014243</v>
      </c>
    </row>
    <row r="70" spans="1:6" x14ac:dyDescent="0.6">
      <c r="A70" s="44">
        <v>51</v>
      </c>
      <c r="B70" s="5">
        <v>3000</v>
      </c>
      <c r="C70" s="23">
        <f t="shared" si="9"/>
        <v>9000</v>
      </c>
      <c r="D70" s="23">
        <f t="shared" si="7"/>
        <v>0.33333333333333331</v>
      </c>
      <c r="E70" s="35">
        <f t="shared" si="12"/>
        <v>4759.6832555480114</v>
      </c>
      <c r="F70" s="32">
        <f t="shared" si="3"/>
        <v>1759.6832555480114</v>
      </c>
    </row>
    <row r="71" spans="1:6" x14ac:dyDescent="0.6">
      <c r="A71" s="44">
        <v>52</v>
      </c>
      <c r="B71" s="5">
        <v>2000</v>
      </c>
      <c r="C71" s="23">
        <f t="shared" si="9"/>
        <v>9250</v>
      </c>
      <c r="D71" s="23">
        <f t="shared" si="7"/>
        <v>0.21621621621621623</v>
      </c>
      <c r="E71" s="35">
        <f t="shared" si="12"/>
        <v>3697.1834709019799</v>
      </c>
      <c r="F71" s="32">
        <f t="shared" si="3"/>
        <v>1697.1834709019799</v>
      </c>
    </row>
    <row r="72" spans="1:6" x14ac:dyDescent="0.6">
      <c r="A72" s="44">
        <v>53</v>
      </c>
      <c r="B72" s="5">
        <v>7000</v>
      </c>
      <c r="C72" s="23">
        <f t="shared" si="9"/>
        <v>9500</v>
      </c>
      <c r="D72" s="23">
        <f t="shared" si="7"/>
        <v>0.73684210526315785</v>
      </c>
      <c r="E72" s="35">
        <f t="shared" si="12"/>
        <v>6032.4308936958987</v>
      </c>
      <c r="F72" s="32">
        <f t="shared" si="3"/>
        <v>-967.5691063041013</v>
      </c>
    </row>
    <row r="73" spans="1:6" x14ac:dyDescent="0.6">
      <c r="A73" s="44">
        <v>54</v>
      </c>
      <c r="B73" s="5">
        <v>6000</v>
      </c>
      <c r="C73" s="23">
        <f t="shared" si="9"/>
        <v>9416.6666666666661</v>
      </c>
      <c r="D73" s="23">
        <f t="shared" si="7"/>
        <v>0.63716814159292035</v>
      </c>
      <c r="E73" s="35">
        <f t="shared" si="12"/>
        <v>7548.7667838639709</v>
      </c>
      <c r="F73" s="32">
        <f t="shared" si="3"/>
        <v>1548.7667838639709</v>
      </c>
    </row>
    <row r="74" spans="1:6" x14ac:dyDescent="0.6">
      <c r="A74" s="44">
        <v>55</v>
      </c>
      <c r="B74" s="5">
        <v>8000</v>
      </c>
      <c r="C74" s="13" t="s">
        <v>20</v>
      </c>
      <c r="D74" s="13" t="s">
        <v>20</v>
      </c>
      <c r="E74" s="35">
        <f t="shared" si="12"/>
        <v>8750.1478801394314</v>
      </c>
      <c r="F74" s="32">
        <f t="shared" si="3"/>
        <v>750.14788013943144</v>
      </c>
    </row>
    <row r="75" spans="1:6" x14ac:dyDescent="0.6">
      <c r="A75" s="44">
        <v>56</v>
      </c>
      <c r="B75" s="5">
        <v>10000</v>
      </c>
      <c r="C75" s="13" t="s">
        <v>20</v>
      </c>
      <c r="D75" s="13" t="s">
        <v>20</v>
      </c>
      <c r="E75" s="35">
        <f t="shared" si="12"/>
        <v>11556.923763177432</v>
      </c>
      <c r="F75" s="32">
        <f t="shared" si="3"/>
        <v>1556.9237631774322</v>
      </c>
    </row>
    <row r="76" spans="1:6" x14ac:dyDescent="0.6">
      <c r="A76" s="44">
        <v>57</v>
      </c>
      <c r="B76" s="5">
        <v>18000</v>
      </c>
      <c r="C76" s="13" t="s">
        <v>20</v>
      </c>
      <c r="D76" s="13" t="s">
        <v>20</v>
      </c>
      <c r="E76" s="35">
        <f t="shared" si="12"/>
        <v>16533.087917082434</v>
      </c>
      <c r="F76" s="32">
        <f t="shared" si="3"/>
        <v>-1466.9120829175663</v>
      </c>
    </row>
    <row r="77" spans="1:6" x14ac:dyDescent="0.6">
      <c r="A77" s="44">
        <v>58</v>
      </c>
      <c r="B77" s="5">
        <v>20000</v>
      </c>
      <c r="C77" s="13" t="s">
        <v>20</v>
      </c>
      <c r="D77" s="13" t="s">
        <v>20</v>
      </c>
      <c r="E77" s="35">
        <f t="shared" si="12"/>
        <v>17116.573504795891</v>
      </c>
      <c r="F77" s="32">
        <f t="shared" si="3"/>
        <v>-2883.4264952041085</v>
      </c>
    </row>
    <row r="78" spans="1:6" x14ac:dyDescent="0.6">
      <c r="A78" s="44">
        <v>59</v>
      </c>
      <c r="B78" s="5">
        <v>22000</v>
      </c>
      <c r="C78" s="13" t="s">
        <v>20</v>
      </c>
      <c r="D78" s="13" t="s">
        <v>20</v>
      </c>
      <c r="E78" s="35">
        <f t="shared" si="12"/>
        <v>21731.348192014928</v>
      </c>
      <c r="F78" s="32">
        <f t="shared" si="3"/>
        <v>-268.65180798507208</v>
      </c>
    </row>
    <row r="79" spans="1:6" x14ac:dyDescent="0.6">
      <c r="A79" s="45">
        <v>60</v>
      </c>
      <c r="B79" s="10">
        <v>8000</v>
      </c>
      <c r="C79" s="31" t="s">
        <v>20</v>
      </c>
      <c r="D79" s="31" t="s">
        <v>20</v>
      </c>
      <c r="E79" s="36">
        <f t="shared" si="12"/>
        <v>12210.861587221478</v>
      </c>
      <c r="F79" s="34">
        <f t="shared" si="3"/>
        <v>4210.8615872214777</v>
      </c>
    </row>
    <row r="80" spans="1:6" x14ac:dyDescent="0.4">
      <c r="A80" s="43">
        <v>61</v>
      </c>
      <c r="B80" s="39" t="s">
        <v>20</v>
      </c>
      <c r="C80" s="37" t="s">
        <v>20</v>
      </c>
      <c r="D80" s="37" t="s">
        <v>20</v>
      </c>
      <c r="E80" s="35">
        <f t="shared" ref="E80:E91" si="13">($I$19+A80*$I$20)*I21</f>
        <v>4733.8381080012696</v>
      </c>
      <c r="F80" s="39" t="s">
        <v>20</v>
      </c>
    </row>
    <row r="81" spans="1:6" x14ac:dyDescent="0.4">
      <c r="A81" s="44">
        <v>62</v>
      </c>
      <c r="B81" s="40" t="s">
        <v>20</v>
      </c>
      <c r="C81" s="13" t="s">
        <v>20</v>
      </c>
      <c r="D81" s="13" t="s">
        <v>20</v>
      </c>
      <c r="E81" s="35">
        <f t="shared" si="13"/>
        <v>5008.2824675330794</v>
      </c>
      <c r="F81" s="40" t="s">
        <v>20</v>
      </c>
    </row>
    <row r="82" spans="1:6" x14ac:dyDescent="0.4">
      <c r="A82" s="44">
        <v>63</v>
      </c>
      <c r="B82" s="40" t="s">
        <v>20</v>
      </c>
      <c r="C82" s="13" t="s">
        <v>20</v>
      </c>
      <c r="D82" s="13" t="s">
        <v>20</v>
      </c>
      <c r="E82" s="35">
        <f t="shared" si="13"/>
        <v>5186.658938675715</v>
      </c>
      <c r="F82" s="40" t="s">
        <v>20</v>
      </c>
    </row>
    <row r="83" spans="1:6" x14ac:dyDescent="0.4">
      <c r="A83" s="44">
        <v>64</v>
      </c>
      <c r="B83" s="40" t="s">
        <v>20</v>
      </c>
      <c r="C83" s="13" t="s">
        <v>20</v>
      </c>
      <c r="D83" s="13" t="s">
        <v>20</v>
      </c>
      <c r="E83" s="35">
        <f t="shared" si="13"/>
        <v>4026.3847939092652</v>
      </c>
      <c r="F83" s="40" t="s">
        <v>20</v>
      </c>
    </row>
    <row r="84" spans="1:6" x14ac:dyDescent="0.4">
      <c r="A84" s="44">
        <v>65</v>
      </c>
      <c r="B84" s="40" t="s">
        <v>20</v>
      </c>
      <c r="C84" s="13" t="s">
        <v>20</v>
      </c>
      <c r="D84" s="13" t="s">
        <v>20</v>
      </c>
      <c r="E84" s="35">
        <f t="shared" si="13"/>
        <v>6565.6090101972577</v>
      </c>
      <c r="F84" s="40" t="s">
        <v>20</v>
      </c>
    </row>
    <row r="85" spans="1:6" x14ac:dyDescent="0.4">
      <c r="A85" s="44">
        <v>66</v>
      </c>
      <c r="B85" s="40" t="s">
        <v>20</v>
      </c>
      <c r="C85" s="13" t="s">
        <v>20</v>
      </c>
      <c r="D85" s="13" t="s">
        <v>20</v>
      </c>
      <c r="E85" s="35">
        <f t="shared" si="13"/>
        <v>8211.088388097407</v>
      </c>
      <c r="F85" s="40" t="s">
        <v>20</v>
      </c>
    </row>
    <row r="86" spans="1:6" x14ac:dyDescent="0.4">
      <c r="A86" s="44">
        <v>67</v>
      </c>
      <c r="B86" s="40" t="s">
        <v>20</v>
      </c>
      <c r="C86" s="13" t="s">
        <v>20</v>
      </c>
      <c r="D86" s="13" t="s">
        <v>20</v>
      </c>
      <c r="E86" s="35">
        <f t="shared" si="13"/>
        <v>9512.3049390983379</v>
      </c>
      <c r="F86" s="40" t="s">
        <v>20</v>
      </c>
    </row>
    <row r="87" spans="1:6" x14ac:dyDescent="0.4">
      <c r="A87" s="44">
        <v>68</v>
      </c>
      <c r="B87" s="40" t="s">
        <v>20</v>
      </c>
      <c r="C87" s="13" t="s">
        <v>20</v>
      </c>
      <c r="D87" s="13" t="s">
        <v>20</v>
      </c>
      <c r="E87" s="35">
        <f t="shared" si="13"/>
        <v>12556.303142251576</v>
      </c>
      <c r="F87" s="40" t="s">
        <v>20</v>
      </c>
    </row>
    <row r="88" spans="1:6" x14ac:dyDescent="0.4">
      <c r="A88" s="44">
        <v>69</v>
      </c>
      <c r="B88" s="40" t="s">
        <v>20</v>
      </c>
      <c r="C88" s="13" t="s">
        <v>20</v>
      </c>
      <c r="D88" s="13" t="s">
        <v>20</v>
      </c>
      <c r="E88" s="35">
        <f t="shared" si="13"/>
        <v>17952.549739279995</v>
      </c>
      <c r="F88" s="40" t="s">
        <v>20</v>
      </c>
    </row>
    <row r="89" spans="1:6" x14ac:dyDescent="0.4">
      <c r="A89" s="44">
        <v>70</v>
      </c>
      <c r="B89" s="40" t="s">
        <v>20</v>
      </c>
      <c r="C89" s="13" t="s">
        <v>20</v>
      </c>
      <c r="D89" s="13" t="s">
        <v>20</v>
      </c>
      <c r="E89" s="35">
        <f t="shared" si="13"/>
        <v>18575.691479787456</v>
      </c>
      <c r="F89" s="40" t="s">
        <v>20</v>
      </c>
    </row>
    <row r="90" spans="1:6" x14ac:dyDescent="0.4">
      <c r="A90" s="44">
        <v>71</v>
      </c>
      <c r="B90" s="40" t="s">
        <v>20</v>
      </c>
      <c r="C90" s="13" t="s">
        <v>20</v>
      </c>
      <c r="D90" s="13" t="s">
        <v>20</v>
      </c>
      <c r="E90" s="35">
        <f t="shared" si="13"/>
        <v>23570.789785539826</v>
      </c>
      <c r="F90" s="40" t="s">
        <v>20</v>
      </c>
    </row>
    <row r="91" spans="1:6" x14ac:dyDescent="0.4">
      <c r="A91" s="45">
        <v>72</v>
      </c>
      <c r="B91" s="41" t="s">
        <v>20</v>
      </c>
      <c r="C91" s="31" t="s">
        <v>20</v>
      </c>
      <c r="D91" s="31" t="s">
        <v>20</v>
      </c>
      <c r="E91" s="36">
        <f t="shared" si="13"/>
        <v>13237.205718848982</v>
      </c>
      <c r="F91" s="21" t="s">
        <v>20</v>
      </c>
    </row>
    <row r="92" spans="1:6" x14ac:dyDescent="0.6">
      <c r="B92" s="20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CBF20-3CEF-43CC-AD66-BDB42531BA16}">
  <dimension ref="A1:I18"/>
  <sheetViews>
    <sheetView topLeftCell="A3" workbookViewId="0">
      <selection sqref="A1:I18"/>
    </sheetView>
  </sheetViews>
  <sheetFormatPr defaultRowHeight="16.899999999999999" x14ac:dyDescent="0.6"/>
  <cols>
    <col min="1" max="1" width="17.8125" bestFit="1" customWidth="1"/>
    <col min="2" max="2" width="12.125" bestFit="1" customWidth="1"/>
    <col min="3" max="3" width="13" bestFit="1" customWidth="1"/>
    <col min="4" max="4" width="12.125" bestFit="1" customWidth="1"/>
    <col min="5" max="5" width="12.3125" bestFit="1" customWidth="1"/>
    <col min="6" max="6" width="12.375" bestFit="1" customWidth="1"/>
    <col min="7" max="9" width="12.125" bestFit="1" customWidth="1"/>
  </cols>
  <sheetData>
    <row r="1" spans="1:9" x14ac:dyDescent="0.6">
      <c r="A1" t="s">
        <v>24</v>
      </c>
    </row>
    <row r="2" spans="1:9" ht="17.25" thickBot="1" x14ac:dyDescent="0.65"/>
    <row r="3" spans="1:9" x14ac:dyDescent="0.6">
      <c r="A3" s="17" t="s">
        <v>25</v>
      </c>
      <c r="B3" s="17"/>
    </row>
    <row r="4" spans="1:9" x14ac:dyDescent="0.6">
      <c r="A4" t="s">
        <v>26</v>
      </c>
      <c r="B4">
        <v>0.9567564646378518</v>
      </c>
    </row>
    <row r="5" spans="1:9" x14ac:dyDescent="0.6">
      <c r="A5" t="s">
        <v>27</v>
      </c>
      <c r="B5">
        <v>0.91538293262632087</v>
      </c>
    </row>
    <row r="6" spans="1:9" x14ac:dyDescent="0.6">
      <c r="A6" t="s">
        <v>28</v>
      </c>
      <c r="B6">
        <v>0.91354343116167569</v>
      </c>
    </row>
    <row r="7" spans="1:9" x14ac:dyDescent="0.6">
      <c r="A7" t="s">
        <v>29</v>
      </c>
      <c r="B7">
        <v>309.98118711199857</v>
      </c>
    </row>
    <row r="8" spans="1:9" ht="17.25" thickBot="1" x14ac:dyDescent="0.65">
      <c r="A8" s="15" t="s">
        <v>30</v>
      </c>
      <c r="B8" s="15">
        <v>48</v>
      </c>
    </row>
    <row r="10" spans="1:9" ht="17.25" thickBot="1" x14ac:dyDescent="0.65">
      <c r="A10" t="s">
        <v>31</v>
      </c>
    </row>
    <row r="11" spans="1:9" x14ac:dyDescent="0.6">
      <c r="A11" s="16"/>
      <c r="B11" s="16" t="s">
        <v>35</v>
      </c>
      <c r="C11" s="16" t="s">
        <v>36</v>
      </c>
      <c r="D11" s="16" t="s">
        <v>37</v>
      </c>
      <c r="E11" s="16" t="s">
        <v>38</v>
      </c>
      <c r="F11" s="16" t="s">
        <v>39</v>
      </c>
    </row>
    <row r="12" spans="1:9" x14ac:dyDescent="0.6">
      <c r="A12" t="s">
        <v>32</v>
      </c>
      <c r="B12">
        <v>1</v>
      </c>
      <c r="C12">
        <v>47816011.46941489</v>
      </c>
      <c r="D12">
        <v>47816011.46941489</v>
      </c>
      <c r="E12">
        <v>497.62555247700152</v>
      </c>
      <c r="F12">
        <v>2.6187881235283294E-26</v>
      </c>
    </row>
    <row r="13" spans="1:9" x14ac:dyDescent="0.6">
      <c r="A13" t="s">
        <v>33</v>
      </c>
      <c r="B13">
        <v>46</v>
      </c>
      <c r="C13">
        <v>4420063.4727147371</v>
      </c>
      <c r="D13">
        <v>96088.336363363851</v>
      </c>
    </row>
    <row r="14" spans="1:9" ht="17.25" thickBot="1" x14ac:dyDescent="0.65">
      <c r="A14" s="15" t="s">
        <v>18</v>
      </c>
      <c r="B14" s="15">
        <v>47</v>
      </c>
      <c r="C14" s="15">
        <v>52236074.942129627</v>
      </c>
      <c r="D14" s="15"/>
      <c r="E14" s="15"/>
      <c r="F14" s="15"/>
    </row>
    <row r="15" spans="1:9" ht="17.25" thickBot="1" x14ac:dyDescent="0.65"/>
    <row r="16" spans="1:9" x14ac:dyDescent="0.6">
      <c r="A16" s="16"/>
      <c r="B16" s="16" t="s">
        <v>40</v>
      </c>
      <c r="C16" s="16" t="s">
        <v>29</v>
      </c>
      <c r="D16" s="16" t="s">
        <v>41</v>
      </c>
      <c r="E16" s="16" t="s">
        <v>42</v>
      </c>
      <c r="F16" s="16" t="s">
        <v>43</v>
      </c>
      <c r="G16" s="16" t="s">
        <v>44</v>
      </c>
      <c r="H16" s="16" t="s">
        <v>45</v>
      </c>
      <c r="I16" s="16" t="s">
        <v>46</v>
      </c>
    </row>
    <row r="17" spans="1:9" x14ac:dyDescent="0.6">
      <c r="A17" t="s">
        <v>34</v>
      </c>
      <c r="B17" s="18">
        <v>5963.1881121242823</v>
      </c>
      <c r="C17">
        <v>108.18998348923702</v>
      </c>
      <c r="D17">
        <v>55.117746761811027</v>
      </c>
      <c r="E17">
        <v>1.1620831526604353E-43</v>
      </c>
      <c r="F17">
        <v>5745.4129705116311</v>
      </c>
      <c r="G17">
        <v>6180.9632537369334</v>
      </c>
      <c r="H17">
        <v>5745.4129705116311</v>
      </c>
      <c r="I17">
        <v>6180.9632537369334</v>
      </c>
    </row>
    <row r="18" spans="1:9" ht="17.25" thickBot="1" x14ac:dyDescent="0.65">
      <c r="A18" s="15" t="s">
        <v>47</v>
      </c>
      <c r="B18" s="19">
        <v>72.045972644376903</v>
      </c>
      <c r="C18" s="15">
        <v>3.2296716587570669</v>
      </c>
      <c r="D18" s="15">
        <v>22.307522329407213</v>
      </c>
      <c r="E18" s="15">
        <v>2.6187881235283294E-26</v>
      </c>
      <c r="F18" s="15">
        <v>65.544980776509988</v>
      </c>
      <c r="G18" s="15">
        <v>78.546964512243818</v>
      </c>
      <c r="H18" s="15">
        <v>65.544980776509988</v>
      </c>
      <c r="I18" s="15">
        <v>78.546964512243818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87058-D395-4A80-8F0C-92A3E1B31837}">
  <dimension ref="A1:I31"/>
  <sheetViews>
    <sheetView topLeftCell="A15" workbookViewId="0">
      <selection activeCell="F31" sqref="F31"/>
    </sheetView>
  </sheetViews>
  <sheetFormatPr defaultRowHeight="16.899999999999999" x14ac:dyDescent="0.6"/>
  <cols>
    <col min="2" max="2" width="8.375" bestFit="1" customWidth="1"/>
    <col min="4" max="4" width="16.875" bestFit="1" customWidth="1"/>
    <col min="5" max="6" width="27.625" bestFit="1" customWidth="1"/>
    <col min="7" max="7" width="15" bestFit="1" customWidth="1"/>
  </cols>
  <sheetData>
    <row r="1" spans="1:9" x14ac:dyDescent="0.4">
      <c r="A1" s="48" t="s">
        <v>71</v>
      </c>
      <c r="B1" s="48" t="s">
        <v>72</v>
      </c>
      <c r="C1" t="s">
        <v>21</v>
      </c>
      <c r="D1" s="48" t="s">
        <v>78</v>
      </c>
      <c r="E1" s="48" t="s">
        <v>84</v>
      </c>
      <c r="F1" s="48" t="s">
        <v>79</v>
      </c>
      <c r="G1" s="48" t="s">
        <v>80</v>
      </c>
      <c r="H1" s="48"/>
      <c r="I1" s="48"/>
    </row>
    <row r="2" spans="1:9" x14ac:dyDescent="0.6">
      <c r="C2">
        <v>0</v>
      </c>
      <c r="E2" s="18">
        <f>AVERAGE(D3:D18)</f>
        <v>128.75</v>
      </c>
    </row>
    <row r="3" spans="1:9" x14ac:dyDescent="0.4">
      <c r="A3" s="47">
        <v>1</v>
      </c>
      <c r="B3" s="47" t="s">
        <v>73</v>
      </c>
      <c r="C3">
        <v>1</v>
      </c>
      <c r="D3" s="47">
        <v>80</v>
      </c>
      <c r="E3" s="18">
        <f>$B$28*D3+(1-$B$28)*E2</f>
        <v>123.875</v>
      </c>
      <c r="F3" s="18">
        <f>E2</f>
        <v>128.75</v>
      </c>
      <c r="G3" s="18">
        <f t="shared" ref="G3:G18" si="0">F3-D3</f>
        <v>48.75</v>
      </c>
    </row>
    <row r="4" spans="1:9" x14ac:dyDescent="0.4">
      <c r="A4" s="47"/>
      <c r="B4" s="47" t="s">
        <v>74</v>
      </c>
      <c r="C4">
        <v>2</v>
      </c>
      <c r="D4" s="47">
        <v>96</v>
      </c>
      <c r="E4" s="18">
        <f t="shared" ref="E4:E18" si="1">$B$28*D4+(1-$B$28)*E3</f>
        <v>121.08750000000001</v>
      </c>
      <c r="F4" s="18">
        <f t="shared" ref="F4:F18" si="2">E3</f>
        <v>123.875</v>
      </c>
      <c r="G4" s="18">
        <f t="shared" si="0"/>
        <v>27.875</v>
      </c>
    </row>
    <row r="5" spans="1:9" x14ac:dyDescent="0.4">
      <c r="A5" s="47"/>
      <c r="B5" s="47" t="s">
        <v>75</v>
      </c>
      <c r="C5">
        <v>3</v>
      </c>
      <c r="D5" s="47">
        <v>103</v>
      </c>
      <c r="E5" s="18">
        <f t="shared" si="1"/>
        <v>119.27875</v>
      </c>
      <c r="F5" s="18">
        <f t="shared" si="2"/>
        <v>121.08750000000001</v>
      </c>
      <c r="G5" s="18">
        <f t="shared" si="0"/>
        <v>18.087500000000006</v>
      </c>
    </row>
    <row r="6" spans="1:9" x14ac:dyDescent="0.4">
      <c r="A6" s="47"/>
      <c r="B6" s="47" t="s">
        <v>76</v>
      </c>
      <c r="C6">
        <v>4</v>
      </c>
      <c r="D6" s="47">
        <v>123</v>
      </c>
      <c r="E6" s="18">
        <f t="shared" si="1"/>
        <v>119.650875</v>
      </c>
      <c r="F6" s="18">
        <f t="shared" si="2"/>
        <v>119.27875</v>
      </c>
      <c r="G6" s="18">
        <f t="shared" si="0"/>
        <v>-3.7212499999999977</v>
      </c>
    </row>
    <row r="7" spans="1:9" x14ac:dyDescent="0.4">
      <c r="A7" s="47">
        <v>2</v>
      </c>
      <c r="B7" s="47" t="s">
        <v>73</v>
      </c>
      <c r="C7">
        <v>5</v>
      </c>
      <c r="D7" s="47">
        <v>120</v>
      </c>
      <c r="E7" s="18">
        <f t="shared" si="1"/>
        <v>119.6857875</v>
      </c>
      <c r="F7" s="18">
        <f t="shared" si="2"/>
        <v>119.650875</v>
      </c>
      <c r="G7" s="18">
        <f t="shared" si="0"/>
        <v>-0.3491250000000008</v>
      </c>
    </row>
    <row r="8" spans="1:9" x14ac:dyDescent="0.4">
      <c r="A8" s="47"/>
      <c r="B8" s="47" t="s">
        <v>74</v>
      </c>
      <c r="C8">
        <v>6</v>
      </c>
      <c r="D8" s="47">
        <v>109</v>
      </c>
      <c r="E8" s="18">
        <f t="shared" si="1"/>
        <v>118.61720875000002</v>
      </c>
      <c r="F8" s="18">
        <f t="shared" si="2"/>
        <v>119.6857875</v>
      </c>
      <c r="G8" s="18">
        <f t="shared" si="0"/>
        <v>10.685787500000004</v>
      </c>
    </row>
    <row r="9" spans="1:9" x14ac:dyDescent="0.4">
      <c r="A9" s="47"/>
      <c r="B9" s="47" t="s">
        <v>75</v>
      </c>
      <c r="C9">
        <v>7</v>
      </c>
      <c r="D9" s="47">
        <v>145</v>
      </c>
      <c r="E9" s="18">
        <f t="shared" si="1"/>
        <v>121.25548787500001</v>
      </c>
      <c r="F9" s="18">
        <f t="shared" si="2"/>
        <v>118.61720875000002</v>
      </c>
      <c r="G9" s="18">
        <f t="shared" si="0"/>
        <v>-26.382791249999983</v>
      </c>
    </row>
    <row r="10" spans="1:9" x14ac:dyDescent="0.4">
      <c r="A10" s="47"/>
      <c r="B10" s="47" t="s">
        <v>76</v>
      </c>
      <c r="C10">
        <v>8</v>
      </c>
      <c r="D10" s="47">
        <v>120</v>
      </c>
      <c r="E10" s="18">
        <f t="shared" si="1"/>
        <v>121.12993908750002</v>
      </c>
      <c r="F10" s="18">
        <f t="shared" si="2"/>
        <v>121.25548787500001</v>
      </c>
      <c r="G10" s="18">
        <f t="shared" si="0"/>
        <v>1.2554878750000142</v>
      </c>
    </row>
    <row r="11" spans="1:9" x14ac:dyDescent="0.4">
      <c r="A11" s="47">
        <v>3</v>
      </c>
      <c r="B11" s="47" t="s">
        <v>73</v>
      </c>
      <c r="C11">
        <v>9</v>
      </c>
      <c r="D11" s="47">
        <v>141</v>
      </c>
      <c r="E11" s="18">
        <f t="shared" si="1"/>
        <v>123.11694517875003</v>
      </c>
      <c r="F11" s="18">
        <f t="shared" si="2"/>
        <v>121.12993908750002</v>
      </c>
      <c r="G11" s="18">
        <f t="shared" si="0"/>
        <v>-19.87006091249998</v>
      </c>
    </row>
    <row r="12" spans="1:9" x14ac:dyDescent="0.4">
      <c r="A12" s="47"/>
      <c r="B12" s="47" t="s">
        <v>74</v>
      </c>
      <c r="C12">
        <v>10</v>
      </c>
      <c r="D12" s="47">
        <v>128</v>
      </c>
      <c r="E12" s="18">
        <f t="shared" si="1"/>
        <v>123.60525066087503</v>
      </c>
      <c r="F12" s="18">
        <f t="shared" si="2"/>
        <v>123.11694517875003</v>
      </c>
      <c r="G12" s="18">
        <f t="shared" si="0"/>
        <v>-4.8830548212499707</v>
      </c>
    </row>
    <row r="13" spans="1:9" x14ac:dyDescent="0.4">
      <c r="A13" s="47"/>
      <c r="B13" s="47" t="s">
        <v>75</v>
      </c>
      <c r="C13">
        <v>11</v>
      </c>
      <c r="D13" s="47">
        <v>143</v>
      </c>
      <c r="E13" s="18">
        <f t="shared" si="1"/>
        <v>125.54472559478752</v>
      </c>
      <c r="F13" s="18">
        <f t="shared" si="2"/>
        <v>123.60525066087503</v>
      </c>
      <c r="G13" s="18">
        <f t="shared" si="0"/>
        <v>-19.394749339124971</v>
      </c>
    </row>
    <row r="14" spans="1:9" x14ac:dyDescent="0.4">
      <c r="A14" s="47"/>
      <c r="B14" s="47" t="s">
        <v>76</v>
      </c>
      <c r="C14">
        <v>12</v>
      </c>
      <c r="D14" s="47">
        <v>139</v>
      </c>
      <c r="E14" s="18">
        <f t="shared" si="1"/>
        <v>126.89025303530877</v>
      </c>
      <c r="F14" s="18">
        <f t="shared" si="2"/>
        <v>125.54472559478752</v>
      </c>
      <c r="G14" s="18">
        <f t="shared" si="0"/>
        <v>-13.455274405212478</v>
      </c>
    </row>
    <row r="15" spans="1:9" x14ac:dyDescent="0.4">
      <c r="A15" s="47">
        <v>4</v>
      </c>
      <c r="B15" s="47" t="s">
        <v>73</v>
      </c>
      <c r="C15">
        <v>13</v>
      </c>
      <c r="D15" s="47">
        <v>142</v>
      </c>
      <c r="E15" s="18">
        <f t="shared" si="1"/>
        <v>128.40122773177791</v>
      </c>
      <c r="F15" s="18">
        <f t="shared" si="2"/>
        <v>126.89025303530877</v>
      </c>
      <c r="G15" s="18">
        <f t="shared" si="0"/>
        <v>-15.109746964691226</v>
      </c>
    </row>
    <row r="16" spans="1:9" x14ac:dyDescent="0.4">
      <c r="A16" s="47"/>
      <c r="B16" s="47" t="s">
        <v>74</v>
      </c>
      <c r="C16">
        <v>14</v>
      </c>
      <c r="D16" s="47">
        <v>140</v>
      </c>
      <c r="E16" s="18">
        <f t="shared" si="1"/>
        <v>129.56110495860014</v>
      </c>
      <c r="F16" s="18">
        <f t="shared" si="2"/>
        <v>128.40122773177791</v>
      </c>
      <c r="G16" s="18">
        <f t="shared" si="0"/>
        <v>-11.598772268222092</v>
      </c>
    </row>
    <row r="17" spans="1:7" x14ac:dyDescent="0.4">
      <c r="A17" s="47"/>
      <c r="B17" s="47" t="s">
        <v>75</v>
      </c>
      <c r="C17">
        <v>15</v>
      </c>
      <c r="D17" s="47">
        <v>161</v>
      </c>
      <c r="E17" s="18">
        <f t="shared" si="1"/>
        <v>132.70499446274013</v>
      </c>
      <c r="F17" s="18">
        <f t="shared" si="2"/>
        <v>129.56110495860014</v>
      </c>
      <c r="G17" s="18">
        <f t="shared" si="0"/>
        <v>-31.43889504139986</v>
      </c>
    </row>
    <row r="18" spans="1:7" x14ac:dyDescent="0.4">
      <c r="A18" s="47"/>
      <c r="B18" s="47" t="s">
        <v>76</v>
      </c>
      <c r="C18">
        <v>16</v>
      </c>
      <c r="D18" s="47">
        <v>170</v>
      </c>
      <c r="E18" s="18">
        <f t="shared" si="1"/>
        <v>136.43449501646612</v>
      </c>
      <c r="F18" s="18">
        <f t="shared" si="2"/>
        <v>132.70499446274013</v>
      </c>
      <c r="G18" s="18">
        <f t="shared" si="0"/>
        <v>-37.295005537259868</v>
      </c>
    </row>
    <row r="19" spans="1:7" x14ac:dyDescent="0.4">
      <c r="A19" s="47">
        <v>5</v>
      </c>
      <c r="B19" s="47" t="s">
        <v>73</v>
      </c>
      <c r="C19">
        <v>17</v>
      </c>
      <c r="D19" s="47" t="s">
        <v>20</v>
      </c>
      <c r="F19" s="18">
        <f>$E$18</f>
        <v>136.43449501646612</v>
      </c>
    </row>
    <row r="20" spans="1:7" x14ac:dyDescent="0.4">
      <c r="A20" s="47"/>
      <c r="B20" s="47" t="s">
        <v>74</v>
      </c>
      <c r="C20">
        <v>18</v>
      </c>
      <c r="D20" s="47" t="s">
        <v>20</v>
      </c>
      <c r="F20" s="18">
        <f t="shared" ref="F20:F21" si="3">$E$18</f>
        <v>136.43449501646612</v>
      </c>
    </row>
    <row r="21" spans="1:7" x14ac:dyDescent="0.4">
      <c r="A21" s="47"/>
      <c r="B21" s="47" t="s">
        <v>75</v>
      </c>
      <c r="C21">
        <v>19</v>
      </c>
      <c r="D21" s="47" t="s">
        <v>20</v>
      </c>
      <c r="F21" s="18">
        <f t="shared" si="3"/>
        <v>136.43449501646612</v>
      </c>
    </row>
    <row r="22" spans="1:7" x14ac:dyDescent="0.4">
      <c r="A22" s="47"/>
      <c r="B22" s="47" t="s">
        <v>76</v>
      </c>
      <c r="C22">
        <v>20</v>
      </c>
      <c r="D22" s="47" t="s">
        <v>20</v>
      </c>
      <c r="F22" s="18">
        <f>$E$18</f>
        <v>136.43449501646612</v>
      </c>
    </row>
    <row r="27" spans="1:7" x14ac:dyDescent="0.6">
      <c r="A27" t="s">
        <v>81</v>
      </c>
      <c r="E27" s="38" t="s">
        <v>82</v>
      </c>
    </row>
    <row r="28" spans="1:7" x14ac:dyDescent="0.6">
      <c r="A28" t="s">
        <v>77</v>
      </c>
      <c r="B28">
        <v>0.1</v>
      </c>
      <c r="E28" s="42" t="s">
        <v>93</v>
      </c>
      <c r="F28" s="46">
        <f>SUM(G3:G18)/F29</f>
        <v>-4.2374930381737164</v>
      </c>
    </row>
    <row r="29" spans="1:7" x14ac:dyDescent="0.6">
      <c r="E29" s="42" t="s">
        <v>91</v>
      </c>
      <c r="F29" s="46" cm="1">
        <f t="array" ref="F29">SUM(ABS(G3:G18))/16</f>
        <v>18.134531307166277</v>
      </c>
    </row>
    <row r="30" spans="1:7" x14ac:dyDescent="0.6">
      <c r="E30" s="42" t="s">
        <v>92</v>
      </c>
      <c r="F30" s="46" cm="1">
        <f t="array" ref="F30">SUMPRODUCT(ABS(G3:G18),1/F3:F18)*100/16</f>
        <v>14.438133534599734</v>
      </c>
    </row>
    <row r="31" spans="1:7" x14ac:dyDescent="0.6">
      <c r="E31" s="42" t="s">
        <v>90</v>
      </c>
      <c r="F31" s="46">
        <f>SUMSQ(G3:G18)/16</f>
        <v>501.53382104593436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1B8DF-B993-4E3F-BA4A-131EF7E14C40}">
  <dimension ref="A1:H30"/>
  <sheetViews>
    <sheetView topLeftCell="A22" workbookViewId="0">
      <selection activeCell="E26" sqref="E26:F30"/>
    </sheetView>
  </sheetViews>
  <sheetFormatPr defaultRowHeight="16.899999999999999" x14ac:dyDescent="0.6"/>
  <cols>
    <col min="2" max="2" width="8.375" bestFit="1" customWidth="1"/>
    <col min="4" max="4" width="16.875" bestFit="1" customWidth="1"/>
    <col min="5" max="5" width="27.625" bestFit="1" customWidth="1"/>
    <col min="6" max="6" width="12.125" bestFit="1" customWidth="1"/>
    <col min="7" max="7" width="27.625" bestFit="1" customWidth="1"/>
    <col min="8" max="8" width="15" bestFit="1" customWidth="1"/>
  </cols>
  <sheetData>
    <row r="1" spans="1:8" x14ac:dyDescent="0.4">
      <c r="A1" s="48" t="s">
        <v>71</v>
      </c>
      <c r="B1" s="48" t="s">
        <v>72</v>
      </c>
      <c r="C1" s="49" t="s">
        <v>21</v>
      </c>
      <c r="D1" s="48" t="s">
        <v>86</v>
      </c>
      <c r="E1" s="48" t="s">
        <v>85</v>
      </c>
      <c r="F1" s="48" t="s">
        <v>87</v>
      </c>
      <c r="G1" s="48" t="s">
        <v>88</v>
      </c>
      <c r="H1" s="48" t="s">
        <v>89</v>
      </c>
    </row>
    <row r="2" spans="1:8" x14ac:dyDescent="0.6">
      <c r="C2">
        <v>0</v>
      </c>
      <c r="E2" s="18">
        <f>'Question1.b-sheet3'!B17</f>
        <v>90.674999999999983</v>
      </c>
      <c r="F2" s="18">
        <f>'Question1.b-sheet3'!B18</f>
        <v>4.4794117647058833</v>
      </c>
    </row>
    <row r="3" spans="1:8" x14ac:dyDescent="0.4">
      <c r="A3" s="47">
        <v>1</v>
      </c>
      <c r="B3" s="47" t="s">
        <v>73</v>
      </c>
      <c r="C3">
        <v>1</v>
      </c>
      <c r="D3" s="47">
        <v>80</v>
      </c>
      <c r="E3" s="18">
        <f>$B$27*D3+(1-$B$27)*(E2+F2)</f>
        <v>93.638970588235281</v>
      </c>
      <c r="F3" s="18">
        <f>$B$28*(E3-E2)+(1-$B$28)*F2</f>
        <v>4.3278676470588247</v>
      </c>
      <c r="G3" s="18">
        <f>E2+F2</f>
        <v>95.15441176470587</v>
      </c>
      <c r="H3" s="18">
        <f>G3-D3</f>
        <v>15.15441176470587</v>
      </c>
    </row>
    <row r="4" spans="1:8" x14ac:dyDescent="0.4">
      <c r="A4" s="47"/>
      <c r="B4" s="47" t="s">
        <v>74</v>
      </c>
      <c r="C4">
        <v>2</v>
      </c>
      <c r="D4" s="47">
        <v>96</v>
      </c>
      <c r="E4" s="18">
        <f t="shared" ref="E4:E18" si="0">$B$27*D4+(1-$B$27)*(E3+F3)</f>
        <v>97.770154411764707</v>
      </c>
      <c r="F4" s="18">
        <f t="shared" ref="F4:F18" si="1">$B$28*(E4-E3)+(1-$B$28)*F3</f>
        <v>4.3081992647058849</v>
      </c>
      <c r="G4" s="18">
        <f t="shared" ref="G4:G19" si="2">E3+F3</f>
        <v>97.966838235294105</v>
      </c>
      <c r="H4" s="18">
        <f t="shared" ref="H4:H18" si="3">G4-D4</f>
        <v>1.9668382352941052</v>
      </c>
    </row>
    <row r="5" spans="1:8" x14ac:dyDescent="0.4">
      <c r="A5" s="47"/>
      <c r="B5" s="47" t="s">
        <v>75</v>
      </c>
      <c r="C5">
        <v>3</v>
      </c>
      <c r="D5" s="47">
        <v>103</v>
      </c>
      <c r="E5" s="18">
        <f t="shared" si="0"/>
        <v>102.17051830882353</v>
      </c>
      <c r="F5" s="18">
        <f t="shared" si="1"/>
        <v>4.3174157279411789</v>
      </c>
      <c r="G5" s="18">
        <f t="shared" si="2"/>
        <v>102.0783536764706</v>
      </c>
      <c r="H5" s="18">
        <f t="shared" si="3"/>
        <v>-0.92164632352940146</v>
      </c>
    </row>
    <row r="6" spans="1:8" x14ac:dyDescent="0.4">
      <c r="A6" s="47"/>
      <c r="B6" s="47" t="s">
        <v>76</v>
      </c>
      <c r="C6">
        <v>4</v>
      </c>
      <c r="D6" s="47">
        <v>123</v>
      </c>
      <c r="E6" s="18">
        <f t="shared" si="0"/>
        <v>108.13914063308825</v>
      </c>
      <c r="F6" s="18">
        <f t="shared" si="1"/>
        <v>4.4825363875735329</v>
      </c>
      <c r="G6" s="18">
        <f t="shared" si="2"/>
        <v>106.48793403676471</v>
      </c>
      <c r="H6" s="18">
        <f t="shared" si="3"/>
        <v>-16.512065963235287</v>
      </c>
    </row>
    <row r="7" spans="1:8" x14ac:dyDescent="0.4">
      <c r="A7" s="47">
        <v>2</v>
      </c>
      <c r="B7" s="47" t="s">
        <v>73</v>
      </c>
      <c r="C7">
        <v>5</v>
      </c>
      <c r="D7" s="47">
        <v>120</v>
      </c>
      <c r="E7" s="18">
        <f t="shared" si="0"/>
        <v>113.3595093185956</v>
      </c>
      <c r="F7" s="18">
        <f t="shared" si="1"/>
        <v>4.5563196173669152</v>
      </c>
      <c r="G7" s="18">
        <f t="shared" si="2"/>
        <v>112.62167702066178</v>
      </c>
      <c r="H7" s="18">
        <f t="shared" si="3"/>
        <v>-7.3783229793382219</v>
      </c>
    </row>
    <row r="8" spans="1:8" x14ac:dyDescent="0.4">
      <c r="A8" s="47"/>
      <c r="B8" s="47" t="s">
        <v>74</v>
      </c>
      <c r="C8">
        <v>6</v>
      </c>
      <c r="D8" s="47">
        <v>109</v>
      </c>
      <c r="E8" s="18">
        <f t="shared" si="0"/>
        <v>117.02424604236627</v>
      </c>
      <c r="F8" s="18">
        <f t="shared" si="1"/>
        <v>4.4671613280072906</v>
      </c>
      <c r="G8" s="18">
        <f t="shared" si="2"/>
        <v>117.91582893596251</v>
      </c>
      <c r="H8" s="18">
        <f t="shared" si="3"/>
        <v>8.9158289359625087</v>
      </c>
    </row>
    <row r="9" spans="1:8" x14ac:dyDescent="0.4">
      <c r="A9" s="47"/>
      <c r="B9" s="47" t="s">
        <v>75</v>
      </c>
      <c r="C9">
        <v>7</v>
      </c>
      <c r="D9" s="47">
        <v>145</v>
      </c>
      <c r="E9" s="18">
        <f t="shared" si="0"/>
        <v>123.84226663333621</v>
      </c>
      <c r="F9" s="18">
        <f t="shared" si="1"/>
        <v>4.7022472543035558</v>
      </c>
      <c r="G9" s="18">
        <f t="shared" si="2"/>
        <v>121.49140737037357</v>
      </c>
      <c r="H9" s="18">
        <f t="shared" si="3"/>
        <v>-23.508592629626435</v>
      </c>
    </row>
    <row r="10" spans="1:8" x14ac:dyDescent="0.4">
      <c r="A10" s="47"/>
      <c r="B10" s="47" t="s">
        <v>76</v>
      </c>
      <c r="C10">
        <v>8</v>
      </c>
      <c r="D10" s="47">
        <v>120</v>
      </c>
      <c r="E10" s="18">
        <f t="shared" si="0"/>
        <v>127.69006249887579</v>
      </c>
      <c r="F10" s="18">
        <f t="shared" si="1"/>
        <v>4.6168021154271583</v>
      </c>
      <c r="G10" s="18">
        <f t="shared" si="2"/>
        <v>128.54451388763977</v>
      </c>
      <c r="H10" s="18">
        <f t="shared" si="3"/>
        <v>8.5445138876397664</v>
      </c>
    </row>
    <row r="11" spans="1:8" x14ac:dyDescent="0.4">
      <c r="A11" s="47">
        <v>3</v>
      </c>
      <c r="B11" s="47" t="s">
        <v>73</v>
      </c>
      <c r="C11">
        <v>9</v>
      </c>
      <c r="D11" s="47">
        <v>141</v>
      </c>
      <c r="E11" s="18">
        <f t="shared" si="0"/>
        <v>133.17617815287267</v>
      </c>
      <c r="F11" s="18">
        <f t="shared" si="1"/>
        <v>4.7037334692841295</v>
      </c>
      <c r="G11" s="18">
        <f t="shared" si="2"/>
        <v>132.30686461430295</v>
      </c>
      <c r="H11" s="18">
        <f t="shared" si="3"/>
        <v>-8.6931353856970475</v>
      </c>
    </row>
    <row r="12" spans="1:8" x14ac:dyDescent="0.4">
      <c r="A12" s="47"/>
      <c r="B12" s="47" t="s">
        <v>74</v>
      </c>
      <c r="C12">
        <v>10</v>
      </c>
      <c r="D12" s="47">
        <v>128</v>
      </c>
      <c r="E12" s="18">
        <f t="shared" si="0"/>
        <v>136.8919204599411</v>
      </c>
      <c r="F12" s="18">
        <f t="shared" si="1"/>
        <v>4.6049343530625606</v>
      </c>
      <c r="G12" s="18">
        <f t="shared" si="2"/>
        <v>137.87991162215678</v>
      </c>
      <c r="H12" s="18">
        <f t="shared" si="3"/>
        <v>9.8799116221567829</v>
      </c>
    </row>
    <row r="13" spans="1:8" x14ac:dyDescent="0.4">
      <c r="A13" s="47"/>
      <c r="B13" s="47" t="s">
        <v>75</v>
      </c>
      <c r="C13">
        <v>11</v>
      </c>
      <c r="D13" s="47">
        <v>143</v>
      </c>
      <c r="E13" s="18">
        <f t="shared" si="0"/>
        <v>141.64716933170331</v>
      </c>
      <c r="F13" s="18">
        <f t="shared" si="1"/>
        <v>4.6199658049325256</v>
      </c>
      <c r="G13" s="18">
        <f t="shared" si="2"/>
        <v>141.49685481300367</v>
      </c>
      <c r="H13" s="18">
        <f t="shared" si="3"/>
        <v>-1.5031451869963348</v>
      </c>
    </row>
    <row r="14" spans="1:8" x14ac:dyDescent="0.4">
      <c r="A14" s="47"/>
      <c r="B14" s="47" t="s">
        <v>76</v>
      </c>
      <c r="C14">
        <v>12</v>
      </c>
      <c r="D14" s="47">
        <v>139</v>
      </c>
      <c r="E14" s="18">
        <f t="shared" si="0"/>
        <v>145.54042162297225</v>
      </c>
      <c r="F14" s="18">
        <f t="shared" si="1"/>
        <v>4.5472944535661668</v>
      </c>
      <c r="G14" s="18">
        <f t="shared" si="2"/>
        <v>146.26713513663583</v>
      </c>
      <c r="H14" s="18">
        <f t="shared" si="3"/>
        <v>7.2671351366358294</v>
      </c>
    </row>
    <row r="15" spans="1:8" x14ac:dyDescent="0.4">
      <c r="A15" s="47">
        <v>4</v>
      </c>
      <c r="B15" s="47" t="s">
        <v>73</v>
      </c>
      <c r="C15">
        <v>13</v>
      </c>
      <c r="D15" s="47">
        <v>142</v>
      </c>
      <c r="E15" s="18">
        <f t="shared" si="0"/>
        <v>149.27894446888456</v>
      </c>
      <c r="F15" s="18">
        <f t="shared" si="1"/>
        <v>4.4664172928007817</v>
      </c>
      <c r="G15" s="18">
        <f t="shared" si="2"/>
        <v>150.08771607653841</v>
      </c>
      <c r="H15" s="18">
        <f t="shared" si="3"/>
        <v>8.0877160765384133</v>
      </c>
    </row>
    <row r="16" spans="1:8" x14ac:dyDescent="0.4">
      <c r="A16" s="47"/>
      <c r="B16" s="47" t="s">
        <v>74</v>
      </c>
      <c r="C16">
        <v>14</v>
      </c>
      <c r="D16" s="47">
        <v>140</v>
      </c>
      <c r="E16" s="18">
        <f t="shared" si="0"/>
        <v>152.3708255855168</v>
      </c>
      <c r="F16" s="18">
        <f t="shared" si="1"/>
        <v>4.3289636751839273</v>
      </c>
      <c r="G16" s="18">
        <f t="shared" si="2"/>
        <v>153.74536176168533</v>
      </c>
      <c r="H16" s="18">
        <f t="shared" si="3"/>
        <v>13.745361761685331</v>
      </c>
    </row>
    <row r="17" spans="1:8" x14ac:dyDescent="0.4">
      <c r="A17" s="47"/>
      <c r="B17" s="47" t="s">
        <v>75</v>
      </c>
      <c r="C17">
        <v>15</v>
      </c>
      <c r="D17" s="47">
        <v>161</v>
      </c>
      <c r="E17" s="18">
        <f t="shared" si="0"/>
        <v>157.12981033463066</v>
      </c>
      <c r="F17" s="18">
        <f t="shared" si="1"/>
        <v>4.3719657825769209</v>
      </c>
      <c r="G17" s="18">
        <f t="shared" si="2"/>
        <v>156.69978926070073</v>
      </c>
      <c r="H17" s="18">
        <f t="shared" si="3"/>
        <v>-4.3002107392992741</v>
      </c>
    </row>
    <row r="18" spans="1:8" x14ac:dyDescent="0.4">
      <c r="A18" s="47"/>
      <c r="B18" s="47" t="s">
        <v>76</v>
      </c>
      <c r="C18">
        <v>16</v>
      </c>
      <c r="D18" s="47">
        <v>170</v>
      </c>
      <c r="E18" s="18">
        <f t="shared" si="0"/>
        <v>162.35159850548683</v>
      </c>
      <c r="F18" s="18">
        <f t="shared" si="1"/>
        <v>4.4569480214048465</v>
      </c>
      <c r="G18" s="18">
        <f t="shared" si="2"/>
        <v>161.50177611720758</v>
      </c>
      <c r="H18" s="18">
        <f t="shared" si="3"/>
        <v>-8.4982238827924164</v>
      </c>
    </row>
    <row r="19" spans="1:8" x14ac:dyDescent="0.4">
      <c r="A19" s="47">
        <v>5</v>
      </c>
      <c r="B19" s="47" t="s">
        <v>73</v>
      </c>
      <c r="C19">
        <v>17</v>
      </c>
      <c r="D19" s="47" t="s">
        <v>20</v>
      </c>
      <c r="G19" s="18">
        <f>$E$18+$F$18</f>
        <v>166.80854652689169</v>
      </c>
    </row>
    <row r="20" spans="1:8" x14ac:dyDescent="0.4">
      <c r="A20" s="47"/>
      <c r="B20" s="47" t="s">
        <v>74</v>
      </c>
      <c r="C20">
        <v>18</v>
      </c>
      <c r="D20" s="47" t="s">
        <v>20</v>
      </c>
      <c r="G20" s="18">
        <f>$E$18+$F$18*2</f>
        <v>171.26549454829652</v>
      </c>
    </row>
    <row r="21" spans="1:8" x14ac:dyDescent="0.4">
      <c r="A21" s="47"/>
      <c r="B21" s="47" t="s">
        <v>75</v>
      </c>
      <c r="C21">
        <v>19</v>
      </c>
      <c r="D21" s="47" t="s">
        <v>20</v>
      </c>
      <c r="G21" s="18">
        <f>$E$18+$F$18*3</f>
        <v>175.72244256970137</v>
      </c>
    </row>
    <row r="22" spans="1:8" x14ac:dyDescent="0.4">
      <c r="A22" s="47"/>
      <c r="B22" s="47" t="s">
        <v>76</v>
      </c>
      <c r="C22">
        <v>20</v>
      </c>
      <c r="D22" s="47" t="s">
        <v>20</v>
      </c>
      <c r="G22" s="18">
        <f>$E$18+$F$18*4</f>
        <v>180.17939059110623</v>
      </c>
    </row>
    <row r="26" spans="1:8" x14ac:dyDescent="0.6">
      <c r="A26" t="s">
        <v>81</v>
      </c>
      <c r="E26" s="38" t="s">
        <v>82</v>
      </c>
    </row>
    <row r="27" spans="1:8" x14ac:dyDescent="0.6">
      <c r="A27" t="s">
        <v>77</v>
      </c>
      <c r="B27">
        <v>0.1</v>
      </c>
      <c r="E27" s="42" t="s">
        <v>93</v>
      </c>
      <c r="F27" s="46">
        <f>SUM(H3:H18)/F28</f>
        <v>0.2480861300944539</v>
      </c>
    </row>
    <row r="28" spans="1:8" x14ac:dyDescent="0.6">
      <c r="A28" t="s">
        <v>83</v>
      </c>
      <c r="B28">
        <v>0.1</v>
      </c>
      <c r="E28" s="42" t="s">
        <v>91</v>
      </c>
      <c r="F28" s="46" cm="1">
        <f t="array" ref="F28">SUM(ABS(H3:H18))/16</f>
        <v>9.0548162819458149</v>
      </c>
    </row>
    <row r="29" spans="1:8" x14ac:dyDescent="0.6">
      <c r="E29" s="42" t="s">
        <v>92</v>
      </c>
      <c r="F29" s="46" cm="1">
        <f t="array" ref="F29">SUMPRODUCT(ABS(H3:H18),1/G3:G18)*100/16</f>
        <v>7.2846513331954963</v>
      </c>
    </row>
    <row r="30" spans="1:8" x14ac:dyDescent="0.6">
      <c r="E30" s="42" t="s">
        <v>90</v>
      </c>
      <c r="F30" s="46">
        <f>SUMSQ(H3:H18)/16</f>
        <v>114.99552508776891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B4E8-BE6F-4203-A66D-05B10012E827}">
  <dimension ref="A1:I18"/>
  <sheetViews>
    <sheetView tabSelected="1" topLeftCell="A6" workbookViewId="0">
      <selection activeCell="E22" sqref="E22"/>
    </sheetView>
  </sheetViews>
  <sheetFormatPr defaultRowHeight="16.899999999999999" x14ac:dyDescent="0.6"/>
  <sheetData>
    <row r="1" spans="1:9" x14ac:dyDescent="0.6">
      <c r="A1" t="s">
        <v>24</v>
      </c>
    </row>
    <row r="2" spans="1:9" ht="17.25" thickBot="1" x14ac:dyDescent="0.65"/>
    <row r="3" spans="1:9" x14ac:dyDescent="0.6">
      <c r="A3" s="17" t="s">
        <v>25</v>
      </c>
      <c r="B3" s="17"/>
    </row>
    <row r="4" spans="1:9" x14ac:dyDescent="0.6">
      <c r="A4" t="s">
        <v>26</v>
      </c>
      <c r="B4">
        <v>0.89826326402771361</v>
      </c>
    </row>
    <row r="5" spans="1:9" x14ac:dyDescent="0.6">
      <c r="A5" t="s">
        <v>27</v>
      </c>
      <c r="B5">
        <v>0.80687689150172193</v>
      </c>
    </row>
    <row r="6" spans="1:9" x14ac:dyDescent="0.6">
      <c r="A6" t="s">
        <v>28</v>
      </c>
      <c r="B6">
        <v>0.79308238375184492</v>
      </c>
    </row>
    <row r="7" spans="1:9" x14ac:dyDescent="0.6">
      <c r="A7" t="s">
        <v>29</v>
      </c>
      <c r="B7">
        <v>10.799655690123185</v>
      </c>
    </row>
    <row r="8" spans="1:9" ht="17.25" thickBot="1" x14ac:dyDescent="0.65">
      <c r="A8" s="15" t="s">
        <v>30</v>
      </c>
      <c r="B8" s="15">
        <v>16</v>
      </c>
    </row>
    <row r="10" spans="1:9" ht="17.25" thickBot="1" x14ac:dyDescent="0.65">
      <c r="A10" t="s">
        <v>31</v>
      </c>
    </row>
    <row r="11" spans="1:9" x14ac:dyDescent="0.6">
      <c r="A11" s="16"/>
      <c r="B11" s="16" t="s">
        <v>35</v>
      </c>
      <c r="C11" s="16" t="s">
        <v>36</v>
      </c>
      <c r="D11" s="16" t="s">
        <v>37</v>
      </c>
      <c r="E11" s="16" t="s">
        <v>38</v>
      </c>
      <c r="F11" s="16" t="s">
        <v>39</v>
      </c>
    </row>
    <row r="12" spans="1:9" x14ac:dyDescent="0.6">
      <c r="A12" t="s">
        <v>32</v>
      </c>
      <c r="B12">
        <v>1</v>
      </c>
      <c r="C12">
        <v>6822.1441176470589</v>
      </c>
      <c r="D12">
        <v>6822.1441176470589</v>
      </c>
      <c r="E12">
        <v>58.492619391142554</v>
      </c>
      <c r="F12">
        <v>2.3028519918099406E-6</v>
      </c>
    </row>
    <row r="13" spans="1:9" x14ac:dyDescent="0.6">
      <c r="A13" t="s">
        <v>33</v>
      </c>
      <c r="B13">
        <v>14</v>
      </c>
      <c r="C13">
        <v>1632.8558823529411</v>
      </c>
      <c r="D13">
        <v>116.63256302521008</v>
      </c>
    </row>
    <row r="14" spans="1:9" ht="17.25" thickBot="1" x14ac:dyDescent="0.65">
      <c r="A14" s="15" t="s">
        <v>18</v>
      </c>
      <c r="B14" s="15">
        <v>15</v>
      </c>
      <c r="C14" s="15">
        <v>8455</v>
      </c>
      <c r="D14" s="15"/>
      <c r="E14" s="15"/>
      <c r="F14" s="15"/>
    </row>
    <row r="15" spans="1:9" ht="17.25" thickBot="1" x14ac:dyDescent="0.65"/>
    <row r="16" spans="1:9" x14ac:dyDescent="0.6">
      <c r="A16" s="16"/>
      <c r="B16" s="16" t="s">
        <v>40</v>
      </c>
      <c r="C16" s="16" t="s">
        <v>29</v>
      </c>
      <c r="D16" s="16" t="s">
        <v>41</v>
      </c>
      <c r="E16" s="16" t="s">
        <v>42</v>
      </c>
      <c r="F16" s="16" t="s">
        <v>43</v>
      </c>
      <c r="G16" s="16" t="s">
        <v>44</v>
      </c>
      <c r="H16" s="16" t="s">
        <v>45</v>
      </c>
      <c r="I16" s="16" t="s">
        <v>46</v>
      </c>
    </row>
    <row r="17" spans="1:9" x14ac:dyDescent="0.6">
      <c r="A17" t="s">
        <v>34</v>
      </c>
      <c r="B17" s="18">
        <v>90.674999999999983</v>
      </c>
      <c r="C17">
        <v>5.6633872224961603</v>
      </c>
      <c r="D17">
        <v>16.010736408737849</v>
      </c>
      <c r="E17">
        <v>2.1413381153252362E-10</v>
      </c>
      <c r="F17">
        <v>78.528242476666435</v>
      </c>
      <c r="G17">
        <v>102.82175752333353</v>
      </c>
      <c r="H17">
        <v>78.528242476666435</v>
      </c>
      <c r="I17">
        <v>102.82175752333353</v>
      </c>
    </row>
    <row r="18" spans="1:9" ht="17.25" thickBot="1" x14ac:dyDescent="0.65">
      <c r="A18" s="15" t="s">
        <v>47</v>
      </c>
      <c r="B18" s="19">
        <v>4.4794117647058833</v>
      </c>
      <c r="C18" s="15">
        <v>0.58569356328556943</v>
      </c>
      <c r="D18" s="15">
        <v>7.6480467696754166</v>
      </c>
      <c r="E18" s="15">
        <v>2.3028519918099363E-6</v>
      </c>
      <c r="F18" s="15">
        <v>3.2232240069718499</v>
      </c>
      <c r="G18" s="15">
        <v>5.7355995224399168</v>
      </c>
      <c r="H18" s="15">
        <v>3.2232240069718499</v>
      </c>
      <c r="I18" s="15">
        <v>5.7355995224399168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Question1.a-sheet1</vt:lpstr>
      <vt:lpstr>Question1.a-sheet2</vt:lpstr>
      <vt:lpstr>Question1.b-sheet1</vt:lpstr>
      <vt:lpstr>Question1.b-sheet2</vt:lpstr>
      <vt:lpstr>Question1.b-sheet3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Jaewoo Kim</dc:creator>
  <cp:lastModifiedBy>Jaewoo Kim</cp:lastModifiedBy>
  <dcterms:created xsi:type="dcterms:W3CDTF">2024-11-03T02:48:34Z</dcterms:created>
  <dcterms:modified xsi:type="dcterms:W3CDTF">2024-11-10T14:09:11Z</dcterms:modified>
</cp:coreProperties>
</file>