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w03\Dropbox\1 Education\2 KAIST(2202-2702)\2 KAIST(2402-2702)_PhD\2 2024 Fall\1 IE426 Supply Chain Management\3 Assignment\A1\"/>
    </mc:Choice>
  </mc:AlternateContent>
  <xr:revisionPtr revIDLastSave="0" documentId="13_ncr:1_{B7520CB2-E5F4-4725-B0E8-64C1EF2B042E}" xr6:coauthVersionLast="47" xr6:coauthVersionMax="47" xr10:uidLastSave="{00000000-0000-0000-0000-000000000000}"/>
  <bookViews>
    <workbookView xWindow="-98" yWindow="-98" windowWidth="17475" windowHeight="10996" firstSheet="6" activeTab="9" xr2:uid="{8B05E8BE-587D-4CA5-B0E0-EF0530C30A0E}"/>
  </bookViews>
  <sheets>
    <sheet name="Q1" sheetId="1" r:id="rId1"/>
    <sheet name="Q2-a" sheetId="2" r:id="rId2"/>
    <sheet name="Q2-b" sheetId="3" r:id="rId3"/>
    <sheet name="Q3-a" sheetId="4" r:id="rId4"/>
    <sheet name="Q3-b original" sheetId="6" r:id="rId5"/>
    <sheet name="Q3-b half" sheetId="8" r:id="rId6"/>
    <sheet name="Q3-b double" sheetId="9" r:id="rId7"/>
    <sheet name="Q3-c original" sheetId="7" r:id="rId8"/>
    <sheet name="Q3-c half" sheetId="10" r:id="rId9"/>
    <sheet name="Q3-c double" sheetId="11" r:id="rId10"/>
  </sheets>
  <definedNames>
    <definedName name="solver_adj" localSheetId="1" hidden="1">'Q2-a'!$B$25:$E$40,'Q2-a'!$B$42:$E$42</definedName>
    <definedName name="solver_adj" localSheetId="2" hidden="1">'Q2-b'!$B$25:$E$40,'Q2-b'!$B$42:$E$42</definedName>
    <definedName name="solver_adj" localSheetId="6" hidden="1">'Q3-b double'!$C$21:$H$24,'Q3-b double'!$C$26:$H$29,'Q3-b double'!$J$22:$J$24,'Q3-b double'!$J$27:$J$29</definedName>
    <definedName name="solver_adj" localSheetId="5" hidden="1">'Q3-b half'!$C$21:$H$24,'Q3-b half'!$C$26:$H$29,'Q3-b half'!$J$22:$J$24,'Q3-b half'!$J$27:$J$29</definedName>
    <definedName name="solver_adj" localSheetId="4" hidden="1">'Q3-b original'!$C$21:$H$24,'Q3-b original'!$C$26:$H$29,'Q3-b original'!$J$22:$J$24,'Q3-b original'!$J$27:$J$29</definedName>
    <definedName name="solver_adj" localSheetId="9" hidden="1">'Q3-c double'!$C$21:$H$24,'Q3-c double'!$C$26:$H$29,'Q3-c double'!$J$21:$J$24,'Q3-c double'!$J$26:$J$29</definedName>
    <definedName name="solver_adj" localSheetId="8" hidden="1">'Q3-c half'!$C$21:$H$24,'Q3-c half'!$C$26:$H$29,'Q3-c half'!$J$21:$J$24,'Q3-c half'!$J$26:$J$29</definedName>
    <definedName name="solver_adj" localSheetId="7" hidden="1">'Q3-c original'!$C$21:$H$24,'Q3-c original'!$C$26:$H$29,'Q3-c original'!$J$21:$J$24,'Q3-c original'!$J$26:$J$29</definedName>
    <definedName name="solver_cvg" localSheetId="1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cvg" localSheetId="9" hidden="1">0.0001</definedName>
    <definedName name="solver_cvg" localSheetId="8" hidden="1">0.0001</definedName>
    <definedName name="solver_cvg" localSheetId="7" hidden="1">0.0001</definedName>
    <definedName name="solver_drv" localSheetId="1" hidden="1">2</definedName>
    <definedName name="solver_drv" localSheetId="2" hidden="1">2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drv" localSheetId="9" hidden="1">1</definedName>
    <definedName name="solver_drv" localSheetId="8" hidden="1">1</definedName>
    <definedName name="solver_drv" localSheetId="7" hidden="1">1</definedName>
    <definedName name="solver_eng" localSheetId="1" hidden="1">2</definedName>
    <definedName name="solver_eng" localSheetId="2" hidden="1">2</definedName>
    <definedName name="solver_eng" localSheetId="6" hidden="1">2</definedName>
    <definedName name="solver_eng" localSheetId="5" hidden="1">2</definedName>
    <definedName name="solver_eng" localSheetId="4" hidden="1">2</definedName>
    <definedName name="solver_eng" localSheetId="9" hidden="1">2</definedName>
    <definedName name="solver_eng" localSheetId="8" hidden="1">2</definedName>
    <definedName name="solver_eng" localSheetId="7" hidden="1">2</definedName>
    <definedName name="solver_est" localSheetId="1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est" localSheetId="9" hidden="1">1</definedName>
    <definedName name="solver_est" localSheetId="8" hidden="1">1</definedName>
    <definedName name="solver_est" localSheetId="7" hidden="1">1</definedName>
    <definedName name="solver_itr" localSheetId="1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itr" localSheetId="9" hidden="1">2147483647</definedName>
    <definedName name="solver_itr" localSheetId="8" hidden="1">2147483647</definedName>
    <definedName name="solver_itr" localSheetId="7" hidden="1">2147483647</definedName>
    <definedName name="solver_lhs0" localSheetId="1" hidden="1">'Q2-a'!$G$25:$G$40</definedName>
    <definedName name="solver_lhs1" localSheetId="1" hidden="1">'Q2-a'!$B$25:$E$40</definedName>
    <definedName name="solver_lhs1" localSheetId="2" hidden="1">'Q2-b'!$B$25:$E$40</definedName>
    <definedName name="solver_lhs1" localSheetId="6" hidden="1">'Q3-b double'!$C$21:$H$24</definedName>
    <definedName name="solver_lhs1" localSheetId="5" hidden="1">'Q3-b half'!$C$21:$H$24</definedName>
    <definedName name="solver_lhs1" localSheetId="4" hidden="1">'Q3-b original'!$C$21:$H$24</definedName>
    <definedName name="solver_lhs1" localSheetId="9" hidden="1">'Q3-c double'!$C$21:$H$24</definedName>
    <definedName name="solver_lhs1" localSheetId="8" hidden="1">'Q3-c half'!$C$21:$H$24</definedName>
    <definedName name="solver_lhs1" localSheetId="7" hidden="1">'Q3-c original'!$C$21:$H$24</definedName>
    <definedName name="solver_lhs2" localSheetId="1" hidden="1">'Q2-a'!$B$42:$E$42</definedName>
    <definedName name="solver_lhs2" localSheetId="2" hidden="1">'Q2-b'!$B$42:$E$42</definedName>
    <definedName name="solver_lhs2" localSheetId="6" hidden="1">'Q3-b double'!$C$25:$H$25</definedName>
    <definedName name="solver_lhs2" localSheetId="5" hidden="1">'Q3-b half'!$C$25:$H$25</definedName>
    <definedName name="solver_lhs2" localSheetId="4" hidden="1">'Q3-b original'!$C$25:$H$25</definedName>
    <definedName name="solver_lhs2" localSheetId="9" hidden="1">'Q3-c double'!$C$25:$H$25</definedName>
    <definedName name="solver_lhs2" localSheetId="8" hidden="1">'Q3-c half'!$C$25:$H$25</definedName>
    <definedName name="solver_lhs2" localSheetId="7" hidden="1">'Q3-c original'!$C$25:$H$25</definedName>
    <definedName name="solver_lhs3" localSheetId="1" hidden="1">'Q2-a'!$B$43:$E$43</definedName>
    <definedName name="solver_lhs3" localSheetId="2" hidden="1">'Q2-b'!$B$43:$E$43</definedName>
    <definedName name="solver_lhs3" localSheetId="6" hidden="1">'Q3-b double'!$C$26:$H$29</definedName>
    <definedName name="solver_lhs3" localSheetId="5" hidden="1">'Q3-b half'!$C$26:$H$29</definedName>
    <definedName name="solver_lhs3" localSheetId="4" hidden="1">'Q3-b original'!$C$26:$H$29</definedName>
    <definedName name="solver_lhs3" localSheetId="9" hidden="1">'Q3-c double'!$C$26:$H$29</definedName>
    <definedName name="solver_lhs3" localSheetId="8" hidden="1">'Q3-c half'!$C$26:$H$29</definedName>
    <definedName name="solver_lhs3" localSheetId="7" hidden="1">'Q3-c original'!$C$26:$H$29</definedName>
    <definedName name="solver_lhs4" localSheetId="1" hidden="1">'Q2-a'!$G$25:$G$40</definedName>
    <definedName name="solver_lhs4" localSheetId="2" hidden="1">'Q2-b'!$G$25:$G$40</definedName>
    <definedName name="solver_lhs4" localSheetId="6" hidden="1">'Q3-b double'!$C$30:$H$30</definedName>
    <definedName name="solver_lhs4" localSheetId="5" hidden="1">'Q3-b half'!$C$30:$H$30</definedName>
    <definedName name="solver_lhs4" localSheetId="4" hidden="1">'Q3-b original'!$C$30:$H$30</definedName>
    <definedName name="solver_lhs4" localSheetId="9" hidden="1">'Q3-c double'!$C$30:$H$30</definedName>
    <definedName name="solver_lhs4" localSheetId="8" hidden="1">'Q3-c half'!$C$30:$H$30</definedName>
    <definedName name="solver_lhs4" localSheetId="7" hidden="1">'Q3-c original'!$C$30:$H$30</definedName>
    <definedName name="solver_lhs5" localSheetId="2" hidden="1">'Q2-b'!$G$25:$G$40</definedName>
    <definedName name="solver_lhs5" localSheetId="6" hidden="1">'Q3-b double'!$J$22:$J$24</definedName>
    <definedName name="solver_lhs5" localSheetId="5" hidden="1">'Q3-b half'!$J$22:$J$24</definedName>
    <definedName name="solver_lhs5" localSheetId="4" hidden="1">'Q3-b original'!$J$22:$J$24</definedName>
    <definedName name="solver_lhs5" localSheetId="9" hidden="1">'Q3-c double'!$J$21:$J$24</definedName>
    <definedName name="solver_lhs5" localSheetId="8" hidden="1">'Q3-c half'!$J$21:$J$24</definedName>
    <definedName name="solver_lhs5" localSheetId="7" hidden="1">'Q3-c original'!$J$21:$J$24</definedName>
    <definedName name="solver_lhs6" localSheetId="6" hidden="1">'Q3-b double'!$J$27:$J$29</definedName>
    <definedName name="solver_lhs6" localSheetId="5" hidden="1">'Q3-b half'!$J$27:$J$29</definedName>
    <definedName name="solver_lhs6" localSheetId="4" hidden="1">'Q3-b original'!$J$27:$J$29</definedName>
    <definedName name="solver_lhs6" localSheetId="9" hidden="1">'Q3-c double'!$J$26:$J$29</definedName>
    <definedName name="solver_lhs6" localSheetId="8" hidden="1">'Q3-c half'!$J$26:$J$29</definedName>
    <definedName name="solver_lhs6" localSheetId="7" hidden="1">'Q3-c original'!$J$26:$J$29</definedName>
    <definedName name="solver_lhs7" localSheetId="6" hidden="1">'Q3-b double'!$L$21:$L$24</definedName>
    <definedName name="solver_lhs7" localSheetId="5" hidden="1">'Q3-b half'!$L$21:$L$24</definedName>
    <definedName name="solver_lhs7" localSheetId="4" hidden="1">'Q3-b original'!$L$21:$L$24</definedName>
    <definedName name="solver_lhs7" localSheetId="9" hidden="1">'Q3-c double'!$L$21:$L$24</definedName>
    <definedName name="solver_lhs7" localSheetId="8" hidden="1">'Q3-c half'!$L$21:$L$24</definedName>
    <definedName name="solver_lhs7" localSheetId="7" hidden="1">'Q3-c original'!$L$21:$L$24</definedName>
    <definedName name="solver_lhs8" localSheetId="6" hidden="1">'Q3-b double'!$L$26:$L$29</definedName>
    <definedName name="solver_lhs8" localSheetId="5" hidden="1">'Q3-b half'!$L$26:$L$29</definedName>
    <definedName name="solver_lhs8" localSheetId="4" hidden="1">'Q3-b original'!$L$26:$L$29</definedName>
    <definedName name="solver_lhs8" localSheetId="9" hidden="1">'Q3-c double'!$L$26:$L$29</definedName>
    <definedName name="solver_lhs8" localSheetId="8" hidden="1">'Q3-c half'!$L$26:$L$29</definedName>
    <definedName name="solver_lhs8" localSheetId="7" hidden="1">'Q3-c original'!$L$26:$L$29</definedName>
    <definedName name="solver_mip" localSheetId="1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ip" localSheetId="9" hidden="1">2147483647</definedName>
    <definedName name="solver_mip" localSheetId="8" hidden="1">2147483647</definedName>
    <definedName name="solver_mip" localSheetId="7" hidden="1">2147483647</definedName>
    <definedName name="solver_mni" localSheetId="1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ni" localSheetId="9" hidden="1">30</definedName>
    <definedName name="solver_mni" localSheetId="8" hidden="1">30</definedName>
    <definedName name="solver_mni" localSheetId="7" hidden="1">30</definedName>
    <definedName name="solver_mrt" localSheetId="1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rt" localSheetId="9" hidden="1">0.075</definedName>
    <definedName name="solver_mrt" localSheetId="8" hidden="1">0.075</definedName>
    <definedName name="solver_mrt" localSheetId="7" hidden="1">0.075</definedName>
    <definedName name="solver_msl" localSheetId="1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msl" localSheetId="9" hidden="1">2</definedName>
    <definedName name="solver_msl" localSheetId="8" hidden="1">2</definedName>
    <definedName name="solver_msl" localSheetId="7" hidden="1">2</definedName>
    <definedName name="solver_neg" localSheetId="1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eg" localSheetId="9" hidden="1">1</definedName>
    <definedName name="solver_neg" localSheetId="8" hidden="1">1</definedName>
    <definedName name="solver_neg" localSheetId="7" hidden="1">1</definedName>
    <definedName name="solver_nod" localSheetId="1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od" localSheetId="9" hidden="1">2147483647</definedName>
    <definedName name="solver_nod" localSheetId="8" hidden="1">2147483647</definedName>
    <definedName name="solver_nod" localSheetId="7" hidden="1">2147483647</definedName>
    <definedName name="solver_num" localSheetId="1" hidden="1">4</definedName>
    <definedName name="solver_num" localSheetId="2" hidden="1">4</definedName>
    <definedName name="solver_num" localSheetId="6" hidden="1">8</definedName>
    <definedName name="solver_num" localSheetId="5" hidden="1">8</definedName>
    <definedName name="solver_num" localSheetId="4" hidden="1">8</definedName>
    <definedName name="solver_num" localSheetId="9" hidden="1">8</definedName>
    <definedName name="solver_num" localSheetId="8" hidden="1">8</definedName>
    <definedName name="solver_num" localSheetId="7" hidden="1">8</definedName>
    <definedName name="solver_nwt" localSheetId="1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nwt" localSheetId="9" hidden="1">1</definedName>
    <definedName name="solver_nwt" localSheetId="8" hidden="1">1</definedName>
    <definedName name="solver_nwt" localSheetId="7" hidden="1">1</definedName>
    <definedName name="solver_opt" localSheetId="1" hidden="1">'Q2-a'!$B$50</definedName>
    <definedName name="solver_opt" localSheetId="2" hidden="1">'Q2-b'!$B$50</definedName>
    <definedName name="solver_opt" localSheetId="6" hidden="1">'Q3-b double'!$B$37</definedName>
    <definedName name="solver_opt" localSheetId="5" hidden="1">'Q3-b half'!$B$37</definedName>
    <definedName name="solver_opt" localSheetId="4" hidden="1">'Q3-b original'!$B$37</definedName>
    <definedName name="solver_opt" localSheetId="9" hidden="1">'Q3-c double'!$B$37</definedName>
    <definedName name="solver_opt" localSheetId="8" hidden="1">'Q3-c half'!$B$37</definedName>
    <definedName name="solver_opt" localSheetId="7" hidden="1">'Q3-c original'!$B$37</definedName>
    <definedName name="solver_pre" localSheetId="1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pre" localSheetId="9" hidden="1">0.000001</definedName>
    <definedName name="solver_pre" localSheetId="8" hidden="1">0.000001</definedName>
    <definedName name="solver_pre" localSheetId="7" hidden="1">0.000001</definedName>
    <definedName name="solver_rbv" localSheetId="1" hidden="1">2</definedName>
    <definedName name="solver_rbv" localSheetId="2" hidden="1">2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bv" localSheetId="9" hidden="1">1</definedName>
    <definedName name="solver_rbv" localSheetId="8" hidden="1">1</definedName>
    <definedName name="solver_rbv" localSheetId="7" hidden="1">1</definedName>
    <definedName name="solver_rel0" localSheetId="1" hidden="1">2</definedName>
    <definedName name="solver_rel1" localSheetId="1" hidden="1">4</definedName>
    <definedName name="solver_rel1" localSheetId="2" hidden="1">4</definedName>
    <definedName name="solver_rel1" localSheetId="6" hidden="1">4</definedName>
    <definedName name="solver_rel1" localSheetId="5" hidden="1">4</definedName>
    <definedName name="solver_rel1" localSheetId="4" hidden="1">4</definedName>
    <definedName name="solver_rel1" localSheetId="9" hidden="1">4</definedName>
    <definedName name="solver_rel1" localSheetId="8" hidden="1">4</definedName>
    <definedName name="solver_rel1" localSheetId="7" hidden="1">4</definedName>
    <definedName name="solver_rel2" localSheetId="1" hidden="1">5</definedName>
    <definedName name="solver_rel2" localSheetId="2" hidden="1">5</definedName>
    <definedName name="solver_rel2" localSheetId="6" hidden="1">2</definedName>
    <definedName name="solver_rel2" localSheetId="5" hidden="1">2</definedName>
    <definedName name="solver_rel2" localSheetId="4" hidden="1">2</definedName>
    <definedName name="solver_rel2" localSheetId="9" hidden="1">2</definedName>
    <definedName name="solver_rel2" localSheetId="8" hidden="1">2</definedName>
    <definedName name="solver_rel2" localSheetId="7" hidden="1">2</definedName>
    <definedName name="solver_rel3" localSheetId="1" hidden="1">3</definedName>
    <definedName name="solver_rel3" localSheetId="2" hidden="1">3</definedName>
    <definedName name="solver_rel3" localSheetId="6" hidden="1">4</definedName>
    <definedName name="solver_rel3" localSheetId="5" hidden="1">4</definedName>
    <definedName name="solver_rel3" localSheetId="4" hidden="1">4</definedName>
    <definedName name="solver_rel3" localSheetId="9" hidden="1">4</definedName>
    <definedName name="solver_rel3" localSheetId="8" hidden="1">4</definedName>
    <definedName name="solver_rel3" localSheetId="7" hidden="1">4</definedName>
    <definedName name="solver_rel4" localSheetId="1" hidden="1">2</definedName>
    <definedName name="solver_rel4" localSheetId="2" hidden="1">2</definedName>
    <definedName name="solver_rel4" localSheetId="6" hidden="1">2</definedName>
    <definedName name="solver_rel4" localSheetId="5" hidden="1">2</definedName>
    <definedName name="solver_rel4" localSheetId="4" hidden="1">2</definedName>
    <definedName name="solver_rel4" localSheetId="9" hidden="1">2</definedName>
    <definedName name="solver_rel4" localSheetId="8" hidden="1">2</definedName>
    <definedName name="solver_rel4" localSheetId="7" hidden="1">2</definedName>
    <definedName name="solver_rel5" localSheetId="2" hidden="1">2</definedName>
    <definedName name="solver_rel5" localSheetId="6" hidden="1">5</definedName>
    <definedName name="solver_rel5" localSheetId="5" hidden="1">5</definedName>
    <definedName name="solver_rel5" localSheetId="4" hidden="1">5</definedName>
    <definedName name="solver_rel5" localSheetId="9" hidden="1">5</definedName>
    <definedName name="solver_rel5" localSheetId="8" hidden="1">5</definedName>
    <definedName name="solver_rel5" localSheetId="7" hidden="1">5</definedName>
    <definedName name="solver_rel6" localSheetId="6" hidden="1">5</definedName>
    <definedName name="solver_rel6" localSheetId="5" hidden="1">5</definedName>
    <definedName name="solver_rel6" localSheetId="4" hidden="1">5</definedName>
    <definedName name="solver_rel6" localSheetId="9" hidden="1">5</definedName>
    <definedName name="solver_rel6" localSheetId="8" hidden="1">5</definedName>
    <definedName name="solver_rel6" localSheetId="7" hidden="1">5</definedName>
    <definedName name="solver_rel7" localSheetId="6" hidden="1">3</definedName>
    <definedName name="solver_rel7" localSheetId="5" hidden="1">3</definedName>
    <definedName name="solver_rel7" localSheetId="4" hidden="1">3</definedName>
    <definedName name="solver_rel7" localSheetId="9" hidden="1">3</definedName>
    <definedName name="solver_rel7" localSheetId="8" hidden="1">3</definedName>
    <definedName name="solver_rel7" localSheetId="7" hidden="1">3</definedName>
    <definedName name="solver_rel8" localSheetId="6" hidden="1">3</definedName>
    <definedName name="solver_rel8" localSheetId="5" hidden="1">3</definedName>
    <definedName name="solver_rel8" localSheetId="4" hidden="1">3</definedName>
    <definedName name="solver_rel8" localSheetId="9" hidden="1">3</definedName>
    <definedName name="solver_rel8" localSheetId="8" hidden="1">3</definedName>
    <definedName name="solver_rel8" localSheetId="7" hidden="1">3</definedName>
    <definedName name="solver_rhs0" localSheetId="1" hidden="1">0</definedName>
    <definedName name="solver_rhs1" localSheetId="1" hidden="1">"integer"</definedName>
    <definedName name="solver_rhs1" localSheetId="2" hidden="1">"integer"</definedName>
    <definedName name="solver_rhs1" localSheetId="6" hidden="1">"integer"</definedName>
    <definedName name="solver_rhs1" localSheetId="5" hidden="1">"integer"</definedName>
    <definedName name="solver_rhs1" localSheetId="4" hidden="1">"integer"</definedName>
    <definedName name="solver_rhs1" localSheetId="9" hidden="1">"integer"</definedName>
    <definedName name="solver_rhs1" localSheetId="8" hidden="1">"integer"</definedName>
    <definedName name="solver_rhs1" localSheetId="7" hidden="1">"integer"</definedName>
    <definedName name="solver_rhs2" localSheetId="1" hidden="1">"binary"</definedName>
    <definedName name="solver_rhs2" localSheetId="2" hidden="1">"binary"</definedName>
    <definedName name="solver_rhs2" localSheetId="6" hidden="1">0</definedName>
    <definedName name="solver_rhs2" localSheetId="5" hidden="1">0</definedName>
    <definedName name="solver_rhs2" localSheetId="4" hidden="1">0</definedName>
    <definedName name="solver_rhs2" localSheetId="9" hidden="1">0</definedName>
    <definedName name="solver_rhs2" localSheetId="8" hidden="1">0</definedName>
    <definedName name="solver_rhs2" localSheetId="7" hidden="1">0</definedName>
    <definedName name="solver_rhs3" localSheetId="1" hidden="1">0</definedName>
    <definedName name="solver_rhs3" localSheetId="2" hidden="1">0</definedName>
    <definedName name="solver_rhs3" localSheetId="6" hidden="1">"integer"</definedName>
    <definedName name="solver_rhs3" localSheetId="5" hidden="1">"integer"</definedName>
    <definedName name="solver_rhs3" localSheetId="4" hidden="1">"integer"</definedName>
    <definedName name="solver_rhs3" localSheetId="9" hidden="1">"integer"</definedName>
    <definedName name="solver_rhs3" localSheetId="8" hidden="1">"integer"</definedName>
    <definedName name="solver_rhs3" localSheetId="7" hidden="1">"integer"</definedName>
    <definedName name="solver_rhs4" localSheetId="1" hidden="1">0</definedName>
    <definedName name="solver_rhs4" localSheetId="2" hidden="1">0</definedName>
    <definedName name="solver_rhs4" localSheetId="6" hidden="1">0</definedName>
    <definedName name="solver_rhs4" localSheetId="5" hidden="1">0</definedName>
    <definedName name="solver_rhs4" localSheetId="4" hidden="1">0</definedName>
    <definedName name="solver_rhs4" localSheetId="9" hidden="1">0</definedName>
    <definedName name="solver_rhs4" localSheetId="8" hidden="1">0</definedName>
    <definedName name="solver_rhs4" localSheetId="7" hidden="1">0</definedName>
    <definedName name="solver_rhs5" localSheetId="2" hidden="1">0</definedName>
    <definedName name="solver_rhs5" localSheetId="6" hidden="1">"binary"</definedName>
    <definedName name="solver_rhs5" localSheetId="5" hidden="1">"binary"</definedName>
    <definedName name="solver_rhs5" localSheetId="4" hidden="1">"binary"</definedName>
    <definedName name="solver_rhs5" localSheetId="9" hidden="1">"binary"</definedName>
    <definedName name="solver_rhs5" localSheetId="8" hidden="1">"binary"</definedName>
    <definedName name="solver_rhs5" localSheetId="7" hidden="1">"binary"</definedName>
    <definedName name="solver_rhs6" localSheetId="6" hidden="1">"binary"</definedName>
    <definedName name="solver_rhs6" localSheetId="5" hidden="1">"binary"</definedName>
    <definedName name="solver_rhs6" localSheetId="4" hidden="1">"binary"</definedName>
    <definedName name="solver_rhs6" localSheetId="9" hidden="1">"binary"</definedName>
    <definedName name="solver_rhs6" localSheetId="8" hidden="1">"binary"</definedName>
    <definedName name="solver_rhs6" localSheetId="7" hidden="1">"binary"</definedName>
    <definedName name="solver_rhs7" localSheetId="6" hidden="1">0</definedName>
    <definedName name="solver_rhs7" localSheetId="5" hidden="1">0</definedName>
    <definedName name="solver_rhs7" localSheetId="4" hidden="1">0</definedName>
    <definedName name="solver_rhs7" localSheetId="9" hidden="1">0</definedName>
    <definedName name="solver_rhs7" localSheetId="8" hidden="1">0</definedName>
    <definedName name="solver_rhs7" localSheetId="7" hidden="1">0</definedName>
    <definedName name="solver_rhs8" localSheetId="6" hidden="1">0</definedName>
    <definedName name="solver_rhs8" localSheetId="5" hidden="1">0</definedName>
    <definedName name="solver_rhs8" localSheetId="4" hidden="1">0</definedName>
    <definedName name="solver_rhs8" localSheetId="9" hidden="1">0</definedName>
    <definedName name="solver_rhs8" localSheetId="8" hidden="1">0</definedName>
    <definedName name="solver_rhs8" localSheetId="7" hidden="1">0</definedName>
    <definedName name="solver_rlx" localSheetId="1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lx" localSheetId="9" hidden="1">2</definedName>
    <definedName name="solver_rlx" localSheetId="8" hidden="1">2</definedName>
    <definedName name="solver_rlx" localSheetId="7" hidden="1">2</definedName>
    <definedName name="solver_rsd" localSheetId="1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rsd" localSheetId="9" hidden="1">0</definedName>
    <definedName name="solver_rsd" localSheetId="8" hidden="1">0</definedName>
    <definedName name="solver_rsd" localSheetId="7" hidden="1">0</definedName>
    <definedName name="solver_scl" localSheetId="1" hidden="1">2</definedName>
    <definedName name="solver_scl" localSheetId="2" hidden="1">2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cl" localSheetId="9" hidden="1">1</definedName>
    <definedName name="solver_scl" localSheetId="8" hidden="1">1</definedName>
    <definedName name="solver_scl" localSheetId="7" hidden="1">1</definedName>
    <definedName name="solver_sho" localSheetId="1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ho" localSheetId="9" hidden="1">2</definedName>
    <definedName name="solver_sho" localSheetId="8" hidden="1">2</definedName>
    <definedName name="solver_sho" localSheetId="7" hidden="1">2</definedName>
    <definedName name="solver_ssz" localSheetId="1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ssz" localSheetId="9" hidden="1">100</definedName>
    <definedName name="solver_ssz" localSheetId="8" hidden="1">100</definedName>
    <definedName name="solver_ssz" localSheetId="7" hidden="1">100</definedName>
    <definedName name="solver_tim" localSheetId="1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im" localSheetId="9" hidden="1">2147483647</definedName>
    <definedName name="solver_tim" localSheetId="8" hidden="1">2147483647</definedName>
    <definedName name="solver_tim" localSheetId="7" hidden="1">2147483647</definedName>
    <definedName name="solver_tol" localSheetId="1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ol" localSheetId="9" hidden="1">0.01</definedName>
    <definedName name="solver_tol" localSheetId="8" hidden="1">0.01</definedName>
    <definedName name="solver_tol" localSheetId="7" hidden="1">0.01</definedName>
    <definedName name="solver_typ" localSheetId="1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typ" localSheetId="9" hidden="1">2</definedName>
    <definedName name="solver_typ" localSheetId="8" hidden="1">2</definedName>
    <definedName name="solver_typ" localSheetId="7" hidden="1">2</definedName>
    <definedName name="solver_val" localSheetId="1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al" localSheetId="9" hidden="1">0</definedName>
    <definedName name="solver_val" localSheetId="8" hidden="1">0</definedName>
    <definedName name="solver_val" localSheetId="7" hidden="1">0</definedName>
    <definedName name="solver_ver" localSheetId="1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  <definedName name="solver_ver" localSheetId="9" hidden="1">3</definedName>
    <definedName name="solver_ver" localSheetId="8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1" l="1"/>
  <c r="C10" i="11"/>
  <c r="D10" i="11"/>
  <c r="E10" i="11"/>
  <c r="F10" i="11"/>
  <c r="G10" i="11"/>
  <c r="B11" i="11"/>
  <c r="C11" i="11"/>
  <c r="D11" i="11"/>
  <c r="E11" i="11"/>
  <c r="F11" i="11"/>
  <c r="G11" i="11"/>
  <c r="B12" i="11"/>
  <c r="C12" i="11"/>
  <c r="D12" i="11"/>
  <c r="E12" i="11"/>
  <c r="F12" i="11"/>
  <c r="G12" i="11"/>
  <c r="C9" i="11"/>
  <c r="D9" i="11"/>
  <c r="E9" i="11"/>
  <c r="F9" i="11"/>
  <c r="G9" i="11"/>
  <c r="B9" i="11"/>
  <c r="B10" i="10"/>
  <c r="C10" i="10"/>
  <c r="D10" i="10"/>
  <c r="E10" i="10"/>
  <c r="F10" i="10"/>
  <c r="G10" i="10"/>
  <c r="B11" i="10"/>
  <c r="C11" i="10"/>
  <c r="D11" i="10"/>
  <c r="E11" i="10"/>
  <c r="F11" i="10"/>
  <c r="G11" i="10"/>
  <c r="B12" i="10"/>
  <c r="C12" i="10"/>
  <c r="D12" i="10"/>
  <c r="E12" i="10"/>
  <c r="F12" i="10"/>
  <c r="G12" i="10"/>
  <c r="C9" i="10"/>
  <c r="D9" i="10"/>
  <c r="E9" i="10"/>
  <c r="F9" i="10"/>
  <c r="G9" i="10"/>
  <c r="B9" i="10"/>
  <c r="C33" i="11"/>
  <c r="B33" i="11"/>
  <c r="H30" i="11"/>
  <c r="G30" i="11"/>
  <c r="F30" i="11"/>
  <c r="E30" i="11"/>
  <c r="D30" i="11"/>
  <c r="C30" i="11"/>
  <c r="K29" i="11"/>
  <c r="L29" i="11" s="1"/>
  <c r="K28" i="11"/>
  <c r="L28" i="11" s="1"/>
  <c r="K27" i="11"/>
  <c r="K26" i="11"/>
  <c r="L26" i="11" s="1"/>
  <c r="H25" i="11"/>
  <c r="G25" i="11"/>
  <c r="F25" i="11"/>
  <c r="E25" i="11"/>
  <c r="D25" i="11"/>
  <c r="C25" i="11"/>
  <c r="K24" i="11"/>
  <c r="L24" i="11" s="1"/>
  <c r="K23" i="11"/>
  <c r="L23" i="11" s="1"/>
  <c r="K22" i="11"/>
  <c r="L22" i="11" s="1"/>
  <c r="K21" i="11"/>
  <c r="L21" i="11" s="1"/>
  <c r="C33" i="10"/>
  <c r="B33" i="10"/>
  <c r="H30" i="10"/>
  <c r="G30" i="10"/>
  <c r="F30" i="10"/>
  <c r="E30" i="10"/>
  <c r="D30" i="10"/>
  <c r="C30" i="10"/>
  <c r="K29" i="10"/>
  <c r="L29" i="10" s="1"/>
  <c r="K28" i="10"/>
  <c r="L28" i="10" s="1"/>
  <c r="K27" i="10"/>
  <c r="L27" i="10" s="1"/>
  <c r="K26" i="10"/>
  <c r="H25" i="10"/>
  <c r="G25" i="10"/>
  <c r="F25" i="10"/>
  <c r="E25" i="10"/>
  <c r="D25" i="10"/>
  <c r="C25" i="10"/>
  <c r="K24" i="10"/>
  <c r="L24" i="10" s="1"/>
  <c r="K23" i="10"/>
  <c r="L23" i="10" s="1"/>
  <c r="K22" i="10"/>
  <c r="L22" i="10" s="1"/>
  <c r="K21" i="10"/>
  <c r="L21" i="10" s="1"/>
  <c r="B10" i="9"/>
  <c r="C10" i="9"/>
  <c r="D10" i="9"/>
  <c r="E10" i="9"/>
  <c r="F10" i="9"/>
  <c r="G10" i="9"/>
  <c r="B11" i="9"/>
  <c r="C11" i="9"/>
  <c r="D11" i="9"/>
  <c r="E11" i="9"/>
  <c r="F11" i="9"/>
  <c r="G11" i="9"/>
  <c r="B12" i="9"/>
  <c r="C12" i="9"/>
  <c r="D12" i="9"/>
  <c r="E12" i="9"/>
  <c r="F12" i="9"/>
  <c r="G12" i="9"/>
  <c r="C9" i="9"/>
  <c r="D9" i="9"/>
  <c r="B35" i="9" s="1"/>
  <c r="E9" i="9"/>
  <c r="F9" i="9"/>
  <c r="G9" i="9"/>
  <c r="B9" i="9"/>
  <c r="B10" i="8"/>
  <c r="C10" i="8"/>
  <c r="D10" i="8"/>
  <c r="E10" i="8"/>
  <c r="F10" i="8"/>
  <c r="G10" i="8"/>
  <c r="B11" i="8"/>
  <c r="C11" i="8"/>
  <c r="D11" i="8"/>
  <c r="E11" i="8"/>
  <c r="F11" i="8"/>
  <c r="G11" i="8"/>
  <c r="B12" i="8"/>
  <c r="C12" i="8"/>
  <c r="D12" i="8"/>
  <c r="E12" i="8"/>
  <c r="F12" i="8"/>
  <c r="G12" i="8"/>
  <c r="C9" i="8"/>
  <c r="D9" i="8"/>
  <c r="E9" i="8"/>
  <c r="F9" i="8"/>
  <c r="G9" i="8"/>
  <c r="B9" i="8"/>
  <c r="C33" i="9"/>
  <c r="B33" i="9"/>
  <c r="H30" i="9"/>
  <c r="G30" i="9"/>
  <c r="F30" i="9"/>
  <c r="E30" i="9"/>
  <c r="D30" i="9"/>
  <c r="C30" i="9"/>
  <c r="K29" i="9"/>
  <c r="L29" i="9" s="1"/>
  <c r="K28" i="9"/>
  <c r="L28" i="9" s="1"/>
  <c r="K27" i="9"/>
  <c r="K26" i="9"/>
  <c r="L26" i="9" s="1"/>
  <c r="H25" i="9"/>
  <c r="G25" i="9"/>
  <c r="F25" i="9"/>
  <c r="E25" i="9"/>
  <c r="D25" i="9"/>
  <c r="C25" i="9"/>
  <c r="K24" i="9"/>
  <c r="L24" i="9" s="1"/>
  <c r="K23" i="9"/>
  <c r="L23" i="9" s="1"/>
  <c r="K22" i="9"/>
  <c r="L22" i="9" s="1"/>
  <c r="K21" i="9"/>
  <c r="L21" i="9" s="1"/>
  <c r="C33" i="8"/>
  <c r="B33" i="8"/>
  <c r="H30" i="8"/>
  <c r="G30" i="8"/>
  <c r="F30" i="8"/>
  <c r="E30" i="8"/>
  <c r="D30" i="8"/>
  <c r="C30" i="8"/>
  <c r="K29" i="8"/>
  <c r="L29" i="8" s="1"/>
  <c r="K28" i="8"/>
  <c r="L28" i="8" s="1"/>
  <c r="K27" i="8"/>
  <c r="L27" i="8" s="1"/>
  <c r="K26" i="8"/>
  <c r="H25" i="8"/>
  <c r="G25" i="8"/>
  <c r="F25" i="8"/>
  <c r="E25" i="8"/>
  <c r="D25" i="8"/>
  <c r="C25" i="8"/>
  <c r="K24" i="8"/>
  <c r="L24" i="8" s="1"/>
  <c r="K23" i="8"/>
  <c r="L23" i="8" s="1"/>
  <c r="K22" i="8"/>
  <c r="L22" i="8" s="1"/>
  <c r="K21" i="8"/>
  <c r="L21" i="8" s="1"/>
  <c r="C35" i="7"/>
  <c r="B35" i="7"/>
  <c r="C33" i="7"/>
  <c r="B33" i="7"/>
  <c r="H30" i="7"/>
  <c r="G30" i="7"/>
  <c r="F30" i="7"/>
  <c r="E30" i="7"/>
  <c r="D30" i="7"/>
  <c r="C30" i="7"/>
  <c r="K29" i="7"/>
  <c r="L29" i="7" s="1"/>
  <c r="K28" i="7"/>
  <c r="L28" i="7" s="1"/>
  <c r="K27" i="7"/>
  <c r="L27" i="7" s="1"/>
  <c r="K26" i="7"/>
  <c r="H25" i="7"/>
  <c r="G25" i="7"/>
  <c r="F25" i="7"/>
  <c r="E25" i="7"/>
  <c r="D25" i="7"/>
  <c r="C25" i="7"/>
  <c r="K24" i="7"/>
  <c r="L24" i="7" s="1"/>
  <c r="K23" i="7"/>
  <c r="L23" i="7" s="1"/>
  <c r="K22" i="7"/>
  <c r="L22" i="7" s="1"/>
  <c r="K21" i="7"/>
  <c r="L21" i="7" s="1"/>
  <c r="K27" i="6"/>
  <c r="L27" i="6" s="1"/>
  <c r="K28" i="6"/>
  <c r="L28" i="6" s="1"/>
  <c r="K29" i="6"/>
  <c r="L29" i="6" s="1"/>
  <c r="K26" i="6"/>
  <c r="K22" i="6"/>
  <c r="L22" i="6" s="1"/>
  <c r="K23" i="6"/>
  <c r="L23" i="6" s="1"/>
  <c r="K24" i="6"/>
  <c r="L24" i="6" s="1"/>
  <c r="K21" i="6"/>
  <c r="L21" i="6" s="1"/>
  <c r="C35" i="6"/>
  <c r="B35" i="6"/>
  <c r="C33" i="6"/>
  <c r="B33" i="6"/>
  <c r="H30" i="6"/>
  <c r="G30" i="6"/>
  <c r="F30" i="6"/>
  <c r="E30" i="6"/>
  <c r="D30" i="6"/>
  <c r="C30" i="6"/>
  <c r="H25" i="6"/>
  <c r="G25" i="6"/>
  <c r="F25" i="6"/>
  <c r="E25" i="6"/>
  <c r="D25" i="6"/>
  <c r="C25" i="6"/>
  <c r="B37" i="4"/>
  <c r="C35" i="4"/>
  <c r="B35" i="4"/>
  <c r="C34" i="4"/>
  <c r="B34" i="4"/>
  <c r="L27" i="4"/>
  <c r="L28" i="4"/>
  <c r="L29" i="4"/>
  <c r="L26" i="4"/>
  <c r="L22" i="4"/>
  <c r="L23" i="4"/>
  <c r="L24" i="4"/>
  <c r="L21" i="4"/>
  <c r="K27" i="4"/>
  <c r="K28" i="4"/>
  <c r="K29" i="4"/>
  <c r="K26" i="4"/>
  <c r="K22" i="4"/>
  <c r="K23" i="4"/>
  <c r="K24" i="4"/>
  <c r="K21" i="4"/>
  <c r="C33" i="4"/>
  <c r="B33" i="4"/>
  <c r="H30" i="4"/>
  <c r="H25" i="4"/>
  <c r="D30" i="4"/>
  <c r="E30" i="4"/>
  <c r="F30" i="4"/>
  <c r="G30" i="4"/>
  <c r="C30" i="4"/>
  <c r="D25" i="4"/>
  <c r="E25" i="4"/>
  <c r="F25" i="4"/>
  <c r="G25" i="4"/>
  <c r="C25" i="4"/>
  <c r="B49" i="3"/>
  <c r="B48" i="3"/>
  <c r="E41" i="3"/>
  <c r="E44" i="3" s="1"/>
  <c r="D41" i="3"/>
  <c r="D44" i="3" s="1"/>
  <c r="C41" i="3"/>
  <c r="C44" i="3" s="1"/>
  <c r="B41" i="3"/>
  <c r="B44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B49" i="2"/>
  <c r="B48" i="2"/>
  <c r="C43" i="2"/>
  <c r="D43" i="2"/>
  <c r="E43" i="2"/>
  <c r="B43" i="2"/>
  <c r="B41" i="2"/>
  <c r="B44" i="2" s="1"/>
  <c r="C41" i="2"/>
  <c r="C44" i="2" s="1"/>
  <c r="D41" i="2"/>
  <c r="D44" i="2" s="1"/>
  <c r="E41" i="2"/>
  <c r="E44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25" i="2"/>
  <c r="G25" i="2" s="1"/>
  <c r="C42" i="1"/>
  <c r="B42" i="1"/>
  <c r="C41" i="1"/>
  <c r="B41" i="1"/>
  <c r="C40" i="1"/>
  <c r="B40" i="1"/>
  <c r="C39" i="1"/>
  <c r="C43" i="1" s="1"/>
  <c r="B39" i="1"/>
  <c r="B43" i="1" s="1"/>
  <c r="B38" i="1"/>
  <c r="C38" i="1"/>
  <c r="C37" i="1"/>
  <c r="B37" i="1"/>
  <c r="C34" i="11" l="1"/>
  <c r="C34" i="10"/>
  <c r="C35" i="11"/>
  <c r="B35" i="11"/>
  <c r="L27" i="11"/>
  <c r="B34" i="11"/>
  <c r="L26" i="10"/>
  <c r="B34" i="10"/>
  <c r="C34" i="9"/>
  <c r="C34" i="8"/>
  <c r="C35" i="9"/>
  <c r="L27" i="9"/>
  <c r="B34" i="9"/>
  <c r="L26" i="8"/>
  <c r="B34" i="8"/>
  <c r="C34" i="7"/>
  <c r="L26" i="7"/>
  <c r="B34" i="7"/>
  <c r="C34" i="6"/>
  <c r="L26" i="6"/>
  <c r="B34" i="6"/>
  <c r="B43" i="3"/>
  <c r="E43" i="3"/>
  <c r="D43" i="3"/>
  <c r="C43" i="3"/>
  <c r="B50" i="3"/>
  <c r="B50" i="2"/>
  <c r="B37" i="11" l="1"/>
  <c r="B37" i="9"/>
  <c r="B37" i="7"/>
  <c r="B37" i="6"/>
  <c r="B35" i="8"/>
  <c r="C35" i="8"/>
  <c r="B37" i="8" l="1"/>
  <c r="B35" i="10"/>
  <c r="C35" i="10"/>
  <c r="B37" i="10" l="1"/>
</calcChain>
</file>

<file path=xl/sharedStrings.xml><?xml version="1.0" encoding="utf-8"?>
<sst xmlns="http://schemas.openxmlformats.org/spreadsheetml/2006/main" count="503" uniqueCount="118">
  <si>
    <t>Year ended January 31, 2013 ($M)</t>
    <phoneticPr fontId="1" type="noConversion"/>
  </si>
  <si>
    <t>Wallmart</t>
    <phoneticPr fontId="1" type="noConversion"/>
  </si>
  <si>
    <t>Macy's</t>
    <phoneticPr fontId="1" type="noConversion"/>
  </si>
  <si>
    <t>Net operating revenues</t>
    <phoneticPr fontId="1" type="noConversion"/>
  </si>
  <si>
    <t>Cost of goods sold</t>
    <phoneticPr fontId="1" type="noConversion"/>
  </si>
  <si>
    <t>Gross profit</t>
    <phoneticPr fontId="1" type="noConversion"/>
  </si>
  <si>
    <t>Selling, general, and administrative expense</t>
    <phoneticPr fontId="1" type="noConversion"/>
  </si>
  <si>
    <t>Other costs</t>
    <phoneticPr fontId="1" type="noConversion"/>
  </si>
  <si>
    <t>Operating income</t>
    <phoneticPr fontId="1" type="noConversion"/>
  </si>
  <si>
    <t>Interest expense</t>
    <phoneticPr fontId="1" type="noConversion"/>
  </si>
  <si>
    <r>
      <t>Other income(loss)</t>
    </r>
    <r>
      <rPr>
        <sz val="11"/>
        <color theme="1"/>
        <rFont val="맑은 고딕"/>
        <family val="3"/>
        <charset val="129"/>
      </rPr>
      <t>—net</t>
    </r>
    <phoneticPr fontId="1" type="noConversion"/>
  </si>
  <si>
    <t>Income before income taxes</t>
    <phoneticPr fontId="1" type="noConversion"/>
  </si>
  <si>
    <t>Income taxes</t>
    <phoneticPr fontId="1" type="noConversion"/>
  </si>
  <si>
    <t>Net income</t>
    <phoneticPr fontId="1" type="noConversion"/>
  </si>
  <si>
    <t>Assets</t>
    <phoneticPr fontId="1" type="noConversion"/>
  </si>
  <si>
    <t>Cash and cash equivalents</t>
    <phoneticPr fontId="1" type="noConversion"/>
  </si>
  <si>
    <t>Net receivables</t>
    <phoneticPr fontId="1" type="noConversion"/>
  </si>
  <si>
    <t>Inventory</t>
    <phoneticPr fontId="1" type="noConversion"/>
  </si>
  <si>
    <t>Prepaid expenses and other</t>
    <phoneticPr fontId="1" type="noConversion"/>
  </si>
  <si>
    <t>Total current assets</t>
    <phoneticPr fontId="1" type="noConversion"/>
  </si>
  <si>
    <t>Property, plane, and equipment</t>
    <phoneticPr fontId="1" type="noConversion"/>
  </si>
  <si>
    <t>Goodwill</t>
    <phoneticPr fontId="1" type="noConversion"/>
  </si>
  <si>
    <t>Other intangible assets</t>
    <phoneticPr fontId="1" type="noConversion"/>
  </si>
  <si>
    <t>Other assets</t>
    <phoneticPr fontId="1" type="noConversion"/>
  </si>
  <si>
    <t>Total assets</t>
    <phoneticPr fontId="1" type="noConversion"/>
  </si>
  <si>
    <t>Liabilities and Stockholder Equity</t>
    <phoneticPr fontId="1" type="noConversion"/>
  </si>
  <si>
    <t>Accounts payable</t>
    <phoneticPr fontId="1" type="noConversion"/>
  </si>
  <si>
    <t>Short-term debt</t>
    <phoneticPr fontId="1" type="noConversion"/>
  </si>
  <si>
    <t>Total current liability</t>
    <phoneticPr fontId="1" type="noConversion"/>
  </si>
  <si>
    <t>Long-term debt</t>
    <phoneticPr fontId="1" type="noConversion"/>
  </si>
  <si>
    <t>Other liabilities</t>
    <phoneticPr fontId="1" type="noConversion"/>
  </si>
  <si>
    <t>Total liabilities</t>
    <phoneticPr fontId="1" type="noConversion"/>
  </si>
  <si>
    <t>Stockholder equity</t>
    <phoneticPr fontId="1" type="noConversion"/>
  </si>
  <si>
    <t>Performance Metrics</t>
    <phoneticPr fontId="1" type="noConversion"/>
  </si>
  <si>
    <t>Tax rate</t>
    <phoneticPr fontId="1" type="noConversion"/>
  </si>
  <si>
    <t>Amazon.com</t>
    <phoneticPr fontId="1" type="noConversion"/>
  </si>
  <si>
    <t>Nordstrom Inc.</t>
    <phoneticPr fontId="1" type="noConversion"/>
  </si>
  <si>
    <t>Cash-to-Cash Cycle (C2C), weeks</t>
    <phoneticPr fontId="1" type="noConversion"/>
  </si>
  <si>
    <t>Weeks/year</t>
    <phoneticPr fontId="1" type="noConversion"/>
  </si>
  <si>
    <t>Return on Equity (ROE), -</t>
    <phoneticPr fontId="1" type="noConversion"/>
  </si>
  <si>
    <t>Return on Assets (ROA), -</t>
    <phoneticPr fontId="1" type="noConversion"/>
  </si>
  <si>
    <t>Accounts Payable Turnover (APT), -</t>
    <phoneticPr fontId="1" type="noConversion"/>
  </si>
  <si>
    <t>Accounts Receivable Turnover (ART), -</t>
    <phoneticPr fontId="1" type="noConversion"/>
  </si>
  <si>
    <t>Inventory Turnover (INVT), -</t>
    <phoneticPr fontId="1" type="noConversion"/>
  </si>
  <si>
    <t>Property, Plane, and Equipment Turnover (PPET), -</t>
    <phoneticPr fontId="1" type="noConversion"/>
  </si>
  <si>
    <t>State</t>
  </si>
  <si>
    <t>Cost from LA</t>
  </si>
  <si>
    <t>Cost from Tulsa</t>
  </si>
  <si>
    <t>Cost from Denver</t>
  </si>
  <si>
    <t>Cost from Seattle</t>
  </si>
  <si>
    <t>Total # of trips</t>
  </si>
  <si>
    <t>Washington</t>
  </si>
  <si>
    <t>Oregon</t>
  </si>
  <si>
    <t>California</t>
  </si>
  <si>
    <t>Idaho</t>
  </si>
  <si>
    <t>Nevada</t>
  </si>
  <si>
    <t>Montana</t>
  </si>
  <si>
    <t>Wyoming</t>
  </si>
  <si>
    <t>Utah</t>
  </si>
  <si>
    <t>Arizona</t>
  </si>
  <si>
    <t>Colorado</t>
  </si>
  <si>
    <t>New Mexico</t>
  </si>
  <si>
    <t>North Dakota</t>
  </si>
  <si>
    <t>South Dakota</t>
  </si>
  <si>
    <t>Nebraska</t>
  </si>
  <si>
    <t>Kansas</t>
  </si>
  <si>
    <t>Oklahoma</t>
  </si>
  <si>
    <t>Fixed cost, $</t>
    <phoneticPr fontId="1" type="noConversion"/>
  </si>
  <si>
    <t>Unmet needs</t>
    <phoneticPr fontId="1" type="noConversion"/>
  </si>
  <si>
    <t>Trips from LA</t>
    <phoneticPr fontId="1" type="noConversion"/>
  </si>
  <si>
    <t>Trips from Tulsa</t>
    <phoneticPr fontId="1" type="noConversion"/>
  </si>
  <si>
    <t>Trips from Denver</t>
    <phoneticPr fontId="1" type="noConversion"/>
  </si>
  <si>
    <t>Trips from Seattle</t>
    <phoneticPr fontId="1" type="noConversion"/>
  </si>
  <si>
    <t>Open(=1) or closed(=0)</t>
    <phoneticPr fontId="1" type="noConversion"/>
  </si>
  <si>
    <t>Total Cost, $</t>
    <phoneticPr fontId="1" type="noConversion"/>
  </si>
  <si>
    <t>Total # of trips</t>
    <phoneticPr fontId="1" type="noConversion"/>
  </si>
  <si>
    <t>Total # of consultants</t>
    <phoneticPr fontId="1" type="noConversion"/>
  </si>
  <si>
    <t>Leftover capacity</t>
    <phoneticPr fontId="1" type="noConversion"/>
  </si>
  <si>
    <t>Facility Cost, $</t>
    <phoneticPr fontId="1" type="noConversion"/>
  </si>
  <si>
    <t>Travel Cost, $</t>
    <phoneticPr fontId="1" type="noConversion"/>
  </si>
  <si>
    <t>Zone</t>
  </si>
  <si>
    <t>Northwest</t>
  </si>
  <si>
    <t>Southwest</t>
  </si>
  <si>
    <t>Upper Midwest</t>
  </si>
  <si>
    <t>Lower Midwest</t>
  </si>
  <si>
    <t>Northeast</t>
  </si>
  <si>
    <t>Southeast</t>
  </si>
  <si>
    <t>Wipes</t>
  </si>
  <si>
    <t>Ointment</t>
  </si>
  <si>
    <t>Chicago</t>
  </si>
  <si>
    <t>Princeton, NJ</t>
  </si>
  <si>
    <t>Atlanta</t>
  </si>
  <si>
    <t>LA</t>
  </si>
  <si>
    <t>Chicago</t>
    <phoneticPr fontId="1" type="noConversion"/>
  </si>
  <si>
    <t>Wipes</t>
    <phoneticPr fontId="1" type="noConversion"/>
  </si>
  <si>
    <t>Ointment</t>
    <phoneticPr fontId="1" type="noConversion"/>
  </si>
  <si>
    <t>Princeton, NJ</t>
    <phoneticPr fontId="1" type="noConversion"/>
  </si>
  <si>
    <t>Atlanta</t>
    <phoneticPr fontId="1" type="noConversion"/>
  </si>
  <si>
    <t>LA</t>
    <phoneticPr fontId="1" type="noConversion"/>
  </si>
  <si>
    <t>Northwest</t>
    <phoneticPr fontId="1" type="noConversion"/>
  </si>
  <si>
    <t>Southwest</t>
    <phoneticPr fontId="1" type="noConversion"/>
  </si>
  <si>
    <t>Upper Midwest</t>
    <phoneticPr fontId="1" type="noConversion"/>
  </si>
  <si>
    <t>Lower Midwest</t>
    <phoneticPr fontId="1" type="noConversion"/>
  </si>
  <si>
    <t>Southeast</t>
    <phoneticPr fontId="1" type="noConversion"/>
  </si>
  <si>
    <t>Unmet demand</t>
    <phoneticPr fontId="1" type="noConversion"/>
  </si>
  <si>
    <t>Unmet Demand</t>
    <phoneticPr fontId="1" type="noConversion"/>
  </si>
  <si>
    <t>Northeast</t>
    <phoneticPr fontId="1" type="noConversion"/>
  </si>
  <si>
    <t>Capacity</t>
    <phoneticPr fontId="1" type="noConversion"/>
  </si>
  <si>
    <t>Facility cost, $</t>
    <phoneticPr fontId="1" type="noConversion"/>
  </si>
  <si>
    <t>Travel cost, $</t>
    <phoneticPr fontId="1" type="noConversion"/>
  </si>
  <si>
    <t>Total cost, $</t>
    <phoneticPr fontId="1" type="noConversion"/>
  </si>
  <si>
    <t>Transportation cost, $</t>
    <phoneticPr fontId="1" type="noConversion"/>
  </si>
  <si>
    <t>Open (=1) or closed (=0)</t>
    <phoneticPr fontId="1" type="noConversion"/>
  </si>
  <si>
    <t>Production cost, $</t>
    <phoneticPr fontId="1" type="noConversion"/>
  </si>
  <si>
    <t>Facility usage</t>
    <phoneticPr fontId="1" type="noConversion"/>
  </si>
  <si>
    <t>Transportation Costs, $</t>
    <phoneticPr fontId="1" type="noConversion"/>
  </si>
  <si>
    <t>Regional Demand by Product, $K</t>
    <phoneticPr fontId="1" type="noConversion"/>
  </si>
  <si>
    <t>Total cost, 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</si>
</sst>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0_ "/>
    <numFmt numFmtId="178" formatCode="_(* #,##0_);_(* \(#,##0\);_(* &quot;-&quot;_);_(@_)"/>
    <numFmt numFmtId="179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u val="singleAccounting"/>
      <sz val="11"/>
      <name val="맑은 고딕"/>
      <family val="2"/>
      <scheme val="minor"/>
    </font>
    <font>
      <i/>
      <sz val="11"/>
      <name val="맑은 고딕"/>
      <family val="2"/>
      <scheme val="minor"/>
    </font>
    <font>
      <sz val="11"/>
      <name val="맑은 고딕"/>
      <family val="2"/>
      <scheme val="minor"/>
    </font>
    <font>
      <i/>
      <sz val="11"/>
      <name val="맑은 고딕"/>
      <family val="3"/>
      <charset val="129"/>
      <scheme val="minor"/>
    </font>
    <font>
      <b/>
      <sz val="16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9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7" fontId="0" fillId="0" borderId="0" xfId="0" quotePrefix="1" applyNumberFormat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left" vertical="center"/>
    </xf>
    <xf numFmtId="10" fontId="0" fillId="2" borderId="0" xfId="0" applyNumberFormat="1" applyFill="1" applyAlignment="1">
      <alignment horizontal="right" vertical="center"/>
    </xf>
    <xf numFmtId="10" fontId="0" fillId="2" borderId="7" xfId="0" applyNumberFormat="1" applyFill="1" applyBorder="1" applyAlignment="1">
      <alignment horizontal="right" vertical="center"/>
    </xf>
    <xf numFmtId="177" fontId="0" fillId="2" borderId="0" xfId="0" applyNumberFormat="1" applyFill="1" applyAlignment="1">
      <alignment horizontal="right" vertical="center"/>
    </xf>
    <xf numFmtId="177" fontId="0" fillId="2" borderId="7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left" vertical="center"/>
    </xf>
    <xf numFmtId="177" fontId="0" fillId="2" borderId="1" xfId="0" applyNumberFormat="1" applyFill="1" applyBorder="1" applyAlignment="1">
      <alignment horizontal="right" vertical="center"/>
    </xf>
    <xf numFmtId="177" fontId="0" fillId="2" borderId="9" xfId="0" applyNumberFormat="1" applyFill="1" applyBorder="1" applyAlignment="1">
      <alignment horizontal="right" vertical="center"/>
    </xf>
    <xf numFmtId="178" fontId="4" fillId="0" borderId="10" xfId="0" applyNumberFormat="1" applyFont="1" applyBorder="1" applyAlignment="1">
      <alignment horizontal="center" wrapText="1"/>
    </xf>
    <xf numFmtId="178" fontId="4" fillId="0" borderId="11" xfId="0" applyNumberFormat="1" applyFont="1" applyBorder="1" applyAlignment="1">
      <alignment horizontal="center" wrapText="1"/>
    </xf>
    <xf numFmtId="178" fontId="4" fillId="0" borderId="12" xfId="0" applyNumberFormat="1" applyFont="1" applyBorder="1" applyAlignment="1">
      <alignment horizontal="center" wrapText="1"/>
    </xf>
    <xf numFmtId="178" fontId="5" fillId="0" borderId="13" xfId="0" applyNumberFormat="1" applyFont="1" applyBorder="1" applyAlignment="1"/>
    <xf numFmtId="178" fontId="6" fillId="0" borderId="0" xfId="0" applyNumberFormat="1" applyFont="1" applyAlignment="1">
      <alignment horizontal="center"/>
    </xf>
    <xf numFmtId="178" fontId="6" fillId="0" borderId="14" xfId="0" applyNumberFormat="1" applyFont="1" applyBorder="1" applyAlignment="1">
      <alignment horizontal="center"/>
    </xf>
    <xf numFmtId="178" fontId="6" fillId="0" borderId="13" xfId="0" applyNumberFormat="1" applyFont="1" applyBorder="1" applyAlignment="1">
      <alignment horizontal="center"/>
    </xf>
    <xf numFmtId="178" fontId="5" fillId="0" borderId="15" xfId="0" applyNumberFormat="1" applyFont="1" applyBorder="1" applyAlignment="1"/>
    <xf numFmtId="178" fontId="6" fillId="0" borderId="16" xfId="0" applyNumberFormat="1" applyFont="1" applyBorder="1" applyAlignment="1">
      <alignment horizontal="center"/>
    </xf>
    <xf numFmtId="178" fontId="6" fillId="0" borderId="17" xfId="0" applyNumberFormat="1" applyFont="1" applyBorder="1" applyAlignment="1">
      <alignment horizontal="center"/>
    </xf>
    <xf numFmtId="178" fontId="6" fillId="0" borderId="15" xfId="0" applyNumberFormat="1" applyFont="1" applyBorder="1" applyAlignment="1">
      <alignment horizontal="center"/>
    </xf>
    <xf numFmtId="178" fontId="4" fillId="0" borderId="0" xfId="0" applyNumberFormat="1" applyFont="1" applyAlignment="1">
      <alignment horizontal="center" wrapText="1"/>
    </xf>
    <xf numFmtId="178" fontId="4" fillId="0" borderId="19" xfId="0" applyNumberFormat="1" applyFont="1" applyBorder="1" applyAlignment="1">
      <alignment horizontal="center" wrapText="1"/>
    </xf>
    <xf numFmtId="178" fontId="4" fillId="0" borderId="20" xfId="0" applyNumberFormat="1" applyFont="1" applyBorder="1" applyAlignment="1">
      <alignment horizontal="center" wrapText="1"/>
    </xf>
    <xf numFmtId="178" fontId="6" fillId="2" borderId="21" xfId="0" applyNumberFormat="1" applyFont="1" applyFill="1" applyBorder="1" applyAlignment="1">
      <alignment horizontal="center"/>
    </xf>
    <xf numFmtId="178" fontId="6" fillId="2" borderId="22" xfId="0" applyNumberFormat="1" applyFont="1" applyFill="1" applyBorder="1" applyAlignment="1">
      <alignment horizontal="center"/>
    </xf>
    <xf numFmtId="178" fontId="6" fillId="2" borderId="23" xfId="0" applyNumberFormat="1" applyFont="1" applyFill="1" applyBorder="1" applyAlignment="1">
      <alignment horizontal="center"/>
    </xf>
    <xf numFmtId="178" fontId="6" fillId="2" borderId="24" xfId="0" applyNumberFormat="1" applyFont="1" applyFill="1" applyBorder="1" applyAlignment="1">
      <alignment horizontal="center"/>
    </xf>
    <xf numFmtId="178" fontId="6" fillId="2" borderId="25" xfId="0" applyNumberFormat="1" applyFont="1" applyFill="1" applyBorder="1" applyAlignment="1">
      <alignment horizontal="center"/>
    </xf>
    <xf numFmtId="178" fontId="6" fillId="2" borderId="26" xfId="0" applyNumberFormat="1" applyFont="1" applyFill="1" applyBorder="1" applyAlignment="1">
      <alignment horizontal="center"/>
    </xf>
    <xf numFmtId="178" fontId="6" fillId="2" borderId="2" xfId="0" applyNumberFormat="1" applyFont="1" applyFill="1" applyBorder="1" applyAlignment="1">
      <alignment horizontal="center"/>
    </xf>
    <xf numFmtId="178" fontId="6" fillId="2" borderId="27" xfId="0" applyNumberFormat="1" applyFont="1" applyFill="1" applyBorder="1" applyAlignment="1">
      <alignment horizontal="center"/>
    </xf>
    <xf numFmtId="178" fontId="0" fillId="2" borderId="28" xfId="0" applyNumberFormat="1" applyFill="1" applyBorder="1">
      <alignment vertical="center"/>
    </xf>
    <xf numFmtId="178" fontId="0" fillId="2" borderId="29" xfId="0" applyNumberFormat="1" applyFill="1" applyBorder="1">
      <alignment vertical="center"/>
    </xf>
    <xf numFmtId="178" fontId="0" fillId="2" borderId="30" xfId="0" applyNumberFormat="1" applyFill="1" applyBorder="1">
      <alignment vertical="center"/>
    </xf>
    <xf numFmtId="178" fontId="0" fillId="3" borderId="28" xfId="0" applyNumberFormat="1" applyFill="1" applyBorder="1">
      <alignment vertical="center"/>
    </xf>
    <xf numFmtId="178" fontId="0" fillId="3" borderId="29" xfId="0" applyNumberFormat="1" applyFill="1" applyBorder="1">
      <alignment vertical="center"/>
    </xf>
    <xf numFmtId="178" fontId="0" fillId="3" borderId="30" xfId="0" applyNumberFormat="1" applyFill="1" applyBorder="1">
      <alignment vertical="center"/>
    </xf>
    <xf numFmtId="176" fontId="0" fillId="4" borderId="18" xfId="0" applyNumberFormat="1" applyFill="1" applyBorder="1">
      <alignment vertical="center"/>
    </xf>
    <xf numFmtId="178" fontId="0" fillId="3" borderId="31" xfId="0" applyNumberFormat="1" applyFill="1" applyBorder="1">
      <alignment vertical="center"/>
    </xf>
    <xf numFmtId="178" fontId="0" fillId="3" borderId="32" xfId="0" applyNumberFormat="1" applyFill="1" applyBorder="1">
      <alignment vertical="center"/>
    </xf>
    <xf numFmtId="178" fontId="0" fillId="3" borderId="33" xfId="0" applyNumberFormat="1" applyFill="1" applyBorder="1">
      <alignment vertical="center"/>
    </xf>
    <xf numFmtId="178" fontId="7" fillId="0" borderId="21" xfId="0" applyNumberFormat="1" applyFont="1" applyBorder="1" applyAlignment="1"/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8" fontId="4" fillId="0" borderId="34" xfId="0" applyNumberFormat="1" applyFont="1" applyBorder="1" applyAlignment="1">
      <alignment horizontal="center" wrapText="1"/>
    </xf>
    <xf numFmtId="0" fontId="0" fillId="0" borderId="25" xfId="0" applyBorder="1">
      <alignment vertical="center"/>
    </xf>
    <xf numFmtId="178" fontId="5" fillId="0" borderId="24" xfId="0" applyNumberFormat="1" applyFont="1" applyBorder="1" applyAlignment="1"/>
    <xf numFmtId="178" fontId="5" fillId="0" borderId="35" xfId="0" applyNumberFormat="1" applyFont="1" applyBorder="1" applyAlignment="1"/>
    <xf numFmtId="0" fontId="0" fillId="0" borderId="24" xfId="0" applyBorder="1">
      <alignment vertical="center"/>
    </xf>
    <xf numFmtId="0" fontId="0" fillId="0" borderId="2" xfId="0" applyBorder="1">
      <alignment vertical="center"/>
    </xf>
    <xf numFmtId="0" fontId="0" fillId="0" borderId="27" xfId="0" applyBorder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5" fillId="0" borderId="26" xfId="0" applyNumberFormat="1" applyFont="1" applyBorder="1" applyAlignment="1"/>
    <xf numFmtId="178" fontId="6" fillId="2" borderId="0" xfId="0" applyNumberFormat="1" applyFont="1" applyFill="1" applyAlignment="1">
      <alignment horizontal="center"/>
    </xf>
    <xf numFmtId="178" fontId="0" fillId="5" borderId="0" xfId="0" applyNumberFormat="1" applyFill="1">
      <alignment vertical="center"/>
    </xf>
    <xf numFmtId="178" fontId="0" fillId="3" borderId="26" xfId="0" applyNumberFormat="1" applyFill="1" applyBorder="1">
      <alignment vertical="center"/>
    </xf>
    <xf numFmtId="178" fontId="0" fillId="3" borderId="2" xfId="0" applyNumberFormat="1" applyFill="1" applyBorder="1">
      <alignment vertical="center"/>
    </xf>
    <xf numFmtId="178" fontId="0" fillId="3" borderId="27" xfId="0" applyNumberFormat="1" applyFill="1" applyBorder="1">
      <alignment vertical="center"/>
    </xf>
    <xf numFmtId="0" fontId="9" fillId="0" borderId="10" xfId="0" applyFont="1" applyBorder="1" applyAlignment="1">
      <alignment wrapText="1"/>
    </xf>
    <xf numFmtId="0" fontId="0" fillId="0" borderId="10" xfId="0" applyBorder="1" applyAlignment="1"/>
    <xf numFmtId="3" fontId="0" fillId="0" borderId="10" xfId="0" applyNumberFormat="1" applyBorder="1" applyAlignment="1"/>
    <xf numFmtId="0" fontId="0" fillId="0" borderId="0" xfId="0" applyAlignment="1"/>
    <xf numFmtId="0" fontId="9" fillId="0" borderId="10" xfId="0" applyFont="1" applyBorder="1" applyAlignment="1"/>
    <xf numFmtId="0" fontId="3" fillId="0" borderId="10" xfId="0" applyFont="1" applyBorder="1">
      <alignment vertical="center"/>
    </xf>
    <xf numFmtId="0" fontId="3" fillId="0" borderId="36" xfId="0" applyFont="1" applyBorder="1">
      <alignment vertical="center"/>
    </xf>
    <xf numFmtId="179" fontId="0" fillId="0" borderId="19" xfId="0" applyNumberFormat="1" applyBorder="1">
      <alignment vertical="center"/>
    </xf>
    <xf numFmtId="179" fontId="0" fillId="0" borderId="0" xfId="0" applyNumberFormat="1">
      <alignment vertical="center"/>
    </xf>
    <xf numFmtId="179" fontId="0" fillId="0" borderId="16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9" fontId="0" fillId="0" borderId="37" xfId="0" applyNumberFormat="1" applyBorder="1">
      <alignment vertical="center"/>
    </xf>
    <xf numFmtId="179" fontId="0" fillId="0" borderId="11" xfId="0" applyNumberFormat="1" applyBorder="1">
      <alignment vertical="center"/>
    </xf>
    <xf numFmtId="176" fontId="0" fillId="4" borderId="10" xfId="0" applyNumberFormat="1" applyFill="1" applyBorder="1">
      <alignment vertical="center"/>
    </xf>
    <xf numFmtId="179" fontId="0" fillId="2" borderId="19" xfId="0" applyNumberFormat="1" applyFill="1" applyBorder="1">
      <alignment vertical="center"/>
    </xf>
    <xf numFmtId="179" fontId="0" fillId="2" borderId="0" xfId="0" applyNumberFormat="1" applyFill="1">
      <alignment vertical="center"/>
    </xf>
    <xf numFmtId="179" fontId="0" fillId="3" borderId="37" xfId="0" applyNumberFormat="1" applyFill="1" applyBorder="1">
      <alignment vertical="center"/>
    </xf>
    <xf numFmtId="179" fontId="0" fillId="3" borderId="11" xfId="0" applyNumberFormat="1" applyFill="1" applyBorder="1">
      <alignment vertical="center"/>
    </xf>
    <xf numFmtId="0" fontId="3" fillId="0" borderId="37" xfId="0" applyFont="1" applyBorder="1">
      <alignment vertical="center"/>
    </xf>
    <xf numFmtId="0" fontId="3" fillId="0" borderId="12" xfId="0" applyFont="1" applyBorder="1">
      <alignment vertical="center"/>
    </xf>
    <xf numFmtId="179" fontId="0" fillId="0" borderId="36" xfId="0" applyNumberFormat="1" applyBorder="1">
      <alignment vertical="center"/>
    </xf>
    <xf numFmtId="179" fontId="0" fillId="0" borderId="13" xfId="0" applyNumberFormat="1" applyBorder="1">
      <alignment vertical="center"/>
    </xf>
    <xf numFmtId="179" fontId="0" fillId="0" borderId="15" xfId="0" applyNumberFormat="1" applyBorder="1">
      <alignment vertical="center"/>
    </xf>
    <xf numFmtId="0" fontId="0" fillId="0" borderId="12" xfId="0" applyBorder="1">
      <alignment vertical="center"/>
    </xf>
    <xf numFmtId="179" fontId="0" fillId="0" borderId="20" xfId="0" applyNumberFormat="1" applyBorder="1">
      <alignment vertical="center"/>
    </xf>
    <xf numFmtId="179" fontId="0" fillId="0" borderId="14" xfId="0" applyNumberFormat="1" applyBorder="1">
      <alignment vertical="center"/>
    </xf>
    <xf numFmtId="179" fontId="0" fillId="0" borderId="17" xfId="0" applyNumberFormat="1" applyBorder="1">
      <alignment vertical="center"/>
    </xf>
    <xf numFmtId="179" fontId="0" fillId="0" borderId="12" xfId="0" applyNumberFormat="1" applyBorder="1">
      <alignment vertical="center"/>
    </xf>
    <xf numFmtId="179" fontId="0" fillId="2" borderId="20" xfId="0" applyNumberFormat="1" applyFill="1" applyBorder="1">
      <alignment vertical="center"/>
    </xf>
    <xf numFmtId="179" fontId="0" fillId="2" borderId="14" xfId="0" applyNumberFormat="1" applyFill="1" applyBorder="1">
      <alignment vertical="center"/>
    </xf>
    <xf numFmtId="179" fontId="0" fillId="3" borderId="12" xfId="0" applyNumberFormat="1" applyFill="1" applyBorder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179" fontId="0" fillId="3" borderId="20" xfId="0" applyNumberFormat="1" applyFill="1" applyBorder="1">
      <alignment vertical="center"/>
    </xf>
    <xf numFmtId="179" fontId="0" fillId="3" borderId="14" xfId="0" applyNumberFormat="1" applyFill="1" applyBorder="1">
      <alignment vertical="center"/>
    </xf>
    <xf numFmtId="179" fontId="0" fillId="3" borderId="17" xfId="0" applyNumberFormat="1" applyFill="1" applyBorder="1">
      <alignment vertical="center"/>
    </xf>
    <xf numFmtId="179" fontId="0" fillId="5" borderId="19" xfId="0" applyNumberFormat="1" applyFill="1" applyBorder="1">
      <alignment vertical="center"/>
    </xf>
    <xf numFmtId="0" fontId="0" fillId="0" borderId="21" xfId="0" applyBorder="1">
      <alignment vertical="center"/>
    </xf>
    <xf numFmtId="0" fontId="0" fillId="0" borderId="34" xfId="0" applyBorder="1">
      <alignment vertical="center"/>
    </xf>
    <xf numFmtId="0" fontId="10" fillId="0" borderId="34" xfId="0" applyFont="1" applyBorder="1">
      <alignment vertical="center"/>
    </xf>
    <xf numFmtId="0" fontId="0" fillId="0" borderId="26" xfId="0" applyBorder="1">
      <alignment vertical="center"/>
    </xf>
    <xf numFmtId="0" fontId="8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3EFC-9955-4469-BEE1-152219AC135D}">
  <dimension ref="A1:E44"/>
  <sheetViews>
    <sheetView workbookViewId="0">
      <selection activeCell="H12" sqref="H12"/>
    </sheetView>
  </sheetViews>
  <sheetFormatPr defaultRowHeight="16.899999999999999" x14ac:dyDescent="0.6"/>
  <cols>
    <col min="1" max="1" width="45.625" style="2" customWidth="1"/>
    <col min="2" max="5" width="15.625" style="1" customWidth="1"/>
  </cols>
  <sheetData>
    <row r="1" spans="1:3" ht="17.25" thickBot="1" x14ac:dyDescent="0.65">
      <c r="A1" s="3" t="s">
        <v>0</v>
      </c>
      <c r="B1" s="4" t="s">
        <v>1</v>
      </c>
      <c r="C1" s="4" t="s">
        <v>2</v>
      </c>
    </row>
    <row r="2" spans="1:3" x14ac:dyDescent="0.6">
      <c r="A2" s="2" t="s">
        <v>3</v>
      </c>
      <c r="B2" s="5">
        <v>469162</v>
      </c>
      <c r="C2" s="5">
        <v>27931</v>
      </c>
    </row>
    <row r="3" spans="1:3" ht="17.25" thickBot="1" x14ac:dyDescent="0.65">
      <c r="A3" s="2" t="s">
        <v>4</v>
      </c>
      <c r="B3" s="6">
        <v>352488</v>
      </c>
      <c r="C3" s="6">
        <v>16725</v>
      </c>
    </row>
    <row r="4" spans="1:3" x14ac:dyDescent="0.6">
      <c r="A4" s="2" t="s">
        <v>5</v>
      </c>
      <c r="B4" s="5">
        <v>116674</v>
      </c>
      <c r="C4" s="5">
        <v>11206</v>
      </c>
    </row>
    <row r="5" spans="1:3" ht="17.25" thickBot="1" x14ac:dyDescent="0.65">
      <c r="A5" s="2" t="s">
        <v>6</v>
      </c>
      <c r="B5" s="6">
        <v>88873</v>
      </c>
      <c r="C5" s="6">
        <v>8440</v>
      </c>
    </row>
    <row r="6" spans="1:3" x14ac:dyDescent="0.6">
      <c r="A6" s="2" t="s">
        <v>7</v>
      </c>
      <c r="B6" s="5"/>
      <c r="C6" s="5">
        <v>88</v>
      </c>
    </row>
    <row r="7" spans="1:3" x14ac:dyDescent="0.6">
      <c r="A7" s="2" t="s">
        <v>8</v>
      </c>
      <c r="B7" s="5">
        <v>27801</v>
      </c>
      <c r="C7" s="5">
        <v>2678</v>
      </c>
    </row>
    <row r="8" spans="1:3" x14ac:dyDescent="0.6">
      <c r="A8" s="2" t="s">
        <v>9</v>
      </c>
      <c r="B8" s="5">
        <v>2251</v>
      </c>
      <c r="C8" s="5">
        <v>388</v>
      </c>
    </row>
    <row r="9" spans="1:3" x14ac:dyDescent="0.6">
      <c r="A9" s="2" t="s">
        <v>10</v>
      </c>
      <c r="B9" s="5">
        <v>187</v>
      </c>
      <c r="C9" s="5">
        <v>134</v>
      </c>
    </row>
    <row r="10" spans="1:3" x14ac:dyDescent="0.6">
      <c r="A10" s="2" t="s">
        <v>11</v>
      </c>
      <c r="B10" s="5">
        <v>25737</v>
      </c>
      <c r="C10" s="5">
        <v>2290</v>
      </c>
    </row>
    <row r="11" spans="1:3" ht="17.25" thickBot="1" x14ac:dyDescent="0.65">
      <c r="A11" s="2" t="s">
        <v>12</v>
      </c>
      <c r="B11" s="6">
        <v>7981</v>
      </c>
      <c r="C11" s="6">
        <v>804</v>
      </c>
    </row>
    <row r="12" spans="1:3" x14ac:dyDescent="0.6">
      <c r="A12" s="2" t="s">
        <v>13</v>
      </c>
      <c r="B12" s="5">
        <v>17756</v>
      </c>
      <c r="C12" s="5">
        <v>1486</v>
      </c>
    </row>
    <row r="13" spans="1:3" ht="17.25" thickBot="1" x14ac:dyDescent="0.65">
      <c r="A13" s="3" t="s">
        <v>14</v>
      </c>
      <c r="B13" s="6"/>
      <c r="C13" s="6"/>
    </row>
    <row r="14" spans="1:3" x14ac:dyDescent="0.6">
      <c r="A14" s="2" t="s">
        <v>15</v>
      </c>
      <c r="B14" s="5">
        <v>7781</v>
      </c>
      <c r="C14" s="5">
        <v>1836</v>
      </c>
    </row>
    <row r="15" spans="1:3" x14ac:dyDescent="0.6">
      <c r="A15" s="2" t="s">
        <v>16</v>
      </c>
      <c r="B15" s="5">
        <v>6768</v>
      </c>
      <c r="C15" s="5">
        <v>371</v>
      </c>
    </row>
    <row r="16" spans="1:3" x14ac:dyDescent="0.6">
      <c r="A16" s="2" t="s">
        <v>17</v>
      </c>
      <c r="B16" s="5">
        <v>43803</v>
      </c>
      <c r="C16" s="5">
        <v>5308</v>
      </c>
    </row>
    <row r="17" spans="1:3" x14ac:dyDescent="0.6">
      <c r="A17" s="2" t="s">
        <v>18</v>
      </c>
      <c r="B17" s="5">
        <v>1588</v>
      </c>
      <c r="C17" s="5">
        <v>361</v>
      </c>
    </row>
    <row r="18" spans="1:3" x14ac:dyDescent="0.6">
      <c r="A18" s="2" t="s">
        <v>19</v>
      </c>
      <c r="B18" s="5">
        <v>59940</v>
      </c>
      <c r="C18" s="5">
        <v>7876</v>
      </c>
    </row>
    <row r="19" spans="1:3" x14ac:dyDescent="0.6">
      <c r="A19" s="2" t="s">
        <v>20</v>
      </c>
      <c r="B19" s="5">
        <v>116681</v>
      </c>
      <c r="C19" s="5">
        <v>8196</v>
      </c>
    </row>
    <row r="20" spans="1:3" x14ac:dyDescent="0.6">
      <c r="A20" s="2" t="s">
        <v>21</v>
      </c>
      <c r="B20" s="5">
        <v>20497</v>
      </c>
      <c r="C20" s="5">
        <v>3743</v>
      </c>
    </row>
    <row r="21" spans="1:3" x14ac:dyDescent="0.6">
      <c r="A21" s="2" t="s">
        <v>22</v>
      </c>
      <c r="B21" s="5"/>
      <c r="C21" s="5">
        <v>561</v>
      </c>
    </row>
    <row r="22" spans="1:3" ht="17.25" thickBot="1" x14ac:dyDescent="0.65">
      <c r="A22" s="2" t="s">
        <v>23</v>
      </c>
      <c r="B22" s="6">
        <v>5987</v>
      </c>
      <c r="C22" s="6">
        <v>615</v>
      </c>
    </row>
    <row r="23" spans="1:3" x14ac:dyDescent="0.6">
      <c r="A23" s="2" t="s">
        <v>24</v>
      </c>
      <c r="B23" s="5">
        <v>203105</v>
      </c>
      <c r="C23" s="5">
        <v>20991</v>
      </c>
    </row>
    <row r="24" spans="1:3" ht="17.25" thickBot="1" x14ac:dyDescent="0.65">
      <c r="A24" s="3" t="s">
        <v>25</v>
      </c>
      <c r="B24" s="6"/>
      <c r="C24" s="6"/>
    </row>
    <row r="25" spans="1:3" x14ac:dyDescent="0.6">
      <c r="A25" s="2" t="s">
        <v>26</v>
      </c>
      <c r="B25" s="5">
        <v>59099</v>
      </c>
      <c r="C25" s="5">
        <v>4951</v>
      </c>
    </row>
    <row r="26" spans="1:3" ht="17.25" thickBot="1" x14ac:dyDescent="0.65">
      <c r="A26" s="2" t="s">
        <v>27</v>
      </c>
      <c r="B26" s="6">
        <v>12719</v>
      </c>
      <c r="C26" s="6">
        <v>124</v>
      </c>
    </row>
    <row r="27" spans="1:3" x14ac:dyDescent="0.6">
      <c r="A27" s="2" t="s">
        <v>28</v>
      </c>
      <c r="B27" s="5">
        <v>71818</v>
      </c>
      <c r="C27" s="5">
        <v>5075</v>
      </c>
    </row>
    <row r="28" spans="1:3" ht="17.25" thickBot="1" x14ac:dyDescent="0.65">
      <c r="A28" s="2" t="s">
        <v>29</v>
      </c>
      <c r="B28" s="6">
        <v>41417</v>
      </c>
      <c r="C28" s="6">
        <v>6806</v>
      </c>
    </row>
    <row r="29" spans="1:3" x14ac:dyDescent="0.6">
      <c r="A29" s="2" t="s">
        <v>30</v>
      </c>
      <c r="B29" s="5"/>
      <c r="C29" s="5">
        <v>3059</v>
      </c>
    </row>
    <row r="30" spans="1:3" ht="17.25" thickBot="1" x14ac:dyDescent="0.65">
      <c r="A30" s="2" t="s">
        <v>31</v>
      </c>
      <c r="B30" s="6">
        <v>121367</v>
      </c>
      <c r="C30" s="6">
        <v>14940</v>
      </c>
    </row>
    <row r="31" spans="1:3" ht="17.25" thickBot="1" x14ac:dyDescent="0.65">
      <c r="A31" s="7" t="s">
        <v>32</v>
      </c>
      <c r="B31" s="6">
        <v>81738</v>
      </c>
      <c r="C31" s="6">
        <v>6051</v>
      </c>
    </row>
    <row r="33" spans="1:5" x14ac:dyDescent="0.6">
      <c r="A33" s="2" t="s">
        <v>34</v>
      </c>
      <c r="B33" s="8">
        <v>0.35</v>
      </c>
    </row>
    <row r="34" spans="1:5" x14ac:dyDescent="0.6">
      <c r="A34" s="2" t="s">
        <v>38</v>
      </c>
      <c r="B34" s="1">
        <v>52</v>
      </c>
    </row>
    <row r="35" spans="1:5" ht="17.25" thickBot="1" x14ac:dyDescent="0.65"/>
    <row r="36" spans="1:5" ht="17.649999999999999" thickTop="1" thickBot="1" x14ac:dyDescent="0.65">
      <c r="A36" s="12" t="s">
        <v>33</v>
      </c>
      <c r="B36" s="13" t="s">
        <v>1</v>
      </c>
      <c r="C36" s="14" t="s">
        <v>2</v>
      </c>
      <c r="D36" s="4" t="s">
        <v>35</v>
      </c>
      <c r="E36" s="4" t="s">
        <v>36</v>
      </c>
    </row>
    <row r="37" spans="1:5" x14ac:dyDescent="0.6">
      <c r="A37" s="15" t="s">
        <v>39</v>
      </c>
      <c r="B37" s="16">
        <f>B12/B31</f>
        <v>0.21723066382832953</v>
      </c>
      <c r="C37" s="17">
        <f>C12/C31</f>
        <v>0.24557924310031401</v>
      </c>
      <c r="D37" s="9">
        <v>2.81E-2</v>
      </c>
      <c r="E37" s="9">
        <v>0.38419999999999999</v>
      </c>
    </row>
    <row r="38" spans="1:5" x14ac:dyDescent="0.6">
      <c r="A38" s="15" t="s">
        <v>40</v>
      </c>
      <c r="B38" s="16">
        <f>(B12+B8*(1-B33))/B23</f>
        <v>9.4626670933753487E-2</v>
      </c>
      <c r="C38" s="17">
        <f>(C12+C8*(1-C33))/C23</f>
        <v>8.9276356533752557E-2</v>
      </c>
      <c r="D38" s="9">
        <v>9.1000000000000004E-3</v>
      </c>
      <c r="E38" s="9">
        <v>0.1037</v>
      </c>
    </row>
    <row r="39" spans="1:5" x14ac:dyDescent="0.6">
      <c r="A39" s="15" t="s">
        <v>41</v>
      </c>
      <c r="B39" s="18">
        <f>B3/B25</f>
        <v>5.9643648792703772</v>
      </c>
      <c r="C39" s="19">
        <f>C3/C25</f>
        <v>3.3781054332458091</v>
      </c>
      <c r="D39" s="10">
        <v>2.48</v>
      </c>
      <c r="E39" s="10">
        <v>7.35</v>
      </c>
    </row>
    <row r="40" spans="1:5" x14ac:dyDescent="0.6">
      <c r="A40" s="15" t="s">
        <v>42</v>
      </c>
      <c r="B40" s="18">
        <f>B2/B15</f>
        <v>69.320626477541367</v>
      </c>
      <c r="C40" s="19">
        <f>C2/C15</f>
        <v>75.285714285714292</v>
      </c>
      <c r="D40" s="10">
        <v>15.62</v>
      </c>
      <c r="E40" s="10">
        <v>5.71</v>
      </c>
    </row>
    <row r="41" spans="1:5" x14ac:dyDescent="0.6">
      <c r="A41" s="15" t="s">
        <v>43</v>
      </c>
      <c r="B41" s="18">
        <f>B3/B16</f>
        <v>8.0471200602698438</v>
      </c>
      <c r="C41" s="19">
        <f>C3/C16</f>
        <v>3.1509042954031652</v>
      </c>
      <c r="D41" s="10">
        <v>7.31</v>
      </c>
      <c r="E41" s="10">
        <v>5.46</v>
      </c>
    </row>
    <row r="42" spans="1:5" x14ac:dyDescent="0.6">
      <c r="A42" s="15" t="s">
        <v>44</v>
      </c>
      <c r="B42" s="18">
        <f>B2/B19</f>
        <v>4.0208945758092574</v>
      </c>
      <c r="C42" s="19">
        <f>C2/C19</f>
        <v>3.4078818936066373</v>
      </c>
      <c r="D42" s="10">
        <v>6.8</v>
      </c>
      <c r="E42" s="10">
        <v>4.71</v>
      </c>
    </row>
    <row r="43" spans="1:5" ht="17.25" thickBot="1" x14ac:dyDescent="0.65">
      <c r="A43" s="20" t="s">
        <v>37</v>
      </c>
      <c r="B43" s="21">
        <f>(-1/B39+1/B41+1/B40)*$B$34</f>
        <v>-1.5063705438031771</v>
      </c>
      <c r="C43" s="22">
        <f>(-1/C39+1/C41+1/C40)*$B$34</f>
        <v>1.8006572442371995</v>
      </c>
      <c r="D43" s="11">
        <v>-10.53</v>
      </c>
      <c r="E43" s="10">
        <v>11.56</v>
      </c>
    </row>
    <row r="44" spans="1:5" ht="17.25" thickTop="1" x14ac:dyDescent="0.6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50B4-5C1B-41EC-A7F6-7C84607266E7}">
  <dimension ref="A2:H50"/>
  <sheetViews>
    <sheetView topLeftCell="A34" zoomScaleNormal="100" workbookViewId="0">
      <selection activeCell="E31" sqref="E31"/>
    </sheetView>
  </sheetViews>
  <sheetFormatPr defaultRowHeight="16.899999999999999" x14ac:dyDescent="0.6"/>
  <cols>
    <col min="1" max="1" width="25.5625" customWidth="1"/>
    <col min="2" max="8" width="10.5625" customWidth="1"/>
    <col min="11" max="11" width="23.6875" bestFit="1" customWidth="1"/>
    <col min="12" max="17" width="10.625" customWidth="1"/>
  </cols>
  <sheetData>
    <row r="2" spans="1:7" ht="36" x14ac:dyDescent="0.75">
      <c r="A2" s="23" t="s">
        <v>45</v>
      </c>
      <c r="B2" s="24" t="s">
        <v>46</v>
      </c>
      <c r="C2" s="24" t="s">
        <v>47</v>
      </c>
      <c r="D2" s="24" t="s">
        <v>48</v>
      </c>
      <c r="E2" s="25" t="s">
        <v>49</v>
      </c>
      <c r="F2" s="23" t="s">
        <v>50</v>
      </c>
      <c r="G2" s="34"/>
    </row>
    <row r="3" spans="1:7" x14ac:dyDescent="0.6">
      <c r="A3" s="26" t="s">
        <v>51</v>
      </c>
      <c r="B3" s="27">
        <v>150</v>
      </c>
      <c r="C3" s="27">
        <v>250</v>
      </c>
      <c r="D3" s="27">
        <v>200</v>
      </c>
      <c r="E3" s="28">
        <v>25</v>
      </c>
      <c r="F3" s="29">
        <v>40</v>
      </c>
    </row>
    <row r="4" spans="1:7" x14ac:dyDescent="0.6">
      <c r="A4" s="26" t="s">
        <v>52</v>
      </c>
      <c r="B4" s="27">
        <v>150</v>
      </c>
      <c r="C4" s="27">
        <v>250</v>
      </c>
      <c r="D4" s="27">
        <v>200</v>
      </c>
      <c r="E4" s="28">
        <v>75</v>
      </c>
      <c r="F4" s="29">
        <v>35</v>
      </c>
    </row>
    <row r="5" spans="1:7" x14ac:dyDescent="0.6">
      <c r="A5" s="26" t="s">
        <v>53</v>
      </c>
      <c r="B5" s="27">
        <v>75</v>
      </c>
      <c r="C5" s="27">
        <v>200</v>
      </c>
      <c r="D5" s="27">
        <v>150</v>
      </c>
      <c r="E5" s="28">
        <v>125</v>
      </c>
      <c r="F5" s="29">
        <v>100</v>
      </c>
    </row>
    <row r="6" spans="1:7" x14ac:dyDescent="0.6">
      <c r="A6" s="26" t="s">
        <v>54</v>
      </c>
      <c r="B6" s="27">
        <v>150</v>
      </c>
      <c r="C6" s="27">
        <v>200</v>
      </c>
      <c r="D6" s="27">
        <v>125</v>
      </c>
      <c r="E6" s="28">
        <v>125</v>
      </c>
      <c r="F6" s="29">
        <v>25</v>
      </c>
    </row>
    <row r="7" spans="1:7" x14ac:dyDescent="0.6">
      <c r="A7" s="26" t="s">
        <v>55</v>
      </c>
      <c r="B7" s="27">
        <v>100</v>
      </c>
      <c r="C7" s="27">
        <v>200</v>
      </c>
      <c r="D7" s="27">
        <v>125</v>
      </c>
      <c r="E7" s="28">
        <v>150</v>
      </c>
      <c r="F7" s="29">
        <v>40</v>
      </c>
    </row>
    <row r="8" spans="1:7" x14ac:dyDescent="0.6">
      <c r="A8" s="26" t="s">
        <v>56</v>
      </c>
      <c r="B8" s="27">
        <v>175</v>
      </c>
      <c r="C8" s="27">
        <v>175</v>
      </c>
      <c r="D8" s="27">
        <v>125</v>
      </c>
      <c r="E8" s="28">
        <v>125</v>
      </c>
      <c r="F8" s="29">
        <v>25</v>
      </c>
    </row>
    <row r="9" spans="1:7" x14ac:dyDescent="0.6">
      <c r="A9" s="26" t="s">
        <v>57</v>
      </c>
      <c r="B9" s="27">
        <v>150</v>
      </c>
      <c r="C9" s="27">
        <v>175</v>
      </c>
      <c r="D9" s="27">
        <v>100</v>
      </c>
      <c r="E9" s="28">
        <v>150</v>
      </c>
      <c r="F9" s="29">
        <v>50</v>
      </c>
    </row>
    <row r="10" spans="1:7" x14ac:dyDescent="0.6">
      <c r="A10" s="26" t="s">
        <v>58</v>
      </c>
      <c r="B10" s="27">
        <v>150</v>
      </c>
      <c r="C10" s="27">
        <v>150</v>
      </c>
      <c r="D10" s="27">
        <v>100</v>
      </c>
      <c r="E10" s="28">
        <v>200</v>
      </c>
      <c r="F10" s="29">
        <v>30</v>
      </c>
    </row>
    <row r="11" spans="1:7" x14ac:dyDescent="0.6">
      <c r="A11" s="26" t="s">
        <v>59</v>
      </c>
      <c r="B11" s="27">
        <v>75</v>
      </c>
      <c r="C11" s="27">
        <v>200</v>
      </c>
      <c r="D11" s="27">
        <v>100</v>
      </c>
      <c r="E11" s="28">
        <v>250</v>
      </c>
      <c r="F11" s="29">
        <v>50</v>
      </c>
    </row>
    <row r="12" spans="1:7" x14ac:dyDescent="0.6">
      <c r="A12" s="26" t="s">
        <v>60</v>
      </c>
      <c r="B12" s="27">
        <v>150</v>
      </c>
      <c r="C12" s="27">
        <v>125</v>
      </c>
      <c r="D12" s="27">
        <v>25</v>
      </c>
      <c r="E12" s="28">
        <v>250</v>
      </c>
      <c r="F12" s="29">
        <v>65</v>
      </c>
    </row>
    <row r="13" spans="1:7" x14ac:dyDescent="0.6">
      <c r="A13" s="26" t="s">
        <v>61</v>
      </c>
      <c r="B13" s="27">
        <v>125</v>
      </c>
      <c r="C13" s="27">
        <v>125</v>
      </c>
      <c r="D13" s="27">
        <v>75</v>
      </c>
      <c r="E13" s="28">
        <v>300</v>
      </c>
      <c r="F13" s="29">
        <v>40</v>
      </c>
    </row>
    <row r="14" spans="1:7" x14ac:dyDescent="0.6">
      <c r="A14" s="26" t="s">
        <v>62</v>
      </c>
      <c r="B14" s="27">
        <v>300</v>
      </c>
      <c r="C14" s="27">
        <v>200</v>
      </c>
      <c r="D14" s="27">
        <v>150</v>
      </c>
      <c r="E14" s="28">
        <v>200</v>
      </c>
      <c r="F14" s="29">
        <v>30</v>
      </c>
    </row>
    <row r="15" spans="1:7" x14ac:dyDescent="0.6">
      <c r="A15" s="26" t="s">
        <v>63</v>
      </c>
      <c r="B15" s="27">
        <v>300</v>
      </c>
      <c r="C15" s="27">
        <v>175</v>
      </c>
      <c r="D15" s="27">
        <v>125</v>
      </c>
      <c r="E15" s="28">
        <v>200</v>
      </c>
      <c r="F15" s="29">
        <v>20</v>
      </c>
    </row>
    <row r="16" spans="1:7" x14ac:dyDescent="0.6">
      <c r="A16" s="26" t="s">
        <v>64</v>
      </c>
      <c r="B16" s="27">
        <v>250</v>
      </c>
      <c r="C16" s="27">
        <v>100</v>
      </c>
      <c r="D16" s="27">
        <v>125</v>
      </c>
      <c r="E16" s="28">
        <v>250</v>
      </c>
      <c r="F16" s="29">
        <v>30</v>
      </c>
    </row>
    <row r="17" spans="1:8" x14ac:dyDescent="0.6">
      <c r="A17" s="26" t="s">
        <v>65</v>
      </c>
      <c r="B17" s="27">
        <v>250</v>
      </c>
      <c r="C17" s="27">
        <v>75</v>
      </c>
      <c r="D17" s="27">
        <v>75</v>
      </c>
      <c r="E17" s="28">
        <v>300</v>
      </c>
      <c r="F17" s="29">
        <v>40</v>
      </c>
    </row>
    <row r="18" spans="1:8" x14ac:dyDescent="0.6">
      <c r="A18" s="30" t="s">
        <v>66</v>
      </c>
      <c r="B18" s="31">
        <v>250</v>
      </c>
      <c r="C18" s="31">
        <v>25</v>
      </c>
      <c r="D18" s="31">
        <v>125</v>
      </c>
      <c r="E18" s="32">
        <v>300</v>
      </c>
      <c r="F18" s="33">
        <v>55</v>
      </c>
    </row>
    <row r="21" spans="1:8" x14ac:dyDescent="0.6">
      <c r="B21" s="65"/>
      <c r="C21" s="65"/>
      <c r="D21" s="65"/>
      <c r="E21" s="65"/>
    </row>
    <row r="22" spans="1:8" ht="17.25" thickBot="1" x14ac:dyDescent="0.65"/>
    <row r="23" spans="1:8" x14ac:dyDescent="0.6">
      <c r="A23" s="55"/>
      <c r="B23" s="56"/>
      <c r="C23" s="56"/>
      <c r="D23" s="56"/>
      <c r="E23" s="56"/>
      <c r="F23" s="56"/>
      <c r="G23" s="56"/>
      <c r="H23" s="57"/>
    </row>
    <row r="24" spans="1:8" ht="36.4" thickBot="1" x14ac:dyDescent="0.8">
      <c r="A24" s="58" t="s">
        <v>45</v>
      </c>
      <c r="B24" s="35" t="s">
        <v>69</v>
      </c>
      <c r="C24" s="35" t="s">
        <v>70</v>
      </c>
      <c r="D24" s="35" t="s">
        <v>71</v>
      </c>
      <c r="E24" s="36" t="s">
        <v>72</v>
      </c>
      <c r="F24" s="23" t="s">
        <v>50</v>
      </c>
      <c r="G24" s="34" t="s">
        <v>68</v>
      </c>
      <c r="H24" s="59"/>
    </row>
    <row r="25" spans="1:8" x14ac:dyDescent="0.6">
      <c r="A25" s="60" t="s">
        <v>51</v>
      </c>
      <c r="B25" s="37">
        <v>0</v>
      </c>
      <c r="C25" s="38">
        <v>0</v>
      </c>
      <c r="D25" s="38">
        <v>40</v>
      </c>
      <c r="E25" s="39">
        <v>0</v>
      </c>
      <c r="F25" s="27">
        <f>SUM(B25:E25)</f>
        <v>40</v>
      </c>
      <c r="G25" s="52">
        <f>F3-F25</f>
        <v>0</v>
      </c>
      <c r="H25" s="59"/>
    </row>
    <row r="26" spans="1:8" x14ac:dyDescent="0.6">
      <c r="A26" s="60" t="s">
        <v>52</v>
      </c>
      <c r="B26" s="40">
        <v>0</v>
      </c>
      <c r="C26" s="68">
        <v>0</v>
      </c>
      <c r="D26" s="68">
        <v>35</v>
      </c>
      <c r="E26" s="41">
        <v>0</v>
      </c>
      <c r="F26" s="27">
        <f t="shared" ref="F26:F40" si="0">SUM(B26:E26)</f>
        <v>35</v>
      </c>
      <c r="G26" s="53">
        <f t="shared" ref="G26:G40" si="1">F4-F26</f>
        <v>0</v>
      </c>
      <c r="H26" s="59"/>
    </row>
    <row r="27" spans="1:8" x14ac:dyDescent="0.6">
      <c r="A27" s="60" t="s">
        <v>53</v>
      </c>
      <c r="B27" s="40">
        <v>0</v>
      </c>
      <c r="C27" s="68">
        <v>0</v>
      </c>
      <c r="D27" s="68">
        <v>100</v>
      </c>
      <c r="E27" s="41">
        <v>0</v>
      </c>
      <c r="F27" s="27">
        <f t="shared" si="0"/>
        <v>100</v>
      </c>
      <c r="G27" s="53">
        <f t="shared" si="1"/>
        <v>0</v>
      </c>
      <c r="H27" s="59"/>
    </row>
    <row r="28" spans="1:8" x14ac:dyDescent="0.6">
      <c r="A28" s="60" t="s">
        <v>54</v>
      </c>
      <c r="B28" s="40">
        <v>0</v>
      </c>
      <c r="C28" s="68">
        <v>0</v>
      </c>
      <c r="D28" s="68">
        <v>25</v>
      </c>
      <c r="E28" s="41">
        <v>0</v>
      </c>
      <c r="F28" s="27">
        <f t="shared" si="0"/>
        <v>25</v>
      </c>
      <c r="G28" s="53">
        <f t="shared" si="1"/>
        <v>0</v>
      </c>
      <c r="H28" s="59"/>
    </row>
    <row r="29" spans="1:8" x14ac:dyDescent="0.6">
      <c r="A29" s="60" t="s">
        <v>55</v>
      </c>
      <c r="B29" s="40">
        <v>0</v>
      </c>
      <c r="C29" s="68">
        <v>0</v>
      </c>
      <c r="D29" s="68">
        <v>40</v>
      </c>
      <c r="E29" s="41">
        <v>0</v>
      </c>
      <c r="F29" s="27">
        <f t="shared" si="0"/>
        <v>40</v>
      </c>
      <c r="G29" s="53">
        <f t="shared" si="1"/>
        <v>0</v>
      </c>
      <c r="H29" s="59"/>
    </row>
    <row r="30" spans="1:8" x14ac:dyDescent="0.6">
      <c r="A30" s="60" t="s">
        <v>56</v>
      </c>
      <c r="B30" s="40">
        <v>0</v>
      </c>
      <c r="C30" s="68">
        <v>0</v>
      </c>
      <c r="D30" s="68">
        <v>25</v>
      </c>
      <c r="E30" s="41">
        <v>0</v>
      </c>
      <c r="F30" s="27">
        <f t="shared" si="0"/>
        <v>25</v>
      </c>
      <c r="G30" s="53">
        <f t="shared" si="1"/>
        <v>0</v>
      </c>
      <c r="H30" s="59"/>
    </row>
    <row r="31" spans="1:8" x14ac:dyDescent="0.6">
      <c r="A31" s="60" t="s">
        <v>57</v>
      </c>
      <c r="B31" s="40">
        <v>0</v>
      </c>
      <c r="C31" s="68">
        <v>0</v>
      </c>
      <c r="D31" s="68">
        <v>50</v>
      </c>
      <c r="E31" s="41">
        <v>0</v>
      </c>
      <c r="F31" s="27">
        <f t="shared" si="0"/>
        <v>50</v>
      </c>
      <c r="G31" s="53">
        <f t="shared" si="1"/>
        <v>0</v>
      </c>
      <c r="H31" s="59"/>
    </row>
    <row r="32" spans="1:8" x14ac:dyDescent="0.6">
      <c r="A32" s="60" t="s">
        <v>58</v>
      </c>
      <c r="B32" s="40">
        <v>0</v>
      </c>
      <c r="C32" s="68">
        <v>0</v>
      </c>
      <c r="D32" s="68">
        <v>30</v>
      </c>
      <c r="E32" s="41">
        <v>0</v>
      </c>
      <c r="F32" s="27">
        <f t="shared" si="0"/>
        <v>30</v>
      </c>
      <c r="G32" s="53">
        <f t="shared" si="1"/>
        <v>0</v>
      </c>
      <c r="H32" s="59"/>
    </row>
    <row r="33" spans="1:8" x14ac:dyDescent="0.6">
      <c r="A33" s="60" t="s">
        <v>59</v>
      </c>
      <c r="B33" s="40">
        <v>0</v>
      </c>
      <c r="C33" s="68">
        <v>0</v>
      </c>
      <c r="D33" s="68">
        <v>50</v>
      </c>
      <c r="E33" s="41">
        <v>0</v>
      </c>
      <c r="F33" s="27">
        <f t="shared" si="0"/>
        <v>50</v>
      </c>
      <c r="G33" s="53">
        <f t="shared" si="1"/>
        <v>0</v>
      </c>
      <c r="H33" s="59"/>
    </row>
    <row r="34" spans="1:8" x14ac:dyDescent="0.6">
      <c r="A34" s="60" t="s">
        <v>60</v>
      </c>
      <c r="B34" s="40">
        <v>0</v>
      </c>
      <c r="C34" s="68">
        <v>0</v>
      </c>
      <c r="D34" s="68">
        <v>65</v>
      </c>
      <c r="E34" s="41">
        <v>0</v>
      </c>
      <c r="F34" s="27">
        <f t="shared" si="0"/>
        <v>65</v>
      </c>
      <c r="G34" s="53">
        <f t="shared" si="1"/>
        <v>0</v>
      </c>
      <c r="H34" s="59"/>
    </row>
    <row r="35" spans="1:8" x14ac:dyDescent="0.6">
      <c r="A35" s="60" t="s">
        <v>61</v>
      </c>
      <c r="B35" s="40">
        <v>0</v>
      </c>
      <c r="C35" s="68">
        <v>0</v>
      </c>
      <c r="D35" s="68">
        <v>40</v>
      </c>
      <c r="E35" s="41">
        <v>0</v>
      </c>
      <c r="F35" s="27">
        <f t="shared" si="0"/>
        <v>40</v>
      </c>
      <c r="G35" s="53">
        <f t="shared" si="1"/>
        <v>0</v>
      </c>
      <c r="H35" s="59"/>
    </row>
    <row r="36" spans="1:8" x14ac:dyDescent="0.6">
      <c r="A36" s="60" t="s">
        <v>62</v>
      </c>
      <c r="B36" s="40">
        <v>0</v>
      </c>
      <c r="C36" s="68">
        <v>0</v>
      </c>
      <c r="D36" s="68">
        <v>30</v>
      </c>
      <c r="E36" s="41">
        <v>0</v>
      </c>
      <c r="F36" s="27">
        <f t="shared" si="0"/>
        <v>30</v>
      </c>
      <c r="G36" s="53">
        <f t="shared" si="1"/>
        <v>0</v>
      </c>
      <c r="H36" s="59"/>
    </row>
    <row r="37" spans="1:8" x14ac:dyDescent="0.6">
      <c r="A37" s="60" t="s">
        <v>63</v>
      </c>
      <c r="B37" s="40">
        <v>0</v>
      </c>
      <c r="C37" s="68">
        <v>0</v>
      </c>
      <c r="D37" s="68">
        <v>20</v>
      </c>
      <c r="E37" s="41">
        <v>0</v>
      </c>
      <c r="F37" s="27">
        <f t="shared" si="0"/>
        <v>20</v>
      </c>
      <c r="G37" s="53">
        <f t="shared" si="1"/>
        <v>0</v>
      </c>
      <c r="H37" s="59"/>
    </row>
    <row r="38" spans="1:8" x14ac:dyDescent="0.6">
      <c r="A38" s="60" t="s">
        <v>64</v>
      </c>
      <c r="B38" s="40">
        <v>0</v>
      </c>
      <c r="C38" s="68">
        <v>0</v>
      </c>
      <c r="D38" s="68">
        <v>30</v>
      </c>
      <c r="E38" s="41">
        <v>0</v>
      </c>
      <c r="F38" s="27">
        <f t="shared" si="0"/>
        <v>30</v>
      </c>
      <c r="G38" s="53">
        <f t="shared" si="1"/>
        <v>0</v>
      </c>
      <c r="H38" s="59"/>
    </row>
    <row r="39" spans="1:8" x14ac:dyDescent="0.6">
      <c r="A39" s="60" t="s">
        <v>65</v>
      </c>
      <c r="B39" s="40">
        <v>0</v>
      </c>
      <c r="C39" s="68">
        <v>0</v>
      </c>
      <c r="D39" s="68">
        <v>40</v>
      </c>
      <c r="E39" s="41">
        <v>0</v>
      </c>
      <c r="F39" s="27">
        <f t="shared" si="0"/>
        <v>40</v>
      </c>
      <c r="G39" s="53">
        <f t="shared" si="1"/>
        <v>0</v>
      </c>
      <c r="H39" s="59"/>
    </row>
    <row r="40" spans="1:8" ht="17.25" thickBot="1" x14ac:dyDescent="0.65">
      <c r="A40" s="61" t="s">
        <v>66</v>
      </c>
      <c r="B40" s="42">
        <v>0</v>
      </c>
      <c r="C40" s="43">
        <v>0</v>
      </c>
      <c r="D40" s="43">
        <v>55</v>
      </c>
      <c r="E40" s="44">
        <v>0</v>
      </c>
      <c r="F40" s="31">
        <f t="shared" si="0"/>
        <v>55</v>
      </c>
      <c r="G40" s="54">
        <f t="shared" si="1"/>
        <v>0</v>
      </c>
      <c r="H40" s="59"/>
    </row>
    <row r="41" spans="1:8" ht="17.25" thickBot="1" x14ac:dyDescent="0.65">
      <c r="A41" s="60" t="s">
        <v>75</v>
      </c>
      <c r="B41" s="65">
        <f>SUM(B25:B40)</f>
        <v>0</v>
      </c>
      <c r="C41" s="65">
        <f>SUM(C25:C40)</f>
        <v>0</v>
      </c>
      <c r="D41" s="65">
        <f>SUM(D25:D40)</f>
        <v>675</v>
      </c>
      <c r="E41" s="65">
        <f>SUM(E25:E40)</f>
        <v>0</v>
      </c>
      <c r="H41" s="59"/>
    </row>
    <row r="42" spans="1:8" ht="17.25" thickBot="1" x14ac:dyDescent="0.65">
      <c r="A42" s="60" t="s">
        <v>73</v>
      </c>
      <c r="B42" s="45">
        <v>0</v>
      </c>
      <c r="C42" s="46">
        <v>0</v>
      </c>
      <c r="D42" s="46">
        <v>1</v>
      </c>
      <c r="E42" s="47">
        <v>0</v>
      </c>
      <c r="H42" s="59"/>
    </row>
    <row r="43" spans="1:8" ht="17.25" thickBot="1" x14ac:dyDescent="0.65">
      <c r="A43" s="60" t="s">
        <v>77</v>
      </c>
      <c r="B43" s="48">
        <f>B42*SUM($F$3:$F$18)-SUM(B25:B40)</f>
        <v>0</v>
      </c>
      <c r="C43" s="49">
        <f t="shared" ref="C43:E43" si="2">C42*SUM($F$3:$F$18)-SUM(C25:C40)</f>
        <v>0</v>
      </c>
      <c r="D43" s="49">
        <f t="shared" si="2"/>
        <v>0</v>
      </c>
      <c r="E43" s="50">
        <f t="shared" si="2"/>
        <v>0</v>
      </c>
      <c r="H43" s="59"/>
    </row>
    <row r="44" spans="1:8" x14ac:dyDescent="0.6">
      <c r="A44" s="60" t="s">
        <v>76</v>
      </c>
      <c r="B44">
        <f>_xlfn.CEILING.MATH(B41/25)</f>
        <v>0</v>
      </c>
      <c r="C44">
        <f t="shared" ref="C44:E44" si="3">_xlfn.CEILING.MATH(C41/25)</f>
        <v>0</v>
      </c>
      <c r="D44">
        <f t="shared" si="3"/>
        <v>27</v>
      </c>
      <c r="E44">
        <f t="shared" si="3"/>
        <v>0</v>
      </c>
      <c r="H44" s="59"/>
    </row>
    <row r="45" spans="1:8" x14ac:dyDescent="0.6">
      <c r="A45" s="62"/>
      <c r="H45" s="59"/>
    </row>
    <row r="46" spans="1:8" x14ac:dyDescent="0.6">
      <c r="A46" s="60" t="s">
        <v>67</v>
      </c>
      <c r="B46" s="27">
        <v>165428</v>
      </c>
      <c r="C46" s="27">
        <v>131230</v>
      </c>
      <c r="D46" s="27">
        <v>140000</v>
      </c>
      <c r="E46" s="27">
        <v>145000</v>
      </c>
      <c r="H46" s="59"/>
    </row>
    <row r="47" spans="1:8" x14ac:dyDescent="0.6">
      <c r="A47" s="62"/>
      <c r="H47" s="59"/>
    </row>
    <row r="48" spans="1:8" x14ac:dyDescent="0.6">
      <c r="A48" s="60" t="s">
        <v>78</v>
      </c>
      <c r="B48" s="66">
        <f>SUMPRODUCT(B42:E42,B46:E46)</f>
        <v>140000</v>
      </c>
      <c r="H48" s="59"/>
    </row>
    <row r="49" spans="1:8" ht="17.25" thickBot="1" x14ac:dyDescent="0.65">
      <c r="A49" s="60" t="s">
        <v>79</v>
      </c>
      <c r="B49" s="66">
        <f>SUMPRODUCT(B25:E40,B3:E18)</f>
        <v>79500</v>
      </c>
      <c r="H49" s="59"/>
    </row>
    <row r="50" spans="1:8" ht="17.25" thickBot="1" x14ac:dyDescent="0.65">
      <c r="A50" s="67" t="s">
        <v>74</v>
      </c>
      <c r="B50" s="51">
        <f>SUM(B48:B49)</f>
        <v>219500</v>
      </c>
      <c r="C50" s="63"/>
      <c r="D50" s="63"/>
      <c r="E50" s="63"/>
      <c r="F50" s="63"/>
      <c r="G50" s="63"/>
      <c r="H50" s="6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7572-BAE4-47D5-A6DC-6CB15451B456}">
  <dimension ref="A2:H50"/>
  <sheetViews>
    <sheetView topLeftCell="A34" zoomScale="85" zoomScaleNormal="85" workbookViewId="0">
      <selection activeCell="A50" sqref="A50"/>
    </sheetView>
  </sheetViews>
  <sheetFormatPr defaultRowHeight="16.899999999999999" x14ac:dyDescent="0.6"/>
  <cols>
    <col min="1" max="1" width="25.5625" customWidth="1"/>
    <col min="2" max="8" width="10.5625" customWidth="1"/>
  </cols>
  <sheetData>
    <row r="2" spans="1:7" ht="54" x14ac:dyDescent="0.75">
      <c r="A2" s="23" t="s">
        <v>45</v>
      </c>
      <c r="B2" s="24" t="s">
        <v>46</v>
      </c>
      <c r="C2" s="24" t="s">
        <v>47</v>
      </c>
      <c r="D2" s="24" t="s">
        <v>48</v>
      </c>
      <c r="E2" s="25" t="s">
        <v>49</v>
      </c>
      <c r="F2" s="23" t="s">
        <v>50</v>
      </c>
      <c r="G2" s="34"/>
    </row>
    <row r="3" spans="1:7" x14ac:dyDescent="0.6">
      <c r="A3" s="26" t="s">
        <v>51</v>
      </c>
      <c r="B3" s="27">
        <v>150</v>
      </c>
      <c r="C3" s="27">
        <v>250</v>
      </c>
      <c r="D3" s="27">
        <v>200</v>
      </c>
      <c r="E3" s="28">
        <v>25</v>
      </c>
      <c r="F3" s="29">
        <v>40</v>
      </c>
    </row>
    <row r="4" spans="1:7" x14ac:dyDescent="0.6">
      <c r="A4" s="26" t="s">
        <v>52</v>
      </c>
      <c r="B4" s="27">
        <v>150</v>
      </c>
      <c r="C4" s="27">
        <v>250</v>
      </c>
      <c r="D4" s="27">
        <v>200</v>
      </c>
      <c r="E4" s="28">
        <v>75</v>
      </c>
      <c r="F4" s="29">
        <v>35</v>
      </c>
    </row>
    <row r="5" spans="1:7" x14ac:dyDescent="0.6">
      <c r="A5" s="26" t="s">
        <v>53</v>
      </c>
      <c r="B5" s="27">
        <v>75</v>
      </c>
      <c r="C5" s="27">
        <v>200</v>
      </c>
      <c r="D5" s="27">
        <v>150</v>
      </c>
      <c r="E5" s="28">
        <v>125</v>
      </c>
      <c r="F5" s="29">
        <v>100</v>
      </c>
    </row>
    <row r="6" spans="1:7" x14ac:dyDescent="0.6">
      <c r="A6" s="26" t="s">
        <v>54</v>
      </c>
      <c r="B6" s="27">
        <v>150</v>
      </c>
      <c r="C6" s="27">
        <v>200</v>
      </c>
      <c r="D6" s="27">
        <v>125</v>
      </c>
      <c r="E6" s="28">
        <v>125</v>
      </c>
      <c r="F6" s="29">
        <v>25</v>
      </c>
    </row>
    <row r="7" spans="1:7" x14ac:dyDescent="0.6">
      <c r="A7" s="26" t="s">
        <v>55</v>
      </c>
      <c r="B7" s="27">
        <v>100</v>
      </c>
      <c r="C7" s="27">
        <v>200</v>
      </c>
      <c r="D7" s="27">
        <v>125</v>
      </c>
      <c r="E7" s="28">
        <v>150</v>
      </c>
      <c r="F7" s="29">
        <v>40</v>
      </c>
    </row>
    <row r="8" spans="1:7" x14ac:dyDescent="0.6">
      <c r="A8" s="26" t="s">
        <v>56</v>
      </c>
      <c r="B8" s="27">
        <v>175</v>
      </c>
      <c r="C8" s="27">
        <v>175</v>
      </c>
      <c r="D8" s="27">
        <v>125</v>
      </c>
      <c r="E8" s="28">
        <v>125</v>
      </c>
      <c r="F8" s="29">
        <v>25</v>
      </c>
    </row>
    <row r="9" spans="1:7" x14ac:dyDescent="0.6">
      <c r="A9" s="26" t="s">
        <v>57</v>
      </c>
      <c r="B9" s="27">
        <v>150</v>
      </c>
      <c r="C9" s="27">
        <v>175</v>
      </c>
      <c r="D9" s="27">
        <v>100</v>
      </c>
      <c r="E9" s="28">
        <v>150</v>
      </c>
      <c r="F9" s="29">
        <v>50</v>
      </c>
    </row>
    <row r="10" spans="1:7" x14ac:dyDescent="0.6">
      <c r="A10" s="26" t="s">
        <v>58</v>
      </c>
      <c r="B10" s="27">
        <v>150</v>
      </c>
      <c r="C10" s="27">
        <v>150</v>
      </c>
      <c r="D10" s="27">
        <v>100</v>
      </c>
      <c r="E10" s="28">
        <v>200</v>
      </c>
      <c r="F10" s="29">
        <v>30</v>
      </c>
    </row>
    <row r="11" spans="1:7" x14ac:dyDescent="0.6">
      <c r="A11" s="26" t="s">
        <v>59</v>
      </c>
      <c r="B11" s="27">
        <v>75</v>
      </c>
      <c r="C11" s="27">
        <v>200</v>
      </c>
      <c r="D11" s="27">
        <v>100</v>
      </c>
      <c r="E11" s="28">
        <v>250</v>
      </c>
      <c r="F11" s="29">
        <v>50</v>
      </c>
    </row>
    <row r="12" spans="1:7" x14ac:dyDescent="0.6">
      <c r="A12" s="26" t="s">
        <v>60</v>
      </c>
      <c r="B12" s="27">
        <v>150</v>
      </c>
      <c r="C12" s="27">
        <v>125</v>
      </c>
      <c r="D12" s="27">
        <v>25</v>
      </c>
      <c r="E12" s="28">
        <v>250</v>
      </c>
      <c r="F12" s="29">
        <v>65</v>
      </c>
    </row>
    <row r="13" spans="1:7" x14ac:dyDescent="0.6">
      <c r="A13" s="26" t="s">
        <v>61</v>
      </c>
      <c r="B13" s="27">
        <v>125</v>
      </c>
      <c r="C13" s="27">
        <v>125</v>
      </c>
      <c r="D13" s="27">
        <v>75</v>
      </c>
      <c r="E13" s="28">
        <v>300</v>
      </c>
      <c r="F13" s="29">
        <v>40</v>
      </c>
    </row>
    <row r="14" spans="1:7" x14ac:dyDescent="0.6">
      <c r="A14" s="26" t="s">
        <v>62</v>
      </c>
      <c r="B14" s="27">
        <v>300</v>
      </c>
      <c r="C14" s="27">
        <v>200</v>
      </c>
      <c r="D14" s="27">
        <v>150</v>
      </c>
      <c r="E14" s="28">
        <v>200</v>
      </c>
      <c r="F14" s="29">
        <v>30</v>
      </c>
    </row>
    <row r="15" spans="1:7" x14ac:dyDescent="0.6">
      <c r="A15" s="26" t="s">
        <v>63</v>
      </c>
      <c r="B15" s="27">
        <v>300</v>
      </c>
      <c r="C15" s="27">
        <v>175</v>
      </c>
      <c r="D15" s="27">
        <v>125</v>
      </c>
      <c r="E15" s="28">
        <v>200</v>
      </c>
      <c r="F15" s="29">
        <v>20</v>
      </c>
    </row>
    <row r="16" spans="1:7" x14ac:dyDescent="0.6">
      <c r="A16" s="26" t="s">
        <v>64</v>
      </c>
      <c r="B16" s="27">
        <v>250</v>
      </c>
      <c r="C16" s="27">
        <v>100</v>
      </c>
      <c r="D16" s="27">
        <v>125</v>
      </c>
      <c r="E16" s="28">
        <v>250</v>
      </c>
      <c r="F16" s="29">
        <v>30</v>
      </c>
    </row>
    <row r="17" spans="1:8" x14ac:dyDescent="0.6">
      <c r="A17" s="26" t="s">
        <v>65</v>
      </c>
      <c r="B17" s="27">
        <v>250</v>
      </c>
      <c r="C17" s="27">
        <v>75</v>
      </c>
      <c r="D17" s="27">
        <v>75</v>
      </c>
      <c r="E17" s="28">
        <v>300</v>
      </c>
      <c r="F17" s="29">
        <v>40</v>
      </c>
    </row>
    <row r="18" spans="1:8" x14ac:dyDescent="0.6">
      <c r="A18" s="30" t="s">
        <v>66</v>
      </c>
      <c r="B18" s="31">
        <v>250</v>
      </c>
      <c r="C18" s="31">
        <v>25</v>
      </c>
      <c r="D18" s="31">
        <v>125</v>
      </c>
      <c r="E18" s="32">
        <v>300</v>
      </c>
      <c r="F18" s="33">
        <v>55</v>
      </c>
    </row>
    <row r="21" spans="1:8" x14ac:dyDescent="0.6">
      <c r="B21" s="65"/>
      <c r="C21" s="65"/>
      <c r="D21" s="65"/>
      <c r="E21" s="65"/>
    </row>
    <row r="22" spans="1:8" ht="17.25" thickBot="1" x14ac:dyDescent="0.65"/>
    <row r="23" spans="1:8" x14ac:dyDescent="0.6">
      <c r="A23" s="55"/>
      <c r="B23" s="56"/>
      <c r="C23" s="56"/>
      <c r="D23" s="56"/>
      <c r="E23" s="56"/>
      <c r="F23" s="56"/>
      <c r="G23" s="56"/>
      <c r="H23" s="57"/>
    </row>
    <row r="24" spans="1:8" ht="36.4" thickBot="1" x14ac:dyDescent="0.8">
      <c r="A24" s="58" t="s">
        <v>45</v>
      </c>
      <c r="B24" s="35" t="s">
        <v>69</v>
      </c>
      <c r="C24" s="35" t="s">
        <v>70</v>
      </c>
      <c r="D24" s="35" t="s">
        <v>71</v>
      </c>
      <c r="E24" s="36" t="s">
        <v>72</v>
      </c>
      <c r="F24" s="23" t="s">
        <v>50</v>
      </c>
      <c r="G24" s="34" t="s">
        <v>68</v>
      </c>
      <c r="H24" s="59"/>
    </row>
    <row r="25" spans="1:8" x14ac:dyDescent="0.6">
      <c r="A25" s="60" t="s">
        <v>51</v>
      </c>
      <c r="B25" s="37">
        <v>0</v>
      </c>
      <c r="C25" s="38">
        <v>0</v>
      </c>
      <c r="D25" s="38">
        <v>0</v>
      </c>
      <c r="E25" s="39">
        <v>40</v>
      </c>
      <c r="F25" s="27">
        <f>SUM(B25:E25)</f>
        <v>40</v>
      </c>
      <c r="G25" s="52">
        <f>F3-F25</f>
        <v>0</v>
      </c>
      <c r="H25" s="59"/>
    </row>
    <row r="26" spans="1:8" x14ac:dyDescent="0.6">
      <c r="A26" s="60" t="s">
        <v>52</v>
      </c>
      <c r="B26" s="40">
        <v>0</v>
      </c>
      <c r="C26" s="68">
        <v>0</v>
      </c>
      <c r="D26" s="68">
        <v>0</v>
      </c>
      <c r="E26" s="41">
        <v>35</v>
      </c>
      <c r="F26" s="27">
        <f t="shared" ref="F26:F40" si="0">SUM(B26:E26)</f>
        <v>35</v>
      </c>
      <c r="G26" s="53">
        <f t="shared" ref="G26:G40" si="1">F4-F26</f>
        <v>0</v>
      </c>
      <c r="H26" s="59"/>
    </row>
    <row r="27" spans="1:8" x14ac:dyDescent="0.6">
      <c r="A27" s="60" t="s">
        <v>53</v>
      </c>
      <c r="B27" s="40">
        <v>0</v>
      </c>
      <c r="C27" s="68">
        <v>0</v>
      </c>
      <c r="D27" s="68">
        <v>0</v>
      </c>
      <c r="E27" s="41">
        <v>100</v>
      </c>
      <c r="F27" s="27">
        <f t="shared" si="0"/>
        <v>100</v>
      </c>
      <c r="G27" s="53">
        <f t="shared" si="1"/>
        <v>0</v>
      </c>
      <c r="H27" s="59"/>
    </row>
    <row r="28" spans="1:8" x14ac:dyDescent="0.6">
      <c r="A28" s="60" t="s">
        <v>54</v>
      </c>
      <c r="B28" s="40">
        <v>0</v>
      </c>
      <c r="C28" s="68">
        <v>0</v>
      </c>
      <c r="D28" s="68">
        <v>0</v>
      </c>
      <c r="E28" s="41">
        <v>25</v>
      </c>
      <c r="F28" s="27">
        <f t="shared" si="0"/>
        <v>25</v>
      </c>
      <c r="G28" s="53">
        <f t="shared" si="1"/>
        <v>0</v>
      </c>
      <c r="H28" s="59"/>
    </row>
    <row r="29" spans="1:8" x14ac:dyDescent="0.6">
      <c r="A29" s="60" t="s">
        <v>55</v>
      </c>
      <c r="B29" s="40">
        <v>0</v>
      </c>
      <c r="C29" s="68">
        <v>0</v>
      </c>
      <c r="D29" s="68">
        <v>15</v>
      </c>
      <c r="E29" s="41">
        <v>25</v>
      </c>
      <c r="F29" s="27">
        <f t="shared" si="0"/>
        <v>40</v>
      </c>
      <c r="G29" s="53">
        <f t="shared" si="1"/>
        <v>0</v>
      </c>
      <c r="H29" s="59"/>
    </row>
    <row r="30" spans="1:8" x14ac:dyDescent="0.6">
      <c r="A30" s="60" t="s">
        <v>56</v>
      </c>
      <c r="B30" s="40">
        <v>0</v>
      </c>
      <c r="C30" s="68">
        <v>0</v>
      </c>
      <c r="D30" s="68">
        <v>0</v>
      </c>
      <c r="E30" s="41">
        <v>25</v>
      </c>
      <c r="F30" s="27">
        <f t="shared" si="0"/>
        <v>25</v>
      </c>
      <c r="G30" s="53">
        <f t="shared" si="1"/>
        <v>0</v>
      </c>
      <c r="H30" s="59"/>
    </row>
    <row r="31" spans="1:8" x14ac:dyDescent="0.6">
      <c r="A31" s="60" t="s">
        <v>57</v>
      </c>
      <c r="B31" s="40">
        <v>0</v>
      </c>
      <c r="C31" s="68">
        <v>0</v>
      </c>
      <c r="D31" s="68">
        <v>50</v>
      </c>
      <c r="E31" s="41">
        <v>0</v>
      </c>
      <c r="F31" s="27">
        <f t="shared" si="0"/>
        <v>50</v>
      </c>
      <c r="G31" s="53">
        <f t="shared" si="1"/>
        <v>0</v>
      </c>
      <c r="H31" s="59"/>
    </row>
    <row r="32" spans="1:8" x14ac:dyDescent="0.6">
      <c r="A32" s="60" t="s">
        <v>58</v>
      </c>
      <c r="B32" s="40">
        <v>0</v>
      </c>
      <c r="C32" s="68">
        <v>10</v>
      </c>
      <c r="D32" s="68">
        <v>20</v>
      </c>
      <c r="E32" s="41">
        <v>0</v>
      </c>
      <c r="F32" s="27">
        <f t="shared" si="0"/>
        <v>30</v>
      </c>
      <c r="G32" s="53">
        <f t="shared" si="1"/>
        <v>0</v>
      </c>
      <c r="H32" s="59"/>
    </row>
    <row r="33" spans="1:8" x14ac:dyDescent="0.6">
      <c r="A33" s="60" t="s">
        <v>59</v>
      </c>
      <c r="B33" s="40">
        <v>0</v>
      </c>
      <c r="C33" s="68">
        <v>0</v>
      </c>
      <c r="D33" s="68">
        <v>50</v>
      </c>
      <c r="E33" s="41">
        <v>0</v>
      </c>
      <c r="F33" s="27">
        <f t="shared" si="0"/>
        <v>50</v>
      </c>
      <c r="G33" s="53">
        <f t="shared" si="1"/>
        <v>0</v>
      </c>
      <c r="H33" s="59"/>
    </row>
    <row r="34" spans="1:8" x14ac:dyDescent="0.6">
      <c r="A34" s="60" t="s">
        <v>60</v>
      </c>
      <c r="B34" s="40">
        <v>0</v>
      </c>
      <c r="C34" s="68">
        <v>0</v>
      </c>
      <c r="D34" s="68">
        <v>65</v>
      </c>
      <c r="E34" s="41">
        <v>0</v>
      </c>
      <c r="F34" s="27">
        <f t="shared" si="0"/>
        <v>65</v>
      </c>
      <c r="G34" s="53">
        <f t="shared" si="1"/>
        <v>0</v>
      </c>
      <c r="H34" s="59"/>
    </row>
    <row r="35" spans="1:8" x14ac:dyDescent="0.6">
      <c r="A35" s="60" t="s">
        <v>61</v>
      </c>
      <c r="B35" s="40">
        <v>0</v>
      </c>
      <c r="C35" s="68">
        <v>40</v>
      </c>
      <c r="D35" s="68">
        <v>0</v>
      </c>
      <c r="E35" s="41">
        <v>0</v>
      </c>
      <c r="F35" s="27">
        <f t="shared" si="0"/>
        <v>40</v>
      </c>
      <c r="G35" s="53">
        <f t="shared" si="1"/>
        <v>0</v>
      </c>
      <c r="H35" s="59"/>
    </row>
    <row r="36" spans="1:8" x14ac:dyDescent="0.6">
      <c r="A36" s="60" t="s">
        <v>62</v>
      </c>
      <c r="B36" s="40">
        <v>0</v>
      </c>
      <c r="C36" s="68">
        <v>0</v>
      </c>
      <c r="D36" s="68">
        <v>30</v>
      </c>
      <c r="E36" s="41">
        <v>0</v>
      </c>
      <c r="F36" s="27">
        <f t="shared" si="0"/>
        <v>30</v>
      </c>
      <c r="G36" s="53">
        <f t="shared" si="1"/>
        <v>0</v>
      </c>
      <c r="H36" s="59"/>
    </row>
    <row r="37" spans="1:8" x14ac:dyDescent="0.6">
      <c r="A37" s="60" t="s">
        <v>63</v>
      </c>
      <c r="B37" s="40">
        <v>0</v>
      </c>
      <c r="C37" s="68">
        <v>0</v>
      </c>
      <c r="D37" s="68">
        <v>20</v>
      </c>
      <c r="E37" s="41">
        <v>0</v>
      </c>
      <c r="F37" s="27">
        <f t="shared" si="0"/>
        <v>20</v>
      </c>
      <c r="G37" s="53">
        <f t="shared" si="1"/>
        <v>0</v>
      </c>
      <c r="H37" s="59"/>
    </row>
    <row r="38" spans="1:8" x14ac:dyDescent="0.6">
      <c r="A38" s="60" t="s">
        <v>64</v>
      </c>
      <c r="B38" s="40">
        <v>0</v>
      </c>
      <c r="C38" s="68">
        <v>30</v>
      </c>
      <c r="D38" s="68">
        <v>0</v>
      </c>
      <c r="E38" s="41">
        <v>0</v>
      </c>
      <c r="F38" s="27">
        <f t="shared" si="0"/>
        <v>30</v>
      </c>
      <c r="G38" s="53">
        <f t="shared" si="1"/>
        <v>0</v>
      </c>
      <c r="H38" s="59"/>
    </row>
    <row r="39" spans="1:8" x14ac:dyDescent="0.6">
      <c r="A39" s="60" t="s">
        <v>65</v>
      </c>
      <c r="B39" s="40">
        <v>0</v>
      </c>
      <c r="C39" s="68">
        <v>40</v>
      </c>
      <c r="D39" s="68">
        <v>0</v>
      </c>
      <c r="E39" s="41">
        <v>0</v>
      </c>
      <c r="F39" s="27">
        <f t="shared" si="0"/>
        <v>40</v>
      </c>
      <c r="G39" s="53">
        <f t="shared" si="1"/>
        <v>0</v>
      </c>
      <c r="H39" s="59"/>
    </row>
    <row r="40" spans="1:8" ht="17.25" thickBot="1" x14ac:dyDescent="0.65">
      <c r="A40" s="61" t="s">
        <v>66</v>
      </c>
      <c r="B40" s="42">
        <v>0</v>
      </c>
      <c r="C40" s="43">
        <v>55</v>
      </c>
      <c r="D40" s="43">
        <v>0</v>
      </c>
      <c r="E40" s="44">
        <v>0</v>
      </c>
      <c r="F40" s="31">
        <f t="shared" si="0"/>
        <v>55</v>
      </c>
      <c r="G40" s="54">
        <f t="shared" si="1"/>
        <v>0</v>
      </c>
      <c r="H40" s="59"/>
    </row>
    <row r="41" spans="1:8" ht="17.25" thickBot="1" x14ac:dyDescent="0.65">
      <c r="A41" s="60" t="s">
        <v>75</v>
      </c>
      <c r="B41" s="69">
        <f>SUM(B25:B40)</f>
        <v>0</v>
      </c>
      <c r="C41" s="69">
        <f>SUM(C25:C40)</f>
        <v>175</v>
      </c>
      <c r="D41" s="69">
        <f>SUM(D25:D40)</f>
        <v>250</v>
      </c>
      <c r="E41" s="69">
        <f>SUM(E25:E40)</f>
        <v>250</v>
      </c>
      <c r="H41" s="59"/>
    </row>
    <row r="42" spans="1:8" ht="17.25" thickBot="1" x14ac:dyDescent="0.65">
      <c r="A42" s="60" t="s">
        <v>73</v>
      </c>
      <c r="B42" s="45">
        <v>0</v>
      </c>
      <c r="C42" s="46">
        <v>1</v>
      </c>
      <c r="D42" s="46">
        <v>1</v>
      </c>
      <c r="E42" s="47">
        <v>1</v>
      </c>
      <c r="H42" s="59"/>
    </row>
    <row r="43" spans="1:8" ht="17.25" thickBot="1" x14ac:dyDescent="0.65">
      <c r="A43" s="60" t="s">
        <v>77</v>
      </c>
      <c r="B43" s="70">
        <f t="shared" ref="B43:D43" si="2">B42*250-B41</f>
        <v>0</v>
      </c>
      <c r="C43" s="71">
        <f t="shared" si="2"/>
        <v>75</v>
      </c>
      <c r="D43" s="71">
        <f t="shared" si="2"/>
        <v>0</v>
      </c>
      <c r="E43" s="72">
        <f>E42*250-E41</f>
        <v>0</v>
      </c>
      <c r="H43" s="59"/>
    </row>
    <row r="44" spans="1:8" x14ac:dyDescent="0.6">
      <c r="A44" s="60" t="s">
        <v>76</v>
      </c>
      <c r="B44">
        <f>_xlfn.CEILING.MATH(B41/25)</f>
        <v>0</v>
      </c>
      <c r="C44">
        <f t="shared" ref="C44:E44" si="3">_xlfn.CEILING.MATH(C41/25)</f>
        <v>7</v>
      </c>
      <c r="D44">
        <f t="shared" si="3"/>
        <v>10</v>
      </c>
      <c r="E44">
        <f t="shared" si="3"/>
        <v>10</v>
      </c>
      <c r="H44" s="59"/>
    </row>
    <row r="45" spans="1:8" x14ac:dyDescent="0.6">
      <c r="A45" s="62"/>
      <c r="H45" s="59"/>
    </row>
    <row r="46" spans="1:8" x14ac:dyDescent="0.6">
      <c r="A46" s="60" t="s">
        <v>67</v>
      </c>
      <c r="B46" s="27">
        <v>165428</v>
      </c>
      <c r="C46" s="27">
        <v>131230</v>
      </c>
      <c r="D46" s="27">
        <v>140000</v>
      </c>
      <c r="E46" s="27">
        <v>145000</v>
      </c>
      <c r="H46" s="59"/>
    </row>
    <row r="47" spans="1:8" x14ac:dyDescent="0.6">
      <c r="A47" s="62"/>
      <c r="H47" s="59"/>
    </row>
    <row r="48" spans="1:8" x14ac:dyDescent="0.6">
      <c r="A48" s="60" t="s">
        <v>108</v>
      </c>
      <c r="B48" s="66">
        <f>SUMPRODUCT(B42:E42,B46:E46)</f>
        <v>416230</v>
      </c>
      <c r="H48" s="59"/>
    </row>
    <row r="49" spans="1:8" ht="17.25" thickBot="1" x14ac:dyDescent="0.65">
      <c r="A49" s="60" t="s">
        <v>109</v>
      </c>
      <c r="B49" s="66">
        <f>SUMPRODUCT(B25:E40,B3:E18)</f>
        <v>62500</v>
      </c>
      <c r="H49" s="59"/>
    </row>
    <row r="50" spans="1:8" ht="17.25" thickBot="1" x14ac:dyDescent="0.65">
      <c r="A50" s="67" t="s">
        <v>110</v>
      </c>
      <c r="B50" s="51">
        <f>SUM(B48:B49)</f>
        <v>478730</v>
      </c>
      <c r="C50" s="63"/>
      <c r="D50" s="63"/>
      <c r="E50" s="63"/>
      <c r="F50" s="63"/>
      <c r="G50" s="63"/>
      <c r="H50" s="6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8315-DCFF-4A3A-8FEF-82A2222A360A}">
  <dimension ref="A2:M38"/>
  <sheetViews>
    <sheetView topLeftCell="A14" zoomScale="55" zoomScaleNormal="55" workbookViewId="0">
      <selection activeCell="A19" sqref="A19:M38"/>
    </sheetView>
  </sheetViews>
  <sheetFormatPr defaultRowHeight="16.899999999999999" x14ac:dyDescent="0.6"/>
  <cols>
    <col min="1" max="1" width="19.625" bestFit="1" customWidth="1"/>
    <col min="2" max="8" width="15.5625" customWidth="1"/>
    <col min="9" max="9" width="8.625" bestFit="1" customWidth="1"/>
    <col min="10" max="10" width="24.8125" bestFit="1" customWidth="1"/>
    <col min="11" max="12" width="16.875" bestFit="1" customWidth="1"/>
  </cols>
  <sheetData>
    <row r="2" spans="1:7" ht="24.75" x14ac:dyDescent="0.85">
      <c r="A2" s="115" t="s">
        <v>116</v>
      </c>
      <c r="B2" s="116"/>
      <c r="C2" s="116"/>
      <c r="D2" s="116"/>
      <c r="E2" s="116"/>
      <c r="F2" s="116"/>
      <c r="G2" s="116"/>
    </row>
    <row r="3" spans="1:7" ht="33.75" x14ac:dyDescent="0.6">
      <c r="A3" s="73" t="s">
        <v>80</v>
      </c>
      <c r="B3" s="73" t="s">
        <v>81</v>
      </c>
      <c r="C3" s="73" t="s">
        <v>82</v>
      </c>
      <c r="D3" s="73" t="s">
        <v>83</v>
      </c>
      <c r="E3" s="73" t="s">
        <v>84</v>
      </c>
      <c r="F3" s="73" t="s">
        <v>85</v>
      </c>
      <c r="G3" s="73" t="s">
        <v>86</v>
      </c>
    </row>
    <row r="4" spans="1:7" x14ac:dyDescent="0.6">
      <c r="A4" s="74" t="s">
        <v>87</v>
      </c>
      <c r="B4" s="74">
        <v>500</v>
      </c>
      <c r="C4" s="74">
        <v>700</v>
      </c>
      <c r="D4" s="74">
        <v>900</v>
      </c>
      <c r="E4" s="74">
        <v>800</v>
      </c>
      <c r="F4" s="75">
        <v>1000</v>
      </c>
      <c r="G4" s="74">
        <v>600</v>
      </c>
    </row>
    <row r="5" spans="1:7" x14ac:dyDescent="0.6">
      <c r="A5" s="74" t="s">
        <v>88</v>
      </c>
      <c r="B5" s="74">
        <v>50</v>
      </c>
      <c r="C5" s="74">
        <v>90</v>
      </c>
      <c r="D5" s="74">
        <v>120</v>
      </c>
      <c r="E5" s="74">
        <v>65</v>
      </c>
      <c r="F5" s="74">
        <v>120</v>
      </c>
      <c r="G5" s="74">
        <v>70</v>
      </c>
    </row>
    <row r="6" spans="1:7" x14ac:dyDescent="0.6">
      <c r="A6" s="76"/>
      <c r="B6" s="76"/>
      <c r="C6" s="76"/>
      <c r="D6" s="76"/>
      <c r="E6" s="76"/>
      <c r="F6" s="76"/>
      <c r="G6" s="76"/>
    </row>
    <row r="7" spans="1:7" ht="24.75" x14ac:dyDescent="0.85">
      <c r="A7" s="115" t="s">
        <v>115</v>
      </c>
      <c r="B7" s="115"/>
      <c r="C7" s="115"/>
      <c r="D7" s="115"/>
      <c r="E7" s="115"/>
      <c r="F7" s="115"/>
      <c r="G7" s="115"/>
    </row>
    <row r="8" spans="1:7" x14ac:dyDescent="0.6">
      <c r="A8" s="73" t="s">
        <v>80</v>
      </c>
      <c r="B8" s="77" t="s">
        <v>81</v>
      </c>
      <c r="C8" s="77" t="s">
        <v>82</v>
      </c>
      <c r="D8" s="77" t="s">
        <v>83</v>
      </c>
      <c r="E8" s="77" t="s">
        <v>84</v>
      </c>
      <c r="F8" s="77" t="s">
        <v>85</v>
      </c>
      <c r="G8" s="77" t="s">
        <v>86</v>
      </c>
    </row>
    <row r="9" spans="1:7" x14ac:dyDescent="0.6">
      <c r="A9" s="74" t="s">
        <v>89</v>
      </c>
      <c r="B9" s="74">
        <v>6.32</v>
      </c>
      <c r="C9" s="74">
        <v>6.32</v>
      </c>
      <c r="D9" s="74">
        <v>3.68</v>
      </c>
      <c r="E9" s="74">
        <v>4.04</v>
      </c>
      <c r="F9" s="74">
        <v>5.76</v>
      </c>
      <c r="G9" s="74">
        <v>5.96</v>
      </c>
    </row>
    <row r="10" spans="1:7" x14ac:dyDescent="0.6">
      <c r="A10" s="74" t="s">
        <v>90</v>
      </c>
      <c r="B10" s="74">
        <v>6.6</v>
      </c>
      <c r="C10" s="74">
        <v>6.6</v>
      </c>
      <c r="D10" s="74">
        <v>5.76</v>
      </c>
      <c r="E10" s="74">
        <v>5.92</v>
      </c>
      <c r="F10" s="74">
        <v>3.68</v>
      </c>
      <c r="G10" s="74">
        <v>4.08</v>
      </c>
    </row>
    <row r="11" spans="1:7" x14ac:dyDescent="0.6">
      <c r="A11" s="74" t="s">
        <v>91</v>
      </c>
      <c r="B11" s="74">
        <v>6.72</v>
      </c>
      <c r="C11" s="74">
        <v>6.48</v>
      </c>
      <c r="D11" s="74">
        <v>5.92</v>
      </c>
      <c r="E11" s="74">
        <v>4.08</v>
      </c>
      <c r="F11" s="74">
        <v>4.04</v>
      </c>
      <c r="G11" s="74">
        <v>3.64</v>
      </c>
    </row>
    <row r="12" spans="1:7" x14ac:dyDescent="0.6">
      <c r="A12" s="74" t="s">
        <v>92</v>
      </c>
      <c r="B12" s="74">
        <v>4.3600000000000003</v>
      </c>
      <c r="C12" s="74">
        <v>3.68</v>
      </c>
      <c r="D12" s="74">
        <v>6.32</v>
      </c>
      <c r="E12" s="74">
        <v>6.32</v>
      </c>
      <c r="F12" s="74">
        <v>6.72</v>
      </c>
      <c r="G12" s="74">
        <v>6.6</v>
      </c>
    </row>
    <row r="18" spans="1:13" ht="17.25" thickBot="1" x14ac:dyDescent="0.65"/>
    <row r="19" spans="1:13" x14ac:dyDescent="0.6">
      <c r="A19" s="111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</row>
    <row r="20" spans="1:13" x14ac:dyDescent="0.6">
      <c r="A20" s="112"/>
      <c r="B20" s="83"/>
      <c r="C20" s="78" t="s">
        <v>99</v>
      </c>
      <c r="D20" s="78" t="s">
        <v>100</v>
      </c>
      <c r="E20" s="78" t="s">
        <v>101</v>
      </c>
      <c r="F20" s="78" t="s">
        <v>102</v>
      </c>
      <c r="G20" s="78" t="s">
        <v>106</v>
      </c>
      <c r="H20" s="92" t="s">
        <v>103</v>
      </c>
      <c r="I20" s="78" t="s">
        <v>107</v>
      </c>
      <c r="J20" s="93" t="s">
        <v>112</v>
      </c>
      <c r="K20" s="78" t="s">
        <v>114</v>
      </c>
      <c r="L20" s="78" t="s">
        <v>77</v>
      </c>
      <c r="M20" s="59"/>
    </row>
    <row r="21" spans="1:13" x14ac:dyDescent="0.6">
      <c r="A21" s="117" t="s">
        <v>94</v>
      </c>
      <c r="B21" s="83" t="s">
        <v>93</v>
      </c>
      <c r="C21" s="80">
        <v>500</v>
      </c>
      <c r="D21" s="80">
        <v>700</v>
      </c>
      <c r="E21" s="80">
        <v>900</v>
      </c>
      <c r="F21" s="80">
        <v>800</v>
      </c>
      <c r="G21" s="80">
        <v>1000</v>
      </c>
      <c r="H21" s="98">
        <v>600</v>
      </c>
      <c r="I21" s="98">
        <v>5000</v>
      </c>
      <c r="J21" s="80">
        <v>1</v>
      </c>
      <c r="K21" s="94">
        <f>SUM(C21:H21)</f>
        <v>4500</v>
      </c>
      <c r="L21" s="94">
        <f>I21-K21</f>
        <v>500</v>
      </c>
      <c r="M21" s="59"/>
    </row>
    <row r="22" spans="1:13" x14ac:dyDescent="0.6">
      <c r="A22" s="117"/>
      <c r="B22" s="83" t="s">
        <v>96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99">
        <v>0</v>
      </c>
      <c r="I22" s="99">
        <v>2000</v>
      </c>
      <c r="J22" s="81">
        <v>0</v>
      </c>
      <c r="K22" s="95">
        <f t="shared" ref="K22:K24" si="0">SUM(C22:H22)</f>
        <v>0</v>
      </c>
      <c r="L22" s="95">
        <f t="shared" ref="L22:L29" si="1">I22-K22</f>
        <v>2000</v>
      </c>
      <c r="M22" s="59"/>
    </row>
    <row r="23" spans="1:13" x14ac:dyDescent="0.6">
      <c r="A23" s="117"/>
      <c r="B23" s="83" t="s">
        <v>97</v>
      </c>
      <c r="C23" s="81">
        <v>0</v>
      </c>
      <c r="D23" s="81">
        <v>0</v>
      </c>
      <c r="E23" s="81">
        <v>0</v>
      </c>
      <c r="F23" s="81">
        <v>0</v>
      </c>
      <c r="G23" s="81">
        <v>0</v>
      </c>
      <c r="H23" s="99">
        <v>0</v>
      </c>
      <c r="I23" s="99">
        <v>2000</v>
      </c>
      <c r="J23" s="81">
        <v>0</v>
      </c>
      <c r="K23" s="95">
        <f t="shared" si="0"/>
        <v>0</v>
      </c>
      <c r="L23" s="95">
        <f t="shared" si="1"/>
        <v>2000</v>
      </c>
      <c r="M23" s="59"/>
    </row>
    <row r="24" spans="1:13" x14ac:dyDescent="0.6">
      <c r="A24" s="117"/>
      <c r="B24" s="83" t="s">
        <v>98</v>
      </c>
      <c r="C24" s="81">
        <v>0</v>
      </c>
      <c r="D24" s="81">
        <v>0</v>
      </c>
      <c r="E24" s="81">
        <v>0</v>
      </c>
      <c r="F24" s="81">
        <v>0</v>
      </c>
      <c r="G24" s="81">
        <v>0</v>
      </c>
      <c r="H24" s="99">
        <v>0</v>
      </c>
      <c r="I24" s="100">
        <v>2000</v>
      </c>
      <c r="J24" s="81">
        <v>0</v>
      </c>
      <c r="K24" s="96">
        <f t="shared" si="0"/>
        <v>0</v>
      </c>
      <c r="L24" s="96">
        <f t="shared" si="1"/>
        <v>2000</v>
      </c>
      <c r="M24" s="59"/>
    </row>
    <row r="25" spans="1:13" x14ac:dyDescent="0.6">
      <c r="A25" s="117"/>
      <c r="B25" s="83" t="s">
        <v>105</v>
      </c>
      <c r="C25" s="85">
        <f t="shared" ref="C25:H25" si="2">B4-SUM(C21:C24)</f>
        <v>0</v>
      </c>
      <c r="D25" s="86">
        <f t="shared" si="2"/>
        <v>0</v>
      </c>
      <c r="E25" s="86">
        <f t="shared" si="2"/>
        <v>0</v>
      </c>
      <c r="F25" s="86">
        <f t="shared" si="2"/>
        <v>0</v>
      </c>
      <c r="G25" s="86">
        <f t="shared" si="2"/>
        <v>0</v>
      </c>
      <c r="H25" s="101">
        <f t="shared" si="2"/>
        <v>0</v>
      </c>
      <c r="I25" s="86"/>
      <c r="J25" s="86"/>
      <c r="K25" s="86"/>
      <c r="L25" s="97"/>
      <c r="M25" s="59"/>
    </row>
    <row r="26" spans="1:13" x14ac:dyDescent="0.6">
      <c r="A26" s="117" t="s">
        <v>95</v>
      </c>
      <c r="B26" s="83" t="s">
        <v>93</v>
      </c>
      <c r="C26" s="80">
        <v>50</v>
      </c>
      <c r="D26" s="80">
        <v>90</v>
      </c>
      <c r="E26" s="80">
        <v>120</v>
      </c>
      <c r="F26" s="80">
        <v>65</v>
      </c>
      <c r="G26" s="80">
        <v>120</v>
      </c>
      <c r="H26" s="98">
        <v>70</v>
      </c>
      <c r="I26" s="98">
        <v>1000</v>
      </c>
      <c r="J26" s="80">
        <v>1</v>
      </c>
      <c r="K26" s="94">
        <f>SUM(C26:H26)</f>
        <v>515</v>
      </c>
      <c r="L26" s="94">
        <f t="shared" si="1"/>
        <v>485</v>
      </c>
      <c r="M26" s="59"/>
    </row>
    <row r="27" spans="1:13" x14ac:dyDescent="0.6">
      <c r="A27" s="117"/>
      <c r="B27" s="83" t="s">
        <v>96</v>
      </c>
      <c r="C27" s="81">
        <v>0</v>
      </c>
      <c r="D27" s="81">
        <v>0</v>
      </c>
      <c r="E27" s="81">
        <v>0</v>
      </c>
      <c r="F27" s="81">
        <v>0</v>
      </c>
      <c r="G27" s="81">
        <v>0</v>
      </c>
      <c r="H27" s="99">
        <v>0</v>
      </c>
      <c r="I27" s="99">
        <v>1000</v>
      </c>
      <c r="J27" s="81">
        <v>0</v>
      </c>
      <c r="K27" s="95">
        <f t="shared" ref="K27:K29" si="3">SUM(C27:H27)</f>
        <v>0</v>
      </c>
      <c r="L27" s="95">
        <f t="shared" si="1"/>
        <v>1000</v>
      </c>
      <c r="M27" s="59"/>
    </row>
    <row r="28" spans="1:13" x14ac:dyDescent="0.6">
      <c r="A28" s="117"/>
      <c r="B28" s="83" t="s">
        <v>97</v>
      </c>
      <c r="C28" s="81">
        <v>0</v>
      </c>
      <c r="D28" s="81">
        <v>0</v>
      </c>
      <c r="E28" s="81">
        <v>0</v>
      </c>
      <c r="F28" s="81">
        <v>0</v>
      </c>
      <c r="G28" s="81">
        <v>0</v>
      </c>
      <c r="H28" s="99">
        <v>0</v>
      </c>
      <c r="I28" s="99">
        <v>1000</v>
      </c>
      <c r="J28" s="81">
        <v>0</v>
      </c>
      <c r="K28" s="95">
        <f t="shared" si="3"/>
        <v>0</v>
      </c>
      <c r="L28" s="95">
        <f t="shared" si="1"/>
        <v>1000</v>
      </c>
      <c r="M28" s="59"/>
    </row>
    <row r="29" spans="1:13" x14ac:dyDescent="0.6">
      <c r="A29" s="117"/>
      <c r="B29" s="83" t="s">
        <v>98</v>
      </c>
      <c r="C29" s="81">
        <v>0</v>
      </c>
      <c r="D29" s="81">
        <v>0</v>
      </c>
      <c r="E29" s="81">
        <v>0</v>
      </c>
      <c r="F29" s="81">
        <v>0</v>
      </c>
      <c r="G29" s="81">
        <v>0</v>
      </c>
      <c r="H29" s="99">
        <v>0</v>
      </c>
      <c r="I29" s="100">
        <v>1000</v>
      </c>
      <c r="J29" s="81">
        <v>0</v>
      </c>
      <c r="K29" s="96">
        <f t="shared" si="3"/>
        <v>0</v>
      </c>
      <c r="L29" s="96">
        <f t="shared" si="1"/>
        <v>1000</v>
      </c>
      <c r="M29" s="59"/>
    </row>
    <row r="30" spans="1:13" x14ac:dyDescent="0.6">
      <c r="A30" s="117"/>
      <c r="B30" s="83" t="s">
        <v>104</v>
      </c>
      <c r="C30" s="85">
        <f t="shared" ref="C30:H30" si="4">B5-SUM(C26:C29)</f>
        <v>0</v>
      </c>
      <c r="D30" s="86">
        <f t="shared" si="4"/>
        <v>0</v>
      </c>
      <c r="E30" s="86">
        <f t="shared" si="4"/>
        <v>0</v>
      </c>
      <c r="F30" s="86">
        <f t="shared" si="4"/>
        <v>0</v>
      </c>
      <c r="G30" s="86">
        <f t="shared" si="4"/>
        <v>0</v>
      </c>
      <c r="H30" s="101">
        <f t="shared" si="4"/>
        <v>0</v>
      </c>
      <c r="I30" s="86"/>
      <c r="J30" s="86"/>
      <c r="K30" s="86"/>
      <c r="L30" s="97"/>
      <c r="M30" s="59"/>
    </row>
    <row r="31" spans="1:13" x14ac:dyDescent="0.6">
      <c r="A31" s="62"/>
      <c r="M31" s="59"/>
    </row>
    <row r="32" spans="1:13" x14ac:dyDescent="0.6">
      <c r="A32" s="113"/>
      <c r="B32" s="83" t="s">
        <v>94</v>
      </c>
      <c r="C32" s="83" t="s">
        <v>95</v>
      </c>
      <c r="M32" s="59"/>
    </row>
    <row r="33" spans="1:13" x14ac:dyDescent="0.6">
      <c r="A33" s="113" t="s">
        <v>67</v>
      </c>
      <c r="B33" s="84">
        <f>5000000*J21+2200000*SUM(J22:J24)</f>
        <v>5000000</v>
      </c>
      <c r="C33" s="84">
        <f>1500000*SUM(J26:J29)</f>
        <v>1500000</v>
      </c>
      <c r="M33" s="59"/>
    </row>
    <row r="34" spans="1:13" x14ac:dyDescent="0.6">
      <c r="A34" s="113" t="s">
        <v>113</v>
      </c>
      <c r="B34" s="84">
        <f>1000*10*SUM(K21:K24)</f>
        <v>45000000</v>
      </c>
      <c r="C34" s="84">
        <f>1000*20*SUM(K26:K29)</f>
        <v>10300000</v>
      </c>
      <c r="M34" s="59"/>
    </row>
    <row r="35" spans="1:13" x14ac:dyDescent="0.6">
      <c r="A35" s="113" t="s">
        <v>111</v>
      </c>
      <c r="B35" s="84">
        <f>1000*SUMPRODUCT(C21:H24,B9:G12)</f>
        <v>23464000</v>
      </c>
      <c r="C35" s="84">
        <f>1000*SUMPRODUCT(C26:H29,B9:G12)</f>
        <v>2697399.9999999995</v>
      </c>
      <c r="M35" s="59"/>
    </row>
    <row r="36" spans="1:13" x14ac:dyDescent="0.6">
      <c r="A36" s="62"/>
      <c r="M36" s="59"/>
    </row>
    <row r="37" spans="1:13" x14ac:dyDescent="0.6">
      <c r="A37" s="112" t="s">
        <v>117</v>
      </c>
      <c r="B37" s="84">
        <f>SUM(B33:C35)</f>
        <v>87961400</v>
      </c>
      <c r="M37" s="59"/>
    </row>
    <row r="38" spans="1:13" ht="17.25" thickBot="1" x14ac:dyDescent="0.65">
      <c r="A38" s="11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4"/>
    </row>
  </sheetData>
  <mergeCells count="4">
    <mergeCell ref="A2:G2"/>
    <mergeCell ref="A7:G7"/>
    <mergeCell ref="A21:A25"/>
    <mergeCell ref="A26:A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EBF9-1899-4A9D-B876-3B9EFDB52272}">
  <dimension ref="A2:M38"/>
  <sheetViews>
    <sheetView topLeftCell="A8" zoomScale="55" zoomScaleNormal="55" workbookViewId="0">
      <selection activeCell="B9" sqref="B9"/>
    </sheetView>
  </sheetViews>
  <sheetFormatPr defaultRowHeight="16.899999999999999" x14ac:dyDescent="0.6"/>
  <cols>
    <col min="1" max="1" width="19.625" bestFit="1" customWidth="1"/>
    <col min="2" max="8" width="15.5625" customWidth="1"/>
    <col min="9" max="9" width="8.625" bestFit="1" customWidth="1"/>
    <col min="10" max="10" width="24.8125" bestFit="1" customWidth="1"/>
    <col min="11" max="12" width="16.875" bestFit="1" customWidth="1"/>
  </cols>
  <sheetData>
    <row r="2" spans="1:7" ht="24.75" x14ac:dyDescent="0.85">
      <c r="A2" s="115" t="s">
        <v>116</v>
      </c>
      <c r="B2" s="116"/>
      <c r="C2" s="116"/>
      <c r="D2" s="116"/>
      <c r="E2" s="116"/>
      <c r="F2" s="116"/>
      <c r="G2" s="116"/>
    </row>
    <row r="3" spans="1:7" ht="33.75" x14ac:dyDescent="0.6">
      <c r="A3" s="73" t="s">
        <v>80</v>
      </c>
      <c r="B3" s="73" t="s">
        <v>81</v>
      </c>
      <c r="C3" s="73" t="s">
        <v>82</v>
      </c>
      <c r="D3" s="73" t="s">
        <v>83</v>
      </c>
      <c r="E3" s="73" t="s">
        <v>84</v>
      </c>
      <c r="F3" s="73" t="s">
        <v>85</v>
      </c>
      <c r="G3" s="73" t="s">
        <v>86</v>
      </c>
    </row>
    <row r="4" spans="1:7" x14ac:dyDescent="0.6">
      <c r="A4" s="74" t="s">
        <v>87</v>
      </c>
      <c r="B4" s="74">
        <v>500</v>
      </c>
      <c r="C4" s="74">
        <v>700</v>
      </c>
      <c r="D4" s="74">
        <v>900</v>
      </c>
      <c r="E4" s="74">
        <v>800</v>
      </c>
      <c r="F4" s="75">
        <v>1000</v>
      </c>
      <c r="G4" s="74">
        <v>600</v>
      </c>
    </row>
    <row r="5" spans="1:7" x14ac:dyDescent="0.6">
      <c r="A5" s="74" t="s">
        <v>88</v>
      </c>
      <c r="B5" s="74">
        <v>50</v>
      </c>
      <c r="C5" s="74">
        <v>90</v>
      </c>
      <c r="D5" s="74">
        <v>120</v>
      </c>
      <c r="E5" s="74">
        <v>65</v>
      </c>
      <c r="F5" s="74">
        <v>120</v>
      </c>
      <c r="G5" s="74">
        <v>70</v>
      </c>
    </row>
    <row r="6" spans="1:7" x14ac:dyDescent="0.6">
      <c r="A6" s="76"/>
      <c r="B6" s="76"/>
      <c r="C6" s="76"/>
      <c r="D6" s="76"/>
      <c r="E6" s="76"/>
      <c r="F6" s="76"/>
      <c r="G6" s="76"/>
    </row>
    <row r="7" spans="1:7" ht="24.75" x14ac:dyDescent="0.85">
      <c r="A7" s="115" t="s">
        <v>115</v>
      </c>
      <c r="B7" s="115"/>
      <c r="C7" s="115"/>
      <c r="D7" s="115"/>
      <c r="E7" s="115"/>
      <c r="F7" s="115"/>
      <c r="G7" s="115"/>
    </row>
    <row r="8" spans="1:7" x14ac:dyDescent="0.6">
      <c r="A8" s="73" t="s">
        <v>80</v>
      </c>
      <c r="B8" s="77" t="s">
        <v>81</v>
      </c>
      <c r="C8" s="77" t="s">
        <v>82</v>
      </c>
      <c r="D8" s="77" t="s">
        <v>83</v>
      </c>
      <c r="E8" s="77" t="s">
        <v>84</v>
      </c>
      <c r="F8" s="77" t="s">
        <v>85</v>
      </c>
      <c r="G8" s="77" t="s">
        <v>86</v>
      </c>
    </row>
    <row r="9" spans="1:7" x14ac:dyDescent="0.6">
      <c r="A9" s="74" t="s">
        <v>89</v>
      </c>
      <c r="B9" s="74">
        <v>6.32</v>
      </c>
      <c r="C9" s="74">
        <v>6.32</v>
      </c>
      <c r="D9" s="74">
        <v>3.68</v>
      </c>
      <c r="E9" s="74">
        <v>4.04</v>
      </c>
      <c r="F9" s="74">
        <v>5.76</v>
      </c>
      <c r="G9" s="74">
        <v>5.96</v>
      </c>
    </row>
    <row r="10" spans="1:7" x14ac:dyDescent="0.6">
      <c r="A10" s="74" t="s">
        <v>90</v>
      </c>
      <c r="B10" s="74">
        <v>6.6</v>
      </c>
      <c r="C10" s="74">
        <v>6.6</v>
      </c>
      <c r="D10" s="74">
        <v>5.76</v>
      </c>
      <c r="E10" s="74">
        <v>5.92</v>
      </c>
      <c r="F10" s="74">
        <v>3.68</v>
      </c>
      <c r="G10" s="74">
        <v>4.08</v>
      </c>
    </row>
    <row r="11" spans="1:7" x14ac:dyDescent="0.6">
      <c r="A11" s="74" t="s">
        <v>91</v>
      </c>
      <c r="B11" s="74">
        <v>6.72</v>
      </c>
      <c r="C11" s="74">
        <v>6.48</v>
      </c>
      <c r="D11" s="74">
        <v>5.92</v>
      </c>
      <c r="E11" s="74">
        <v>4.08</v>
      </c>
      <c r="F11" s="74">
        <v>4.04</v>
      </c>
      <c r="G11" s="74">
        <v>3.64</v>
      </c>
    </row>
    <row r="12" spans="1:7" x14ac:dyDescent="0.6">
      <c r="A12" s="74" t="s">
        <v>92</v>
      </c>
      <c r="B12" s="74">
        <v>4.3600000000000003</v>
      </c>
      <c r="C12" s="74">
        <v>3.68</v>
      </c>
      <c r="D12" s="74">
        <v>6.32</v>
      </c>
      <c r="E12" s="74">
        <v>6.32</v>
      </c>
      <c r="F12" s="74">
        <v>6.72</v>
      </c>
      <c r="G12" s="74">
        <v>6.6</v>
      </c>
    </row>
    <row r="18" spans="1:13" ht="17.25" thickBot="1" x14ac:dyDescent="0.65"/>
    <row r="19" spans="1:13" x14ac:dyDescent="0.6">
      <c r="A19" s="111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</row>
    <row r="20" spans="1:13" x14ac:dyDescent="0.6">
      <c r="A20" s="112"/>
      <c r="B20" s="83"/>
      <c r="C20" s="78" t="s">
        <v>99</v>
      </c>
      <c r="D20" s="78" t="s">
        <v>100</v>
      </c>
      <c r="E20" s="78" t="s">
        <v>101</v>
      </c>
      <c r="F20" s="78" t="s">
        <v>102</v>
      </c>
      <c r="G20" s="78" t="s">
        <v>106</v>
      </c>
      <c r="H20" s="78" t="s">
        <v>103</v>
      </c>
      <c r="I20" s="78" t="s">
        <v>107</v>
      </c>
      <c r="J20" s="78" t="s">
        <v>112</v>
      </c>
      <c r="K20" s="79" t="s">
        <v>114</v>
      </c>
      <c r="L20" s="79" t="s">
        <v>77</v>
      </c>
      <c r="M20" s="59"/>
    </row>
    <row r="21" spans="1:13" x14ac:dyDescent="0.6">
      <c r="A21" s="117" t="s">
        <v>94</v>
      </c>
      <c r="B21" s="83" t="s">
        <v>93</v>
      </c>
      <c r="C21" s="88">
        <v>0</v>
      </c>
      <c r="D21" s="88">
        <v>0</v>
      </c>
      <c r="E21" s="88">
        <v>900</v>
      </c>
      <c r="F21" s="88">
        <v>800</v>
      </c>
      <c r="G21" s="88">
        <v>0</v>
      </c>
      <c r="H21" s="102">
        <v>0</v>
      </c>
      <c r="I21" s="98">
        <v>5000</v>
      </c>
      <c r="J21" s="110">
        <v>1</v>
      </c>
      <c r="K21" s="94">
        <f>SUM(C21:H21)</f>
        <v>1700</v>
      </c>
      <c r="L21" s="107">
        <f>J21*I21-K21</f>
        <v>3300</v>
      </c>
      <c r="M21" s="59"/>
    </row>
    <row r="22" spans="1:13" x14ac:dyDescent="0.6">
      <c r="A22" s="117"/>
      <c r="B22" s="83" t="s">
        <v>96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103">
        <v>0</v>
      </c>
      <c r="I22" s="99">
        <v>2000</v>
      </c>
      <c r="J22" s="89">
        <v>0</v>
      </c>
      <c r="K22" s="95">
        <f t="shared" ref="K22:K24" si="0">SUM(C22:H22)</f>
        <v>0</v>
      </c>
      <c r="L22" s="108">
        <f t="shared" ref="L22:L24" si="1">J22*I22-K22</f>
        <v>0</v>
      </c>
      <c r="M22" s="59"/>
    </row>
    <row r="23" spans="1:13" x14ac:dyDescent="0.6">
      <c r="A23" s="117"/>
      <c r="B23" s="83" t="s">
        <v>97</v>
      </c>
      <c r="C23" s="89">
        <v>0</v>
      </c>
      <c r="D23" s="89">
        <v>0</v>
      </c>
      <c r="E23" s="89">
        <v>0</v>
      </c>
      <c r="F23" s="89">
        <v>0</v>
      </c>
      <c r="G23" s="89">
        <v>1000</v>
      </c>
      <c r="H23" s="103">
        <v>600</v>
      </c>
      <c r="I23" s="99">
        <v>2000</v>
      </c>
      <c r="J23" s="89">
        <v>1</v>
      </c>
      <c r="K23" s="95">
        <f t="shared" si="0"/>
        <v>1600</v>
      </c>
      <c r="L23" s="108">
        <f t="shared" si="1"/>
        <v>400</v>
      </c>
      <c r="M23" s="59"/>
    </row>
    <row r="24" spans="1:13" x14ac:dyDescent="0.6">
      <c r="A24" s="117"/>
      <c r="B24" s="83" t="s">
        <v>98</v>
      </c>
      <c r="C24" s="89">
        <v>500</v>
      </c>
      <c r="D24" s="89">
        <v>700</v>
      </c>
      <c r="E24" s="89">
        <v>0</v>
      </c>
      <c r="F24" s="89">
        <v>0</v>
      </c>
      <c r="G24" s="89">
        <v>0</v>
      </c>
      <c r="H24" s="103">
        <v>0</v>
      </c>
      <c r="I24" s="100">
        <v>2000</v>
      </c>
      <c r="J24" s="89">
        <v>1</v>
      </c>
      <c r="K24" s="96">
        <f t="shared" si="0"/>
        <v>1200</v>
      </c>
      <c r="L24" s="109">
        <f t="shared" si="1"/>
        <v>800</v>
      </c>
      <c r="M24" s="59"/>
    </row>
    <row r="25" spans="1:13" x14ac:dyDescent="0.6">
      <c r="A25" s="117"/>
      <c r="B25" s="83" t="s">
        <v>105</v>
      </c>
      <c r="C25" s="90">
        <f t="shared" ref="C25:H25" si="2">B4-SUM(C21:C24)</f>
        <v>0</v>
      </c>
      <c r="D25" s="91">
        <f t="shared" si="2"/>
        <v>0</v>
      </c>
      <c r="E25" s="91">
        <f t="shared" si="2"/>
        <v>0</v>
      </c>
      <c r="F25" s="91">
        <f t="shared" si="2"/>
        <v>0</v>
      </c>
      <c r="G25" s="91">
        <f t="shared" si="2"/>
        <v>0</v>
      </c>
      <c r="H25" s="104">
        <f t="shared" si="2"/>
        <v>0</v>
      </c>
      <c r="I25" s="86"/>
      <c r="J25" s="86"/>
      <c r="K25" s="81"/>
      <c r="L25" s="106"/>
      <c r="M25" s="59"/>
    </row>
    <row r="26" spans="1:13" x14ac:dyDescent="0.6">
      <c r="A26" s="117" t="s">
        <v>95</v>
      </c>
      <c r="B26" s="83" t="s">
        <v>93</v>
      </c>
      <c r="C26" s="88">
        <v>50</v>
      </c>
      <c r="D26" s="88">
        <v>90</v>
      </c>
      <c r="E26" s="88">
        <v>120</v>
      </c>
      <c r="F26" s="88">
        <v>65</v>
      </c>
      <c r="G26" s="88">
        <v>120</v>
      </c>
      <c r="H26" s="102">
        <v>70</v>
      </c>
      <c r="I26" s="98">
        <v>1000</v>
      </c>
      <c r="J26" s="110">
        <v>1</v>
      </c>
      <c r="K26" s="94">
        <f>SUM(C26:H26)</f>
        <v>515</v>
      </c>
      <c r="L26" s="107">
        <f>J26*I26-K26</f>
        <v>485</v>
      </c>
      <c r="M26" s="59"/>
    </row>
    <row r="27" spans="1:13" x14ac:dyDescent="0.6">
      <c r="A27" s="117"/>
      <c r="B27" s="83" t="s">
        <v>96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103">
        <v>0</v>
      </c>
      <c r="I27" s="99">
        <v>1000</v>
      </c>
      <c r="J27" s="89">
        <v>0</v>
      </c>
      <c r="K27" s="95">
        <f t="shared" ref="K27:K29" si="3">SUM(C27:H27)</f>
        <v>0</v>
      </c>
      <c r="L27" s="108">
        <f t="shared" ref="L27:L29" si="4">J27*I27-K27</f>
        <v>0</v>
      </c>
      <c r="M27" s="59"/>
    </row>
    <row r="28" spans="1:13" x14ac:dyDescent="0.6">
      <c r="A28" s="117"/>
      <c r="B28" s="83" t="s">
        <v>97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103">
        <v>0</v>
      </c>
      <c r="I28" s="99">
        <v>1000</v>
      </c>
      <c r="J28" s="89">
        <v>0</v>
      </c>
      <c r="K28" s="95">
        <f t="shared" si="3"/>
        <v>0</v>
      </c>
      <c r="L28" s="108">
        <f t="shared" si="4"/>
        <v>0</v>
      </c>
      <c r="M28" s="59"/>
    </row>
    <row r="29" spans="1:13" x14ac:dyDescent="0.6">
      <c r="A29" s="117"/>
      <c r="B29" s="83" t="s">
        <v>98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103">
        <v>0</v>
      </c>
      <c r="I29" s="100">
        <v>1000</v>
      </c>
      <c r="J29" s="89">
        <v>0</v>
      </c>
      <c r="K29" s="96">
        <f t="shared" si="3"/>
        <v>0</v>
      </c>
      <c r="L29" s="109">
        <f t="shared" si="4"/>
        <v>0</v>
      </c>
      <c r="M29" s="59"/>
    </row>
    <row r="30" spans="1:13" x14ac:dyDescent="0.6">
      <c r="A30" s="117"/>
      <c r="B30" s="83" t="s">
        <v>104</v>
      </c>
      <c r="C30" s="90">
        <f t="shared" ref="C30:H30" si="5">B5-SUM(C26:C29)</f>
        <v>0</v>
      </c>
      <c r="D30" s="91">
        <f t="shared" si="5"/>
        <v>0</v>
      </c>
      <c r="E30" s="91">
        <f t="shared" si="5"/>
        <v>0</v>
      </c>
      <c r="F30" s="91">
        <f t="shared" si="5"/>
        <v>0</v>
      </c>
      <c r="G30" s="91">
        <f t="shared" si="5"/>
        <v>0</v>
      </c>
      <c r="H30" s="104">
        <f t="shared" si="5"/>
        <v>0</v>
      </c>
      <c r="I30" s="86"/>
      <c r="J30" s="86"/>
      <c r="K30" s="82"/>
      <c r="L30" s="105"/>
      <c r="M30" s="59"/>
    </row>
    <row r="31" spans="1:13" x14ac:dyDescent="0.6">
      <c r="A31" s="62"/>
      <c r="M31" s="59"/>
    </row>
    <row r="32" spans="1:13" x14ac:dyDescent="0.6">
      <c r="A32" s="113"/>
      <c r="B32" s="83" t="s">
        <v>94</v>
      </c>
      <c r="C32" s="83" t="s">
        <v>95</v>
      </c>
      <c r="M32" s="59"/>
    </row>
    <row r="33" spans="1:13" x14ac:dyDescent="0.6">
      <c r="A33" s="113" t="s">
        <v>67</v>
      </c>
      <c r="B33" s="84">
        <f>5000000*J21+2200000*SUM(J22:J24)</f>
        <v>9400000</v>
      </c>
      <c r="C33" s="84">
        <f>1500000*SUM(J26:J29)</f>
        <v>1500000</v>
      </c>
      <c r="M33" s="59"/>
    </row>
    <row r="34" spans="1:13" x14ac:dyDescent="0.6">
      <c r="A34" s="113" t="s">
        <v>113</v>
      </c>
      <c r="B34" s="84">
        <f>1000*10*SUM(K21:K24)</f>
        <v>45000000</v>
      </c>
      <c r="C34" s="84">
        <f>1000*20*SUM(K26:K29)</f>
        <v>10300000</v>
      </c>
      <c r="M34" s="59"/>
    </row>
    <row r="35" spans="1:13" x14ac:dyDescent="0.6">
      <c r="A35" s="113" t="s">
        <v>111</v>
      </c>
      <c r="B35" s="84">
        <f>1000*SUMPRODUCT(C21:H24,B9:G12)</f>
        <v>17524000</v>
      </c>
      <c r="C35" s="84">
        <f>1000*SUMPRODUCT(C26:H29,B9:G12)</f>
        <v>2697399.9999999995</v>
      </c>
      <c r="M35" s="59"/>
    </row>
    <row r="36" spans="1:13" x14ac:dyDescent="0.6">
      <c r="A36" s="62"/>
      <c r="M36" s="59"/>
    </row>
    <row r="37" spans="1:13" x14ac:dyDescent="0.6">
      <c r="A37" s="112" t="s">
        <v>117</v>
      </c>
      <c r="B37" s="87">
        <f>SUM(B33:C35)</f>
        <v>86421400</v>
      </c>
      <c r="M37" s="59"/>
    </row>
    <row r="38" spans="1:13" ht="17.25" thickBot="1" x14ac:dyDescent="0.65">
      <c r="A38" s="11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4"/>
    </row>
  </sheetData>
  <mergeCells count="4">
    <mergeCell ref="A2:G2"/>
    <mergeCell ref="A7:G7"/>
    <mergeCell ref="A21:A25"/>
    <mergeCell ref="A26:A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C31-65E1-415D-81E9-9038F5C85C05}">
  <dimension ref="A2:M38"/>
  <sheetViews>
    <sheetView topLeftCell="A9" zoomScale="55" zoomScaleNormal="55" workbookViewId="0">
      <selection activeCell="A19" sqref="A19:M38"/>
    </sheetView>
  </sheetViews>
  <sheetFormatPr defaultRowHeight="16.899999999999999" x14ac:dyDescent="0.6"/>
  <cols>
    <col min="1" max="1" width="19.625" bestFit="1" customWidth="1"/>
    <col min="2" max="8" width="15.5625" customWidth="1"/>
    <col min="9" max="9" width="8.625" bestFit="1" customWidth="1"/>
    <col min="10" max="10" width="24.8125" bestFit="1" customWidth="1"/>
    <col min="11" max="12" width="16.875" bestFit="1" customWidth="1"/>
  </cols>
  <sheetData>
    <row r="2" spans="1:7" ht="24.75" x14ac:dyDescent="0.85">
      <c r="A2" s="115" t="s">
        <v>116</v>
      </c>
      <c r="B2" s="116"/>
      <c r="C2" s="116"/>
      <c r="D2" s="116"/>
      <c r="E2" s="116"/>
      <c r="F2" s="116"/>
      <c r="G2" s="116"/>
    </row>
    <row r="3" spans="1:7" x14ac:dyDescent="0.6">
      <c r="A3" s="73" t="s">
        <v>80</v>
      </c>
      <c r="B3" s="73" t="s">
        <v>81</v>
      </c>
      <c r="C3" s="73" t="s">
        <v>82</v>
      </c>
      <c r="D3" s="73" t="s">
        <v>83</v>
      </c>
      <c r="E3" s="73" t="s">
        <v>84</v>
      </c>
      <c r="F3" s="73" t="s">
        <v>85</v>
      </c>
      <c r="G3" s="73" t="s">
        <v>86</v>
      </c>
    </row>
    <row r="4" spans="1:7" x14ac:dyDescent="0.6">
      <c r="A4" s="74" t="s">
        <v>87</v>
      </c>
      <c r="B4" s="74">
        <v>500</v>
      </c>
      <c r="C4" s="74">
        <v>700</v>
      </c>
      <c r="D4" s="74">
        <v>900</v>
      </c>
      <c r="E4" s="74">
        <v>800</v>
      </c>
      <c r="F4" s="75">
        <v>1000</v>
      </c>
      <c r="G4" s="74">
        <v>600</v>
      </c>
    </row>
    <row r="5" spans="1:7" x14ac:dyDescent="0.6">
      <c r="A5" s="74" t="s">
        <v>88</v>
      </c>
      <c r="B5" s="74">
        <v>50</v>
      </c>
      <c r="C5" s="74">
        <v>90</v>
      </c>
      <c r="D5" s="74">
        <v>120</v>
      </c>
      <c r="E5" s="74">
        <v>65</v>
      </c>
      <c r="F5" s="74">
        <v>120</v>
      </c>
      <c r="G5" s="74">
        <v>70</v>
      </c>
    </row>
    <row r="6" spans="1:7" x14ac:dyDescent="0.6">
      <c r="A6" s="76"/>
      <c r="B6" s="76"/>
      <c r="C6" s="76"/>
      <c r="D6" s="76"/>
      <c r="E6" s="76"/>
      <c r="F6" s="76"/>
      <c r="G6" s="76"/>
    </row>
    <row r="7" spans="1:7" ht="24.75" x14ac:dyDescent="0.85">
      <c r="A7" s="115" t="s">
        <v>115</v>
      </c>
      <c r="B7" s="115"/>
      <c r="C7" s="115"/>
      <c r="D7" s="115"/>
      <c r="E7" s="115"/>
      <c r="F7" s="115"/>
      <c r="G7" s="115"/>
    </row>
    <row r="8" spans="1:7" x14ac:dyDescent="0.6">
      <c r="A8" s="73" t="s">
        <v>80</v>
      </c>
      <c r="B8" s="77" t="s">
        <v>81</v>
      </c>
      <c r="C8" s="77" t="s">
        <v>82</v>
      </c>
      <c r="D8" s="77" t="s">
        <v>83</v>
      </c>
      <c r="E8" s="77" t="s">
        <v>84</v>
      </c>
      <c r="F8" s="77" t="s">
        <v>85</v>
      </c>
      <c r="G8" s="77" t="s">
        <v>86</v>
      </c>
    </row>
    <row r="9" spans="1:7" x14ac:dyDescent="0.6">
      <c r="A9" s="74" t="s">
        <v>89</v>
      </c>
      <c r="B9" s="74">
        <f>'Q3-b original'!B9 / 2</f>
        <v>3.16</v>
      </c>
      <c r="C9" s="74">
        <f>'Q3-b original'!C9 / 2</f>
        <v>3.16</v>
      </c>
      <c r="D9" s="74">
        <f>'Q3-b original'!D9 / 2</f>
        <v>1.84</v>
      </c>
      <c r="E9" s="74">
        <f>'Q3-b original'!E9 / 2</f>
        <v>2.02</v>
      </c>
      <c r="F9" s="74">
        <f>'Q3-b original'!F9 / 2</f>
        <v>2.88</v>
      </c>
      <c r="G9" s="74">
        <f>'Q3-b original'!G9 / 2</f>
        <v>2.98</v>
      </c>
    </row>
    <row r="10" spans="1:7" x14ac:dyDescent="0.6">
      <c r="A10" s="74" t="s">
        <v>90</v>
      </c>
      <c r="B10" s="74">
        <f>'Q3-b original'!B10 / 2</f>
        <v>3.3</v>
      </c>
      <c r="C10" s="74">
        <f>'Q3-b original'!C10 / 2</f>
        <v>3.3</v>
      </c>
      <c r="D10" s="74">
        <f>'Q3-b original'!D10 / 2</f>
        <v>2.88</v>
      </c>
      <c r="E10" s="74">
        <f>'Q3-b original'!E10 / 2</f>
        <v>2.96</v>
      </c>
      <c r="F10" s="74">
        <f>'Q3-b original'!F10 / 2</f>
        <v>1.84</v>
      </c>
      <c r="G10" s="74">
        <f>'Q3-b original'!G10 / 2</f>
        <v>2.04</v>
      </c>
    </row>
    <row r="11" spans="1:7" x14ac:dyDescent="0.6">
      <c r="A11" s="74" t="s">
        <v>91</v>
      </c>
      <c r="B11" s="74">
        <f>'Q3-b original'!B11 / 2</f>
        <v>3.36</v>
      </c>
      <c r="C11" s="74">
        <f>'Q3-b original'!C11 / 2</f>
        <v>3.24</v>
      </c>
      <c r="D11" s="74">
        <f>'Q3-b original'!D11 / 2</f>
        <v>2.96</v>
      </c>
      <c r="E11" s="74">
        <f>'Q3-b original'!E11 / 2</f>
        <v>2.04</v>
      </c>
      <c r="F11" s="74">
        <f>'Q3-b original'!F11 / 2</f>
        <v>2.02</v>
      </c>
      <c r="G11" s="74">
        <f>'Q3-b original'!G11 / 2</f>
        <v>1.82</v>
      </c>
    </row>
    <row r="12" spans="1:7" x14ac:dyDescent="0.6">
      <c r="A12" s="74" t="s">
        <v>92</v>
      </c>
      <c r="B12" s="74">
        <f>'Q3-b original'!B12 / 2</f>
        <v>2.1800000000000002</v>
      </c>
      <c r="C12" s="74">
        <f>'Q3-b original'!C12 / 2</f>
        <v>1.84</v>
      </c>
      <c r="D12" s="74">
        <f>'Q3-b original'!D12 / 2</f>
        <v>3.16</v>
      </c>
      <c r="E12" s="74">
        <f>'Q3-b original'!E12 / 2</f>
        <v>3.16</v>
      </c>
      <c r="F12" s="74">
        <f>'Q3-b original'!F12 / 2</f>
        <v>3.36</v>
      </c>
      <c r="G12" s="74">
        <f>'Q3-b original'!G12 / 2</f>
        <v>3.3</v>
      </c>
    </row>
    <row r="18" spans="1:13" ht="17.25" thickBot="1" x14ac:dyDescent="0.65"/>
    <row r="19" spans="1:13" x14ac:dyDescent="0.6">
      <c r="A19" s="111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</row>
    <row r="20" spans="1:13" x14ac:dyDescent="0.6">
      <c r="A20" s="112"/>
      <c r="B20" s="83"/>
      <c r="C20" s="78" t="s">
        <v>99</v>
      </c>
      <c r="D20" s="78" t="s">
        <v>100</v>
      </c>
      <c r="E20" s="78" t="s">
        <v>101</v>
      </c>
      <c r="F20" s="78" t="s">
        <v>102</v>
      </c>
      <c r="G20" s="78" t="s">
        <v>106</v>
      </c>
      <c r="H20" s="78" t="s">
        <v>103</v>
      </c>
      <c r="I20" s="78" t="s">
        <v>107</v>
      </c>
      <c r="J20" s="78" t="s">
        <v>112</v>
      </c>
      <c r="K20" s="79" t="s">
        <v>114</v>
      </c>
      <c r="L20" s="79" t="s">
        <v>77</v>
      </c>
      <c r="M20" s="59"/>
    </row>
    <row r="21" spans="1:13" x14ac:dyDescent="0.6">
      <c r="A21" s="117" t="s">
        <v>94</v>
      </c>
      <c r="B21" s="83" t="s">
        <v>93</v>
      </c>
      <c r="C21" s="88">
        <v>500</v>
      </c>
      <c r="D21" s="88">
        <v>700</v>
      </c>
      <c r="E21" s="88">
        <v>900</v>
      </c>
      <c r="F21" s="88">
        <v>800</v>
      </c>
      <c r="G21" s="88">
        <v>1000</v>
      </c>
      <c r="H21" s="102">
        <v>600</v>
      </c>
      <c r="I21" s="98">
        <v>5000</v>
      </c>
      <c r="J21" s="110">
        <v>1</v>
      </c>
      <c r="K21" s="94">
        <f>SUM(C21:H21)</f>
        <v>4500</v>
      </c>
      <c r="L21" s="107">
        <f>J21*I21-K21</f>
        <v>500</v>
      </c>
      <c r="M21" s="59"/>
    </row>
    <row r="22" spans="1:13" x14ac:dyDescent="0.6">
      <c r="A22" s="117"/>
      <c r="B22" s="83" t="s">
        <v>96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103">
        <v>0</v>
      </c>
      <c r="I22" s="99">
        <v>2000</v>
      </c>
      <c r="J22" s="89">
        <v>0</v>
      </c>
      <c r="K22" s="95">
        <f t="shared" ref="K22:K24" si="0">SUM(C22:H22)</f>
        <v>0</v>
      </c>
      <c r="L22" s="108">
        <f t="shared" ref="L22:L24" si="1">J22*I22-K22</f>
        <v>0</v>
      </c>
      <c r="M22" s="59"/>
    </row>
    <row r="23" spans="1:13" x14ac:dyDescent="0.6">
      <c r="A23" s="117"/>
      <c r="B23" s="83" t="s">
        <v>97</v>
      </c>
      <c r="C23" s="89">
        <v>0</v>
      </c>
      <c r="D23" s="89">
        <v>0</v>
      </c>
      <c r="E23" s="89">
        <v>0</v>
      </c>
      <c r="F23" s="89">
        <v>0</v>
      </c>
      <c r="G23" s="89">
        <v>0</v>
      </c>
      <c r="H23" s="103">
        <v>0</v>
      </c>
      <c r="I23" s="99">
        <v>2000</v>
      </c>
      <c r="J23" s="89">
        <v>0</v>
      </c>
      <c r="K23" s="95">
        <f t="shared" si="0"/>
        <v>0</v>
      </c>
      <c r="L23" s="108">
        <f t="shared" si="1"/>
        <v>0</v>
      </c>
      <c r="M23" s="59"/>
    </row>
    <row r="24" spans="1:13" x14ac:dyDescent="0.6">
      <c r="A24" s="117"/>
      <c r="B24" s="83" t="s">
        <v>98</v>
      </c>
      <c r="C24" s="89">
        <v>0</v>
      </c>
      <c r="D24" s="89">
        <v>0</v>
      </c>
      <c r="E24" s="89">
        <v>0</v>
      </c>
      <c r="F24" s="89">
        <v>0</v>
      </c>
      <c r="G24" s="89">
        <v>0</v>
      </c>
      <c r="H24" s="103">
        <v>0</v>
      </c>
      <c r="I24" s="100">
        <v>2000</v>
      </c>
      <c r="J24" s="89">
        <v>0</v>
      </c>
      <c r="K24" s="96">
        <f t="shared" si="0"/>
        <v>0</v>
      </c>
      <c r="L24" s="109">
        <f t="shared" si="1"/>
        <v>0</v>
      </c>
      <c r="M24" s="59"/>
    </row>
    <row r="25" spans="1:13" x14ac:dyDescent="0.6">
      <c r="A25" s="117"/>
      <c r="B25" s="83" t="s">
        <v>105</v>
      </c>
      <c r="C25" s="90">
        <f t="shared" ref="C25:H25" si="2">B4-SUM(C21:C24)</f>
        <v>0</v>
      </c>
      <c r="D25" s="91">
        <f t="shared" si="2"/>
        <v>0</v>
      </c>
      <c r="E25" s="91">
        <f t="shared" si="2"/>
        <v>0</v>
      </c>
      <c r="F25" s="91">
        <f t="shared" si="2"/>
        <v>0</v>
      </c>
      <c r="G25" s="91">
        <f t="shared" si="2"/>
        <v>0</v>
      </c>
      <c r="H25" s="104">
        <f t="shared" si="2"/>
        <v>0</v>
      </c>
      <c r="I25" s="86"/>
      <c r="J25" s="86"/>
      <c r="K25" s="81"/>
      <c r="L25" s="106"/>
      <c r="M25" s="59"/>
    </row>
    <row r="26" spans="1:13" x14ac:dyDescent="0.6">
      <c r="A26" s="117" t="s">
        <v>95</v>
      </c>
      <c r="B26" s="83" t="s">
        <v>93</v>
      </c>
      <c r="C26" s="88">
        <v>50</v>
      </c>
      <c r="D26" s="88">
        <v>90</v>
      </c>
      <c r="E26" s="88">
        <v>120</v>
      </c>
      <c r="F26" s="88">
        <v>65</v>
      </c>
      <c r="G26" s="88">
        <v>120</v>
      </c>
      <c r="H26" s="102">
        <v>70</v>
      </c>
      <c r="I26" s="98">
        <v>1000</v>
      </c>
      <c r="J26" s="110">
        <v>1</v>
      </c>
      <c r="K26" s="94">
        <f>SUM(C26:H26)</f>
        <v>515</v>
      </c>
      <c r="L26" s="107">
        <f>J26*I26-K26</f>
        <v>485</v>
      </c>
      <c r="M26" s="59"/>
    </row>
    <row r="27" spans="1:13" x14ac:dyDescent="0.6">
      <c r="A27" s="117"/>
      <c r="B27" s="83" t="s">
        <v>96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103">
        <v>0</v>
      </c>
      <c r="I27" s="99">
        <v>1000</v>
      </c>
      <c r="J27" s="89">
        <v>0</v>
      </c>
      <c r="K27" s="95">
        <f t="shared" ref="K27:K29" si="3">SUM(C27:H27)</f>
        <v>0</v>
      </c>
      <c r="L27" s="108">
        <f t="shared" ref="L27:L29" si="4">J27*I27-K27</f>
        <v>0</v>
      </c>
      <c r="M27" s="59"/>
    </row>
    <row r="28" spans="1:13" x14ac:dyDescent="0.6">
      <c r="A28" s="117"/>
      <c r="B28" s="83" t="s">
        <v>97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103">
        <v>0</v>
      </c>
      <c r="I28" s="99">
        <v>1000</v>
      </c>
      <c r="J28" s="89">
        <v>0</v>
      </c>
      <c r="K28" s="95">
        <f t="shared" si="3"/>
        <v>0</v>
      </c>
      <c r="L28" s="108">
        <f t="shared" si="4"/>
        <v>0</v>
      </c>
      <c r="M28" s="59"/>
    </row>
    <row r="29" spans="1:13" x14ac:dyDescent="0.6">
      <c r="A29" s="117"/>
      <c r="B29" s="83" t="s">
        <v>98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103">
        <v>0</v>
      </c>
      <c r="I29" s="100">
        <v>1000</v>
      </c>
      <c r="J29" s="89">
        <v>0</v>
      </c>
      <c r="K29" s="96">
        <f t="shared" si="3"/>
        <v>0</v>
      </c>
      <c r="L29" s="109">
        <f t="shared" si="4"/>
        <v>0</v>
      </c>
      <c r="M29" s="59"/>
    </row>
    <row r="30" spans="1:13" x14ac:dyDescent="0.6">
      <c r="A30" s="117"/>
      <c r="B30" s="83" t="s">
        <v>104</v>
      </c>
      <c r="C30" s="90">
        <f t="shared" ref="C30:H30" si="5">B5-SUM(C26:C29)</f>
        <v>0</v>
      </c>
      <c r="D30" s="91">
        <f t="shared" si="5"/>
        <v>0</v>
      </c>
      <c r="E30" s="91">
        <f t="shared" si="5"/>
        <v>0</v>
      </c>
      <c r="F30" s="91">
        <f t="shared" si="5"/>
        <v>0</v>
      </c>
      <c r="G30" s="91">
        <f t="shared" si="5"/>
        <v>0</v>
      </c>
      <c r="H30" s="104">
        <f t="shared" si="5"/>
        <v>0</v>
      </c>
      <c r="I30" s="86"/>
      <c r="J30" s="86"/>
      <c r="K30" s="82"/>
      <c r="L30" s="105"/>
      <c r="M30" s="59"/>
    </row>
    <row r="31" spans="1:13" x14ac:dyDescent="0.6">
      <c r="A31" s="62"/>
      <c r="M31" s="59"/>
    </row>
    <row r="32" spans="1:13" x14ac:dyDescent="0.6">
      <c r="A32" s="113"/>
      <c r="B32" s="83" t="s">
        <v>94</v>
      </c>
      <c r="C32" s="83" t="s">
        <v>95</v>
      </c>
      <c r="M32" s="59"/>
    </row>
    <row r="33" spans="1:13" x14ac:dyDescent="0.6">
      <c r="A33" s="113" t="s">
        <v>67</v>
      </c>
      <c r="B33" s="84">
        <f>5000000*J21+2200000*SUM(J22:J24)</f>
        <v>5000000</v>
      </c>
      <c r="C33" s="84">
        <f>1500000*SUM(J26:J29)</f>
        <v>1500000</v>
      </c>
      <c r="M33" s="59"/>
    </row>
    <row r="34" spans="1:13" x14ac:dyDescent="0.6">
      <c r="A34" s="113" t="s">
        <v>113</v>
      </c>
      <c r="B34" s="84">
        <f>1000*10*SUM(K21:K24)</f>
        <v>45000000</v>
      </c>
      <c r="C34" s="84">
        <f>1000*20*SUM(K26:K29)</f>
        <v>10300000</v>
      </c>
      <c r="M34" s="59"/>
    </row>
    <row r="35" spans="1:13" x14ac:dyDescent="0.6">
      <c r="A35" s="113" t="s">
        <v>111</v>
      </c>
      <c r="B35" s="84">
        <f>1000*SUMPRODUCT(C21:H24,B9:G12)</f>
        <v>11732000</v>
      </c>
      <c r="C35" s="84">
        <f>1000*SUMPRODUCT(C26:H29,B9:G12)</f>
        <v>1348699.9999999998</v>
      </c>
      <c r="M35" s="59"/>
    </row>
    <row r="36" spans="1:13" x14ac:dyDescent="0.6">
      <c r="A36" s="62"/>
      <c r="M36" s="59"/>
    </row>
    <row r="37" spans="1:13" x14ac:dyDescent="0.6">
      <c r="A37" s="112" t="s">
        <v>110</v>
      </c>
      <c r="B37" s="87">
        <f>SUM(B33:C35)</f>
        <v>74880700</v>
      </c>
      <c r="M37" s="59"/>
    </row>
    <row r="38" spans="1:13" ht="17.25" thickBot="1" x14ac:dyDescent="0.65">
      <c r="A38" s="11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4"/>
    </row>
  </sheetData>
  <mergeCells count="4">
    <mergeCell ref="A2:G2"/>
    <mergeCell ref="A7:G7"/>
    <mergeCell ref="A21:A25"/>
    <mergeCell ref="A26:A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F87F-3F7B-4CB4-903F-6F2960DFF5B5}">
  <dimension ref="A2:M38"/>
  <sheetViews>
    <sheetView topLeftCell="A9" zoomScale="55" zoomScaleNormal="55" workbookViewId="0">
      <selection activeCell="A19" sqref="A19:M38"/>
    </sheetView>
  </sheetViews>
  <sheetFormatPr defaultRowHeight="16.899999999999999" x14ac:dyDescent="0.6"/>
  <cols>
    <col min="1" max="1" width="19.625" bestFit="1" customWidth="1"/>
    <col min="2" max="8" width="15.5625" customWidth="1"/>
    <col min="9" max="9" width="8.625" bestFit="1" customWidth="1"/>
    <col min="10" max="10" width="24.8125" bestFit="1" customWidth="1"/>
    <col min="11" max="12" width="16.875" bestFit="1" customWidth="1"/>
  </cols>
  <sheetData>
    <row r="2" spans="1:7" ht="24.75" x14ac:dyDescent="0.85">
      <c r="A2" s="115" t="s">
        <v>116</v>
      </c>
      <c r="B2" s="116"/>
      <c r="C2" s="116"/>
      <c r="D2" s="116"/>
      <c r="E2" s="116"/>
      <c r="F2" s="116"/>
      <c r="G2" s="116"/>
    </row>
    <row r="3" spans="1:7" x14ac:dyDescent="0.6">
      <c r="A3" s="73" t="s">
        <v>80</v>
      </c>
      <c r="B3" s="73" t="s">
        <v>81</v>
      </c>
      <c r="C3" s="73" t="s">
        <v>82</v>
      </c>
      <c r="D3" s="73" t="s">
        <v>83</v>
      </c>
      <c r="E3" s="73" t="s">
        <v>84</v>
      </c>
      <c r="F3" s="73" t="s">
        <v>85</v>
      </c>
      <c r="G3" s="73" t="s">
        <v>86</v>
      </c>
    </row>
    <row r="4" spans="1:7" x14ac:dyDescent="0.6">
      <c r="A4" s="74" t="s">
        <v>87</v>
      </c>
      <c r="B4" s="74">
        <v>500</v>
      </c>
      <c r="C4" s="74">
        <v>700</v>
      </c>
      <c r="D4" s="74">
        <v>900</v>
      </c>
      <c r="E4" s="74">
        <v>800</v>
      </c>
      <c r="F4" s="75">
        <v>1000</v>
      </c>
      <c r="G4" s="74">
        <v>600</v>
      </c>
    </row>
    <row r="5" spans="1:7" x14ac:dyDescent="0.6">
      <c r="A5" s="74" t="s">
        <v>88</v>
      </c>
      <c r="B5" s="74">
        <v>50</v>
      </c>
      <c r="C5" s="74">
        <v>90</v>
      </c>
      <c r="D5" s="74">
        <v>120</v>
      </c>
      <c r="E5" s="74">
        <v>65</v>
      </c>
      <c r="F5" s="74">
        <v>120</v>
      </c>
      <c r="G5" s="74">
        <v>70</v>
      </c>
    </row>
    <row r="6" spans="1:7" x14ac:dyDescent="0.6">
      <c r="A6" s="76"/>
      <c r="B6" s="76"/>
      <c r="C6" s="76"/>
      <c r="D6" s="76"/>
      <c r="E6" s="76"/>
      <c r="F6" s="76"/>
      <c r="G6" s="76"/>
    </row>
    <row r="7" spans="1:7" ht="24.75" x14ac:dyDescent="0.85">
      <c r="A7" s="115" t="s">
        <v>115</v>
      </c>
      <c r="B7" s="115"/>
      <c r="C7" s="115"/>
      <c r="D7" s="115"/>
      <c r="E7" s="115"/>
      <c r="F7" s="115"/>
      <c r="G7" s="115"/>
    </row>
    <row r="8" spans="1:7" x14ac:dyDescent="0.6">
      <c r="A8" s="73" t="s">
        <v>80</v>
      </c>
      <c r="B8" s="77" t="s">
        <v>81</v>
      </c>
      <c r="C8" s="77" t="s">
        <v>82</v>
      </c>
      <c r="D8" s="77" t="s">
        <v>83</v>
      </c>
      <c r="E8" s="77" t="s">
        <v>84</v>
      </c>
      <c r="F8" s="77" t="s">
        <v>85</v>
      </c>
      <c r="G8" s="77" t="s">
        <v>86</v>
      </c>
    </row>
    <row r="9" spans="1:7" x14ac:dyDescent="0.6">
      <c r="A9" s="74" t="s">
        <v>89</v>
      </c>
      <c r="B9" s="74">
        <f>'Q3-b original'!B9 * 2</f>
        <v>12.64</v>
      </c>
      <c r="C9" s="74">
        <f>'Q3-b original'!C9 * 2</f>
        <v>12.64</v>
      </c>
      <c r="D9" s="74">
        <f>'Q3-b original'!D9 * 2</f>
        <v>7.36</v>
      </c>
      <c r="E9" s="74">
        <f>'Q3-b original'!E9 * 2</f>
        <v>8.08</v>
      </c>
      <c r="F9" s="74">
        <f>'Q3-b original'!F9 * 2</f>
        <v>11.52</v>
      </c>
      <c r="G9" s="74">
        <f>'Q3-b original'!G9 * 2</f>
        <v>11.92</v>
      </c>
    </row>
    <row r="10" spans="1:7" x14ac:dyDescent="0.6">
      <c r="A10" s="74" t="s">
        <v>90</v>
      </c>
      <c r="B10" s="74">
        <f>'Q3-b original'!B10 * 2</f>
        <v>13.2</v>
      </c>
      <c r="C10" s="74">
        <f>'Q3-b original'!C10 * 2</f>
        <v>13.2</v>
      </c>
      <c r="D10" s="74">
        <f>'Q3-b original'!D10 * 2</f>
        <v>11.52</v>
      </c>
      <c r="E10" s="74">
        <f>'Q3-b original'!E10 * 2</f>
        <v>11.84</v>
      </c>
      <c r="F10" s="74">
        <f>'Q3-b original'!F10 * 2</f>
        <v>7.36</v>
      </c>
      <c r="G10" s="74">
        <f>'Q3-b original'!G10 * 2</f>
        <v>8.16</v>
      </c>
    </row>
    <row r="11" spans="1:7" x14ac:dyDescent="0.6">
      <c r="A11" s="74" t="s">
        <v>91</v>
      </c>
      <c r="B11" s="74">
        <f>'Q3-b original'!B11 * 2</f>
        <v>13.44</v>
      </c>
      <c r="C11" s="74">
        <f>'Q3-b original'!C11 * 2</f>
        <v>12.96</v>
      </c>
      <c r="D11" s="74">
        <f>'Q3-b original'!D11 * 2</f>
        <v>11.84</v>
      </c>
      <c r="E11" s="74">
        <f>'Q3-b original'!E11 * 2</f>
        <v>8.16</v>
      </c>
      <c r="F11" s="74">
        <f>'Q3-b original'!F11 * 2</f>
        <v>8.08</v>
      </c>
      <c r="G11" s="74">
        <f>'Q3-b original'!G11 * 2</f>
        <v>7.28</v>
      </c>
    </row>
    <row r="12" spans="1:7" x14ac:dyDescent="0.6">
      <c r="A12" s="74" t="s">
        <v>92</v>
      </c>
      <c r="B12" s="74">
        <f>'Q3-b original'!B12 * 2</f>
        <v>8.7200000000000006</v>
      </c>
      <c r="C12" s="74">
        <f>'Q3-b original'!C12 * 2</f>
        <v>7.36</v>
      </c>
      <c r="D12" s="74">
        <f>'Q3-b original'!D12 * 2</f>
        <v>12.64</v>
      </c>
      <c r="E12" s="74">
        <f>'Q3-b original'!E12 * 2</f>
        <v>12.64</v>
      </c>
      <c r="F12" s="74">
        <f>'Q3-b original'!F12 * 2</f>
        <v>13.44</v>
      </c>
      <c r="G12" s="74">
        <f>'Q3-b original'!G12 * 2</f>
        <v>13.2</v>
      </c>
    </row>
    <row r="18" spans="1:13" ht="17.25" thickBot="1" x14ac:dyDescent="0.65"/>
    <row r="19" spans="1:13" x14ac:dyDescent="0.6">
      <c r="A19" s="111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</row>
    <row r="20" spans="1:13" x14ac:dyDescent="0.6">
      <c r="A20" s="112"/>
      <c r="B20" s="83"/>
      <c r="C20" s="78" t="s">
        <v>99</v>
      </c>
      <c r="D20" s="78" t="s">
        <v>100</v>
      </c>
      <c r="E20" s="78" t="s">
        <v>101</v>
      </c>
      <c r="F20" s="78" t="s">
        <v>102</v>
      </c>
      <c r="G20" s="78" t="s">
        <v>106</v>
      </c>
      <c r="H20" s="78" t="s">
        <v>103</v>
      </c>
      <c r="I20" s="78" t="s">
        <v>107</v>
      </c>
      <c r="J20" s="78" t="s">
        <v>112</v>
      </c>
      <c r="K20" s="79" t="s">
        <v>114</v>
      </c>
      <c r="L20" s="79" t="s">
        <v>77</v>
      </c>
      <c r="M20" s="59"/>
    </row>
    <row r="21" spans="1:13" x14ac:dyDescent="0.6">
      <c r="A21" s="117" t="s">
        <v>94</v>
      </c>
      <c r="B21" s="83" t="s">
        <v>93</v>
      </c>
      <c r="C21" s="88">
        <v>0</v>
      </c>
      <c r="D21" s="88">
        <v>0</v>
      </c>
      <c r="E21" s="88">
        <v>900</v>
      </c>
      <c r="F21" s="88">
        <v>800</v>
      </c>
      <c r="G21" s="88">
        <v>0</v>
      </c>
      <c r="H21" s="102">
        <v>0</v>
      </c>
      <c r="I21" s="98">
        <v>5000</v>
      </c>
      <c r="J21" s="110">
        <v>1</v>
      </c>
      <c r="K21" s="94">
        <f>SUM(C21:H21)</f>
        <v>1700</v>
      </c>
      <c r="L21" s="107">
        <f>J21*I21-K21</f>
        <v>3300</v>
      </c>
      <c r="M21" s="59"/>
    </row>
    <row r="22" spans="1:13" x14ac:dyDescent="0.6">
      <c r="A22" s="117"/>
      <c r="B22" s="83" t="s">
        <v>96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103">
        <v>0</v>
      </c>
      <c r="I22" s="99">
        <v>2000</v>
      </c>
      <c r="J22" s="89">
        <v>0</v>
      </c>
      <c r="K22" s="95">
        <f t="shared" ref="K22:K24" si="0">SUM(C22:H22)</f>
        <v>0</v>
      </c>
      <c r="L22" s="108">
        <f t="shared" ref="L22:L24" si="1">J22*I22-K22</f>
        <v>0</v>
      </c>
      <c r="M22" s="59"/>
    </row>
    <row r="23" spans="1:13" x14ac:dyDescent="0.6">
      <c r="A23" s="117"/>
      <c r="B23" s="83" t="s">
        <v>97</v>
      </c>
      <c r="C23" s="89">
        <v>0</v>
      </c>
      <c r="D23" s="89">
        <v>0</v>
      </c>
      <c r="E23" s="89">
        <v>0</v>
      </c>
      <c r="F23" s="89">
        <v>0</v>
      </c>
      <c r="G23" s="89">
        <v>1000</v>
      </c>
      <c r="H23" s="103">
        <v>600</v>
      </c>
      <c r="I23" s="99">
        <v>2000</v>
      </c>
      <c r="J23" s="89">
        <v>1</v>
      </c>
      <c r="K23" s="95">
        <f t="shared" si="0"/>
        <v>1600</v>
      </c>
      <c r="L23" s="108">
        <f t="shared" si="1"/>
        <v>400</v>
      </c>
      <c r="M23" s="59"/>
    </row>
    <row r="24" spans="1:13" x14ac:dyDescent="0.6">
      <c r="A24" s="117"/>
      <c r="B24" s="83" t="s">
        <v>98</v>
      </c>
      <c r="C24" s="89">
        <v>500</v>
      </c>
      <c r="D24" s="89">
        <v>700</v>
      </c>
      <c r="E24" s="89">
        <v>0</v>
      </c>
      <c r="F24" s="89">
        <v>0</v>
      </c>
      <c r="G24" s="89">
        <v>0</v>
      </c>
      <c r="H24" s="103">
        <v>0</v>
      </c>
      <c r="I24" s="100">
        <v>2000</v>
      </c>
      <c r="J24" s="89">
        <v>1</v>
      </c>
      <c r="K24" s="96">
        <f t="shared" si="0"/>
        <v>1200</v>
      </c>
      <c r="L24" s="109">
        <f t="shared" si="1"/>
        <v>800</v>
      </c>
      <c r="M24" s="59"/>
    </row>
    <row r="25" spans="1:13" x14ac:dyDescent="0.6">
      <c r="A25" s="117"/>
      <c r="B25" s="83" t="s">
        <v>105</v>
      </c>
      <c r="C25" s="90">
        <f t="shared" ref="C25:H25" si="2">B4-SUM(C21:C24)</f>
        <v>0</v>
      </c>
      <c r="D25" s="91">
        <f t="shared" si="2"/>
        <v>0</v>
      </c>
      <c r="E25" s="91">
        <f t="shared" si="2"/>
        <v>0</v>
      </c>
      <c r="F25" s="91">
        <f t="shared" si="2"/>
        <v>0</v>
      </c>
      <c r="G25" s="91">
        <f t="shared" si="2"/>
        <v>0</v>
      </c>
      <c r="H25" s="104">
        <f t="shared" si="2"/>
        <v>0</v>
      </c>
      <c r="I25" s="86"/>
      <c r="J25" s="86"/>
      <c r="K25" s="81"/>
      <c r="L25" s="106"/>
      <c r="M25" s="59"/>
    </row>
    <row r="26" spans="1:13" x14ac:dyDescent="0.6">
      <c r="A26" s="117" t="s">
        <v>95</v>
      </c>
      <c r="B26" s="83" t="s">
        <v>93</v>
      </c>
      <c r="C26" s="88">
        <v>50</v>
      </c>
      <c r="D26" s="88">
        <v>90</v>
      </c>
      <c r="E26" s="88">
        <v>120</v>
      </c>
      <c r="F26" s="88">
        <v>65</v>
      </c>
      <c r="G26" s="88">
        <v>120</v>
      </c>
      <c r="H26" s="102">
        <v>70</v>
      </c>
      <c r="I26" s="98">
        <v>1000</v>
      </c>
      <c r="J26" s="110">
        <v>1</v>
      </c>
      <c r="K26" s="94">
        <f>SUM(C26:H26)</f>
        <v>515</v>
      </c>
      <c r="L26" s="107">
        <f>J26*I26-K26</f>
        <v>485</v>
      </c>
      <c r="M26" s="59"/>
    </row>
    <row r="27" spans="1:13" x14ac:dyDescent="0.6">
      <c r="A27" s="117"/>
      <c r="B27" s="83" t="s">
        <v>96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103">
        <v>0</v>
      </c>
      <c r="I27" s="99">
        <v>1000</v>
      </c>
      <c r="J27" s="89">
        <v>0</v>
      </c>
      <c r="K27" s="95">
        <f t="shared" ref="K27:K29" si="3">SUM(C27:H27)</f>
        <v>0</v>
      </c>
      <c r="L27" s="108">
        <f t="shared" ref="L27:L29" si="4">J27*I27-K27</f>
        <v>0</v>
      </c>
      <c r="M27" s="59"/>
    </row>
    <row r="28" spans="1:13" x14ac:dyDescent="0.6">
      <c r="A28" s="117"/>
      <c r="B28" s="83" t="s">
        <v>97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103">
        <v>0</v>
      </c>
      <c r="I28" s="99">
        <v>1000</v>
      </c>
      <c r="J28" s="89">
        <v>0</v>
      </c>
      <c r="K28" s="95">
        <f t="shared" si="3"/>
        <v>0</v>
      </c>
      <c r="L28" s="108">
        <f t="shared" si="4"/>
        <v>0</v>
      </c>
      <c r="M28" s="59"/>
    </row>
    <row r="29" spans="1:13" x14ac:dyDescent="0.6">
      <c r="A29" s="117"/>
      <c r="B29" s="83" t="s">
        <v>98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103">
        <v>0</v>
      </c>
      <c r="I29" s="100">
        <v>1000</v>
      </c>
      <c r="J29" s="89">
        <v>0</v>
      </c>
      <c r="K29" s="96">
        <f t="shared" si="3"/>
        <v>0</v>
      </c>
      <c r="L29" s="109">
        <f t="shared" si="4"/>
        <v>0</v>
      </c>
      <c r="M29" s="59"/>
    </row>
    <row r="30" spans="1:13" x14ac:dyDescent="0.6">
      <c r="A30" s="117"/>
      <c r="B30" s="83" t="s">
        <v>104</v>
      </c>
      <c r="C30" s="90">
        <f t="shared" ref="C30:H30" si="5">B5-SUM(C26:C29)</f>
        <v>0</v>
      </c>
      <c r="D30" s="91">
        <f t="shared" si="5"/>
        <v>0</v>
      </c>
      <c r="E30" s="91">
        <f t="shared" si="5"/>
        <v>0</v>
      </c>
      <c r="F30" s="91">
        <f t="shared" si="5"/>
        <v>0</v>
      </c>
      <c r="G30" s="91">
        <f t="shared" si="5"/>
        <v>0</v>
      </c>
      <c r="H30" s="104">
        <f t="shared" si="5"/>
        <v>0</v>
      </c>
      <c r="I30" s="86"/>
      <c r="J30" s="86"/>
      <c r="K30" s="82"/>
      <c r="L30" s="105"/>
      <c r="M30" s="59"/>
    </row>
    <row r="31" spans="1:13" x14ac:dyDescent="0.6">
      <c r="A31" s="62"/>
      <c r="M31" s="59"/>
    </row>
    <row r="32" spans="1:13" x14ac:dyDescent="0.6">
      <c r="A32" s="113"/>
      <c r="B32" s="83" t="s">
        <v>94</v>
      </c>
      <c r="C32" s="83" t="s">
        <v>95</v>
      </c>
      <c r="M32" s="59"/>
    </row>
    <row r="33" spans="1:13" x14ac:dyDescent="0.6">
      <c r="A33" s="113" t="s">
        <v>67</v>
      </c>
      <c r="B33" s="84">
        <f>5000000*J21+2200000*SUM(J22:J24)</f>
        <v>9400000</v>
      </c>
      <c r="C33" s="84">
        <f>1500000*SUM(J26:J29)</f>
        <v>1500000</v>
      </c>
      <c r="M33" s="59"/>
    </row>
    <row r="34" spans="1:13" x14ac:dyDescent="0.6">
      <c r="A34" s="113" t="s">
        <v>113</v>
      </c>
      <c r="B34" s="84">
        <f>1000*10*SUM(K21:K24)</f>
        <v>45000000</v>
      </c>
      <c r="C34" s="84">
        <f>1000*20*SUM(K26:K29)</f>
        <v>10300000</v>
      </c>
      <c r="M34" s="59"/>
    </row>
    <row r="35" spans="1:13" x14ac:dyDescent="0.6">
      <c r="A35" s="113" t="s">
        <v>111</v>
      </c>
      <c r="B35" s="84">
        <f>1000*SUMPRODUCT(C21:H24,B9:G12)</f>
        <v>35048000</v>
      </c>
      <c r="C35" s="84">
        <f>1000*SUMPRODUCT(C26:H29,B9:G12)</f>
        <v>5394799.9999999991</v>
      </c>
      <c r="M35" s="59"/>
    </row>
    <row r="36" spans="1:13" x14ac:dyDescent="0.6">
      <c r="A36" s="62"/>
      <c r="M36" s="59"/>
    </row>
    <row r="37" spans="1:13" x14ac:dyDescent="0.6">
      <c r="A37" s="112" t="s">
        <v>110</v>
      </c>
      <c r="B37" s="87">
        <f>SUM(B33:C35)</f>
        <v>106642800</v>
      </c>
      <c r="M37" s="59"/>
    </row>
    <row r="38" spans="1:13" ht="17.25" thickBot="1" x14ac:dyDescent="0.65">
      <c r="A38" s="11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4"/>
    </row>
  </sheetData>
  <mergeCells count="4">
    <mergeCell ref="A2:G2"/>
    <mergeCell ref="A7:G7"/>
    <mergeCell ref="A21:A25"/>
    <mergeCell ref="A26:A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3F00-597A-4C05-B98A-E06BAFF0EE99}">
  <dimension ref="A2:M38"/>
  <sheetViews>
    <sheetView topLeftCell="A8" zoomScale="55" zoomScaleNormal="55" workbookViewId="0">
      <selection activeCell="N13" sqref="N13"/>
    </sheetView>
  </sheetViews>
  <sheetFormatPr defaultRowHeight="16.899999999999999" x14ac:dyDescent="0.6"/>
  <cols>
    <col min="1" max="1" width="19.625" bestFit="1" customWidth="1"/>
    <col min="2" max="8" width="15.5625" customWidth="1"/>
    <col min="9" max="9" width="8.625" bestFit="1" customWidth="1"/>
    <col min="10" max="10" width="24.8125" bestFit="1" customWidth="1"/>
    <col min="11" max="12" width="16.875" bestFit="1" customWidth="1"/>
  </cols>
  <sheetData>
    <row r="2" spans="1:7" ht="24.75" x14ac:dyDescent="0.85">
      <c r="A2" s="115" t="s">
        <v>116</v>
      </c>
      <c r="B2" s="116"/>
      <c r="C2" s="116"/>
      <c r="D2" s="116"/>
      <c r="E2" s="116"/>
      <c r="F2" s="116"/>
      <c r="G2" s="116"/>
    </row>
    <row r="3" spans="1:7" ht="33.75" x14ac:dyDescent="0.6">
      <c r="A3" s="73" t="s">
        <v>80</v>
      </c>
      <c r="B3" s="73" t="s">
        <v>81</v>
      </c>
      <c r="C3" s="73" t="s">
        <v>82</v>
      </c>
      <c r="D3" s="73" t="s">
        <v>83</v>
      </c>
      <c r="E3" s="73" t="s">
        <v>84</v>
      </c>
      <c r="F3" s="73" t="s">
        <v>85</v>
      </c>
      <c r="G3" s="73" t="s">
        <v>86</v>
      </c>
    </row>
    <row r="4" spans="1:7" x14ac:dyDescent="0.6">
      <c r="A4" s="74" t="s">
        <v>87</v>
      </c>
      <c r="B4" s="74">
        <v>500</v>
      </c>
      <c r="C4" s="74">
        <v>700</v>
      </c>
      <c r="D4" s="74">
        <v>900</v>
      </c>
      <c r="E4" s="74">
        <v>800</v>
      </c>
      <c r="F4" s="75">
        <v>1000</v>
      </c>
      <c r="G4" s="74">
        <v>600</v>
      </c>
    </row>
    <row r="5" spans="1:7" x14ac:dyDescent="0.6">
      <c r="A5" s="74" t="s">
        <v>88</v>
      </c>
      <c r="B5" s="74">
        <v>50</v>
      </c>
      <c r="C5" s="74">
        <v>90</v>
      </c>
      <c r="D5" s="74">
        <v>120</v>
      </c>
      <c r="E5" s="74">
        <v>65</v>
      </c>
      <c r="F5" s="74">
        <v>120</v>
      </c>
      <c r="G5" s="74">
        <v>70</v>
      </c>
    </row>
    <row r="6" spans="1:7" x14ac:dyDescent="0.6">
      <c r="A6" s="76"/>
      <c r="B6" s="76"/>
      <c r="C6" s="76"/>
      <c r="D6" s="76"/>
      <c r="E6" s="76"/>
      <c r="F6" s="76"/>
      <c r="G6" s="76"/>
    </row>
    <row r="7" spans="1:7" ht="24.75" x14ac:dyDescent="0.85">
      <c r="A7" s="115" t="s">
        <v>115</v>
      </c>
      <c r="B7" s="115"/>
      <c r="C7" s="115"/>
      <c r="D7" s="115"/>
      <c r="E7" s="115"/>
      <c r="F7" s="115"/>
      <c r="G7" s="115"/>
    </row>
    <row r="8" spans="1:7" x14ac:dyDescent="0.6">
      <c r="A8" s="73" t="s">
        <v>80</v>
      </c>
      <c r="B8" s="77" t="s">
        <v>81</v>
      </c>
      <c r="C8" s="77" t="s">
        <v>82</v>
      </c>
      <c r="D8" s="77" t="s">
        <v>83</v>
      </c>
      <c r="E8" s="77" t="s">
        <v>84</v>
      </c>
      <c r="F8" s="77" t="s">
        <v>85</v>
      </c>
      <c r="G8" s="77" t="s">
        <v>86</v>
      </c>
    </row>
    <row r="9" spans="1:7" x14ac:dyDescent="0.6">
      <c r="A9" s="74" t="s">
        <v>89</v>
      </c>
      <c r="B9" s="74">
        <v>6.32</v>
      </c>
      <c r="C9" s="74">
        <v>6.32</v>
      </c>
      <c r="D9" s="74">
        <v>3.68</v>
      </c>
      <c r="E9" s="74">
        <v>4.04</v>
      </c>
      <c r="F9" s="74">
        <v>5.76</v>
      </c>
      <c r="G9" s="74">
        <v>5.96</v>
      </c>
    </row>
    <row r="10" spans="1:7" x14ac:dyDescent="0.6">
      <c r="A10" s="74" t="s">
        <v>90</v>
      </c>
      <c r="B10" s="74">
        <v>6.6</v>
      </c>
      <c r="C10" s="74">
        <v>6.6</v>
      </c>
      <c r="D10" s="74">
        <v>5.76</v>
      </c>
      <c r="E10" s="74">
        <v>5.92</v>
      </c>
      <c r="F10" s="74">
        <v>3.68</v>
      </c>
      <c r="G10" s="74">
        <v>4.08</v>
      </c>
    </row>
    <row r="11" spans="1:7" x14ac:dyDescent="0.6">
      <c r="A11" s="74" t="s">
        <v>91</v>
      </c>
      <c r="B11" s="74">
        <v>6.72</v>
      </c>
      <c r="C11" s="74">
        <v>6.48</v>
      </c>
      <c r="D11" s="74">
        <v>5.92</v>
      </c>
      <c r="E11" s="74">
        <v>4.08</v>
      </c>
      <c r="F11" s="74">
        <v>4.04</v>
      </c>
      <c r="G11" s="74">
        <v>3.64</v>
      </c>
    </row>
    <row r="12" spans="1:7" x14ac:dyDescent="0.6">
      <c r="A12" s="74" t="s">
        <v>92</v>
      </c>
      <c r="B12" s="74">
        <v>4.3600000000000003</v>
      </c>
      <c r="C12" s="74">
        <v>3.68</v>
      </c>
      <c r="D12" s="74">
        <v>6.32</v>
      </c>
      <c r="E12" s="74">
        <v>6.32</v>
      </c>
      <c r="F12" s="74">
        <v>6.72</v>
      </c>
      <c r="G12" s="74">
        <v>6.6</v>
      </c>
    </row>
    <row r="18" spans="1:13" ht="17.25" thickBot="1" x14ac:dyDescent="0.65"/>
    <row r="19" spans="1:13" x14ac:dyDescent="0.6">
      <c r="A19" s="111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</row>
    <row r="20" spans="1:13" x14ac:dyDescent="0.6">
      <c r="A20" s="112"/>
      <c r="B20" s="83"/>
      <c r="C20" s="78" t="s">
        <v>99</v>
      </c>
      <c r="D20" s="78" t="s">
        <v>100</v>
      </c>
      <c r="E20" s="78" t="s">
        <v>101</v>
      </c>
      <c r="F20" s="78" t="s">
        <v>102</v>
      </c>
      <c r="G20" s="78" t="s">
        <v>106</v>
      </c>
      <c r="H20" s="78" t="s">
        <v>103</v>
      </c>
      <c r="I20" s="78" t="s">
        <v>107</v>
      </c>
      <c r="J20" s="78" t="s">
        <v>112</v>
      </c>
      <c r="K20" s="79" t="s">
        <v>114</v>
      </c>
      <c r="L20" s="79" t="s">
        <v>77</v>
      </c>
      <c r="M20" s="59"/>
    </row>
    <row r="21" spans="1:13" x14ac:dyDescent="0.6">
      <c r="A21" s="117" t="s">
        <v>94</v>
      </c>
      <c r="B21" s="83" t="s">
        <v>93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102">
        <v>0</v>
      </c>
      <c r="I21" s="98">
        <v>5000</v>
      </c>
      <c r="J21" s="88">
        <v>0</v>
      </c>
      <c r="K21" s="94">
        <f>SUM(C21:H21)</f>
        <v>0</v>
      </c>
      <c r="L21" s="107">
        <f>J21*I21-K21</f>
        <v>0</v>
      </c>
      <c r="M21" s="59"/>
    </row>
    <row r="22" spans="1:13" x14ac:dyDescent="0.6">
      <c r="A22" s="117"/>
      <c r="B22" s="83" t="s">
        <v>96</v>
      </c>
      <c r="C22" s="89">
        <v>0</v>
      </c>
      <c r="D22" s="89">
        <v>0</v>
      </c>
      <c r="E22" s="89">
        <v>900</v>
      </c>
      <c r="F22" s="89">
        <v>0</v>
      </c>
      <c r="G22" s="89">
        <v>1000</v>
      </c>
      <c r="H22" s="103">
        <v>0</v>
      </c>
      <c r="I22" s="99">
        <v>2000</v>
      </c>
      <c r="J22" s="89">
        <v>1</v>
      </c>
      <c r="K22" s="95">
        <f t="shared" ref="K22:K24" si="0">SUM(C22:H22)</f>
        <v>1900</v>
      </c>
      <c r="L22" s="108">
        <f t="shared" ref="L22:L24" si="1">J22*I22-K22</f>
        <v>100</v>
      </c>
      <c r="M22" s="59"/>
    </row>
    <row r="23" spans="1:13" x14ac:dyDescent="0.6">
      <c r="A23" s="117"/>
      <c r="B23" s="83" t="s">
        <v>97</v>
      </c>
      <c r="C23" s="89">
        <v>0</v>
      </c>
      <c r="D23" s="89">
        <v>0</v>
      </c>
      <c r="E23" s="89">
        <v>0</v>
      </c>
      <c r="F23" s="89">
        <v>800</v>
      </c>
      <c r="G23" s="89">
        <v>0</v>
      </c>
      <c r="H23" s="103">
        <v>600</v>
      </c>
      <c r="I23" s="99">
        <v>2000</v>
      </c>
      <c r="J23" s="89">
        <v>1</v>
      </c>
      <c r="K23" s="95">
        <f t="shared" si="0"/>
        <v>1400</v>
      </c>
      <c r="L23" s="108">
        <f t="shared" si="1"/>
        <v>600</v>
      </c>
      <c r="M23" s="59"/>
    </row>
    <row r="24" spans="1:13" x14ac:dyDescent="0.6">
      <c r="A24" s="117"/>
      <c r="B24" s="83" t="s">
        <v>98</v>
      </c>
      <c r="C24" s="89">
        <v>500</v>
      </c>
      <c r="D24" s="89">
        <v>700</v>
      </c>
      <c r="E24" s="89">
        <v>0</v>
      </c>
      <c r="F24" s="89">
        <v>0</v>
      </c>
      <c r="G24" s="89">
        <v>0</v>
      </c>
      <c r="H24" s="103">
        <v>0</v>
      </c>
      <c r="I24" s="100">
        <v>2000</v>
      </c>
      <c r="J24" s="89">
        <v>1</v>
      </c>
      <c r="K24" s="96">
        <f t="shared" si="0"/>
        <v>1200</v>
      </c>
      <c r="L24" s="109">
        <f t="shared" si="1"/>
        <v>800</v>
      </c>
      <c r="M24" s="59"/>
    </row>
    <row r="25" spans="1:13" x14ac:dyDescent="0.6">
      <c r="A25" s="117"/>
      <c r="B25" s="83" t="s">
        <v>105</v>
      </c>
      <c r="C25" s="90">
        <f t="shared" ref="C25:H25" si="2">B4-SUM(C21:C24)</f>
        <v>0</v>
      </c>
      <c r="D25" s="91">
        <f t="shared" si="2"/>
        <v>0</v>
      </c>
      <c r="E25" s="91">
        <f t="shared" si="2"/>
        <v>0</v>
      </c>
      <c r="F25" s="91">
        <f t="shared" si="2"/>
        <v>0</v>
      </c>
      <c r="G25" s="91">
        <f t="shared" si="2"/>
        <v>0</v>
      </c>
      <c r="H25" s="104">
        <f t="shared" si="2"/>
        <v>0</v>
      </c>
      <c r="I25" s="86"/>
      <c r="J25" s="86"/>
      <c r="K25" s="81"/>
      <c r="L25" s="106"/>
      <c r="M25" s="59"/>
    </row>
    <row r="26" spans="1:13" x14ac:dyDescent="0.6">
      <c r="A26" s="117" t="s">
        <v>95</v>
      </c>
      <c r="B26" s="83" t="s">
        <v>93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102">
        <v>0</v>
      </c>
      <c r="I26" s="98">
        <v>1000</v>
      </c>
      <c r="J26" s="88">
        <v>0</v>
      </c>
      <c r="K26" s="94">
        <f>SUM(C26:H26)</f>
        <v>0</v>
      </c>
      <c r="L26" s="107">
        <f>J26*I26-K26</f>
        <v>0</v>
      </c>
      <c r="M26" s="59"/>
    </row>
    <row r="27" spans="1:13" x14ac:dyDescent="0.6">
      <c r="A27" s="117"/>
      <c r="B27" s="83" t="s">
        <v>96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103">
        <v>0</v>
      </c>
      <c r="I27" s="99">
        <v>1000</v>
      </c>
      <c r="J27" s="89">
        <v>0</v>
      </c>
      <c r="K27" s="95">
        <f t="shared" ref="K27:K29" si="3">SUM(C27:H27)</f>
        <v>0</v>
      </c>
      <c r="L27" s="108">
        <f t="shared" ref="L27:L29" si="4">J27*I27-K27</f>
        <v>0</v>
      </c>
      <c r="M27" s="59"/>
    </row>
    <row r="28" spans="1:13" x14ac:dyDescent="0.6">
      <c r="A28" s="117"/>
      <c r="B28" s="83" t="s">
        <v>97</v>
      </c>
      <c r="C28" s="89">
        <v>0</v>
      </c>
      <c r="D28" s="89">
        <v>0</v>
      </c>
      <c r="E28" s="89">
        <v>0</v>
      </c>
      <c r="F28" s="89">
        <v>0</v>
      </c>
      <c r="G28" s="89">
        <v>0</v>
      </c>
      <c r="H28" s="103">
        <v>0</v>
      </c>
      <c r="I28" s="99">
        <v>1000</v>
      </c>
      <c r="J28" s="89">
        <v>0</v>
      </c>
      <c r="K28" s="95">
        <f t="shared" si="3"/>
        <v>0</v>
      </c>
      <c r="L28" s="108">
        <f t="shared" si="4"/>
        <v>0</v>
      </c>
      <c r="M28" s="59"/>
    </row>
    <row r="29" spans="1:13" x14ac:dyDescent="0.6">
      <c r="A29" s="117"/>
      <c r="B29" s="83" t="s">
        <v>98</v>
      </c>
      <c r="C29" s="89">
        <v>50</v>
      </c>
      <c r="D29" s="89">
        <v>90</v>
      </c>
      <c r="E29" s="89">
        <v>120</v>
      </c>
      <c r="F29" s="89">
        <v>65</v>
      </c>
      <c r="G29" s="89">
        <v>120</v>
      </c>
      <c r="H29" s="103">
        <v>70</v>
      </c>
      <c r="I29" s="100">
        <v>1000</v>
      </c>
      <c r="J29" s="89">
        <v>1</v>
      </c>
      <c r="K29" s="96">
        <f t="shared" si="3"/>
        <v>515</v>
      </c>
      <c r="L29" s="109">
        <f t="shared" si="4"/>
        <v>485</v>
      </c>
      <c r="M29" s="59"/>
    </row>
    <row r="30" spans="1:13" x14ac:dyDescent="0.6">
      <c r="A30" s="117"/>
      <c r="B30" s="83" t="s">
        <v>104</v>
      </c>
      <c r="C30" s="90">
        <f t="shared" ref="C30:H30" si="5">B5-SUM(C26:C29)</f>
        <v>0</v>
      </c>
      <c r="D30" s="91">
        <f t="shared" si="5"/>
        <v>0</v>
      </c>
      <c r="E30" s="91">
        <f t="shared" si="5"/>
        <v>0</v>
      </c>
      <c r="F30" s="91">
        <f t="shared" si="5"/>
        <v>0</v>
      </c>
      <c r="G30" s="91">
        <f t="shared" si="5"/>
        <v>0</v>
      </c>
      <c r="H30" s="104">
        <f t="shared" si="5"/>
        <v>0</v>
      </c>
      <c r="I30" s="86"/>
      <c r="J30" s="86"/>
      <c r="K30" s="82"/>
      <c r="L30" s="105"/>
      <c r="M30" s="59"/>
    </row>
    <row r="31" spans="1:13" x14ac:dyDescent="0.6">
      <c r="A31" s="62"/>
      <c r="M31" s="59"/>
    </row>
    <row r="32" spans="1:13" x14ac:dyDescent="0.6">
      <c r="A32" s="113"/>
      <c r="B32" s="83" t="s">
        <v>94</v>
      </c>
      <c r="C32" s="83" t="s">
        <v>95</v>
      </c>
      <c r="M32" s="59"/>
    </row>
    <row r="33" spans="1:13" x14ac:dyDescent="0.6">
      <c r="A33" s="113" t="s">
        <v>67</v>
      </c>
      <c r="B33" s="84">
        <f>5000000*J21+2200000*SUM(J22:J24)</f>
        <v>6600000</v>
      </c>
      <c r="C33" s="84">
        <f>1500000*SUM(J26:J29)</f>
        <v>1500000</v>
      </c>
      <c r="M33" s="59"/>
    </row>
    <row r="34" spans="1:13" x14ac:dyDescent="0.6">
      <c r="A34" s="113" t="s">
        <v>113</v>
      </c>
      <c r="B34" s="84">
        <f>1000*10*SUM(K21:K24)</f>
        <v>45000000</v>
      </c>
      <c r="C34" s="84">
        <f>1000*20*SUM(K26:K29)</f>
        <v>10300000</v>
      </c>
      <c r="M34" s="59"/>
    </row>
    <row r="35" spans="1:13" x14ac:dyDescent="0.6">
      <c r="A35" s="113" t="s">
        <v>111</v>
      </c>
      <c r="B35" s="84">
        <f>1000*SUMPRODUCT(C21:H24,B9:G12)</f>
        <v>19068000</v>
      </c>
      <c r="C35" s="84">
        <f>1000*SUMPRODUCT(C26:H29,B9:G12)</f>
        <v>2986800</v>
      </c>
      <c r="M35" s="59"/>
    </row>
    <row r="36" spans="1:13" x14ac:dyDescent="0.6">
      <c r="A36" s="62"/>
      <c r="M36" s="59"/>
    </row>
    <row r="37" spans="1:13" x14ac:dyDescent="0.6">
      <c r="A37" s="112" t="s">
        <v>117</v>
      </c>
      <c r="B37" s="87">
        <f>SUM(B33:C35)</f>
        <v>85454800</v>
      </c>
      <c r="M37" s="59"/>
    </row>
    <row r="38" spans="1:13" ht="17.25" thickBot="1" x14ac:dyDescent="0.65">
      <c r="A38" s="11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4"/>
    </row>
  </sheetData>
  <mergeCells count="4">
    <mergeCell ref="A2:G2"/>
    <mergeCell ref="A7:G7"/>
    <mergeCell ref="A21:A25"/>
    <mergeCell ref="A26:A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BFBD-6532-46F9-84C4-A0B767D727E7}">
  <dimension ref="A2:M38"/>
  <sheetViews>
    <sheetView topLeftCell="A6" zoomScale="55" zoomScaleNormal="55" workbookViewId="0">
      <selection activeCell="B37" sqref="B37"/>
    </sheetView>
  </sheetViews>
  <sheetFormatPr defaultRowHeight="16.899999999999999" x14ac:dyDescent="0.6"/>
  <cols>
    <col min="1" max="1" width="19.625" bestFit="1" customWidth="1"/>
    <col min="2" max="8" width="15.5625" customWidth="1"/>
    <col min="9" max="9" width="8.625" bestFit="1" customWidth="1"/>
    <col min="10" max="10" width="24.8125" bestFit="1" customWidth="1"/>
    <col min="11" max="12" width="16.875" bestFit="1" customWidth="1"/>
  </cols>
  <sheetData>
    <row r="2" spans="1:7" ht="24.75" x14ac:dyDescent="0.85">
      <c r="A2" s="115" t="s">
        <v>116</v>
      </c>
      <c r="B2" s="116"/>
      <c r="C2" s="116"/>
      <c r="D2" s="116"/>
      <c r="E2" s="116"/>
      <c r="F2" s="116"/>
      <c r="G2" s="116"/>
    </row>
    <row r="3" spans="1:7" x14ac:dyDescent="0.6">
      <c r="A3" s="73" t="s">
        <v>80</v>
      </c>
      <c r="B3" s="73" t="s">
        <v>81</v>
      </c>
      <c r="C3" s="73" t="s">
        <v>82</v>
      </c>
      <c r="D3" s="73" t="s">
        <v>83</v>
      </c>
      <c r="E3" s="73" t="s">
        <v>84</v>
      </c>
      <c r="F3" s="73" t="s">
        <v>85</v>
      </c>
      <c r="G3" s="73" t="s">
        <v>86</v>
      </c>
    </row>
    <row r="4" spans="1:7" x14ac:dyDescent="0.6">
      <c r="A4" s="74" t="s">
        <v>87</v>
      </c>
      <c r="B4" s="74">
        <v>500</v>
      </c>
      <c r="C4" s="74">
        <v>700</v>
      </c>
      <c r="D4" s="74">
        <v>900</v>
      </c>
      <c r="E4" s="74">
        <v>800</v>
      </c>
      <c r="F4" s="75">
        <v>1000</v>
      </c>
      <c r="G4" s="74">
        <v>600</v>
      </c>
    </row>
    <row r="5" spans="1:7" x14ac:dyDescent="0.6">
      <c r="A5" s="74" t="s">
        <v>88</v>
      </c>
      <c r="B5" s="74">
        <v>50</v>
      </c>
      <c r="C5" s="74">
        <v>90</v>
      </c>
      <c r="D5" s="74">
        <v>120</v>
      </c>
      <c r="E5" s="74">
        <v>65</v>
      </c>
      <c r="F5" s="74">
        <v>120</v>
      </c>
      <c r="G5" s="74">
        <v>70</v>
      </c>
    </row>
    <row r="6" spans="1:7" x14ac:dyDescent="0.6">
      <c r="A6" s="76"/>
      <c r="B6" s="76"/>
      <c r="C6" s="76"/>
      <c r="D6" s="76"/>
      <c r="E6" s="76"/>
      <c r="F6" s="76"/>
      <c r="G6" s="76"/>
    </row>
    <row r="7" spans="1:7" ht="24.75" x14ac:dyDescent="0.85">
      <c r="A7" s="115" t="s">
        <v>115</v>
      </c>
      <c r="B7" s="115"/>
      <c r="C7" s="115"/>
      <c r="D7" s="115"/>
      <c r="E7" s="115"/>
      <c r="F7" s="115"/>
      <c r="G7" s="115"/>
    </row>
    <row r="8" spans="1:7" x14ac:dyDescent="0.6">
      <c r="A8" s="73" t="s">
        <v>80</v>
      </c>
      <c r="B8" s="77" t="s">
        <v>81</v>
      </c>
      <c r="C8" s="77" t="s">
        <v>82</v>
      </c>
      <c r="D8" s="77" t="s">
        <v>83</v>
      </c>
      <c r="E8" s="77" t="s">
        <v>84</v>
      </c>
      <c r="F8" s="77" t="s">
        <v>85</v>
      </c>
      <c r="G8" s="77" t="s">
        <v>86</v>
      </c>
    </row>
    <row r="9" spans="1:7" x14ac:dyDescent="0.6">
      <c r="A9" s="74" t="s">
        <v>89</v>
      </c>
      <c r="B9" s="74">
        <f>'Q3-c original'!B9 / 2</f>
        <v>3.16</v>
      </c>
      <c r="C9" s="74">
        <f>'Q3-c original'!C9 / 2</f>
        <v>3.16</v>
      </c>
      <c r="D9" s="74">
        <f>'Q3-c original'!D9 / 2</f>
        <v>1.84</v>
      </c>
      <c r="E9" s="74">
        <f>'Q3-c original'!E9 / 2</f>
        <v>2.02</v>
      </c>
      <c r="F9" s="74">
        <f>'Q3-c original'!F9 / 2</f>
        <v>2.88</v>
      </c>
      <c r="G9" s="74">
        <f>'Q3-c original'!G9 / 2</f>
        <v>2.98</v>
      </c>
    </row>
    <row r="10" spans="1:7" x14ac:dyDescent="0.6">
      <c r="A10" s="74" t="s">
        <v>90</v>
      </c>
      <c r="B10" s="74">
        <f>'Q3-c original'!B10 / 2</f>
        <v>3.3</v>
      </c>
      <c r="C10" s="74">
        <f>'Q3-c original'!C10 / 2</f>
        <v>3.3</v>
      </c>
      <c r="D10" s="74">
        <f>'Q3-c original'!D10 / 2</f>
        <v>2.88</v>
      </c>
      <c r="E10" s="74">
        <f>'Q3-c original'!E10 / 2</f>
        <v>2.96</v>
      </c>
      <c r="F10" s="74">
        <f>'Q3-c original'!F10 / 2</f>
        <v>1.84</v>
      </c>
      <c r="G10" s="74">
        <f>'Q3-c original'!G10 / 2</f>
        <v>2.04</v>
      </c>
    </row>
    <row r="11" spans="1:7" x14ac:dyDescent="0.6">
      <c r="A11" s="74" t="s">
        <v>91</v>
      </c>
      <c r="B11" s="74">
        <f>'Q3-c original'!B11 / 2</f>
        <v>3.36</v>
      </c>
      <c r="C11" s="74">
        <f>'Q3-c original'!C11 / 2</f>
        <v>3.24</v>
      </c>
      <c r="D11" s="74">
        <f>'Q3-c original'!D11 / 2</f>
        <v>2.96</v>
      </c>
      <c r="E11" s="74">
        <f>'Q3-c original'!E11 / 2</f>
        <v>2.04</v>
      </c>
      <c r="F11" s="74">
        <f>'Q3-c original'!F11 / 2</f>
        <v>2.02</v>
      </c>
      <c r="G11" s="74">
        <f>'Q3-c original'!G11 / 2</f>
        <v>1.82</v>
      </c>
    </row>
    <row r="12" spans="1:7" x14ac:dyDescent="0.6">
      <c r="A12" s="74" t="s">
        <v>92</v>
      </c>
      <c r="B12" s="74">
        <f>'Q3-c original'!B12 / 2</f>
        <v>2.1800000000000002</v>
      </c>
      <c r="C12" s="74">
        <f>'Q3-c original'!C12 / 2</f>
        <v>1.84</v>
      </c>
      <c r="D12" s="74">
        <f>'Q3-c original'!D12 / 2</f>
        <v>3.16</v>
      </c>
      <c r="E12" s="74">
        <f>'Q3-c original'!E12 / 2</f>
        <v>3.16</v>
      </c>
      <c r="F12" s="74">
        <f>'Q3-c original'!F12 / 2</f>
        <v>3.36</v>
      </c>
      <c r="G12" s="74">
        <f>'Q3-c original'!G12 / 2</f>
        <v>3.3</v>
      </c>
    </row>
    <row r="18" spans="1:13" ht="17.25" thickBot="1" x14ac:dyDescent="0.65"/>
    <row r="19" spans="1:13" x14ac:dyDescent="0.6">
      <c r="A19" s="111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</row>
    <row r="20" spans="1:13" x14ac:dyDescent="0.6">
      <c r="A20" s="112"/>
      <c r="B20" s="83"/>
      <c r="C20" s="78" t="s">
        <v>99</v>
      </c>
      <c r="D20" s="78" t="s">
        <v>100</v>
      </c>
      <c r="E20" s="78" t="s">
        <v>101</v>
      </c>
      <c r="F20" s="78" t="s">
        <v>102</v>
      </c>
      <c r="G20" s="78" t="s">
        <v>106</v>
      </c>
      <c r="H20" s="78" t="s">
        <v>103</v>
      </c>
      <c r="I20" s="78" t="s">
        <v>107</v>
      </c>
      <c r="J20" s="78" t="s">
        <v>112</v>
      </c>
      <c r="K20" s="79" t="s">
        <v>114</v>
      </c>
      <c r="L20" s="79" t="s">
        <v>77</v>
      </c>
      <c r="M20" s="59"/>
    </row>
    <row r="21" spans="1:13" x14ac:dyDescent="0.6">
      <c r="A21" s="117" t="s">
        <v>94</v>
      </c>
      <c r="B21" s="83" t="s">
        <v>93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102">
        <v>0</v>
      </c>
      <c r="I21" s="98">
        <v>5000</v>
      </c>
      <c r="J21" s="88">
        <v>0</v>
      </c>
      <c r="K21" s="94">
        <f>SUM(C21:H21)</f>
        <v>0</v>
      </c>
      <c r="L21" s="107">
        <f>J21*I21-K21</f>
        <v>0</v>
      </c>
      <c r="M21" s="59"/>
    </row>
    <row r="22" spans="1:13" x14ac:dyDescent="0.6">
      <c r="A22" s="117"/>
      <c r="B22" s="83" t="s">
        <v>96</v>
      </c>
      <c r="C22" s="89">
        <v>0</v>
      </c>
      <c r="D22" s="89">
        <v>0</v>
      </c>
      <c r="E22" s="89">
        <v>900</v>
      </c>
      <c r="F22" s="89">
        <v>0</v>
      </c>
      <c r="G22" s="89">
        <v>1000</v>
      </c>
      <c r="H22" s="103">
        <v>0</v>
      </c>
      <c r="I22" s="99">
        <v>2000</v>
      </c>
      <c r="J22" s="89">
        <v>1</v>
      </c>
      <c r="K22" s="95">
        <f t="shared" ref="K22:K24" si="0">SUM(C22:H22)</f>
        <v>1900</v>
      </c>
      <c r="L22" s="108">
        <f t="shared" ref="L22:L24" si="1">J22*I22-K22</f>
        <v>100</v>
      </c>
      <c r="M22" s="59"/>
    </row>
    <row r="23" spans="1:13" x14ac:dyDescent="0.6">
      <c r="A23" s="117"/>
      <c r="B23" s="83" t="s">
        <v>97</v>
      </c>
      <c r="C23" s="89">
        <v>0</v>
      </c>
      <c r="D23" s="89">
        <v>0</v>
      </c>
      <c r="E23" s="89">
        <v>0</v>
      </c>
      <c r="F23" s="89">
        <v>800</v>
      </c>
      <c r="G23" s="89">
        <v>0</v>
      </c>
      <c r="H23" s="103">
        <v>600</v>
      </c>
      <c r="I23" s="99">
        <v>2000</v>
      </c>
      <c r="J23" s="89">
        <v>1</v>
      </c>
      <c r="K23" s="95">
        <f t="shared" si="0"/>
        <v>1400</v>
      </c>
      <c r="L23" s="108">
        <f t="shared" si="1"/>
        <v>600</v>
      </c>
      <c r="M23" s="59"/>
    </row>
    <row r="24" spans="1:13" x14ac:dyDescent="0.6">
      <c r="A24" s="117"/>
      <c r="B24" s="83" t="s">
        <v>98</v>
      </c>
      <c r="C24" s="89">
        <v>500</v>
      </c>
      <c r="D24" s="89">
        <v>700</v>
      </c>
      <c r="E24" s="89">
        <v>0</v>
      </c>
      <c r="F24" s="89">
        <v>0</v>
      </c>
      <c r="G24" s="89">
        <v>0</v>
      </c>
      <c r="H24" s="103">
        <v>0</v>
      </c>
      <c r="I24" s="100">
        <v>2000</v>
      </c>
      <c r="J24" s="89">
        <v>1</v>
      </c>
      <c r="K24" s="96">
        <f t="shared" si="0"/>
        <v>1200</v>
      </c>
      <c r="L24" s="109">
        <f t="shared" si="1"/>
        <v>800</v>
      </c>
      <c r="M24" s="59"/>
    </row>
    <row r="25" spans="1:13" x14ac:dyDescent="0.6">
      <c r="A25" s="117"/>
      <c r="B25" s="83" t="s">
        <v>105</v>
      </c>
      <c r="C25" s="90">
        <f t="shared" ref="C25:H25" si="2">B4-SUM(C21:C24)</f>
        <v>0</v>
      </c>
      <c r="D25" s="91">
        <f t="shared" si="2"/>
        <v>0</v>
      </c>
      <c r="E25" s="91">
        <f t="shared" si="2"/>
        <v>0</v>
      </c>
      <c r="F25" s="91">
        <f t="shared" si="2"/>
        <v>0</v>
      </c>
      <c r="G25" s="91">
        <f t="shared" si="2"/>
        <v>0</v>
      </c>
      <c r="H25" s="104">
        <f t="shared" si="2"/>
        <v>0</v>
      </c>
      <c r="I25" s="86"/>
      <c r="J25" s="86"/>
      <c r="K25" s="81"/>
      <c r="L25" s="106"/>
      <c r="M25" s="59"/>
    </row>
    <row r="26" spans="1:13" x14ac:dyDescent="0.6">
      <c r="A26" s="117" t="s">
        <v>95</v>
      </c>
      <c r="B26" s="83" t="s">
        <v>93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102">
        <v>0</v>
      </c>
      <c r="I26" s="98">
        <v>1000</v>
      </c>
      <c r="J26" s="88">
        <v>0</v>
      </c>
      <c r="K26" s="94">
        <f>SUM(C26:H26)</f>
        <v>0</v>
      </c>
      <c r="L26" s="107">
        <f>J26*I26-K26</f>
        <v>0</v>
      </c>
      <c r="M26" s="59"/>
    </row>
    <row r="27" spans="1:13" x14ac:dyDescent="0.6">
      <c r="A27" s="117"/>
      <c r="B27" s="83" t="s">
        <v>96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103">
        <v>0</v>
      </c>
      <c r="I27" s="99">
        <v>1000</v>
      </c>
      <c r="J27" s="89">
        <v>0</v>
      </c>
      <c r="K27" s="95">
        <f t="shared" ref="K27:K29" si="3">SUM(C27:H27)</f>
        <v>0</v>
      </c>
      <c r="L27" s="108">
        <f t="shared" ref="L27:L29" si="4">J27*I27-K27</f>
        <v>0</v>
      </c>
      <c r="M27" s="59"/>
    </row>
    <row r="28" spans="1:13" x14ac:dyDescent="0.6">
      <c r="A28" s="117"/>
      <c r="B28" s="83" t="s">
        <v>97</v>
      </c>
      <c r="C28" s="89">
        <v>50</v>
      </c>
      <c r="D28" s="89">
        <v>90</v>
      </c>
      <c r="E28" s="89">
        <v>120</v>
      </c>
      <c r="F28" s="89">
        <v>65</v>
      </c>
      <c r="G28" s="89">
        <v>120</v>
      </c>
      <c r="H28" s="103">
        <v>70</v>
      </c>
      <c r="I28" s="99">
        <v>1000</v>
      </c>
      <c r="J28" s="89">
        <v>1</v>
      </c>
      <c r="K28" s="95">
        <f t="shared" si="3"/>
        <v>515</v>
      </c>
      <c r="L28" s="108">
        <f t="shared" si="4"/>
        <v>485</v>
      </c>
      <c r="M28" s="59"/>
    </row>
    <row r="29" spans="1:13" x14ac:dyDescent="0.6">
      <c r="A29" s="117"/>
      <c r="B29" s="83" t="s">
        <v>98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103">
        <v>0</v>
      </c>
      <c r="I29" s="100">
        <v>1000</v>
      </c>
      <c r="J29" s="89">
        <v>0</v>
      </c>
      <c r="K29" s="96">
        <f t="shared" si="3"/>
        <v>0</v>
      </c>
      <c r="L29" s="109">
        <f t="shared" si="4"/>
        <v>0</v>
      </c>
      <c r="M29" s="59"/>
    </row>
    <row r="30" spans="1:13" x14ac:dyDescent="0.6">
      <c r="A30" s="117"/>
      <c r="B30" s="83" t="s">
        <v>104</v>
      </c>
      <c r="C30" s="90">
        <f t="shared" ref="C30:H30" si="5">B5-SUM(C26:C29)</f>
        <v>0</v>
      </c>
      <c r="D30" s="91">
        <f t="shared" si="5"/>
        <v>0</v>
      </c>
      <c r="E30" s="91">
        <f t="shared" si="5"/>
        <v>0</v>
      </c>
      <c r="F30" s="91">
        <f t="shared" si="5"/>
        <v>0</v>
      </c>
      <c r="G30" s="91">
        <f t="shared" si="5"/>
        <v>0</v>
      </c>
      <c r="H30" s="104">
        <f t="shared" si="5"/>
        <v>0</v>
      </c>
      <c r="I30" s="86"/>
      <c r="J30" s="86"/>
      <c r="K30" s="82"/>
      <c r="L30" s="105"/>
      <c r="M30" s="59"/>
    </row>
    <row r="31" spans="1:13" x14ac:dyDescent="0.6">
      <c r="A31" s="62"/>
      <c r="M31" s="59"/>
    </row>
    <row r="32" spans="1:13" x14ac:dyDescent="0.6">
      <c r="A32" s="113"/>
      <c r="B32" s="83" t="s">
        <v>94</v>
      </c>
      <c r="C32" s="83" t="s">
        <v>95</v>
      </c>
      <c r="M32" s="59"/>
    </row>
    <row r="33" spans="1:13" x14ac:dyDescent="0.6">
      <c r="A33" s="113" t="s">
        <v>67</v>
      </c>
      <c r="B33" s="84">
        <f>5000000*J21+2200000*SUM(J22:J24)</f>
        <v>6600000</v>
      </c>
      <c r="C33" s="84">
        <f>1500000*SUM(J26:J29)</f>
        <v>1500000</v>
      </c>
      <c r="M33" s="59"/>
    </row>
    <row r="34" spans="1:13" x14ac:dyDescent="0.6">
      <c r="A34" s="113" t="s">
        <v>113</v>
      </c>
      <c r="B34" s="84">
        <f>1000*10*SUM(K21:K24)</f>
        <v>45000000</v>
      </c>
      <c r="C34" s="84">
        <f>1000*20*SUM(K26:K29)</f>
        <v>10300000</v>
      </c>
      <c r="M34" s="59"/>
    </row>
    <row r="35" spans="1:13" x14ac:dyDescent="0.6">
      <c r="A35" s="113" t="s">
        <v>111</v>
      </c>
      <c r="B35" s="84">
        <f>1000*SUMPRODUCT(C21:H24,B9:G12)</f>
        <v>9534000</v>
      </c>
      <c r="C35" s="84">
        <f>1000*SUMPRODUCT(C26:H29,B9:G12)</f>
        <v>1317200</v>
      </c>
      <c r="M35" s="59"/>
    </row>
    <row r="36" spans="1:13" x14ac:dyDescent="0.6">
      <c r="A36" s="62"/>
      <c r="M36" s="59"/>
    </row>
    <row r="37" spans="1:13" x14ac:dyDescent="0.6">
      <c r="A37" s="112" t="s">
        <v>110</v>
      </c>
      <c r="B37" s="87">
        <f>SUM(B33:C35)</f>
        <v>74251200</v>
      </c>
      <c r="M37" s="59"/>
    </row>
    <row r="38" spans="1:13" ht="17.25" thickBot="1" x14ac:dyDescent="0.65">
      <c r="A38" s="11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4"/>
    </row>
  </sheetData>
  <mergeCells count="4">
    <mergeCell ref="A2:G2"/>
    <mergeCell ref="A7:G7"/>
    <mergeCell ref="A21:A25"/>
    <mergeCell ref="A26:A3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AADE-2CA6-4278-8DF8-74A202C7DF4E}">
  <dimension ref="A2:M38"/>
  <sheetViews>
    <sheetView tabSelected="1" topLeftCell="A9" zoomScale="55" zoomScaleNormal="55" workbookViewId="0">
      <selection activeCell="J36" sqref="J36"/>
    </sheetView>
  </sheetViews>
  <sheetFormatPr defaultRowHeight="16.899999999999999" x14ac:dyDescent="0.6"/>
  <cols>
    <col min="1" max="1" width="19.625" bestFit="1" customWidth="1"/>
    <col min="2" max="8" width="15.5625" customWidth="1"/>
    <col min="9" max="9" width="8.625" bestFit="1" customWidth="1"/>
    <col min="10" max="10" width="24.8125" bestFit="1" customWidth="1"/>
    <col min="11" max="12" width="16.875" bestFit="1" customWidth="1"/>
  </cols>
  <sheetData>
    <row r="2" spans="1:7" ht="24.75" x14ac:dyDescent="0.85">
      <c r="A2" s="115" t="s">
        <v>116</v>
      </c>
      <c r="B2" s="116"/>
      <c r="C2" s="116"/>
      <c r="D2" s="116"/>
      <c r="E2" s="116"/>
      <c r="F2" s="116"/>
      <c r="G2" s="116"/>
    </row>
    <row r="3" spans="1:7" x14ac:dyDescent="0.6">
      <c r="A3" s="73" t="s">
        <v>80</v>
      </c>
      <c r="B3" s="73" t="s">
        <v>81</v>
      </c>
      <c r="C3" s="73" t="s">
        <v>82</v>
      </c>
      <c r="D3" s="73" t="s">
        <v>83</v>
      </c>
      <c r="E3" s="73" t="s">
        <v>84</v>
      </c>
      <c r="F3" s="73" t="s">
        <v>85</v>
      </c>
      <c r="G3" s="73" t="s">
        <v>86</v>
      </c>
    </row>
    <row r="4" spans="1:7" x14ac:dyDescent="0.6">
      <c r="A4" s="74" t="s">
        <v>87</v>
      </c>
      <c r="B4" s="74">
        <v>500</v>
      </c>
      <c r="C4" s="74">
        <v>700</v>
      </c>
      <c r="D4" s="74">
        <v>900</v>
      </c>
      <c r="E4" s="74">
        <v>800</v>
      </c>
      <c r="F4" s="75">
        <v>1000</v>
      </c>
      <c r="G4" s="74">
        <v>600</v>
      </c>
    </row>
    <row r="5" spans="1:7" x14ac:dyDescent="0.6">
      <c r="A5" s="74" t="s">
        <v>88</v>
      </c>
      <c r="B5" s="74">
        <v>50</v>
      </c>
      <c r="C5" s="74">
        <v>90</v>
      </c>
      <c r="D5" s="74">
        <v>120</v>
      </c>
      <c r="E5" s="74">
        <v>65</v>
      </c>
      <c r="F5" s="74">
        <v>120</v>
      </c>
      <c r="G5" s="74">
        <v>70</v>
      </c>
    </row>
    <row r="6" spans="1:7" x14ac:dyDescent="0.6">
      <c r="A6" s="76"/>
      <c r="B6" s="76"/>
      <c r="C6" s="76"/>
      <c r="D6" s="76"/>
      <c r="E6" s="76"/>
      <c r="F6" s="76"/>
      <c r="G6" s="76"/>
    </row>
    <row r="7" spans="1:7" ht="24.75" x14ac:dyDescent="0.85">
      <c r="A7" s="115" t="s">
        <v>115</v>
      </c>
      <c r="B7" s="115"/>
      <c r="C7" s="115"/>
      <c r="D7" s="115"/>
      <c r="E7" s="115"/>
      <c r="F7" s="115"/>
      <c r="G7" s="115"/>
    </row>
    <row r="8" spans="1:7" x14ac:dyDescent="0.6">
      <c r="A8" s="73" t="s">
        <v>80</v>
      </c>
      <c r="B8" s="77" t="s">
        <v>81</v>
      </c>
      <c r="C8" s="77" t="s">
        <v>82</v>
      </c>
      <c r="D8" s="77" t="s">
        <v>83</v>
      </c>
      <c r="E8" s="77" t="s">
        <v>84</v>
      </c>
      <c r="F8" s="77" t="s">
        <v>85</v>
      </c>
      <c r="G8" s="77" t="s">
        <v>86</v>
      </c>
    </row>
    <row r="9" spans="1:7" x14ac:dyDescent="0.6">
      <c r="A9" s="74" t="s">
        <v>89</v>
      </c>
      <c r="B9" s="74">
        <f>'Q3-c original'!B9 * 2</f>
        <v>12.64</v>
      </c>
      <c r="C9" s="74">
        <f>'Q3-c original'!C9 * 2</f>
        <v>12.64</v>
      </c>
      <c r="D9" s="74">
        <f>'Q3-c original'!D9 * 2</f>
        <v>7.36</v>
      </c>
      <c r="E9" s="74">
        <f>'Q3-c original'!E9 * 2</f>
        <v>8.08</v>
      </c>
      <c r="F9" s="74">
        <f>'Q3-c original'!F9 * 2</f>
        <v>11.52</v>
      </c>
      <c r="G9" s="74">
        <f>'Q3-c original'!G9 * 2</f>
        <v>11.92</v>
      </c>
    </row>
    <row r="10" spans="1:7" x14ac:dyDescent="0.6">
      <c r="A10" s="74" t="s">
        <v>90</v>
      </c>
      <c r="B10" s="74">
        <f>'Q3-c original'!B10 * 2</f>
        <v>13.2</v>
      </c>
      <c r="C10" s="74">
        <f>'Q3-c original'!C10 * 2</f>
        <v>13.2</v>
      </c>
      <c r="D10" s="74">
        <f>'Q3-c original'!D10 * 2</f>
        <v>11.52</v>
      </c>
      <c r="E10" s="74">
        <f>'Q3-c original'!E10 * 2</f>
        <v>11.84</v>
      </c>
      <c r="F10" s="74">
        <f>'Q3-c original'!F10 * 2</f>
        <v>7.36</v>
      </c>
      <c r="G10" s="74">
        <f>'Q3-c original'!G10 * 2</f>
        <v>8.16</v>
      </c>
    </row>
    <row r="11" spans="1:7" x14ac:dyDescent="0.6">
      <c r="A11" s="74" t="s">
        <v>91</v>
      </c>
      <c r="B11" s="74">
        <f>'Q3-c original'!B11 * 2</f>
        <v>13.44</v>
      </c>
      <c r="C11" s="74">
        <f>'Q3-c original'!C11 * 2</f>
        <v>12.96</v>
      </c>
      <c r="D11" s="74">
        <f>'Q3-c original'!D11 * 2</f>
        <v>11.84</v>
      </c>
      <c r="E11" s="74">
        <f>'Q3-c original'!E11 * 2</f>
        <v>8.16</v>
      </c>
      <c r="F11" s="74">
        <f>'Q3-c original'!F11 * 2</f>
        <v>8.08</v>
      </c>
      <c r="G11" s="74">
        <f>'Q3-c original'!G11 * 2</f>
        <v>7.28</v>
      </c>
    </row>
    <row r="12" spans="1:7" x14ac:dyDescent="0.6">
      <c r="A12" s="74" t="s">
        <v>92</v>
      </c>
      <c r="B12" s="74">
        <f>'Q3-c original'!B12 * 2</f>
        <v>8.7200000000000006</v>
      </c>
      <c r="C12" s="74">
        <f>'Q3-c original'!C12 * 2</f>
        <v>7.36</v>
      </c>
      <c r="D12" s="74">
        <f>'Q3-c original'!D12 * 2</f>
        <v>12.64</v>
      </c>
      <c r="E12" s="74">
        <f>'Q3-c original'!E12 * 2</f>
        <v>12.64</v>
      </c>
      <c r="F12" s="74">
        <f>'Q3-c original'!F12 * 2</f>
        <v>13.44</v>
      </c>
      <c r="G12" s="74">
        <f>'Q3-c original'!G12 * 2</f>
        <v>13.2</v>
      </c>
    </row>
    <row r="18" spans="1:13" ht="17.25" thickBot="1" x14ac:dyDescent="0.65"/>
    <row r="19" spans="1:13" x14ac:dyDescent="0.6">
      <c r="A19" s="111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</row>
    <row r="20" spans="1:13" x14ac:dyDescent="0.6">
      <c r="A20" s="112"/>
      <c r="B20" s="83"/>
      <c r="C20" s="78" t="s">
        <v>99</v>
      </c>
      <c r="D20" s="78" t="s">
        <v>100</v>
      </c>
      <c r="E20" s="78" t="s">
        <v>101</v>
      </c>
      <c r="F20" s="78" t="s">
        <v>102</v>
      </c>
      <c r="G20" s="78" t="s">
        <v>106</v>
      </c>
      <c r="H20" s="78" t="s">
        <v>103</v>
      </c>
      <c r="I20" s="78" t="s">
        <v>107</v>
      </c>
      <c r="J20" s="78" t="s">
        <v>112</v>
      </c>
      <c r="K20" s="79" t="s">
        <v>114</v>
      </c>
      <c r="L20" s="79" t="s">
        <v>77</v>
      </c>
      <c r="M20" s="59"/>
    </row>
    <row r="21" spans="1:13" x14ac:dyDescent="0.6">
      <c r="A21" s="117" t="s">
        <v>94</v>
      </c>
      <c r="B21" s="83" t="s">
        <v>93</v>
      </c>
      <c r="C21" s="88">
        <v>0</v>
      </c>
      <c r="D21" s="88">
        <v>0</v>
      </c>
      <c r="E21" s="88">
        <v>900</v>
      </c>
      <c r="F21" s="88">
        <v>800</v>
      </c>
      <c r="G21" s="88">
        <v>0</v>
      </c>
      <c r="H21" s="102">
        <v>0</v>
      </c>
      <c r="I21" s="98">
        <v>5000</v>
      </c>
      <c r="J21" s="88">
        <v>1</v>
      </c>
      <c r="K21" s="94">
        <f>SUM(C21:H21)</f>
        <v>1700</v>
      </c>
      <c r="L21" s="107">
        <f>J21*I21-K21</f>
        <v>3300</v>
      </c>
      <c r="M21" s="59"/>
    </row>
    <row r="22" spans="1:13" x14ac:dyDescent="0.6">
      <c r="A22" s="117"/>
      <c r="B22" s="83" t="s">
        <v>96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103">
        <v>0</v>
      </c>
      <c r="I22" s="99">
        <v>2000</v>
      </c>
      <c r="J22" s="89">
        <v>0</v>
      </c>
      <c r="K22" s="95">
        <f t="shared" ref="K22:K24" si="0">SUM(C22:H22)</f>
        <v>0</v>
      </c>
      <c r="L22" s="108">
        <f t="shared" ref="L22:L24" si="1">J22*I22-K22</f>
        <v>0</v>
      </c>
      <c r="M22" s="59"/>
    </row>
    <row r="23" spans="1:13" x14ac:dyDescent="0.6">
      <c r="A23" s="117"/>
      <c r="B23" s="83" t="s">
        <v>97</v>
      </c>
      <c r="C23" s="89">
        <v>0</v>
      </c>
      <c r="D23" s="89">
        <v>0</v>
      </c>
      <c r="E23" s="89">
        <v>0</v>
      </c>
      <c r="F23" s="89">
        <v>0</v>
      </c>
      <c r="G23" s="89">
        <v>1000</v>
      </c>
      <c r="H23" s="103">
        <v>600</v>
      </c>
      <c r="I23" s="99">
        <v>2000</v>
      </c>
      <c r="J23" s="89">
        <v>1</v>
      </c>
      <c r="K23" s="95">
        <f t="shared" si="0"/>
        <v>1600</v>
      </c>
      <c r="L23" s="108">
        <f t="shared" si="1"/>
        <v>400</v>
      </c>
      <c r="M23" s="59"/>
    </row>
    <row r="24" spans="1:13" x14ac:dyDescent="0.6">
      <c r="A24" s="117"/>
      <c r="B24" s="83" t="s">
        <v>98</v>
      </c>
      <c r="C24" s="89">
        <v>500</v>
      </c>
      <c r="D24" s="89">
        <v>700</v>
      </c>
      <c r="E24" s="89">
        <v>0</v>
      </c>
      <c r="F24" s="89">
        <v>0</v>
      </c>
      <c r="G24" s="89">
        <v>0</v>
      </c>
      <c r="H24" s="103">
        <v>0</v>
      </c>
      <c r="I24" s="100">
        <v>2000</v>
      </c>
      <c r="J24" s="89">
        <v>1</v>
      </c>
      <c r="K24" s="96">
        <f t="shared" si="0"/>
        <v>1200</v>
      </c>
      <c r="L24" s="109">
        <f t="shared" si="1"/>
        <v>800</v>
      </c>
      <c r="M24" s="59"/>
    </row>
    <row r="25" spans="1:13" x14ac:dyDescent="0.6">
      <c r="A25" s="117"/>
      <c r="B25" s="83" t="s">
        <v>105</v>
      </c>
      <c r="C25" s="90">
        <f t="shared" ref="C25:H25" si="2">B4-SUM(C21:C24)</f>
        <v>0</v>
      </c>
      <c r="D25" s="91">
        <f t="shared" si="2"/>
        <v>0</v>
      </c>
      <c r="E25" s="91">
        <f t="shared" si="2"/>
        <v>0</v>
      </c>
      <c r="F25" s="91">
        <f t="shared" si="2"/>
        <v>0</v>
      </c>
      <c r="G25" s="91">
        <f t="shared" si="2"/>
        <v>0</v>
      </c>
      <c r="H25" s="104">
        <f t="shared" si="2"/>
        <v>0</v>
      </c>
      <c r="I25" s="86"/>
      <c r="J25" s="86"/>
      <c r="K25" s="81"/>
      <c r="L25" s="106"/>
      <c r="M25" s="59"/>
    </row>
    <row r="26" spans="1:13" x14ac:dyDescent="0.6">
      <c r="A26" s="117" t="s">
        <v>95</v>
      </c>
      <c r="B26" s="83" t="s">
        <v>93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102">
        <v>0</v>
      </c>
      <c r="I26" s="98">
        <v>1000</v>
      </c>
      <c r="J26" s="88">
        <v>0</v>
      </c>
      <c r="K26" s="94">
        <f>SUM(C26:H26)</f>
        <v>0</v>
      </c>
      <c r="L26" s="107">
        <f>J26*I26-K26</f>
        <v>0</v>
      </c>
      <c r="M26" s="59"/>
    </row>
    <row r="27" spans="1:13" x14ac:dyDescent="0.6">
      <c r="A27" s="117"/>
      <c r="B27" s="83" t="s">
        <v>96</v>
      </c>
      <c r="C27" s="89">
        <v>0</v>
      </c>
      <c r="D27" s="89">
        <v>0</v>
      </c>
      <c r="E27" s="89">
        <v>0</v>
      </c>
      <c r="F27" s="89">
        <v>0</v>
      </c>
      <c r="G27" s="89">
        <v>0</v>
      </c>
      <c r="H27" s="103">
        <v>0</v>
      </c>
      <c r="I27" s="99">
        <v>1000</v>
      </c>
      <c r="J27" s="89">
        <v>0</v>
      </c>
      <c r="K27" s="95">
        <f t="shared" ref="K27:K29" si="3">SUM(C27:H27)</f>
        <v>0</v>
      </c>
      <c r="L27" s="108">
        <f t="shared" ref="L27:L29" si="4">J27*I27-K27</f>
        <v>0</v>
      </c>
      <c r="M27" s="59"/>
    </row>
    <row r="28" spans="1:13" x14ac:dyDescent="0.6">
      <c r="A28" s="117"/>
      <c r="B28" s="83" t="s">
        <v>97</v>
      </c>
      <c r="C28" s="89">
        <v>50</v>
      </c>
      <c r="D28" s="89">
        <v>90</v>
      </c>
      <c r="E28" s="89">
        <v>120</v>
      </c>
      <c r="F28" s="89">
        <v>65</v>
      </c>
      <c r="G28" s="89">
        <v>120</v>
      </c>
      <c r="H28" s="103">
        <v>70</v>
      </c>
      <c r="I28" s="99">
        <v>1000</v>
      </c>
      <c r="J28" s="89">
        <v>1</v>
      </c>
      <c r="K28" s="95">
        <f t="shared" si="3"/>
        <v>515</v>
      </c>
      <c r="L28" s="108">
        <f t="shared" si="4"/>
        <v>485</v>
      </c>
      <c r="M28" s="59"/>
    </row>
    <row r="29" spans="1:13" x14ac:dyDescent="0.6">
      <c r="A29" s="117"/>
      <c r="B29" s="83" t="s">
        <v>98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103">
        <v>0</v>
      </c>
      <c r="I29" s="100">
        <v>1000</v>
      </c>
      <c r="J29" s="89">
        <v>0</v>
      </c>
      <c r="K29" s="96">
        <f t="shared" si="3"/>
        <v>0</v>
      </c>
      <c r="L29" s="109">
        <f t="shared" si="4"/>
        <v>0</v>
      </c>
      <c r="M29" s="59"/>
    </row>
    <row r="30" spans="1:13" x14ac:dyDescent="0.6">
      <c r="A30" s="117"/>
      <c r="B30" s="83" t="s">
        <v>104</v>
      </c>
      <c r="C30" s="90">
        <f t="shared" ref="C30:H30" si="5">B5-SUM(C26:C29)</f>
        <v>0</v>
      </c>
      <c r="D30" s="91">
        <f t="shared" si="5"/>
        <v>0</v>
      </c>
      <c r="E30" s="91">
        <f t="shared" si="5"/>
        <v>0</v>
      </c>
      <c r="F30" s="91">
        <f t="shared" si="5"/>
        <v>0</v>
      </c>
      <c r="G30" s="91">
        <f t="shared" si="5"/>
        <v>0</v>
      </c>
      <c r="H30" s="104">
        <f t="shared" si="5"/>
        <v>0</v>
      </c>
      <c r="I30" s="86"/>
      <c r="J30" s="86"/>
      <c r="K30" s="82"/>
      <c r="L30" s="105"/>
      <c r="M30" s="59"/>
    </row>
    <row r="31" spans="1:13" x14ac:dyDescent="0.6">
      <c r="A31" s="62"/>
      <c r="M31" s="59"/>
    </row>
    <row r="32" spans="1:13" x14ac:dyDescent="0.6">
      <c r="A32" s="113"/>
      <c r="B32" s="83" t="s">
        <v>94</v>
      </c>
      <c r="C32" s="83" t="s">
        <v>95</v>
      </c>
      <c r="M32" s="59"/>
    </row>
    <row r="33" spans="1:13" x14ac:dyDescent="0.6">
      <c r="A33" s="113" t="s">
        <v>67</v>
      </c>
      <c r="B33" s="84">
        <f>5000000*J21+2200000*SUM(J22:J24)</f>
        <v>9400000</v>
      </c>
      <c r="C33" s="84">
        <f>1500000*SUM(J26:J29)</f>
        <v>1500000</v>
      </c>
      <c r="M33" s="59"/>
    </row>
    <row r="34" spans="1:13" x14ac:dyDescent="0.6">
      <c r="A34" s="113" t="s">
        <v>113</v>
      </c>
      <c r="B34" s="84">
        <f>1000*10*SUM(K21:K24)</f>
        <v>45000000</v>
      </c>
      <c r="C34" s="84">
        <f>1000*20*SUM(K26:K29)</f>
        <v>10300000</v>
      </c>
      <c r="M34" s="59"/>
    </row>
    <row r="35" spans="1:13" x14ac:dyDescent="0.6">
      <c r="A35" s="113" t="s">
        <v>111</v>
      </c>
      <c r="B35" s="84">
        <f>1000*SUMPRODUCT(C21:H24,B9:G12)</f>
        <v>35048000</v>
      </c>
      <c r="C35" s="84">
        <f>1000*SUMPRODUCT(C26:H29,B9:G12)</f>
        <v>5268800</v>
      </c>
      <c r="M35" s="59"/>
    </row>
    <row r="36" spans="1:13" x14ac:dyDescent="0.6">
      <c r="A36" s="62"/>
      <c r="M36" s="59"/>
    </row>
    <row r="37" spans="1:13" x14ac:dyDescent="0.6">
      <c r="A37" s="112" t="s">
        <v>110</v>
      </c>
      <c r="B37" s="87">
        <f>SUM(B33:C35)</f>
        <v>106516800</v>
      </c>
      <c r="M37" s="59"/>
    </row>
    <row r="38" spans="1:13" ht="17.25" thickBot="1" x14ac:dyDescent="0.65">
      <c r="A38" s="114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4"/>
    </row>
  </sheetData>
  <mergeCells count="4">
    <mergeCell ref="A2:G2"/>
    <mergeCell ref="A7:G7"/>
    <mergeCell ref="A21:A25"/>
    <mergeCell ref="A26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Q2-a</vt:lpstr>
      <vt:lpstr>Q2-b</vt:lpstr>
      <vt:lpstr>Q3-a</vt:lpstr>
      <vt:lpstr>Q3-b original</vt:lpstr>
      <vt:lpstr>Q3-b half</vt:lpstr>
      <vt:lpstr>Q3-b double</vt:lpstr>
      <vt:lpstr>Q3-c original</vt:lpstr>
      <vt:lpstr>Q3-c half</vt:lpstr>
      <vt:lpstr>Q3-c 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 Kim</dc:creator>
  <cp:lastModifiedBy>Jaewoo Kim</cp:lastModifiedBy>
  <dcterms:created xsi:type="dcterms:W3CDTF">2024-09-27T01:54:36Z</dcterms:created>
  <dcterms:modified xsi:type="dcterms:W3CDTF">2024-09-29T13:48:04Z</dcterms:modified>
</cp:coreProperties>
</file>