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shrinkToFit="0" vertical="top" wrapText="1"/>
    </xf>
    <xf borderId="0" fillId="2" fontId="1" numFmtId="0" xfId="0" applyAlignment="1" applyFont="1">
      <alignment shrinkToFit="0" vertical="top" wrapText="1"/>
    </xf>
    <xf borderId="0" fillId="0" fontId="1" numFmtId="164" xfId="0" applyFont="1" applyNumberFormat="1"/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ySplit="1.0" topLeftCell="E2" activePane="bottomRight" state="frozen"/>
      <selection activeCell="E1" sqref="E1" pane="topRight"/>
      <selection activeCell="A2" sqref="A2" pane="bottomLeft"/>
      <selection activeCell="E2" sqref="E2" pane="bottomRight"/>
    </sheetView>
  </sheetViews>
  <sheetFormatPr customHeight="1" defaultColWidth="12.63" defaultRowHeight="15.75"/>
  <cols>
    <col customWidth="1" min="1" max="1" width="17.13"/>
    <col customWidth="1" min="2" max="2" width="19.5"/>
    <col customWidth="1" min="3" max="3" width="23.75"/>
    <col customWidth="1" min="4" max="4" width="5.13"/>
    <col customWidth="1" min="5" max="5" width="23.25"/>
    <col customWidth="1" min="6" max="6" width="9.75"/>
    <col customWidth="1" min="7" max="7" width="13.25"/>
    <col customWidth="1" min="8" max="8" width="17.5"/>
    <col customWidth="1" min="9" max="9" width="24.88"/>
    <col customWidth="1" min="10" max="10" width="15.13"/>
    <col customWidth="1" min="11" max="11" width="27.38"/>
  </cols>
  <sheetData>
    <row r="1">
      <c r="A1" s="1" t="str">
        <f>IFERROR(__xludf.DUMMYFUNCTION("QUERY(IMPORTRANGE(""https://docs.google.com/spreadsheets/d/1pus0mWKuW7a37ZMeaCY9-Rv9yGmJ-2fDpwwSnyR74q4/edit?resourcekey#gid=1640381831"",""Respostas ao formulário 1!A:L""),""SELECT * where Col8 = 'CN Maraponga'"",1)"),"Carimbo de data/hora")</f>
        <v>Carimbo de data/hora</v>
      </c>
      <c r="B1" s="2" t="str">
        <f>IFERROR(__xludf.DUMMYFUNCTION("""COMPUTED_VALUE"""),"Endereço de e-mail")</f>
        <v>Endereço de e-mail</v>
      </c>
      <c r="C1" s="2" t="str">
        <f>IFERROR(__xludf.DUMMYFUNCTION("""COMPUTED_VALUE"""),"Nome Completo")</f>
        <v>Nome Completo</v>
      </c>
      <c r="D1" s="2" t="str">
        <f>IFERROR(__xludf.DUMMYFUNCTION("""COMPUTED_VALUE"""),"Idade")</f>
        <v>Idade</v>
      </c>
      <c r="E1" s="2" t="str">
        <f>IFERROR(__xludf.DUMMYFUNCTION("""COMPUTED_VALUE"""),"Telefone de contato com DDD")</f>
        <v>Telefone de contato com DDD</v>
      </c>
      <c r="F1" s="2" t="str">
        <f>IFERROR(__xludf.DUMMYFUNCTION("""COMPUTED_VALUE"""),"Estado Civil")</f>
        <v>Estado Civil</v>
      </c>
      <c r="G1" s="2" t="str">
        <f>IFERROR(__xludf.DUMMYFUNCTION("""COMPUTED_VALUE"""),"Membro da CN?")</f>
        <v>Membro da CN?</v>
      </c>
      <c r="H1" s="2" t="str">
        <f>IFERROR(__xludf.DUMMYFUNCTION("""COMPUTED_VALUE"""),"Qual campus você congrega?")</f>
        <v>Qual campus você congrega?</v>
      </c>
      <c r="I1" s="2" t="str">
        <f>IFERROR(__xludf.DUMMYFUNCTION("""COMPUTED_VALUE"""),"Qual Bairro você busca um PG?")</f>
        <v>Qual Bairro você busca um PG?</v>
      </c>
      <c r="J1" s="2" t="str">
        <f>IFERROR(__xludf.DUMMYFUNCTION("""COMPUTED_VALUE"""),"Por favor, informe o seu CEP:")</f>
        <v>Por favor, informe o seu CEP:</v>
      </c>
      <c r="K1" s="2" t="str">
        <f>IFERROR(__xludf.DUMMYFUNCTION("""COMPUTED_VALUE"""),"Informe uma opção de dia da semana para participar de um PG:")</f>
        <v>Informe uma opção de dia da semana para participar de um PG:</v>
      </c>
      <c r="L1" s="2" t="str">
        <f>IFERROR(__xludf.DUMMYFUNCTION("""COMPUTED_VALUE"""),"Comentários adicionais")</f>
        <v>Comentários adicionais</v>
      </c>
    </row>
    <row r="2">
      <c r="A2" s="3">
        <f>IFERROR(__xludf.DUMMYFUNCTION("""COMPUTED_VALUE"""),44752.64732517361)</f>
        <v>44752.64733</v>
      </c>
      <c r="B2" s="4" t="str">
        <f>IFERROR(__xludf.DUMMYFUNCTION("""COMPUTED_VALUE"""),"gabrielass.uber@gmail.com")</f>
        <v>gabrielass.uber@gmail.com</v>
      </c>
      <c r="C2" s="4" t="str">
        <f>IFERROR(__xludf.DUMMYFUNCTION("""COMPUTED_VALUE"""),"Gabriela Santos da Silva ")</f>
        <v>Gabriela Santos da Silva </v>
      </c>
      <c r="D2" s="4">
        <f>IFERROR(__xludf.DUMMYFUNCTION("""COMPUTED_VALUE"""),37.0)</f>
        <v>37</v>
      </c>
      <c r="E2" s="4" t="str">
        <f>IFERROR(__xludf.DUMMYFUNCTION("""COMPUTED_VALUE"""),"(85)98635-9440")</f>
        <v>(85)98635-9440</v>
      </c>
      <c r="F2" s="4" t="str">
        <f>IFERROR(__xludf.DUMMYFUNCTION("""COMPUTED_VALUE"""),"Casado (a)")</f>
        <v>Casado (a)</v>
      </c>
      <c r="G2" s="4" t="str">
        <f>IFERROR(__xludf.DUMMYFUNCTION("""COMPUTED_VALUE"""),"Não")</f>
        <v>Não</v>
      </c>
      <c r="H2" s="4" t="str">
        <f>IFERROR(__xludf.DUMMYFUNCTION("""COMPUTED_VALUE"""),"CN Maraponga")</f>
        <v>CN Maraponga</v>
      </c>
      <c r="I2" s="4" t="str">
        <f>IFERROR(__xludf.DUMMYFUNCTION("""COMPUTED_VALUE"""),"Granja Lisboa ")</f>
        <v>Granja Lisboa </v>
      </c>
      <c r="J2" s="4">
        <f>IFERROR(__xludf.DUMMYFUNCTION("""COMPUTED_VALUE"""),6.0540235E7)</f>
        <v>60540235</v>
      </c>
      <c r="K2" s="4" t="str">
        <f>IFERROR(__xludf.DUMMYFUNCTION("""COMPUTED_VALUE"""),"4ª-feira")</f>
        <v>4ª-feira</v>
      </c>
      <c r="L2" s="4" t="str">
        <f>IFERROR(__xludf.DUMMYFUNCTION("""COMPUTED_VALUE"""),"Horários ")</f>
        <v>Horários </v>
      </c>
    </row>
    <row r="3">
      <c r="A3" s="3">
        <f>IFERROR(__xludf.DUMMYFUNCTION("""COMPUTED_VALUE"""),44752.807120868056)</f>
        <v>44752.80712</v>
      </c>
      <c r="B3" s="4" t="str">
        <f>IFERROR(__xludf.DUMMYFUNCTION("""COMPUTED_VALUE"""),"elianapati62@gmail.com")</f>
        <v>elianapati62@gmail.com</v>
      </c>
      <c r="C3" s="4" t="str">
        <f>IFERROR(__xludf.DUMMYFUNCTION("""COMPUTED_VALUE"""),"Eliana Patricia Castelo Branco Martins")</f>
        <v>Eliana Patricia Castelo Branco Martins</v>
      </c>
      <c r="D3" s="4">
        <f>IFERROR(__xludf.DUMMYFUNCTION("""COMPUTED_VALUE"""),54.0)</f>
        <v>54</v>
      </c>
      <c r="E3" s="4" t="str">
        <f>IFERROR(__xludf.DUMMYFUNCTION("""COMPUTED_VALUE"""),"(85)98649-1326")</f>
        <v>(85)98649-1326</v>
      </c>
      <c r="F3" s="4" t="str">
        <f>IFERROR(__xludf.DUMMYFUNCTION("""COMPUTED_VALUE"""),"Divorciado (a)")</f>
        <v>Divorciado (a)</v>
      </c>
      <c r="G3" s="4" t="str">
        <f>IFERROR(__xludf.DUMMYFUNCTION("""COMPUTED_VALUE"""),"Não")</f>
        <v>Não</v>
      </c>
      <c r="H3" s="4" t="str">
        <f>IFERROR(__xludf.DUMMYFUNCTION("""COMPUTED_VALUE"""),"CN Maraponga")</f>
        <v>CN Maraponga</v>
      </c>
      <c r="I3" s="4" t="str">
        <f>IFERROR(__xludf.DUMMYFUNCTION("""COMPUTED_VALUE"""),"Parangaba")</f>
        <v>Parangaba</v>
      </c>
      <c r="J3" s="4">
        <f>IFERROR(__xludf.DUMMYFUNCTION("""COMPUTED_VALUE"""),6.042141E7)</f>
        <v>60421410</v>
      </c>
      <c r="K3" s="4" t="str">
        <f>IFERROR(__xludf.DUMMYFUNCTION("""COMPUTED_VALUE"""),"Sábado")</f>
        <v>Sábado</v>
      </c>
      <c r="L3" s="4"/>
    </row>
    <row r="4">
      <c r="A4" s="3">
        <f>IFERROR(__xludf.DUMMYFUNCTION("""COMPUTED_VALUE"""),44753.55062918982)</f>
        <v>44753.55063</v>
      </c>
      <c r="B4" s="4" t="str">
        <f>IFERROR(__xludf.DUMMYFUNCTION("""COMPUTED_VALUE"""),"wesley.contato00@gmail.com")</f>
        <v>wesley.contato00@gmail.com</v>
      </c>
      <c r="C4" s="4" t="str">
        <f>IFERROR(__xludf.DUMMYFUNCTION("""COMPUTED_VALUE"""),"Wesley Santana Pinheiro ")</f>
        <v>Wesley Santana Pinheiro </v>
      </c>
      <c r="D4" s="4">
        <f>IFERROR(__xludf.DUMMYFUNCTION("""COMPUTED_VALUE"""),24.0)</f>
        <v>24</v>
      </c>
      <c r="E4" s="4" t="str">
        <f>IFERROR(__xludf.DUMMYFUNCTION("""COMPUTED_VALUE"""),"(88)99999-0226")</f>
        <v>(88)99999-0226</v>
      </c>
      <c r="F4" s="4" t="str">
        <f>IFERROR(__xludf.DUMMYFUNCTION("""COMPUTED_VALUE"""),"Namorando")</f>
        <v>Namorando</v>
      </c>
      <c r="G4" s="4" t="str">
        <f>IFERROR(__xludf.DUMMYFUNCTION("""COMPUTED_VALUE"""),"Não")</f>
        <v>Não</v>
      </c>
      <c r="H4" s="4" t="str">
        <f>IFERROR(__xludf.DUMMYFUNCTION("""COMPUTED_VALUE"""),"CN Maraponga")</f>
        <v>CN Maraponga</v>
      </c>
      <c r="I4" s="4" t="str">
        <f>IFERROR(__xludf.DUMMYFUNCTION("""COMPUTED_VALUE"""),"Parangaba ")</f>
        <v>Parangaba </v>
      </c>
      <c r="J4" s="4">
        <f>IFERROR(__xludf.DUMMYFUNCTION("""COMPUTED_VALUE"""),6.074056E7)</f>
        <v>60740560</v>
      </c>
      <c r="K4" s="4" t="str">
        <f>IFERROR(__xludf.DUMMYFUNCTION("""COMPUTED_VALUE"""),"3ª-feira")</f>
        <v>3ª-feira</v>
      </c>
      <c r="L4" s="4"/>
    </row>
    <row r="5">
      <c r="A5" s="3">
        <f>IFERROR(__xludf.DUMMYFUNCTION("""COMPUTED_VALUE"""),44753.67193521991)</f>
        <v>44753.67194</v>
      </c>
      <c r="B5" s="4" t="str">
        <f>IFERROR(__xludf.DUMMYFUNCTION("""COMPUTED_VALUE"""),"lorrainebastos30@gmail.com")</f>
        <v>lorrainebastos30@gmail.com</v>
      </c>
      <c r="C5" s="4" t="str">
        <f>IFERROR(__xludf.DUMMYFUNCTION("""COMPUTED_VALUE"""),"Lorraine bastos de Sousa ")</f>
        <v>Lorraine bastos de Sousa </v>
      </c>
      <c r="D5" s="4">
        <f>IFERROR(__xludf.DUMMYFUNCTION("""COMPUTED_VALUE"""),25.0)</f>
        <v>25</v>
      </c>
      <c r="E5" s="4" t="str">
        <f>IFERROR(__xludf.DUMMYFUNCTION("""COMPUTED_VALUE"""),"85 99839-3559")</f>
        <v>85 99839-3559</v>
      </c>
      <c r="F5" s="4" t="str">
        <f>IFERROR(__xludf.DUMMYFUNCTION("""COMPUTED_VALUE"""),"Solteiro (a)")</f>
        <v>Solteiro (a)</v>
      </c>
      <c r="G5" s="4" t="str">
        <f>IFERROR(__xludf.DUMMYFUNCTION("""COMPUTED_VALUE"""),"Sim")</f>
        <v>Sim</v>
      </c>
      <c r="H5" s="4" t="str">
        <f>IFERROR(__xludf.DUMMYFUNCTION("""COMPUTED_VALUE"""),"CN Maraponga")</f>
        <v>CN Maraponga</v>
      </c>
      <c r="I5" s="4" t="str">
        <f>IFERROR(__xludf.DUMMYFUNCTION("""COMPUTED_VALUE"""),"Maraponga ")</f>
        <v>Maraponga </v>
      </c>
      <c r="J5" s="4"/>
      <c r="K5" s="4" t="str">
        <f>IFERROR(__xludf.DUMMYFUNCTION("""COMPUTED_VALUE"""),"2ª-feira")</f>
        <v>2ª-feira</v>
      </c>
      <c r="L5" s="4" t="str">
        <f>IFERROR(__xludf.DUMMYFUNCTION("""COMPUTED_VALUE"""),"Como faço pra apresentar minha filha no culto ")</f>
        <v>Como faço pra apresentar minha filha no culto </v>
      </c>
    </row>
    <row r="6">
      <c r="A6" s="3">
        <f>IFERROR(__xludf.DUMMYFUNCTION("""COMPUTED_VALUE"""),44754.804364166666)</f>
        <v>44754.80436</v>
      </c>
      <c r="B6" s="4" t="str">
        <f>IFERROR(__xludf.DUMMYFUNCTION("""COMPUTED_VALUE"""),"meirilania.m.m.s@gmail.com")</f>
        <v>meirilania.m.m.s@gmail.com</v>
      </c>
      <c r="C6" s="4" t="str">
        <f>IFERROR(__xludf.DUMMYFUNCTION("""COMPUTED_VALUE"""),"Maria Meirilania Medeiros dos santos Oliveira ")</f>
        <v>Maria Meirilania Medeiros dos santos Oliveira </v>
      </c>
      <c r="D6" s="4">
        <f>IFERROR(__xludf.DUMMYFUNCTION("""COMPUTED_VALUE"""),29.0)</f>
        <v>29</v>
      </c>
      <c r="E6" s="4" t="str">
        <f>IFERROR(__xludf.DUMMYFUNCTION("""COMPUTED_VALUE"""),"8598929-6893")</f>
        <v>8598929-6893</v>
      </c>
      <c r="F6" s="4" t="str">
        <f>IFERROR(__xludf.DUMMYFUNCTION("""COMPUTED_VALUE"""),"Casado (a)")</f>
        <v>Casado (a)</v>
      </c>
      <c r="G6" s="4" t="str">
        <f>IFERROR(__xludf.DUMMYFUNCTION("""COMPUTED_VALUE"""),"Não")</f>
        <v>Não</v>
      </c>
      <c r="H6" s="4" t="str">
        <f>IFERROR(__xludf.DUMMYFUNCTION("""COMPUTED_VALUE"""),"CN Maraponga")</f>
        <v>CN Maraponga</v>
      </c>
      <c r="I6" s="4" t="str">
        <f>IFERROR(__xludf.DUMMYFUNCTION("""COMPUTED_VALUE"""),"Mondubim ")</f>
        <v>Mondubim </v>
      </c>
      <c r="J6" s="4"/>
      <c r="K6" s="4" t="str">
        <f>IFERROR(__xludf.DUMMYFUNCTION("""COMPUTED_VALUE"""),"4ª-feira")</f>
        <v>4ª-feira</v>
      </c>
      <c r="L6" s="4" t="str">
        <f>IFERROR(__xludf.DUMMYFUNCTION("""COMPUTED_VALUE"""),"Meu número só funciona o zap.")</f>
        <v>Meu número só funciona o zap.</v>
      </c>
    </row>
    <row r="7">
      <c r="A7" s="3">
        <f>IFERROR(__xludf.DUMMYFUNCTION("""COMPUTED_VALUE"""),44755.85214236112)</f>
        <v>44755.85214</v>
      </c>
      <c r="B7" s="4" t="str">
        <f>IFERROR(__xludf.DUMMYFUNCTION("""COMPUTED_VALUE"""),"vitorsupinpa@gmail.com")</f>
        <v>vitorsupinpa@gmail.com</v>
      </c>
      <c r="C7" s="4" t="str">
        <f>IFERROR(__xludf.DUMMYFUNCTION("""COMPUTED_VALUE"""),"Vitor Hugo Pimentel e Silva")</f>
        <v>Vitor Hugo Pimentel e Silva</v>
      </c>
      <c r="D7" s="4">
        <f>IFERROR(__xludf.DUMMYFUNCTION("""COMPUTED_VALUE"""),32.0)</f>
        <v>32</v>
      </c>
      <c r="E7" s="4" t="str">
        <f>IFERROR(__xludf.DUMMYFUNCTION("""COMPUTED_VALUE"""),"(85)91234-5678")</f>
        <v>(85)91234-5678</v>
      </c>
      <c r="F7" s="4" t="str">
        <f>IFERROR(__xludf.DUMMYFUNCTION("""COMPUTED_VALUE"""),"Solteiro (a)")</f>
        <v>Solteiro (a)</v>
      </c>
      <c r="G7" s="4" t="str">
        <f>IFERROR(__xludf.DUMMYFUNCTION("""COMPUTED_VALUE"""),"Não")</f>
        <v>Não</v>
      </c>
      <c r="H7" s="4" t="str">
        <f>IFERROR(__xludf.DUMMYFUNCTION("""COMPUTED_VALUE"""),"CN Maraponga")</f>
        <v>CN Maraponga</v>
      </c>
      <c r="I7" s="4" t="str">
        <f>IFERROR(__xludf.DUMMYFUNCTION("""COMPUTED_VALUE"""),"Centro e localidades próximas")</f>
        <v>Centro e localidades próximas</v>
      </c>
      <c r="J7" s="4">
        <f>IFERROR(__xludf.DUMMYFUNCTION("""COMPUTED_VALUE"""),6.0015001E7)</f>
        <v>60015001</v>
      </c>
      <c r="K7" s="4" t="str">
        <f>IFERROR(__xludf.DUMMYFUNCTION("""COMPUTED_VALUE"""),"4ª-feira")</f>
        <v>4ª-feira</v>
      </c>
      <c r="L7" s="4"/>
    </row>
    <row r="8">
      <c r="A8" s="3">
        <f>IFERROR(__xludf.DUMMYFUNCTION("""COMPUTED_VALUE"""),44755.87068346065)</f>
        <v>44755.87068</v>
      </c>
      <c r="B8" s="4" t="str">
        <f>IFERROR(__xludf.DUMMYFUNCTION("""COMPUTED_VALUE"""),"beth.lf@hotmail.com")</f>
        <v>beth.lf@hotmail.com</v>
      </c>
      <c r="C8" s="4" t="str">
        <f>IFERROR(__xludf.DUMMYFUNCTION("""COMPUTED_VALUE"""),"Elizabeth Lima Fernandes Campos ")</f>
        <v>Elizabeth Lima Fernandes Campos </v>
      </c>
      <c r="D8" s="4">
        <f>IFERROR(__xludf.DUMMYFUNCTION("""COMPUTED_VALUE"""),39.0)</f>
        <v>39</v>
      </c>
      <c r="E8" s="4" t="str">
        <f>IFERROR(__xludf.DUMMYFUNCTION("""COMPUTED_VALUE"""),"(85) 98712-5389")</f>
        <v>(85) 98712-5389</v>
      </c>
      <c r="F8" s="4" t="str">
        <f>IFERROR(__xludf.DUMMYFUNCTION("""COMPUTED_VALUE"""),"Casado (a)")</f>
        <v>Casado (a)</v>
      </c>
      <c r="G8" s="4" t="str">
        <f>IFERROR(__xludf.DUMMYFUNCTION("""COMPUTED_VALUE"""),"Sim")</f>
        <v>Sim</v>
      </c>
      <c r="H8" s="4" t="str">
        <f>IFERROR(__xludf.DUMMYFUNCTION("""COMPUTED_VALUE"""),"CN Maraponga")</f>
        <v>CN Maraponga</v>
      </c>
      <c r="I8" s="4" t="str">
        <f>IFERROR(__xludf.DUMMYFUNCTION("""COMPUTED_VALUE"""),"Maraponga ")</f>
        <v>Maraponga </v>
      </c>
      <c r="J8" s="4">
        <f>IFERROR(__xludf.DUMMYFUNCTION("""COMPUTED_VALUE"""),6.0710715E7)</f>
        <v>60710715</v>
      </c>
      <c r="K8" s="4" t="str">
        <f>IFERROR(__xludf.DUMMYFUNCTION("""COMPUTED_VALUE"""),"Sábado")</f>
        <v>Sábado</v>
      </c>
      <c r="L8" s="4"/>
    </row>
    <row r="9">
      <c r="A9" s="3">
        <f>IFERROR(__xludf.DUMMYFUNCTION("""COMPUTED_VALUE"""),44760.52990637731)</f>
        <v>44760.52991</v>
      </c>
      <c r="B9" s="4" t="str">
        <f>IFERROR(__xludf.DUMMYFUNCTION("""COMPUTED_VALUE"""),"Meirilania.m.m.s@gmail.com")</f>
        <v>Meirilania.m.m.s@gmail.com</v>
      </c>
      <c r="C9" s="4" t="str">
        <f>IFERROR(__xludf.DUMMYFUNCTION("""COMPUTED_VALUE"""),"Maria Meirilania Medeiros dos santos Oliveira ")</f>
        <v>Maria Meirilania Medeiros dos santos Oliveira </v>
      </c>
      <c r="D9" s="4">
        <f>IFERROR(__xludf.DUMMYFUNCTION("""COMPUTED_VALUE"""),29.0)</f>
        <v>29</v>
      </c>
      <c r="E9" s="4" t="str">
        <f>IFERROR(__xludf.DUMMYFUNCTION("""COMPUTED_VALUE"""),"8599267-5233")</f>
        <v>8599267-5233</v>
      </c>
      <c r="F9" s="4" t="str">
        <f>IFERROR(__xludf.DUMMYFUNCTION("""COMPUTED_VALUE"""),"Casado (a)")</f>
        <v>Casado (a)</v>
      </c>
      <c r="G9" s="4" t="str">
        <f>IFERROR(__xludf.DUMMYFUNCTION("""COMPUTED_VALUE"""),"Não")</f>
        <v>Não</v>
      </c>
      <c r="H9" s="4" t="str">
        <f>IFERROR(__xludf.DUMMYFUNCTION("""COMPUTED_VALUE"""),"CN Maraponga")</f>
        <v>CN Maraponga</v>
      </c>
      <c r="I9" s="4" t="str">
        <f>IFERROR(__xludf.DUMMYFUNCTION("""COMPUTED_VALUE"""),"Mondubim ")</f>
        <v>Mondubim </v>
      </c>
      <c r="J9" s="4"/>
      <c r="K9" s="4" t="str">
        <f>IFERROR(__xludf.DUMMYFUNCTION("""COMPUTED_VALUE"""),"3ª-feira")</f>
        <v>3ª-feira</v>
      </c>
      <c r="L9" s="4"/>
    </row>
    <row r="10">
      <c r="A10" s="3">
        <f>IFERROR(__xludf.DUMMYFUNCTION("""COMPUTED_VALUE"""),44760.56966565972)</f>
        <v>44760.56967</v>
      </c>
      <c r="B10" s="4" t="str">
        <f>IFERROR(__xludf.DUMMYFUNCTION("""COMPUTED_VALUE"""),"faelluana@hotmail.com")</f>
        <v>faelluana@hotmail.com</v>
      </c>
      <c r="C10" s="4" t="str">
        <f>IFERROR(__xludf.DUMMYFUNCTION("""COMPUTED_VALUE"""),"Luana Maria Cruz Magalhães Martins ")</f>
        <v>Luana Maria Cruz Magalhães Martins </v>
      </c>
      <c r="D10" s="4">
        <f>IFERROR(__xludf.DUMMYFUNCTION("""COMPUTED_VALUE"""),28.0)</f>
        <v>28</v>
      </c>
      <c r="E10" s="4" t="str">
        <f>IFERROR(__xludf.DUMMYFUNCTION("""COMPUTED_VALUE"""),"(85)98661-8068")</f>
        <v>(85)98661-8068</v>
      </c>
      <c r="F10" s="4" t="str">
        <f>IFERROR(__xludf.DUMMYFUNCTION("""COMPUTED_VALUE"""),"Casado (a)")</f>
        <v>Casado (a)</v>
      </c>
      <c r="G10" s="4" t="str">
        <f>IFERROR(__xludf.DUMMYFUNCTION("""COMPUTED_VALUE"""),"Não")</f>
        <v>Não</v>
      </c>
      <c r="H10" s="4" t="str">
        <f>IFERROR(__xludf.DUMMYFUNCTION("""COMPUTED_VALUE"""),"CN Maraponga")</f>
        <v>CN Maraponga</v>
      </c>
      <c r="I10" s="4" t="str">
        <f>IFERROR(__xludf.DUMMYFUNCTION("""COMPUTED_VALUE"""),"José Walter ")</f>
        <v>José Walter </v>
      </c>
      <c r="J10" s="4">
        <f>IFERROR(__xludf.DUMMYFUNCTION("""COMPUTED_VALUE"""),6.075036E7)</f>
        <v>60750360</v>
      </c>
      <c r="K10" s="4" t="str">
        <f>IFERROR(__xludf.DUMMYFUNCTION("""COMPUTED_VALUE"""),"3ª-feira")</f>
        <v>3ª-feira</v>
      </c>
      <c r="L10" s="4"/>
    </row>
    <row r="11">
      <c r="A11" s="3">
        <f>IFERROR(__xludf.DUMMYFUNCTION("""COMPUTED_VALUE"""),44761.348870451395)</f>
        <v>44761.34887</v>
      </c>
      <c r="B11" s="4" t="str">
        <f>IFERROR(__xludf.DUMMYFUNCTION("""COMPUTED_VALUE"""),"andreadaraujo78@gmail.com")</f>
        <v>andreadaraujo78@gmail.com</v>
      </c>
      <c r="C11" s="4" t="str">
        <f>IFERROR(__xludf.DUMMYFUNCTION("""COMPUTED_VALUE"""),"Andrea Dias de Araujo")</f>
        <v>Andrea Dias de Araujo</v>
      </c>
      <c r="D11" s="4">
        <f>IFERROR(__xludf.DUMMYFUNCTION("""COMPUTED_VALUE"""),44.0)</f>
        <v>44</v>
      </c>
      <c r="E11" s="4" t="str">
        <f>IFERROR(__xludf.DUMMYFUNCTION("""COMPUTED_VALUE"""),"(85) 99197-4844")</f>
        <v>(85) 99197-4844</v>
      </c>
      <c r="F11" s="4" t="str">
        <f>IFERROR(__xludf.DUMMYFUNCTION("""COMPUTED_VALUE"""),"Solteiro (a)")</f>
        <v>Solteiro (a)</v>
      </c>
      <c r="G11" s="4" t="str">
        <f>IFERROR(__xludf.DUMMYFUNCTION("""COMPUTED_VALUE"""),"Não")</f>
        <v>Não</v>
      </c>
      <c r="H11" s="4" t="str">
        <f>IFERROR(__xludf.DUMMYFUNCTION("""COMPUTED_VALUE"""),"CN Maraponga")</f>
        <v>CN Maraponga</v>
      </c>
      <c r="I11" s="4" t="str">
        <f>IFERROR(__xludf.DUMMYFUNCTION("""COMPUTED_VALUE"""),"Maraponga ")</f>
        <v>Maraponga </v>
      </c>
      <c r="J11" s="4"/>
      <c r="K11" s="4" t="str">
        <f>IFERROR(__xludf.DUMMYFUNCTION("""COMPUTED_VALUE"""),"6ª-feira")</f>
        <v>6ª-feira</v>
      </c>
      <c r="L11" s="4"/>
    </row>
    <row r="12">
      <c r="A12" s="3">
        <f>IFERROR(__xludf.DUMMYFUNCTION("""COMPUTED_VALUE"""),44761.57930466436)</f>
        <v>44761.5793</v>
      </c>
      <c r="B12" s="4" t="str">
        <f>IFERROR(__xludf.DUMMYFUNCTION("""COMPUTED_VALUE"""),"alineserpa26@hotmail.com")</f>
        <v>alineserpa26@hotmail.com</v>
      </c>
      <c r="C12" s="4" t="str">
        <f>IFERROR(__xludf.DUMMYFUNCTION("""COMPUTED_VALUE"""),"Aline Serpa de Almeida ")</f>
        <v>Aline Serpa de Almeida </v>
      </c>
      <c r="D12" s="4">
        <f>IFERROR(__xludf.DUMMYFUNCTION("""COMPUTED_VALUE"""),39.0)</f>
        <v>39</v>
      </c>
      <c r="E12" s="4" t="str">
        <f>IFERROR(__xludf.DUMMYFUNCTION("""COMPUTED_VALUE"""),"(85)98845-3804")</f>
        <v>(85)98845-3804</v>
      </c>
      <c r="F12" s="4" t="str">
        <f>IFERROR(__xludf.DUMMYFUNCTION("""COMPUTED_VALUE"""),"Divorciado (a)")</f>
        <v>Divorciado (a)</v>
      </c>
      <c r="G12" s="4" t="str">
        <f>IFERROR(__xludf.DUMMYFUNCTION("""COMPUTED_VALUE"""),"Não")</f>
        <v>Não</v>
      </c>
      <c r="H12" s="4" t="str">
        <f>IFERROR(__xludf.DUMMYFUNCTION("""COMPUTED_VALUE"""),"CN Maraponga")</f>
        <v>CN Maraponga</v>
      </c>
      <c r="I12" s="4" t="str">
        <f>IFERROR(__xludf.DUMMYFUNCTION("""COMPUTED_VALUE"""),"Damas ")</f>
        <v>Damas </v>
      </c>
      <c r="J12" s="4">
        <f>IFERROR(__xludf.DUMMYFUNCTION("""COMPUTED_VALUE"""),6.0425808E7)</f>
        <v>60425808</v>
      </c>
      <c r="K12" s="4" t="str">
        <f>IFERROR(__xludf.DUMMYFUNCTION("""COMPUTED_VALUE"""),"3ª-feira")</f>
        <v>3ª-feira</v>
      </c>
      <c r="L12" s="4"/>
    </row>
    <row r="13">
      <c r="A13" s="3">
        <f>IFERROR(__xludf.DUMMYFUNCTION("""COMPUTED_VALUE"""),44761.898940196756)</f>
        <v>44761.89894</v>
      </c>
      <c r="B13" s="4" t="str">
        <f>IFERROR(__xludf.DUMMYFUNCTION("""COMPUTED_VALUE"""),"davys.net007@gmail.com")</f>
        <v>davys.net007@gmail.com</v>
      </c>
      <c r="C13" s="4" t="str">
        <f>IFERROR(__xludf.DUMMYFUNCTION("""COMPUTED_VALUE"""),"Davi Santos Pereira ")</f>
        <v>Davi Santos Pereira </v>
      </c>
      <c r="D13" s="4">
        <f>IFERROR(__xludf.DUMMYFUNCTION("""COMPUTED_VALUE"""),32.0)</f>
        <v>32</v>
      </c>
      <c r="E13" s="4" t="str">
        <f>IFERROR(__xludf.DUMMYFUNCTION("""COMPUTED_VALUE"""),"8599665-6960")</f>
        <v>8599665-6960</v>
      </c>
      <c r="F13" s="4" t="str">
        <f>IFERROR(__xludf.DUMMYFUNCTION("""COMPUTED_VALUE"""),"Solteiro (a)")</f>
        <v>Solteiro (a)</v>
      </c>
      <c r="G13" s="4" t="str">
        <f>IFERROR(__xludf.DUMMYFUNCTION("""COMPUTED_VALUE"""),"Não")</f>
        <v>Não</v>
      </c>
      <c r="H13" s="4" t="str">
        <f>IFERROR(__xludf.DUMMYFUNCTION("""COMPUTED_VALUE"""),"CN Maraponga")</f>
        <v>CN Maraponga</v>
      </c>
      <c r="I13" s="4" t="str">
        <f>IFERROR(__xludf.DUMMYFUNCTION("""COMPUTED_VALUE"""),"Conjunto Ceará e adjacências ")</f>
        <v>Conjunto Ceará e adjacências </v>
      </c>
      <c r="J13" s="4">
        <f>IFERROR(__xludf.DUMMYFUNCTION("""COMPUTED_VALUE"""),6.0543345E7)</f>
        <v>60543345</v>
      </c>
      <c r="K13" s="4" t="str">
        <f>IFERROR(__xludf.DUMMYFUNCTION("""COMPUTED_VALUE"""),"Sábado")</f>
        <v>Sábado</v>
      </c>
      <c r="L13" s="4"/>
    </row>
    <row r="14">
      <c r="A14" s="3">
        <f>IFERROR(__xludf.DUMMYFUNCTION("""COMPUTED_VALUE"""),44763.47399377314)</f>
        <v>44763.47399</v>
      </c>
      <c r="B14" s="4" t="str">
        <f>IFERROR(__xludf.DUMMYFUNCTION("""COMPUTED_VALUE"""),"taynahmmota@gmail.com")</f>
        <v>taynahmmota@gmail.com</v>
      </c>
      <c r="C14" s="4" t="str">
        <f>IFERROR(__xludf.DUMMYFUNCTION("""COMPUTED_VALUE"""),"Taynah Moura Mota")</f>
        <v>Taynah Moura Mota</v>
      </c>
      <c r="D14" s="4">
        <f>IFERROR(__xludf.DUMMYFUNCTION("""COMPUTED_VALUE"""),24.0)</f>
        <v>24</v>
      </c>
      <c r="E14" s="4" t="str">
        <f>IFERROR(__xludf.DUMMYFUNCTION("""COMPUTED_VALUE"""),"(85) 99637-2748")</f>
        <v>(85) 99637-2748</v>
      </c>
      <c r="F14" s="4" t="str">
        <f>IFERROR(__xludf.DUMMYFUNCTION("""COMPUTED_VALUE"""),"Namorando")</f>
        <v>Namorando</v>
      </c>
      <c r="G14" s="4" t="str">
        <f>IFERROR(__xludf.DUMMYFUNCTION("""COMPUTED_VALUE"""),"Não")</f>
        <v>Não</v>
      </c>
      <c r="H14" s="4" t="str">
        <f>IFERROR(__xludf.DUMMYFUNCTION("""COMPUTED_VALUE"""),"CN Maraponga")</f>
        <v>CN Maraponga</v>
      </c>
      <c r="I14" s="4" t="str">
        <f>IFERROR(__xludf.DUMMYFUNCTION("""COMPUTED_VALUE"""),"Maraponga ")</f>
        <v>Maraponga </v>
      </c>
      <c r="J14" s="4">
        <f>IFERROR(__xludf.DUMMYFUNCTION("""COMPUTED_VALUE"""),6.071071E7)</f>
        <v>60710710</v>
      </c>
      <c r="K14" s="4" t="str">
        <f>IFERROR(__xludf.DUMMYFUNCTION("""COMPUTED_VALUE"""),"4ª-feira")</f>
        <v>4ª-feira</v>
      </c>
      <c r="L14" s="4"/>
    </row>
    <row r="15">
      <c r="A15" s="3">
        <f>IFERROR(__xludf.DUMMYFUNCTION("""COMPUTED_VALUE"""),44763.65870093749)</f>
        <v>44763.6587</v>
      </c>
      <c r="B15" s="4" t="str">
        <f>IFERROR(__xludf.DUMMYFUNCTION("""COMPUTED_VALUE"""),"hivydutra@gmail.com")</f>
        <v>hivydutra@gmail.com</v>
      </c>
      <c r="C15" s="4" t="str">
        <f>IFERROR(__xludf.DUMMYFUNCTION("""COMPUTED_VALUE"""),"Hivy Pereira Aguiar ")</f>
        <v>Hivy Pereira Aguiar </v>
      </c>
      <c r="D15" s="4">
        <f>IFERROR(__xludf.DUMMYFUNCTION("""COMPUTED_VALUE"""),40.0)</f>
        <v>40</v>
      </c>
      <c r="E15" s="4" t="str">
        <f>IFERROR(__xludf.DUMMYFUNCTION("""COMPUTED_VALUE"""),"(85)99944-6488")</f>
        <v>(85)99944-6488</v>
      </c>
      <c r="F15" s="4" t="str">
        <f>IFERROR(__xludf.DUMMYFUNCTION("""COMPUTED_VALUE"""),"Divorciado (a)")</f>
        <v>Divorciado (a)</v>
      </c>
      <c r="G15" s="4" t="str">
        <f>IFERROR(__xludf.DUMMYFUNCTION("""COMPUTED_VALUE"""),"Não")</f>
        <v>Não</v>
      </c>
      <c r="H15" s="4" t="str">
        <f>IFERROR(__xludf.DUMMYFUNCTION("""COMPUTED_VALUE"""),"CN Maraponga")</f>
        <v>CN Maraponga</v>
      </c>
      <c r="I15" s="4" t="str">
        <f>IFERROR(__xludf.DUMMYFUNCTION("""COMPUTED_VALUE"""),"Araturi")</f>
        <v>Araturi</v>
      </c>
      <c r="J15" s="4">
        <f>IFERROR(__xludf.DUMMYFUNCTION("""COMPUTED_VALUE"""),6.1600004E7)</f>
        <v>61600004</v>
      </c>
      <c r="K15" s="4" t="str">
        <f>IFERROR(__xludf.DUMMYFUNCTION("""COMPUTED_VALUE"""),"6ª-feira")</f>
        <v>6ª-feira</v>
      </c>
      <c r="L15" s="4" t="str">
        <f>IFERROR(__xludf.DUMMYFUNCTION("""COMPUTED_VALUE"""),"Moro na Caucaia sei que não deve ter nenhum pg por aqui ! Mas tenho carro posso me deslocar com facilidade ! Gostaria de participar do farol (acho que é assim que chamam) ")</f>
        <v>Moro na Caucaia sei que não deve ter nenhum pg por aqui ! Mas tenho carro posso me deslocar com facilidade ! Gostaria de participar do farol (acho que é assim que chamam) </v>
      </c>
    </row>
    <row r="16">
      <c r="A16" s="3">
        <f>IFERROR(__xludf.DUMMYFUNCTION("""COMPUTED_VALUE"""),44766.80099261574)</f>
        <v>44766.80099</v>
      </c>
      <c r="B16" s="4" t="str">
        <f>IFERROR(__xludf.DUMMYFUNCTION("""COMPUTED_VALUE"""),"saracgbarbosa.adv@gmail.com")</f>
        <v>saracgbarbosa.adv@gmail.com</v>
      </c>
      <c r="C16" s="4" t="str">
        <f>IFERROR(__xludf.DUMMYFUNCTION("""COMPUTED_VALUE"""),"Sara Carolina Gonzaga Barbosa ")</f>
        <v>Sara Carolina Gonzaga Barbosa </v>
      </c>
      <c r="D16" s="4">
        <f>IFERROR(__xludf.DUMMYFUNCTION("""COMPUTED_VALUE"""),29.0)</f>
        <v>29</v>
      </c>
      <c r="E16" s="4" t="str">
        <f>IFERROR(__xludf.DUMMYFUNCTION("""COMPUTED_VALUE"""),"(85) 98586-8590")</f>
        <v>(85) 98586-8590</v>
      </c>
      <c r="F16" s="4" t="str">
        <f>IFERROR(__xludf.DUMMYFUNCTION("""COMPUTED_VALUE"""),"Solteiro (a)")</f>
        <v>Solteiro (a)</v>
      </c>
      <c r="G16" s="4" t="str">
        <f>IFERROR(__xludf.DUMMYFUNCTION("""COMPUTED_VALUE"""),"Não")</f>
        <v>Não</v>
      </c>
      <c r="H16" s="4" t="str">
        <f>IFERROR(__xludf.DUMMYFUNCTION("""COMPUTED_VALUE"""),"CN Maraponga")</f>
        <v>CN Maraponga</v>
      </c>
      <c r="I16" s="4" t="str">
        <f>IFERROR(__xludf.DUMMYFUNCTION("""COMPUTED_VALUE"""),"Jockey Club ")</f>
        <v>Jockey Club </v>
      </c>
      <c r="J16" s="4">
        <f>IFERROR(__xludf.DUMMYFUNCTION("""COMPUTED_VALUE"""),6.0510325E7)</f>
        <v>60510325</v>
      </c>
      <c r="K16" s="4" t="str">
        <f>IFERROR(__xludf.DUMMYFUNCTION("""COMPUTED_VALUE"""),"6ª-feira")</f>
        <v>6ª-feira</v>
      </c>
      <c r="L16" s="4" t="str">
        <f>IFERROR(__xludf.DUMMYFUNCTION("""COMPUTED_VALUE"""),"Marquei sexta, mas pode ser sábado também :)")</f>
        <v>Marquei sexta, mas pode ser sábado também :)</v>
      </c>
    </row>
    <row r="17">
      <c r="A17" s="3">
        <f>IFERROR(__xludf.DUMMYFUNCTION("""COMPUTED_VALUE"""),44766.80730111112)</f>
        <v>44766.8073</v>
      </c>
      <c r="B17" s="4" t="str">
        <f>IFERROR(__xludf.DUMMYFUNCTION("""COMPUTED_VALUE"""),"al-y-ne@hotmail.com")</f>
        <v>al-y-ne@hotmail.com</v>
      </c>
      <c r="C17" s="4" t="str">
        <f>IFERROR(__xludf.DUMMYFUNCTION("""COMPUTED_VALUE"""),"Alyne Leocadio oliveira ")</f>
        <v>Alyne Leocadio oliveira </v>
      </c>
      <c r="D17" s="4">
        <f>IFERROR(__xludf.DUMMYFUNCTION("""COMPUTED_VALUE"""),29.0)</f>
        <v>29</v>
      </c>
      <c r="E17" s="4" t="str">
        <f>IFERROR(__xludf.DUMMYFUNCTION("""COMPUTED_VALUE"""),"(85)99749-1656")</f>
        <v>(85)99749-1656</v>
      </c>
      <c r="F17" s="4" t="str">
        <f>IFERROR(__xludf.DUMMYFUNCTION("""COMPUTED_VALUE"""),"Solteiro (a)")</f>
        <v>Solteiro (a)</v>
      </c>
      <c r="G17" s="4" t="str">
        <f>IFERROR(__xludf.DUMMYFUNCTION("""COMPUTED_VALUE"""),"Não")</f>
        <v>Não</v>
      </c>
      <c r="H17" s="4" t="str">
        <f>IFERROR(__xludf.DUMMYFUNCTION("""COMPUTED_VALUE"""),"CN Maraponga")</f>
        <v>CN Maraponga</v>
      </c>
      <c r="I17" s="4" t="str">
        <f>IFERROR(__xludf.DUMMYFUNCTION("""COMPUTED_VALUE"""),"Fatima")</f>
        <v>Fatima</v>
      </c>
      <c r="J17" s="4">
        <f>IFERROR(__xludf.DUMMYFUNCTION("""COMPUTED_VALUE"""),6.0050011E7)</f>
        <v>60050011</v>
      </c>
      <c r="K17" s="4" t="str">
        <f>IFERROR(__xludf.DUMMYFUNCTION("""COMPUTED_VALUE"""),"6ª-feira")</f>
        <v>6ª-feira</v>
      </c>
      <c r="L17" s="4" t="str">
        <f>IFERROR(__xludf.DUMMYFUNCTION("""COMPUTED_VALUE"""),"Pode ser no sábado também, e também não tenho restrição de bairro")</f>
        <v>Pode ser no sábado também, e também não tenho restrição de bairro</v>
      </c>
    </row>
    <row r="18">
      <c r="A18" s="3">
        <f>IFERROR(__xludf.DUMMYFUNCTION("""COMPUTED_VALUE"""),44767.58664921296)</f>
        <v>44767.58665</v>
      </c>
      <c r="B18" s="4" t="str">
        <f>IFERROR(__xludf.DUMMYFUNCTION("""COMPUTED_VALUE"""),"freitasluana872@gmail.com")</f>
        <v>freitasluana872@gmail.com</v>
      </c>
      <c r="C18" s="4" t="str">
        <f>IFERROR(__xludf.DUMMYFUNCTION("""COMPUTED_VALUE"""),"Luana Maria Freitas de Souza ")</f>
        <v>Luana Maria Freitas de Souza </v>
      </c>
      <c r="D18" s="4">
        <f>IFERROR(__xludf.DUMMYFUNCTION("""COMPUTED_VALUE"""),21.0)</f>
        <v>21</v>
      </c>
      <c r="E18" s="4" t="str">
        <f>IFERROR(__xludf.DUMMYFUNCTION("""COMPUTED_VALUE"""),"(85)99975-5169")</f>
        <v>(85)99975-5169</v>
      </c>
      <c r="F18" s="4" t="str">
        <f>IFERROR(__xludf.DUMMYFUNCTION("""COMPUTED_VALUE"""),"Casado (a)")</f>
        <v>Casado (a)</v>
      </c>
      <c r="G18" s="4" t="str">
        <f>IFERROR(__xludf.DUMMYFUNCTION("""COMPUTED_VALUE"""),"Não")</f>
        <v>Não</v>
      </c>
      <c r="H18" s="4" t="str">
        <f>IFERROR(__xludf.DUMMYFUNCTION("""COMPUTED_VALUE"""),"CN Maraponga")</f>
        <v>CN Maraponga</v>
      </c>
      <c r="I18" s="4" t="str">
        <f>IFERROR(__xludf.DUMMYFUNCTION("""COMPUTED_VALUE"""),"Jóquei clube ou parangaba ")</f>
        <v>Jóquei clube ou parangaba </v>
      </c>
      <c r="J18" s="4">
        <f>IFERROR(__xludf.DUMMYFUNCTION("""COMPUTED_VALUE"""),6.0440214E7)</f>
        <v>60440214</v>
      </c>
      <c r="K18" s="4" t="str">
        <f>IFERROR(__xludf.DUMMYFUNCTION("""COMPUTED_VALUE"""),"2ª-feira")</f>
        <v>2ª-feira</v>
      </c>
      <c r="L18" s="4" t="str">
        <f>IFERROR(__xludf.DUMMYFUNCTION("""COMPUTED_VALUE"""),"Que tenha criança , pois preciso levar o meu filho ")</f>
        <v>Que tenha criança , pois preciso levar o meu filho </v>
      </c>
    </row>
    <row r="19">
      <c r="A19" s="3">
        <f>IFERROR(__xludf.DUMMYFUNCTION("""COMPUTED_VALUE"""),44768.37999909722)</f>
        <v>44768.38</v>
      </c>
      <c r="B19" s="4" t="str">
        <f>IFERROR(__xludf.DUMMYFUNCTION("""COMPUTED_VALUE"""),"amandahvitoria22@gmail.com")</f>
        <v>amandahvitoria22@gmail.com</v>
      </c>
      <c r="C19" s="4" t="str">
        <f>IFERROR(__xludf.DUMMYFUNCTION("""COMPUTED_VALUE"""),"Amanda Vitória Constâncio Moreira")</f>
        <v>Amanda Vitória Constâncio Moreira</v>
      </c>
      <c r="D19" s="4">
        <f>IFERROR(__xludf.DUMMYFUNCTION("""COMPUTED_VALUE"""),24.0)</f>
        <v>24</v>
      </c>
      <c r="E19" s="4" t="str">
        <f>IFERROR(__xludf.DUMMYFUNCTION("""COMPUTED_VALUE"""),"(85)98636-8573")</f>
        <v>(85)98636-8573</v>
      </c>
      <c r="F19" s="4" t="str">
        <f>IFERROR(__xludf.DUMMYFUNCTION("""COMPUTED_VALUE"""),"Solteiro (a)")</f>
        <v>Solteiro (a)</v>
      </c>
      <c r="G19" s="4" t="str">
        <f>IFERROR(__xludf.DUMMYFUNCTION("""COMPUTED_VALUE"""),"Não")</f>
        <v>Não</v>
      </c>
      <c r="H19" s="4" t="str">
        <f>IFERROR(__xludf.DUMMYFUNCTION("""COMPUTED_VALUE"""),"CN Maraponga")</f>
        <v>CN Maraponga</v>
      </c>
      <c r="I19" s="4" t="str">
        <f>IFERROR(__xludf.DUMMYFUNCTION("""COMPUTED_VALUE"""),"Álvaro Weyne")</f>
        <v>Álvaro Weyne</v>
      </c>
      <c r="J19" s="4"/>
      <c r="K19" s="4" t="str">
        <f>IFERROR(__xludf.DUMMYFUNCTION("""COMPUTED_VALUE"""),"Sábado")</f>
        <v>Sábado</v>
      </c>
      <c r="L19" s="4"/>
    </row>
    <row r="20">
      <c r="A20" s="3">
        <f>IFERROR(__xludf.DUMMYFUNCTION("""COMPUTED_VALUE"""),44768.395619027775)</f>
        <v>44768.39562</v>
      </c>
      <c r="B20" s="4" t="str">
        <f>IFERROR(__xludf.DUMMYFUNCTION("""COMPUTED_VALUE"""),"hygor.maciell@gmail.com")</f>
        <v>hygor.maciell@gmail.com</v>
      </c>
      <c r="C20" s="4" t="str">
        <f>IFERROR(__xludf.DUMMYFUNCTION("""COMPUTED_VALUE"""),"Hygor Maciel Almeida de Queiroz ")</f>
        <v>Hygor Maciel Almeida de Queiroz </v>
      </c>
      <c r="D20" s="4">
        <f>IFERROR(__xludf.DUMMYFUNCTION("""COMPUTED_VALUE"""),29.0)</f>
        <v>29</v>
      </c>
      <c r="E20" s="4" t="str">
        <f>IFERROR(__xludf.DUMMYFUNCTION("""COMPUTED_VALUE"""),"(85)99902-5751")</f>
        <v>(85)99902-5751</v>
      </c>
      <c r="F20" s="4" t="str">
        <f>IFERROR(__xludf.DUMMYFUNCTION("""COMPUTED_VALUE"""),"Casado (a)")</f>
        <v>Casado (a)</v>
      </c>
      <c r="G20" s="4" t="str">
        <f>IFERROR(__xludf.DUMMYFUNCTION("""COMPUTED_VALUE"""),"Sim")</f>
        <v>Sim</v>
      </c>
      <c r="H20" s="4" t="str">
        <f>IFERROR(__xludf.DUMMYFUNCTION("""COMPUTED_VALUE"""),"CN Maraponga")</f>
        <v>CN Maraponga</v>
      </c>
      <c r="I20" s="4" t="str">
        <f>IFERROR(__xludf.DUMMYFUNCTION("""COMPUTED_VALUE"""),"Maraponga")</f>
        <v>Maraponga</v>
      </c>
      <c r="J20" s="4">
        <f>IFERROR(__xludf.DUMMYFUNCTION("""COMPUTED_VALUE"""),6.0761135E7)</f>
        <v>60761135</v>
      </c>
      <c r="K20" s="4" t="str">
        <f>IFERROR(__xludf.DUMMYFUNCTION("""COMPUTED_VALUE"""),"3ª-feira")</f>
        <v>3ª-feira</v>
      </c>
      <c r="L20" s="4"/>
    </row>
    <row r="21">
      <c r="A21" s="3">
        <f>IFERROR(__xludf.DUMMYFUNCTION("""COMPUTED_VALUE"""),44768.58191856482)</f>
        <v>44768.58192</v>
      </c>
      <c r="B21" s="4" t="str">
        <f>IFERROR(__xludf.DUMMYFUNCTION("""COMPUTED_VALUE"""),"tamararibeirobe@gmail.com")</f>
        <v>tamararibeirobe@gmail.com</v>
      </c>
      <c r="C21" s="4" t="str">
        <f>IFERROR(__xludf.DUMMYFUNCTION("""COMPUTED_VALUE"""),"Tâmara Ribeiro")</f>
        <v>Tâmara Ribeiro</v>
      </c>
      <c r="D21" s="4">
        <f>IFERROR(__xludf.DUMMYFUNCTION("""COMPUTED_VALUE"""),33.0)</f>
        <v>33</v>
      </c>
      <c r="E21" s="4" t="str">
        <f>IFERROR(__xludf.DUMMYFUNCTION("""COMPUTED_VALUE"""),"(85)99693-2346")</f>
        <v>(85)99693-2346</v>
      </c>
      <c r="F21" s="4" t="str">
        <f>IFERROR(__xludf.DUMMYFUNCTION("""COMPUTED_VALUE"""),"Casado (a)")</f>
        <v>Casado (a)</v>
      </c>
      <c r="G21" s="4" t="str">
        <f>IFERROR(__xludf.DUMMYFUNCTION("""COMPUTED_VALUE"""),"Sim")</f>
        <v>Sim</v>
      </c>
      <c r="H21" s="4" t="str">
        <f>IFERROR(__xludf.DUMMYFUNCTION("""COMPUTED_VALUE"""),"CN Maraponga")</f>
        <v>CN Maraponga</v>
      </c>
      <c r="I21" s="4" t="str">
        <f>IFERROR(__xludf.DUMMYFUNCTION("""COMPUTED_VALUE"""),"Maraponga e proximidades / Henrique Jorge e proximidades ")</f>
        <v>Maraponga e proximidades / Henrique Jorge e proximidades </v>
      </c>
      <c r="J21" s="4"/>
      <c r="K21" s="4" t="str">
        <f>IFERROR(__xludf.DUMMYFUNCTION("""COMPUTED_VALUE"""),"2ª-feira")</f>
        <v>2ª-feira</v>
      </c>
      <c r="L21" s="4" t="str">
        <f>IFERROR(__xludf.DUMMYFUNCTION("""COMPUTED_VALUE"""),"Marcamos segunda feira, mas (terça, quarta e sábado ) a noite também são dias e horários bons ")</f>
        <v>Marcamos segunda feira, mas (terça, quarta e sábado ) a noite também são dias e horários bons </v>
      </c>
    </row>
    <row r="22">
      <c r="A22" s="3">
        <f>IFERROR(__xludf.DUMMYFUNCTION("""COMPUTED_VALUE"""),44773.78387496528)</f>
        <v>44773.78387</v>
      </c>
      <c r="B22" s="4" t="str">
        <f>IFERROR(__xludf.DUMMYFUNCTION("""COMPUTED_VALUE"""),"rojackl@yahoo.com.br")</f>
        <v>rojackl@yahoo.com.br</v>
      </c>
      <c r="C22" s="4" t="str">
        <f>IFERROR(__xludf.DUMMYFUNCTION("""COMPUTED_VALUE"""),"JACKELINE PEREIRA NUNES")</f>
        <v>JACKELINE PEREIRA NUNES</v>
      </c>
      <c r="D22" s="4">
        <f>IFERROR(__xludf.DUMMYFUNCTION("""COMPUTED_VALUE"""),38.0)</f>
        <v>38</v>
      </c>
      <c r="E22" s="4" t="str">
        <f>IFERROR(__xludf.DUMMYFUNCTION("""COMPUTED_VALUE"""),"(85)98858-1585")</f>
        <v>(85)98858-1585</v>
      </c>
      <c r="F22" s="4" t="str">
        <f>IFERROR(__xludf.DUMMYFUNCTION("""COMPUTED_VALUE"""),"Casado (a)")</f>
        <v>Casado (a)</v>
      </c>
      <c r="G22" s="4" t="str">
        <f>IFERROR(__xludf.DUMMYFUNCTION("""COMPUTED_VALUE"""),"Não")</f>
        <v>Não</v>
      </c>
      <c r="H22" s="4" t="str">
        <f>IFERROR(__xludf.DUMMYFUNCTION("""COMPUTED_VALUE"""),"CN Maraponga")</f>
        <v>CN Maraponga</v>
      </c>
      <c r="I22" s="4" t="str">
        <f>IFERROR(__xludf.DUMMYFUNCTION("""COMPUTED_VALUE"""),"Mondubim ")</f>
        <v>Mondubim </v>
      </c>
      <c r="J22" s="4">
        <f>IFERROR(__xludf.DUMMYFUNCTION("""COMPUTED_VALUE"""),6.0752582E7)</f>
        <v>60752582</v>
      </c>
      <c r="K22" s="4" t="str">
        <f>IFERROR(__xludf.DUMMYFUNCTION("""COMPUTED_VALUE"""),"3ª-feira")</f>
        <v>3ª-feira</v>
      </c>
      <c r="L22" s="4"/>
    </row>
    <row r="23">
      <c r="A23" s="3">
        <f>IFERROR(__xludf.DUMMYFUNCTION("""COMPUTED_VALUE"""),44773.79563625)</f>
        <v>44773.79564</v>
      </c>
      <c r="B23" s="4" t="str">
        <f>IFERROR(__xludf.DUMMYFUNCTION("""COMPUTED_VALUE"""),"hanaelma@hotmail.com")</f>
        <v>hanaelma@hotmail.com</v>
      </c>
      <c r="C23" s="4" t="str">
        <f>IFERROR(__xludf.DUMMYFUNCTION("""COMPUTED_VALUE"""),"Ana Elma Mota ")</f>
        <v>Ana Elma Mota </v>
      </c>
      <c r="D23" s="4">
        <f>IFERROR(__xludf.DUMMYFUNCTION("""COMPUTED_VALUE"""),45.0)</f>
        <v>45</v>
      </c>
      <c r="E23" s="4" t="str">
        <f>IFERROR(__xludf.DUMMYFUNCTION("""COMPUTED_VALUE"""),"(85)98870-1800")</f>
        <v>(85)98870-1800</v>
      </c>
      <c r="F23" s="4" t="str">
        <f>IFERROR(__xludf.DUMMYFUNCTION("""COMPUTED_VALUE"""),"Divorciado (a)")</f>
        <v>Divorciado (a)</v>
      </c>
      <c r="G23" s="4" t="str">
        <f>IFERROR(__xludf.DUMMYFUNCTION("""COMPUTED_VALUE"""),"Sim")</f>
        <v>Sim</v>
      </c>
      <c r="H23" s="4" t="str">
        <f>IFERROR(__xludf.DUMMYFUNCTION("""COMPUTED_VALUE"""),"CN Maraponga")</f>
        <v>CN Maraponga</v>
      </c>
      <c r="I23" s="4" t="str">
        <f>IFERROR(__xludf.DUMMYFUNCTION("""COMPUTED_VALUE"""),"MARAPONGA ")</f>
        <v>MARAPONGA </v>
      </c>
      <c r="J23" s="4">
        <f>IFERROR(__xludf.DUMMYFUNCTION("""COMPUTED_VALUE"""),6.0711153E8)</f>
        <v>607111530</v>
      </c>
      <c r="K23" s="4" t="str">
        <f>IFERROR(__xludf.DUMMYFUNCTION("""COMPUTED_VALUE"""),"4ª-feira")</f>
        <v>4ª-feira</v>
      </c>
      <c r="L23" s="4"/>
    </row>
    <row r="24">
      <c r="A24" s="3">
        <f>IFERROR(__xludf.DUMMYFUNCTION("""COMPUTED_VALUE"""),44773.80039111111)</f>
        <v>44773.80039</v>
      </c>
      <c r="B24" s="4" t="str">
        <f>IFERROR(__xludf.DUMMYFUNCTION("""COMPUTED_VALUE"""),"liviacpinto@gmail.com")</f>
        <v>liviacpinto@gmail.com</v>
      </c>
      <c r="C24" s="4" t="str">
        <f>IFERROR(__xludf.DUMMYFUNCTION("""COMPUTED_VALUE"""),"Livia de Castro Pinto Dote")</f>
        <v>Livia de Castro Pinto Dote</v>
      </c>
      <c r="D24" s="4">
        <f>IFERROR(__xludf.DUMMYFUNCTION("""COMPUTED_VALUE"""),30.0)</f>
        <v>30</v>
      </c>
      <c r="E24" s="4" t="str">
        <f>IFERROR(__xludf.DUMMYFUNCTION("""COMPUTED_VALUE"""),"(85)99766-5795")</f>
        <v>(85)99766-5795</v>
      </c>
      <c r="F24" s="4" t="str">
        <f>IFERROR(__xludf.DUMMYFUNCTION("""COMPUTED_VALUE"""),"Casado (a)")</f>
        <v>Casado (a)</v>
      </c>
      <c r="G24" s="4" t="str">
        <f>IFERROR(__xludf.DUMMYFUNCTION("""COMPUTED_VALUE"""),"Não")</f>
        <v>Não</v>
      </c>
      <c r="H24" s="4" t="str">
        <f>IFERROR(__xludf.DUMMYFUNCTION("""COMPUTED_VALUE"""),"CN Maraponga")</f>
        <v>CN Maraponga</v>
      </c>
      <c r="I24" s="4" t="str">
        <f>IFERROR(__xludf.DUMMYFUNCTION("""COMPUTED_VALUE"""),"Itaperi/Maraponga ")</f>
        <v>Itaperi/Maraponga </v>
      </c>
      <c r="J24" s="4">
        <f>IFERROR(__xludf.DUMMYFUNCTION("""COMPUTED_VALUE"""),6.071403E7)</f>
        <v>60714030</v>
      </c>
      <c r="K24" s="4" t="str">
        <f>IFERROR(__xludf.DUMMYFUNCTION("""COMPUTED_VALUE"""),"4ª-feira")</f>
        <v>4ª-feira</v>
      </c>
      <c r="L24" s="4"/>
    </row>
    <row r="25">
      <c r="A25" s="3">
        <f>IFERROR(__xludf.DUMMYFUNCTION("""COMPUTED_VALUE"""),44774.71553385417)</f>
        <v>44774.71553</v>
      </c>
      <c r="B25" s="4" t="str">
        <f>IFERROR(__xludf.DUMMYFUNCTION("""COMPUTED_VALUE"""),"julya8811@gmail.com")</f>
        <v>julya8811@gmail.com</v>
      </c>
      <c r="C25" s="4" t="str">
        <f>IFERROR(__xludf.DUMMYFUNCTION("""COMPUTED_VALUE"""),"Julianne de Araujo Mota da Silva ")</f>
        <v>Julianne de Araujo Mota da Silva </v>
      </c>
      <c r="D25" s="4">
        <f>IFERROR(__xludf.DUMMYFUNCTION("""COMPUTED_VALUE"""),38.0)</f>
        <v>38</v>
      </c>
      <c r="E25" s="4" t="str">
        <f>IFERROR(__xludf.DUMMYFUNCTION("""COMPUTED_VALUE"""),"(85)98592-1614")</f>
        <v>(85)98592-1614</v>
      </c>
      <c r="F25" s="4" t="str">
        <f>IFERROR(__xludf.DUMMYFUNCTION("""COMPUTED_VALUE"""),"Divorciado (a)")</f>
        <v>Divorciado (a)</v>
      </c>
      <c r="G25" s="4" t="str">
        <f>IFERROR(__xludf.DUMMYFUNCTION("""COMPUTED_VALUE"""),"Não")</f>
        <v>Não</v>
      </c>
      <c r="H25" s="4" t="str">
        <f>IFERROR(__xludf.DUMMYFUNCTION("""COMPUTED_VALUE"""),"CN Maraponga")</f>
        <v>CN Maraponga</v>
      </c>
      <c r="I25" s="4" t="str">
        <f>IFERROR(__xludf.DUMMYFUNCTION("""COMPUTED_VALUE"""),"Henrique jorge")</f>
        <v>Henrique jorge</v>
      </c>
      <c r="J25" s="4">
        <f>IFERROR(__xludf.DUMMYFUNCTION("""COMPUTED_VALUE"""),6.052104E7)</f>
        <v>60521040</v>
      </c>
      <c r="K25" s="4" t="str">
        <f>IFERROR(__xludf.DUMMYFUNCTION("""COMPUTED_VALUE"""),"2ª-feira")</f>
        <v>2ª-feira</v>
      </c>
      <c r="L25" s="4"/>
    </row>
    <row r="26">
      <c r="A26" s="3">
        <f>IFERROR(__xludf.DUMMYFUNCTION("""COMPUTED_VALUE"""),44774.7171090625)</f>
        <v>44774.71711</v>
      </c>
      <c r="B26" s="4" t="str">
        <f>IFERROR(__xludf.DUMMYFUNCTION("""COMPUTED_VALUE"""),"jekafreitas8@gmail.com")</f>
        <v>jekafreitas8@gmail.com</v>
      </c>
      <c r="C26" s="4" t="str">
        <f>IFERROR(__xludf.DUMMYFUNCTION("""COMPUTED_VALUE"""),"JESSICA LORENA DA SILVA RODRIGUES")</f>
        <v>JESSICA LORENA DA SILVA RODRIGUES</v>
      </c>
      <c r="D26" s="4">
        <f>IFERROR(__xludf.DUMMYFUNCTION("""COMPUTED_VALUE"""),30.0)</f>
        <v>30</v>
      </c>
      <c r="E26" s="4" t="str">
        <f>IFERROR(__xludf.DUMMYFUNCTION("""COMPUTED_VALUE"""),"(85)98209-3615")</f>
        <v>(85)98209-3615</v>
      </c>
      <c r="F26" s="4" t="str">
        <f>IFERROR(__xludf.DUMMYFUNCTION("""COMPUTED_VALUE"""),"Divorciado (a)")</f>
        <v>Divorciado (a)</v>
      </c>
      <c r="G26" s="4" t="str">
        <f>IFERROR(__xludf.DUMMYFUNCTION("""COMPUTED_VALUE"""),"Sim")</f>
        <v>Sim</v>
      </c>
      <c r="H26" s="4" t="str">
        <f>IFERROR(__xludf.DUMMYFUNCTION("""COMPUTED_VALUE"""),"CN Maraponga")</f>
        <v>CN Maraponga</v>
      </c>
      <c r="I26" s="4" t="str">
        <f>IFERROR(__xludf.DUMMYFUNCTION("""COMPUTED_VALUE"""),"Maraponga ")</f>
        <v>Maraponga </v>
      </c>
      <c r="J26" s="4">
        <f>IFERROR(__xludf.DUMMYFUNCTION("""COMPUTED_VALUE"""),6.0710684E7)</f>
        <v>60710684</v>
      </c>
      <c r="K26" s="4" t="str">
        <f>IFERROR(__xludf.DUMMYFUNCTION("""COMPUTED_VALUE"""),"2ª-feira")</f>
        <v>2ª-feira</v>
      </c>
      <c r="L26" s="4"/>
    </row>
    <row r="27">
      <c r="A27" s="3">
        <f>IFERROR(__xludf.DUMMYFUNCTION("""COMPUTED_VALUE"""),44774.717215613426)</f>
        <v>44774.71722</v>
      </c>
      <c r="B27" s="4" t="str">
        <f>IFERROR(__xludf.DUMMYFUNCTION("""COMPUTED_VALUE"""),"fernanda.maximinio@hotmail.com")</f>
        <v>fernanda.maximinio@hotmail.com</v>
      </c>
      <c r="C27" s="4" t="str">
        <f>IFERROR(__xludf.DUMMYFUNCTION("""COMPUTED_VALUE"""),"Fernanda Maximinio")</f>
        <v>Fernanda Maximinio</v>
      </c>
      <c r="D27" s="4">
        <f>IFERROR(__xludf.DUMMYFUNCTION("""COMPUTED_VALUE"""),29.0)</f>
        <v>29</v>
      </c>
      <c r="E27" s="4" t="str">
        <f>IFERROR(__xludf.DUMMYFUNCTION("""COMPUTED_VALUE"""),"(85)99870-7068")</f>
        <v>(85)99870-7068</v>
      </c>
      <c r="F27" s="4" t="str">
        <f>IFERROR(__xludf.DUMMYFUNCTION("""COMPUTED_VALUE"""),"Divorciado (a)")</f>
        <v>Divorciado (a)</v>
      </c>
      <c r="G27" s="4" t="str">
        <f>IFERROR(__xludf.DUMMYFUNCTION("""COMPUTED_VALUE"""),"Não")</f>
        <v>Não</v>
      </c>
      <c r="H27" s="4" t="str">
        <f>IFERROR(__xludf.DUMMYFUNCTION("""COMPUTED_VALUE"""),"CN Maraponga")</f>
        <v>CN Maraponga</v>
      </c>
      <c r="I27" s="4" t="str">
        <f>IFERROR(__xludf.DUMMYFUNCTION("""COMPUTED_VALUE"""),"Conjunto esperança ")</f>
        <v>Conjunto esperança </v>
      </c>
      <c r="J27" s="4">
        <f>IFERROR(__xludf.DUMMYFUNCTION("""COMPUTED_VALUE"""),6.0499817362E10)</f>
        <v>60499817362</v>
      </c>
      <c r="K27" s="4" t="str">
        <f>IFERROR(__xludf.DUMMYFUNCTION("""COMPUTED_VALUE"""),"Sábado")</f>
        <v>Sábado</v>
      </c>
      <c r="L27" s="4"/>
    </row>
    <row r="28">
      <c r="A28" s="3">
        <f>IFERROR(__xludf.DUMMYFUNCTION("""COMPUTED_VALUE"""),44774.822274722224)</f>
        <v>44774.82227</v>
      </c>
      <c r="B28" s="4" t="str">
        <f>IFERROR(__xludf.DUMMYFUNCTION("""COMPUTED_VALUE"""),"robysonviera@icloud.com")</f>
        <v>robysonviera@icloud.com</v>
      </c>
      <c r="C28" s="4" t="str">
        <f>IFERROR(__xludf.DUMMYFUNCTION("""COMPUTED_VALUE"""),"Robyson Vieira dos Santos ")</f>
        <v>Robyson Vieira dos Santos </v>
      </c>
      <c r="D28" s="4">
        <f>IFERROR(__xludf.DUMMYFUNCTION("""COMPUTED_VALUE"""),32.0)</f>
        <v>32</v>
      </c>
      <c r="E28" s="4" t="str">
        <f>IFERROR(__xludf.DUMMYFUNCTION("""COMPUTED_VALUE"""),"(85)98789-6567")</f>
        <v>(85)98789-6567</v>
      </c>
      <c r="F28" s="4" t="str">
        <f>IFERROR(__xludf.DUMMYFUNCTION("""COMPUTED_VALUE"""),"Solteiro (a)")</f>
        <v>Solteiro (a)</v>
      </c>
      <c r="G28" s="4" t="str">
        <f>IFERROR(__xludf.DUMMYFUNCTION("""COMPUTED_VALUE"""),"Sim")</f>
        <v>Sim</v>
      </c>
      <c r="H28" s="4" t="str">
        <f>IFERROR(__xludf.DUMMYFUNCTION("""COMPUTED_VALUE"""),"CN Maraponga")</f>
        <v>CN Maraponga</v>
      </c>
      <c r="I28" s="4" t="str">
        <f>IFERROR(__xludf.DUMMYFUNCTION("""COMPUTED_VALUE"""),"Maraponga ")</f>
        <v>Maraponga </v>
      </c>
      <c r="J28" s="4">
        <f>IFERROR(__xludf.DUMMYFUNCTION("""COMPUTED_VALUE"""),6.07101E7)</f>
        <v>60710100</v>
      </c>
      <c r="K28" s="4" t="str">
        <f>IFERROR(__xludf.DUMMYFUNCTION("""COMPUTED_VALUE"""),"6ª-feira")</f>
        <v>6ª-feira</v>
      </c>
      <c r="L28" s="4"/>
    </row>
    <row r="29">
      <c r="A29" s="3">
        <f>IFERROR(__xludf.DUMMYFUNCTION("""COMPUTED_VALUE"""),44774.9899525463)</f>
        <v>44774.98995</v>
      </c>
      <c r="B29" s="4" t="str">
        <f>IFERROR(__xludf.DUMMYFUNCTION("""COMPUTED_VALUE"""),"paulinaaraujo2021@gmail.com")</f>
        <v>paulinaaraujo2021@gmail.com</v>
      </c>
      <c r="C29" s="4" t="str">
        <f>IFERROR(__xludf.DUMMYFUNCTION("""COMPUTED_VALUE"""),"Paulina araujo de sousa")</f>
        <v>Paulina araujo de sousa</v>
      </c>
      <c r="D29" s="4">
        <f>IFERROR(__xludf.DUMMYFUNCTION("""COMPUTED_VALUE"""),21.0)</f>
        <v>21</v>
      </c>
      <c r="E29" s="4" t="str">
        <f>IFERROR(__xludf.DUMMYFUNCTION("""COMPUTED_VALUE"""),"(85)99240-4125")</f>
        <v>(85)99240-4125</v>
      </c>
      <c r="F29" s="4" t="str">
        <f>IFERROR(__xludf.DUMMYFUNCTION("""COMPUTED_VALUE"""),"Solteiro (a)")</f>
        <v>Solteiro (a)</v>
      </c>
      <c r="G29" s="4" t="str">
        <f>IFERROR(__xludf.DUMMYFUNCTION("""COMPUTED_VALUE"""),"Não")</f>
        <v>Não</v>
      </c>
      <c r="H29" s="4" t="str">
        <f>IFERROR(__xludf.DUMMYFUNCTION("""COMPUTED_VALUE"""),"CN Maraponga")</f>
        <v>CN Maraponga</v>
      </c>
      <c r="I29" s="4" t="str">
        <f>IFERROR(__xludf.DUMMYFUNCTION("""COMPUTED_VALUE"""),"Serrinha")</f>
        <v>Serrinha</v>
      </c>
      <c r="J29" s="4">
        <f>IFERROR(__xludf.DUMMYFUNCTION("""COMPUTED_VALUE"""),6.07434E7)</f>
        <v>60743400</v>
      </c>
      <c r="K29" s="4" t="str">
        <f>IFERROR(__xludf.DUMMYFUNCTION("""COMPUTED_VALUE"""),"3ª-feira")</f>
        <v>3ª-feira</v>
      </c>
      <c r="L29" s="4" t="str">
        <f>IFERROR(__xludf.DUMMYFUNCTION("""COMPUTED_VALUE"""),"Eu quero acompanhar e ser acompanhado pela igreja pois preciso muito de orientaçoes")</f>
        <v>Eu quero acompanhar e ser acompanhado pela igreja pois preciso muito de orientaçoes</v>
      </c>
    </row>
    <row r="30">
      <c r="A30" s="3">
        <f>IFERROR(__xludf.DUMMYFUNCTION("""COMPUTED_VALUE"""),44775.41829140047)</f>
        <v>44775.41829</v>
      </c>
      <c r="B30" s="4" t="str">
        <f>IFERROR(__xludf.DUMMYFUNCTION("""COMPUTED_VALUE"""),"cordeiro0505@gmail.com")</f>
        <v>cordeiro0505@gmail.com</v>
      </c>
      <c r="C30" s="4" t="str">
        <f>IFERROR(__xludf.DUMMYFUNCTION("""COMPUTED_VALUE"""),"Rodolfo Cordeiro")</f>
        <v>Rodolfo Cordeiro</v>
      </c>
      <c r="D30" s="4">
        <f>IFERROR(__xludf.DUMMYFUNCTION("""COMPUTED_VALUE"""),30.0)</f>
        <v>30</v>
      </c>
      <c r="E30" s="4" t="str">
        <f>IFERROR(__xludf.DUMMYFUNCTION("""COMPUTED_VALUE"""),"(85)98576-3755")</f>
        <v>(85)98576-3755</v>
      </c>
      <c r="F30" s="4" t="str">
        <f>IFERROR(__xludf.DUMMYFUNCTION("""COMPUTED_VALUE"""),"Solteiro (a)")</f>
        <v>Solteiro (a)</v>
      </c>
      <c r="G30" s="4" t="str">
        <f>IFERROR(__xludf.DUMMYFUNCTION("""COMPUTED_VALUE"""),"Sim")</f>
        <v>Sim</v>
      </c>
      <c r="H30" s="4" t="str">
        <f>IFERROR(__xludf.DUMMYFUNCTION("""COMPUTED_VALUE"""),"CN Maraponga")</f>
        <v>CN Maraponga</v>
      </c>
      <c r="I30" s="4" t="str">
        <f>IFERROR(__xludf.DUMMYFUNCTION("""COMPUTED_VALUE"""),"São Cristóvão ")</f>
        <v>São Cristóvão </v>
      </c>
      <c r="J30" s="4">
        <f>IFERROR(__xludf.DUMMYFUNCTION("""COMPUTED_VALUE"""),6.086646E7)</f>
        <v>60866460</v>
      </c>
      <c r="K30" s="4" t="str">
        <f>IFERROR(__xludf.DUMMYFUNCTION("""COMPUTED_VALUE"""),"6ª-feira")</f>
        <v>6ª-feira</v>
      </c>
      <c r="L30" s="4"/>
    </row>
    <row r="31">
      <c r="A31" s="3">
        <f>IFERROR(__xludf.DUMMYFUNCTION("""COMPUTED_VALUE"""),44775.508116817124)</f>
        <v>44775.50812</v>
      </c>
      <c r="B31" s="4" t="str">
        <f>IFERROR(__xludf.DUMMYFUNCTION("""COMPUTED_VALUE"""),"jekafreitas8@gmail.com")</f>
        <v>jekafreitas8@gmail.com</v>
      </c>
      <c r="C31" s="4" t="str">
        <f>IFERROR(__xludf.DUMMYFUNCTION("""COMPUTED_VALUE"""),"JESSICA LORENA DA SILVA RODRIGUES")</f>
        <v>JESSICA LORENA DA SILVA RODRIGUES</v>
      </c>
      <c r="D31" s="4">
        <f>IFERROR(__xludf.DUMMYFUNCTION("""COMPUTED_VALUE"""),30.0)</f>
        <v>30</v>
      </c>
      <c r="E31" s="4" t="str">
        <f>IFERROR(__xludf.DUMMYFUNCTION("""COMPUTED_VALUE"""),"(85) 98209-3615")</f>
        <v>(85) 98209-3615</v>
      </c>
      <c r="F31" s="4" t="str">
        <f>IFERROR(__xludf.DUMMYFUNCTION("""COMPUTED_VALUE"""),"Divorciado (a)")</f>
        <v>Divorciado (a)</v>
      </c>
      <c r="G31" s="4" t="str">
        <f>IFERROR(__xludf.DUMMYFUNCTION("""COMPUTED_VALUE"""),"Sim")</f>
        <v>Sim</v>
      </c>
      <c r="H31" s="4" t="str">
        <f>IFERROR(__xludf.DUMMYFUNCTION("""COMPUTED_VALUE"""),"CN Maraponga")</f>
        <v>CN Maraponga</v>
      </c>
      <c r="I31" s="4" t="str">
        <f>IFERROR(__xludf.DUMMYFUNCTION("""COMPUTED_VALUE"""),"Maraponga ")</f>
        <v>Maraponga </v>
      </c>
      <c r="J31" s="4">
        <f>IFERROR(__xludf.DUMMYFUNCTION("""COMPUTED_VALUE"""),6.0710684E7)</f>
        <v>60710684</v>
      </c>
      <c r="K31" s="4" t="str">
        <f>IFERROR(__xludf.DUMMYFUNCTION("""COMPUTED_VALUE"""),"3ª-feira")</f>
        <v>3ª-feira</v>
      </c>
      <c r="L31" s="4"/>
    </row>
    <row r="32">
      <c r="A32" s="3">
        <f>IFERROR(__xludf.DUMMYFUNCTION("""COMPUTED_VALUE"""),44775.52952252315)</f>
        <v>44775.52952</v>
      </c>
      <c r="B32" s="4" t="str">
        <f>IFERROR(__xludf.DUMMYFUNCTION("""COMPUTED_VALUE"""),"mayrabrendalira@gmail.com")</f>
        <v>mayrabrendalira@gmail.com</v>
      </c>
      <c r="C32" s="4" t="str">
        <f>IFERROR(__xludf.DUMMYFUNCTION("""COMPUTED_VALUE"""),"Mayra Brenda")</f>
        <v>Mayra Brenda</v>
      </c>
      <c r="D32" s="4">
        <f>IFERROR(__xludf.DUMMYFUNCTION("""COMPUTED_VALUE"""),21.0)</f>
        <v>21</v>
      </c>
      <c r="E32" s="4" t="str">
        <f>IFERROR(__xludf.DUMMYFUNCTION("""COMPUTED_VALUE"""),"(85)98903-9417")</f>
        <v>(85)98903-9417</v>
      </c>
      <c r="F32" s="4" t="str">
        <f>IFERROR(__xludf.DUMMYFUNCTION("""COMPUTED_VALUE"""),"Casado (a)")</f>
        <v>Casado (a)</v>
      </c>
      <c r="G32" s="4" t="str">
        <f>IFERROR(__xludf.DUMMYFUNCTION("""COMPUTED_VALUE"""),"Sim")</f>
        <v>Sim</v>
      </c>
      <c r="H32" s="4" t="str">
        <f>IFERROR(__xludf.DUMMYFUNCTION("""COMPUTED_VALUE"""),"CN Maraponga")</f>
        <v>CN Maraponga</v>
      </c>
      <c r="I32" s="4" t="str">
        <f>IFERROR(__xludf.DUMMYFUNCTION("""COMPUTED_VALUE"""),"Planalto Ayrton senna ")</f>
        <v>Planalto Ayrton senna </v>
      </c>
      <c r="J32" s="4"/>
      <c r="K32" s="4" t="str">
        <f>IFERROR(__xludf.DUMMYFUNCTION("""COMPUTED_VALUE"""),"2ª-feira")</f>
        <v>2ª-feira</v>
      </c>
      <c r="L32" s="4"/>
    </row>
    <row r="33">
      <c r="A33" s="3">
        <f>IFERROR(__xludf.DUMMYFUNCTION("""COMPUTED_VALUE"""),44775.60748251157)</f>
        <v>44775.60748</v>
      </c>
      <c r="B33" s="4" t="str">
        <f>IFERROR(__xludf.DUMMYFUNCTION("""COMPUTED_VALUE"""),"ionedahenrrique@gmail.com")</f>
        <v>ionedahenrrique@gmail.com</v>
      </c>
      <c r="C33" s="4" t="str">
        <f>IFERROR(__xludf.DUMMYFUNCTION("""COMPUTED_VALUE"""),"Ioneda Henrique de Oliveira")</f>
        <v>Ioneda Henrique de Oliveira</v>
      </c>
      <c r="D33" s="4">
        <f>IFERROR(__xludf.DUMMYFUNCTION("""COMPUTED_VALUE"""),75.0)</f>
        <v>75</v>
      </c>
      <c r="E33" s="4" t="str">
        <f>IFERROR(__xludf.DUMMYFUNCTION("""COMPUTED_VALUE"""),"(85)99827-1372")</f>
        <v>(85)99827-1372</v>
      </c>
      <c r="F33" s="4" t="str">
        <f>IFERROR(__xludf.DUMMYFUNCTION("""COMPUTED_VALUE"""),"Divorciado (a)")</f>
        <v>Divorciado (a)</v>
      </c>
      <c r="G33" s="4" t="str">
        <f>IFERROR(__xludf.DUMMYFUNCTION("""COMPUTED_VALUE"""),"Não")</f>
        <v>Não</v>
      </c>
      <c r="H33" s="4" t="str">
        <f>IFERROR(__xludf.DUMMYFUNCTION("""COMPUTED_VALUE"""),"CN Maraponga")</f>
        <v>CN Maraponga</v>
      </c>
      <c r="I33" s="4" t="str">
        <f>IFERROR(__xludf.DUMMYFUNCTION("""COMPUTED_VALUE"""),"Benfica ")</f>
        <v>Benfica </v>
      </c>
      <c r="J33" s="4">
        <f>IFERROR(__xludf.DUMMYFUNCTION("""COMPUTED_VALUE"""),6.002001E7)</f>
        <v>60020010</v>
      </c>
      <c r="K33" s="4" t="str">
        <f>IFERROR(__xludf.DUMMYFUNCTION("""COMPUTED_VALUE"""),"Sábado")</f>
        <v>Sábado</v>
      </c>
      <c r="L33" s="4" t="str">
        <f>IFERROR(__xludf.DUMMYFUNCTION("""COMPUTED_VALUE"""),"O pg pode ser em outro dia da semana")</f>
        <v>O pg pode ser em outro dia da semana</v>
      </c>
    </row>
    <row r="34">
      <c r="A34" s="3">
        <f>IFERROR(__xludf.DUMMYFUNCTION("""COMPUTED_VALUE"""),44775.89322962963)</f>
        <v>44775.89323</v>
      </c>
      <c r="B34" s="4" t="str">
        <f>IFERROR(__xludf.DUMMYFUNCTION("""COMPUTED_VALUE"""),"macfernandes2015@gmail.com")</f>
        <v>macfernandes2015@gmail.com</v>
      </c>
      <c r="C34" s="4" t="str">
        <f>IFERROR(__xludf.DUMMYFUNCTION("""COMPUTED_VALUE"""),"Macdoney Fernandes Meneses ")</f>
        <v>Macdoney Fernandes Meneses </v>
      </c>
      <c r="D34" s="4">
        <f>IFERROR(__xludf.DUMMYFUNCTION("""COMPUTED_VALUE"""),40.0)</f>
        <v>40</v>
      </c>
      <c r="E34" s="4" t="str">
        <f>IFERROR(__xludf.DUMMYFUNCTION("""COMPUTED_VALUE"""),"(85)99715-9295")</f>
        <v>(85)99715-9295</v>
      </c>
      <c r="F34" s="4" t="str">
        <f>IFERROR(__xludf.DUMMYFUNCTION("""COMPUTED_VALUE"""),"Divorciado (a)")</f>
        <v>Divorciado (a)</v>
      </c>
      <c r="G34" s="4" t="str">
        <f>IFERROR(__xludf.DUMMYFUNCTION("""COMPUTED_VALUE"""),"Sim")</f>
        <v>Sim</v>
      </c>
      <c r="H34" s="4" t="str">
        <f>IFERROR(__xludf.DUMMYFUNCTION("""COMPUTED_VALUE"""),"CN Maraponga")</f>
        <v>CN Maraponga</v>
      </c>
      <c r="I34" s="4" t="str">
        <f>IFERROR(__xludf.DUMMYFUNCTION("""COMPUTED_VALUE"""),"Demócrito Rocha ")</f>
        <v>Demócrito Rocha </v>
      </c>
      <c r="J34" s="4"/>
      <c r="K34" s="4" t="str">
        <f>IFERROR(__xludf.DUMMYFUNCTION("""COMPUTED_VALUE"""),"5ª-feira")</f>
        <v>5ª-feira</v>
      </c>
      <c r="L34" s="4"/>
    </row>
  </sheetData>
  <drawing r:id="rId1"/>
</worksheet>
</file>