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top" wrapText="1"/>
    </xf>
    <xf borderId="0" fillId="2" fontId="1" numFmtId="0" xfId="0" applyAlignment="1" applyFont="1">
      <alignment shrinkToFit="0" vertical="top" wrapText="1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17.13"/>
    <col customWidth="1" min="2" max="2" width="19.5"/>
    <col customWidth="1" min="3" max="3" width="23.75"/>
    <col customWidth="1" min="4" max="4" width="5.13"/>
    <col customWidth="1" min="5" max="5" width="23.25"/>
    <col customWidth="1" min="6" max="6" width="9.75"/>
    <col customWidth="1" min="7" max="7" width="13.25"/>
    <col customWidth="1" min="8" max="8" width="17.5"/>
    <col customWidth="1" min="9" max="9" width="24.88"/>
    <col customWidth="1" min="10" max="10" width="15.13"/>
    <col customWidth="1" min="11" max="11" width="27.38"/>
  </cols>
  <sheetData>
    <row r="1">
      <c r="A1" s="1" t="str">
        <f>IFERROR(__xludf.DUMMYFUNCTION("QUERY(IMPORTRANGE(""https://docs.google.com/spreadsheets/d/1pus0mWKuW7a37ZMeaCY9-Rv9yGmJ-2fDpwwSnyR74q4/edit?resourcekey#gid=1640381831"",""Respostas ao formulário 1!A:L""),""SELECT * where Col8 = 'CN Fortaleza'"",1)"),"Carimbo de data/hora")</f>
        <v>Carimbo de data/hora</v>
      </c>
      <c r="B1" s="2" t="str">
        <f>IFERROR(__xludf.DUMMYFUNCTION("""COMPUTED_VALUE"""),"Endereço de e-mail")</f>
        <v>Endereço de e-mail</v>
      </c>
      <c r="C1" s="2" t="str">
        <f>IFERROR(__xludf.DUMMYFUNCTION("""COMPUTED_VALUE"""),"Nome Completo")</f>
        <v>Nome Completo</v>
      </c>
      <c r="D1" s="2" t="str">
        <f>IFERROR(__xludf.DUMMYFUNCTION("""COMPUTED_VALUE"""),"Idade")</f>
        <v>Idade</v>
      </c>
      <c r="E1" s="2" t="str">
        <f>IFERROR(__xludf.DUMMYFUNCTION("""COMPUTED_VALUE"""),"Telefone de contato com DDD")</f>
        <v>Telefone de contato com DDD</v>
      </c>
      <c r="F1" s="2" t="str">
        <f>IFERROR(__xludf.DUMMYFUNCTION("""COMPUTED_VALUE"""),"Estado Civil")</f>
        <v>Estado Civil</v>
      </c>
      <c r="G1" s="2" t="str">
        <f>IFERROR(__xludf.DUMMYFUNCTION("""COMPUTED_VALUE"""),"Membro da CN?")</f>
        <v>Membro da CN?</v>
      </c>
      <c r="H1" s="2" t="str">
        <f>IFERROR(__xludf.DUMMYFUNCTION("""COMPUTED_VALUE"""),"Qual campus você congrega?")</f>
        <v>Qual campus você congrega?</v>
      </c>
      <c r="I1" s="2" t="str">
        <f>IFERROR(__xludf.DUMMYFUNCTION("""COMPUTED_VALUE"""),"Qual Bairro você busca um PG?")</f>
        <v>Qual Bairro você busca um PG?</v>
      </c>
      <c r="J1" s="2" t="str">
        <f>IFERROR(__xludf.DUMMYFUNCTION("""COMPUTED_VALUE"""),"Por favor, informe o seu CEP:")</f>
        <v>Por favor, informe o seu CEP:</v>
      </c>
      <c r="K1" s="2" t="str">
        <f>IFERROR(__xludf.DUMMYFUNCTION("""COMPUTED_VALUE"""),"Informe uma opção de dia da semana para participar de um PG:")</f>
        <v>Informe uma opção de dia da semana para participar de um PG:</v>
      </c>
      <c r="L1" s="2" t="str">
        <f>IFERROR(__xludf.DUMMYFUNCTION("""COMPUTED_VALUE"""),"Comentários adicionais")</f>
        <v>Comentários adicionais</v>
      </c>
    </row>
    <row r="2">
      <c r="A2" s="3">
        <f>IFERROR(__xludf.DUMMYFUNCTION("""COMPUTED_VALUE"""),44752.42946694445)</f>
        <v>44752.42947</v>
      </c>
      <c r="B2" s="4" t="str">
        <f>IFERROR(__xludf.DUMMYFUNCTION("""COMPUTED_VALUE"""),"andreiabarreto0207@gmail.com")</f>
        <v>andreiabarreto0207@gmail.com</v>
      </c>
      <c r="C2" s="4" t="str">
        <f>IFERROR(__xludf.DUMMYFUNCTION("""COMPUTED_VALUE"""),"Andreia Barreto ")</f>
        <v>Andreia Barreto </v>
      </c>
      <c r="D2" s="4">
        <f>IFERROR(__xludf.DUMMYFUNCTION("""COMPUTED_VALUE"""),51.0)</f>
        <v>51</v>
      </c>
      <c r="E2" s="4" t="str">
        <f>IFERROR(__xludf.DUMMYFUNCTION("""COMPUTED_VALUE"""),"(85) 99996-0802")</f>
        <v>(85) 99996-0802</v>
      </c>
      <c r="F2" s="4" t="str">
        <f>IFERROR(__xludf.DUMMYFUNCTION("""COMPUTED_VALUE"""),"Divorciado (a)")</f>
        <v>Divorciado (a)</v>
      </c>
      <c r="G2" s="4" t="str">
        <f>IFERROR(__xludf.DUMMYFUNCTION("""COMPUTED_VALUE"""),"Sim")</f>
        <v>Sim</v>
      </c>
      <c r="H2" s="4" t="str">
        <f>IFERROR(__xludf.DUMMYFUNCTION("""COMPUTED_VALUE"""),"CN Fortaleza")</f>
        <v>CN Fortaleza</v>
      </c>
      <c r="I2" s="4" t="str">
        <f>IFERROR(__xludf.DUMMYFUNCTION("""COMPUTED_VALUE"""),"Luciano Cavalcante ")</f>
        <v>Luciano Cavalcante </v>
      </c>
      <c r="J2" s="4"/>
      <c r="K2" s="4" t="str">
        <f>IFERROR(__xludf.DUMMYFUNCTION("""COMPUTED_VALUE"""),"3ª-feira")</f>
        <v>3ª-feira</v>
      </c>
      <c r="L2" s="4"/>
    </row>
    <row r="3">
      <c r="A3" s="3">
        <f>IFERROR(__xludf.DUMMYFUNCTION("""COMPUTED_VALUE"""),44752.45941851852)</f>
        <v>44752.45942</v>
      </c>
      <c r="B3" s="4" t="str">
        <f>IFERROR(__xludf.DUMMYFUNCTION("""COMPUTED_VALUE"""),"carlosepbrito@hotmail.com")</f>
        <v>carlosepbrito@hotmail.com</v>
      </c>
      <c r="C3" s="4" t="str">
        <f>IFERROR(__xludf.DUMMYFUNCTION("""COMPUTED_VALUE"""),"CARLOS EUGÊNIO PIMENTA BRITO")</f>
        <v>CARLOS EUGÊNIO PIMENTA BRITO</v>
      </c>
      <c r="D3" s="4">
        <f>IFERROR(__xludf.DUMMYFUNCTION("""COMPUTED_VALUE"""),58.0)</f>
        <v>58</v>
      </c>
      <c r="E3" s="4" t="str">
        <f>IFERROR(__xludf.DUMMYFUNCTION("""COMPUTED_VALUE"""),"(88)98821-3442")</f>
        <v>(88)98821-3442</v>
      </c>
      <c r="F3" s="4" t="str">
        <f>IFERROR(__xludf.DUMMYFUNCTION("""COMPUTED_VALUE"""),"Casado (a)")</f>
        <v>Casado (a)</v>
      </c>
      <c r="G3" s="4" t="str">
        <f>IFERROR(__xludf.DUMMYFUNCTION("""COMPUTED_VALUE"""),"Não")</f>
        <v>Não</v>
      </c>
      <c r="H3" s="4" t="str">
        <f>IFERROR(__xludf.DUMMYFUNCTION("""COMPUTED_VALUE"""),"CN Fortaleza")</f>
        <v>CN Fortaleza</v>
      </c>
      <c r="I3" s="4" t="str">
        <f>IFERROR(__xludf.DUMMYFUNCTION("""COMPUTED_VALUE"""),"São Benedito - Ceará ")</f>
        <v>São Benedito - Ceará </v>
      </c>
      <c r="J3" s="4"/>
      <c r="K3" s="4" t="str">
        <f>IFERROR(__xludf.DUMMYFUNCTION("""COMPUTED_VALUE"""),"6ª-feira")</f>
        <v>6ª-feira</v>
      </c>
      <c r="L3" s="4" t="str">
        <f>IFERROR(__xludf.DUMMYFUNCTION("""COMPUTED_VALUE"""),"Sou novato. Aceitei Jesus. Como acontece o processo para o Batismo?")</f>
        <v>Sou novato. Aceitei Jesus. Como acontece o processo para o Batismo?</v>
      </c>
    </row>
    <row r="4">
      <c r="A4" s="3">
        <f>IFERROR(__xludf.DUMMYFUNCTION("""COMPUTED_VALUE"""),44752.501740451386)</f>
        <v>44752.50174</v>
      </c>
      <c r="B4" s="4" t="str">
        <f>IFERROR(__xludf.DUMMYFUNCTION("""COMPUTED_VALUE"""),"monalisa_silvaleal@hotmail.com")</f>
        <v>monalisa_silvaleal@hotmail.com</v>
      </c>
      <c r="C4" s="4" t="str">
        <f>IFERROR(__xludf.DUMMYFUNCTION("""COMPUTED_VALUE"""),"Monalisa Silva Leal Rodrigues ")</f>
        <v>Monalisa Silva Leal Rodrigues </v>
      </c>
      <c r="D4" s="4">
        <f>IFERROR(__xludf.DUMMYFUNCTION("""COMPUTED_VALUE"""),21.0)</f>
        <v>21</v>
      </c>
      <c r="E4" s="4" t="str">
        <f>IFERROR(__xludf.DUMMYFUNCTION("""COMPUTED_VALUE"""),"(85)99855-6317")</f>
        <v>(85)99855-6317</v>
      </c>
      <c r="F4" s="4" t="str">
        <f>IFERROR(__xludf.DUMMYFUNCTION("""COMPUTED_VALUE"""),"Solteiro (a)")</f>
        <v>Solteiro (a)</v>
      </c>
      <c r="G4" s="4" t="str">
        <f>IFERROR(__xludf.DUMMYFUNCTION("""COMPUTED_VALUE"""),"Sim")</f>
        <v>Sim</v>
      </c>
      <c r="H4" s="4" t="str">
        <f>IFERROR(__xludf.DUMMYFUNCTION("""COMPUTED_VALUE"""),"CN Fortaleza")</f>
        <v>CN Fortaleza</v>
      </c>
      <c r="I4" s="4" t="str">
        <f>IFERROR(__xludf.DUMMYFUNCTION("""COMPUTED_VALUE"""),"Meireles ")</f>
        <v>Meireles </v>
      </c>
      <c r="J4" s="4">
        <f>IFERROR(__xludf.DUMMYFUNCTION("""COMPUTED_VALUE"""),6.0115E7)</f>
        <v>60115000</v>
      </c>
      <c r="K4" s="4" t="str">
        <f>IFERROR(__xludf.DUMMYFUNCTION("""COMPUTED_VALUE"""),"5ª-feira")</f>
        <v>5ª-feira</v>
      </c>
      <c r="L4" s="4"/>
    </row>
    <row r="5">
      <c r="A5" s="3">
        <f>IFERROR(__xludf.DUMMYFUNCTION("""COMPUTED_VALUE"""),44752.512652777776)</f>
        <v>44752.51265</v>
      </c>
      <c r="B5" s="4" t="str">
        <f>IFERROR(__xludf.DUMMYFUNCTION("""COMPUTED_VALUE"""),"mariarami0958@gmail.com")</f>
        <v>mariarami0958@gmail.com</v>
      </c>
      <c r="C5" s="4" t="str">
        <f>IFERROR(__xludf.DUMMYFUNCTION("""COMPUTED_VALUE"""),"Maria Ramires dos santos Alves ")</f>
        <v>Maria Ramires dos santos Alves </v>
      </c>
      <c r="D5" s="4">
        <f>IFERROR(__xludf.DUMMYFUNCTION("""COMPUTED_VALUE"""),19.0)</f>
        <v>19</v>
      </c>
      <c r="E5" s="4" t="str">
        <f>IFERROR(__xludf.DUMMYFUNCTION("""COMPUTED_VALUE"""),"(88)99712-4070")</f>
        <v>(88)99712-4070</v>
      </c>
      <c r="F5" s="4" t="str">
        <f>IFERROR(__xludf.DUMMYFUNCTION("""COMPUTED_VALUE"""),"Solteiro (a)")</f>
        <v>Solteiro (a)</v>
      </c>
      <c r="G5" s="4" t="str">
        <f>IFERROR(__xludf.DUMMYFUNCTION("""COMPUTED_VALUE"""),"Sim")</f>
        <v>Sim</v>
      </c>
      <c r="H5" s="4" t="str">
        <f>IFERROR(__xludf.DUMMYFUNCTION("""COMPUTED_VALUE"""),"CN Fortaleza")</f>
        <v>CN Fortaleza</v>
      </c>
      <c r="I5" s="4" t="str">
        <f>IFERROR(__xludf.DUMMYFUNCTION("""COMPUTED_VALUE"""),"Vila União ")</f>
        <v>Vila União </v>
      </c>
      <c r="J5" s="4">
        <f>IFERROR(__xludf.DUMMYFUNCTION("""COMPUTED_VALUE"""),6.042002E7)</f>
        <v>60420020</v>
      </c>
      <c r="K5" s="4" t="str">
        <f>IFERROR(__xludf.DUMMYFUNCTION("""COMPUTED_VALUE"""),"Sábado")</f>
        <v>Sábado</v>
      </c>
      <c r="L5" s="4"/>
    </row>
    <row r="6">
      <c r="A6" s="3">
        <f>IFERROR(__xludf.DUMMYFUNCTION("""COMPUTED_VALUE"""),44752.86761159722)</f>
        <v>44752.86761</v>
      </c>
      <c r="B6" s="4" t="str">
        <f>IFERROR(__xludf.DUMMYFUNCTION("""COMPUTED_VALUE"""),"wanessaenunes@gmail.com")</f>
        <v>wanessaenunes@gmail.com</v>
      </c>
      <c r="C6" s="4" t="str">
        <f>IFERROR(__xludf.DUMMYFUNCTION("""COMPUTED_VALUE"""),"Marcia Wanessa Silva Nunes ")</f>
        <v>Marcia Wanessa Silva Nunes </v>
      </c>
      <c r="D6" s="4">
        <f>IFERROR(__xludf.DUMMYFUNCTION("""COMPUTED_VALUE"""),32.0)</f>
        <v>32</v>
      </c>
      <c r="E6" s="4" t="str">
        <f>IFERROR(__xludf.DUMMYFUNCTION("""COMPUTED_VALUE"""),"(85)99983-2526")</f>
        <v>(85)99983-2526</v>
      </c>
      <c r="F6" s="4" t="str">
        <f>IFERROR(__xludf.DUMMYFUNCTION("""COMPUTED_VALUE"""),"União Estável")</f>
        <v>União Estável</v>
      </c>
      <c r="G6" s="4" t="str">
        <f>IFERROR(__xludf.DUMMYFUNCTION("""COMPUTED_VALUE"""),"Sim")</f>
        <v>Sim</v>
      </c>
      <c r="H6" s="4" t="str">
        <f>IFERROR(__xludf.DUMMYFUNCTION("""COMPUTED_VALUE"""),"CN Fortaleza")</f>
        <v>CN Fortaleza</v>
      </c>
      <c r="I6" s="4" t="str">
        <f>IFERROR(__xludf.DUMMYFUNCTION("""COMPUTED_VALUE"""),"Dionigio torres")</f>
        <v>Dionigio torres</v>
      </c>
      <c r="J6" s="4">
        <f>IFERROR(__xludf.DUMMYFUNCTION("""COMPUTED_VALUE"""),6.0E7)</f>
        <v>60000000</v>
      </c>
      <c r="K6" s="4" t="str">
        <f>IFERROR(__xludf.DUMMYFUNCTION("""COMPUTED_VALUE"""),"2ª-feira")</f>
        <v>2ª-feira</v>
      </c>
      <c r="L6" s="4" t="str">
        <f>IFERROR(__xludf.DUMMYFUNCTION("""COMPUTED_VALUE"""),"Pg para casal")</f>
        <v>Pg para casal</v>
      </c>
    </row>
    <row r="7">
      <c r="A7" s="3">
        <f>IFERROR(__xludf.DUMMYFUNCTION("""COMPUTED_VALUE"""),44753.383655983795)</f>
        <v>44753.38366</v>
      </c>
      <c r="B7" s="4" t="str">
        <f>IFERROR(__xludf.DUMMYFUNCTION("""COMPUTED_VALUE"""),"evamelinaleal@gmail.com")</f>
        <v>evamelinaleal@gmail.com</v>
      </c>
      <c r="C7" s="4" t="str">
        <f>IFERROR(__xludf.DUMMYFUNCTION("""COMPUTED_VALUE"""),"eva melina silva leal rodrigues ")</f>
        <v>eva melina silva leal rodrigues </v>
      </c>
      <c r="D7" s="4">
        <f>IFERROR(__xludf.DUMMYFUNCTION("""COMPUTED_VALUE"""),15.0)</f>
        <v>15</v>
      </c>
      <c r="E7" s="4" t="str">
        <f>IFERROR(__xludf.DUMMYFUNCTION("""COMPUTED_VALUE"""),"(85)99853-8112")</f>
        <v>(85)99853-8112</v>
      </c>
      <c r="F7" s="4" t="str">
        <f>IFERROR(__xludf.DUMMYFUNCTION("""COMPUTED_VALUE"""),"Solteiro (a)")</f>
        <v>Solteiro (a)</v>
      </c>
      <c r="G7" s="4" t="str">
        <f>IFERROR(__xludf.DUMMYFUNCTION("""COMPUTED_VALUE"""),"Sim")</f>
        <v>Sim</v>
      </c>
      <c r="H7" s="4" t="str">
        <f>IFERROR(__xludf.DUMMYFUNCTION("""COMPUTED_VALUE"""),"CN Fortaleza")</f>
        <v>CN Fortaleza</v>
      </c>
      <c r="I7" s="4" t="str">
        <f>IFERROR(__xludf.DUMMYFUNCTION("""COMPUTED_VALUE"""),"meireles")</f>
        <v>meireles</v>
      </c>
      <c r="J7" s="4">
        <f>IFERROR(__xludf.DUMMYFUNCTION("""COMPUTED_VALUE"""),6.0115E7)</f>
        <v>60115000</v>
      </c>
      <c r="K7" s="4" t="str">
        <f>IFERROR(__xludf.DUMMYFUNCTION("""COMPUTED_VALUE"""),"5ª-feira")</f>
        <v>5ª-feira</v>
      </c>
      <c r="L7" s="4"/>
    </row>
    <row r="8">
      <c r="A8" s="3">
        <f>IFERROR(__xludf.DUMMYFUNCTION("""COMPUTED_VALUE"""),44753.51598748843)</f>
        <v>44753.51599</v>
      </c>
      <c r="B8" s="4" t="str">
        <f>IFERROR(__xludf.DUMMYFUNCTION("""COMPUTED_VALUE"""),"macfernandes2015@gmail.com")</f>
        <v>macfernandes2015@gmail.com</v>
      </c>
      <c r="C8" s="4" t="str">
        <f>IFERROR(__xludf.DUMMYFUNCTION("""COMPUTED_VALUE"""),"Macdoney Fernandes Meneses ")</f>
        <v>Macdoney Fernandes Meneses </v>
      </c>
      <c r="D8" s="4">
        <f>IFERROR(__xludf.DUMMYFUNCTION("""COMPUTED_VALUE"""),40.0)</f>
        <v>40</v>
      </c>
      <c r="E8" s="4" t="str">
        <f>IFERROR(__xludf.DUMMYFUNCTION("""COMPUTED_VALUE"""),"85 99715-9295 ")</f>
        <v>85 99715-9295 </v>
      </c>
      <c r="F8" s="4" t="str">
        <f>IFERROR(__xludf.DUMMYFUNCTION("""COMPUTED_VALUE"""),"Divorciado (a)")</f>
        <v>Divorciado (a)</v>
      </c>
      <c r="G8" s="4" t="str">
        <f>IFERROR(__xludf.DUMMYFUNCTION("""COMPUTED_VALUE"""),"Sim")</f>
        <v>Sim</v>
      </c>
      <c r="H8" s="4" t="str">
        <f>IFERROR(__xludf.DUMMYFUNCTION("""COMPUTED_VALUE"""),"CN Fortaleza")</f>
        <v>CN Fortaleza</v>
      </c>
      <c r="I8" s="4" t="str">
        <f>IFERROR(__xludf.DUMMYFUNCTION("""COMPUTED_VALUE"""),"Jockey ")</f>
        <v>Jockey </v>
      </c>
      <c r="J8" s="4"/>
      <c r="K8" s="4" t="str">
        <f>IFERROR(__xludf.DUMMYFUNCTION("""COMPUTED_VALUE"""),"5ª-feira")</f>
        <v>5ª-feira</v>
      </c>
      <c r="L8" s="4"/>
    </row>
    <row r="9">
      <c r="A9" s="3">
        <f>IFERROR(__xludf.DUMMYFUNCTION("""COMPUTED_VALUE"""),44753.879940798615)</f>
        <v>44753.87994</v>
      </c>
      <c r="B9" s="4" t="str">
        <f>IFERROR(__xludf.DUMMYFUNCTION("""COMPUTED_VALUE"""),"tardelia123@gmail.com")</f>
        <v>tardelia123@gmail.com</v>
      </c>
      <c r="C9" s="4" t="str">
        <f>IFERROR(__xludf.DUMMYFUNCTION("""COMPUTED_VALUE"""),"Tardelia Rodrigues")</f>
        <v>Tardelia Rodrigues</v>
      </c>
      <c r="D9" s="4">
        <f>IFERROR(__xludf.DUMMYFUNCTION("""COMPUTED_VALUE"""),38.0)</f>
        <v>38</v>
      </c>
      <c r="E9" s="4" t="str">
        <f>IFERROR(__xludf.DUMMYFUNCTION("""COMPUTED_VALUE"""),"(88)99238-8669")</f>
        <v>(88)99238-8669</v>
      </c>
      <c r="F9" s="4" t="str">
        <f>IFERROR(__xludf.DUMMYFUNCTION("""COMPUTED_VALUE"""),"União Estável")</f>
        <v>União Estável</v>
      </c>
      <c r="G9" s="4" t="str">
        <f>IFERROR(__xludf.DUMMYFUNCTION("""COMPUTED_VALUE"""),"Não")</f>
        <v>Não</v>
      </c>
      <c r="H9" s="4" t="str">
        <f>IFERROR(__xludf.DUMMYFUNCTION("""COMPUTED_VALUE"""),"CN Fortaleza")</f>
        <v>CN Fortaleza</v>
      </c>
      <c r="I9" s="4" t="str">
        <f>IFERROR(__xludf.DUMMYFUNCTION("""COMPUTED_VALUE"""),"Camocim")</f>
        <v>Camocim</v>
      </c>
      <c r="J9" s="4">
        <f>IFERROR(__xludf.DUMMYFUNCTION("""COMPUTED_VALUE"""),6.24E7)</f>
        <v>62400000</v>
      </c>
      <c r="K9" s="4" t="str">
        <f>IFERROR(__xludf.DUMMYFUNCTION("""COMPUTED_VALUE"""),"4ª-feira")</f>
        <v>4ª-feira</v>
      </c>
      <c r="L9" s="4" t="str">
        <f>IFERROR(__xludf.DUMMYFUNCTION("""COMPUTED_VALUE"""),"Sou de Camocim quero participar")</f>
        <v>Sou de Camocim quero participar</v>
      </c>
    </row>
    <row r="10">
      <c r="A10" s="3">
        <f>IFERROR(__xludf.DUMMYFUNCTION("""COMPUTED_VALUE"""),44753.948329143524)</f>
        <v>44753.94833</v>
      </c>
      <c r="B10" s="4" t="str">
        <f>IFERROR(__xludf.DUMMYFUNCTION("""COMPUTED_VALUE"""),"carolinagaarcia67@gmail.com")</f>
        <v>carolinagaarcia67@gmail.com</v>
      </c>
      <c r="C10" s="4" t="str">
        <f>IFERROR(__xludf.DUMMYFUNCTION("""COMPUTED_VALUE"""),"Ana Carolina Garcia Bezerra")</f>
        <v>Ana Carolina Garcia Bezerra</v>
      </c>
      <c r="D10" s="4">
        <f>IFERROR(__xludf.DUMMYFUNCTION("""COMPUTED_VALUE"""),25.0)</f>
        <v>25</v>
      </c>
      <c r="E10" s="4" t="str">
        <f>IFERROR(__xludf.DUMMYFUNCTION("""COMPUTED_VALUE"""),"(85)99644-8053")</f>
        <v>(85)99644-8053</v>
      </c>
      <c r="F10" s="4" t="str">
        <f>IFERROR(__xludf.DUMMYFUNCTION("""COMPUTED_VALUE"""),"Solteiro (a)")</f>
        <v>Solteiro (a)</v>
      </c>
      <c r="G10" s="4" t="str">
        <f>IFERROR(__xludf.DUMMYFUNCTION("""COMPUTED_VALUE"""),"Sim")</f>
        <v>Sim</v>
      </c>
      <c r="H10" s="4" t="str">
        <f>IFERROR(__xludf.DUMMYFUNCTION("""COMPUTED_VALUE"""),"CN Fortaleza")</f>
        <v>CN Fortaleza</v>
      </c>
      <c r="I10" s="4" t="str">
        <f>IFERROR(__xludf.DUMMYFUNCTION("""COMPUTED_VALUE"""),"Passaré")</f>
        <v>Passaré</v>
      </c>
      <c r="J10" s="4">
        <f>IFERROR(__xludf.DUMMYFUNCTION("""COMPUTED_VALUE"""),6.0744E7)</f>
        <v>60744000</v>
      </c>
      <c r="K10" s="4" t="str">
        <f>IFERROR(__xludf.DUMMYFUNCTION("""COMPUTED_VALUE"""),"2ª-feira")</f>
        <v>2ª-feira</v>
      </c>
      <c r="L10" s="4"/>
    </row>
    <row r="11">
      <c r="A11" s="3">
        <f>IFERROR(__xludf.DUMMYFUNCTION("""COMPUTED_VALUE"""),44756.75802393519)</f>
        <v>44756.75802</v>
      </c>
      <c r="B11" s="4" t="str">
        <f>IFERROR(__xludf.DUMMYFUNCTION("""COMPUTED_VALUE"""),"brenoogadelha@hotmail.com")</f>
        <v>brenoogadelha@hotmail.com</v>
      </c>
      <c r="C11" s="4" t="str">
        <f>IFERROR(__xludf.DUMMYFUNCTION("""COMPUTED_VALUE"""),"Breno de Oliveira Albuquerque")</f>
        <v>Breno de Oliveira Albuquerque</v>
      </c>
      <c r="D11" s="4">
        <f>IFERROR(__xludf.DUMMYFUNCTION("""COMPUTED_VALUE"""),25.0)</f>
        <v>25</v>
      </c>
      <c r="E11" s="4" t="str">
        <f>IFERROR(__xludf.DUMMYFUNCTION("""COMPUTED_VALUE"""),"(85)99622-7754")</f>
        <v>(85)99622-7754</v>
      </c>
      <c r="F11" s="4" t="str">
        <f>IFERROR(__xludf.DUMMYFUNCTION("""COMPUTED_VALUE"""),"Solteiro (a)")</f>
        <v>Solteiro (a)</v>
      </c>
      <c r="G11" s="4" t="str">
        <f>IFERROR(__xludf.DUMMYFUNCTION("""COMPUTED_VALUE"""),"Sim")</f>
        <v>Sim</v>
      </c>
      <c r="H11" s="4" t="str">
        <f>IFERROR(__xludf.DUMMYFUNCTION("""COMPUTED_VALUE"""),"CN Fortaleza")</f>
        <v>CN Fortaleza</v>
      </c>
      <c r="I11" s="4" t="str">
        <f>IFERROR(__xludf.DUMMYFUNCTION("""COMPUTED_VALUE"""),"Varjota")</f>
        <v>Varjota</v>
      </c>
      <c r="J11" s="4">
        <f>IFERROR(__xludf.DUMMYFUNCTION("""COMPUTED_VALUE"""),6.0175426E7)</f>
        <v>60175426</v>
      </c>
      <c r="K11" s="4" t="str">
        <f>IFERROR(__xludf.DUMMYFUNCTION("""COMPUTED_VALUE"""),"5ª-feira")</f>
        <v>5ª-feira</v>
      </c>
      <c r="L11" s="4" t="str">
        <f>IFERROR(__xludf.DUMMYFUNCTION("""COMPUTED_VALUE"""),"Sem preferência do dia.")</f>
        <v>Sem preferência do dia.</v>
      </c>
    </row>
    <row r="12">
      <c r="A12" s="3">
        <f>IFERROR(__xludf.DUMMYFUNCTION("""COMPUTED_VALUE"""),44756.781512037036)</f>
        <v>44756.78151</v>
      </c>
      <c r="B12" s="4" t="str">
        <f>IFERROR(__xludf.DUMMYFUNCTION("""COMPUTED_VALUE"""),"sandibragasandi@gmail.com")</f>
        <v>sandibragasandi@gmail.com</v>
      </c>
      <c r="C12" s="4" t="str">
        <f>IFERROR(__xludf.DUMMYFUNCTION("""COMPUTED_VALUE"""),"Sandi Maria dos Santos Braga Almeida ")</f>
        <v>Sandi Maria dos Santos Braga Almeida </v>
      </c>
      <c r="D12" s="4">
        <f>IFERROR(__xludf.DUMMYFUNCTION("""COMPUTED_VALUE"""),30.0)</f>
        <v>30</v>
      </c>
      <c r="E12" s="4" t="str">
        <f>IFERROR(__xludf.DUMMYFUNCTION("""COMPUTED_VALUE"""),"(85) 98788-7600")</f>
        <v>(85) 98788-7600</v>
      </c>
      <c r="F12" s="4" t="str">
        <f>IFERROR(__xludf.DUMMYFUNCTION("""COMPUTED_VALUE"""),"Casado (a)")</f>
        <v>Casado (a)</v>
      </c>
      <c r="G12" s="4" t="str">
        <f>IFERROR(__xludf.DUMMYFUNCTION("""COMPUTED_VALUE"""),"Sim")</f>
        <v>Sim</v>
      </c>
      <c r="H12" s="4" t="str">
        <f>IFERROR(__xludf.DUMMYFUNCTION("""COMPUTED_VALUE"""),"CN Fortaleza")</f>
        <v>CN Fortaleza</v>
      </c>
      <c r="I12" s="4" t="str">
        <f>IFERROR(__xludf.DUMMYFUNCTION("""COMPUTED_VALUE"""),"Aldeota ")</f>
        <v>Aldeota </v>
      </c>
      <c r="J12" s="4">
        <f>IFERROR(__xludf.DUMMYFUNCTION("""COMPUTED_VALUE"""),6.013538E7)</f>
        <v>60135380</v>
      </c>
      <c r="K12" s="4" t="str">
        <f>IFERROR(__xludf.DUMMYFUNCTION("""COMPUTED_VALUE"""),"2ª-feira")</f>
        <v>2ª-feira</v>
      </c>
      <c r="L12" s="4"/>
    </row>
    <row r="13">
      <c r="A13" s="3">
        <f>IFERROR(__xludf.DUMMYFUNCTION("""COMPUTED_VALUE"""),44758.915742349534)</f>
        <v>44758.91574</v>
      </c>
      <c r="B13" s="4" t="str">
        <f>IFERROR(__xludf.DUMMYFUNCTION("""COMPUTED_VALUE"""),"annemmari17@hotmail.com")</f>
        <v>annemmari17@hotmail.com</v>
      </c>
      <c r="C13" s="4" t="str">
        <f>IFERROR(__xludf.DUMMYFUNCTION("""COMPUTED_VALUE"""),"Ana Maria Nascimento Silva")</f>
        <v>Ana Maria Nascimento Silva</v>
      </c>
      <c r="D13" s="4">
        <f>IFERROR(__xludf.DUMMYFUNCTION("""COMPUTED_VALUE"""),37.0)</f>
        <v>37</v>
      </c>
      <c r="E13" s="4" t="str">
        <f>IFERROR(__xludf.DUMMYFUNCTION("""COMPUTED_VALUE"""),"(85)98711-2645")</f>
        <v>(85)98711-2645</v>
      </c>
      <c r="F13" s="4" t="str">
        <f>IFERROR(__xludf.DUMMYFUNCTION("""COMPUTED_VALUE"""),"Solteiro (a)")</f>
        <v>Solteiro (a)</v>
      </c>
      <c r="G13" s="4" t="str">
        <f>IFERROR(__xludf.DUMMYFUNCTION("""COMPUTED_VALUE"""),"Não")</f>
        <v>Não</v>
      </c>
      <c r="H13" s="4" t="str">
        <f>IFERROR(__xludf.DUMMYFUNCTION("""COMPUTED_VALUE"""),"CN Fortaleza")</f>
        <v>CN Fortaleza</v>
      </c>
      <c r="I13" s="4" t="str">
        <f>IFERROR(__xludf.DUMMYFUNCTION("""COMPUTED_VALUE"""),"Montese")</f>
        <v>Montese</v>
      </c>
      <c r="J13" s="4">
        <f>IFERROR(__xludf.DUMMYFUNCTION("""COMPUTED_VALUE"""),6.0410405E7)</f>
        <v>60410405</v>
      </c>
      <c r="K13" s="4" t="str">
        <f>IFERROR(__xludf.DUMMYFUNCTION("""COMPUTED_VALUE"""),"Sábado")</f>
        <v>Sábado</v>
      </c>
      <c r="L13" s="4"/>
    </row>
    <row r="14">
      <c r="A14" s="3">
        <f>IFERROR(__xludf.DUMMYFUNCTION("""COMPUTED_VALUE"""),44759.69733166667)</f>
        <v>44759.69733</v>
      </c>
      <c r="B14" s="4" t="str">
        <f>IFERROR(__xludf.DUMMYFUNCTION("""COMPUTED_VALUE"""),"joelfocusimagem@gmail.com")</f>
        <v>joelfocusimagem@gmail.com</v>
      </c>
      <c r="C14" s="4" t="str">
        <f>IFERROR(__xludf.DUMMYFUNCTION("""COMPUTED_VALUE"""),"Joel Miranda Monteiro ")</f>
        <v>Joel Miranda Monteiro </v>
      </c>
      <c r="D14" s="4">
        <f>IFERROR(__xludf.DUMMYFUNCTION("""COMPUTED_VALUE"""),48.0)</f>
        <v>48</v>
      </c>
      <c r="E14" s="4" t="str">
        <f>IFERROR(__xludf.DUMMYFUNCTION("""COMPUTED_VALUE"""),"(85)99971-3506")</f>
        <v>(85)99971-3506</v>
      </c>
      <c r="F14" s="4" t="str">
        <f>IFERROR(__xludf.DUMMYFUNCTION("""COMPUTED_VALUE"""),"Casado (a)")</f>
        <v>Casado (a)</v>
      </c>
      <c r="G14" s="4" t="str">
        <f>IFERROR(__xludf.DUMMYFUNCTION("""COMPUTED_VALUE"""),"Sim")</f>
        <v>Sim</v>
      </c>
      <c r="H14" s="4" t="str">
        <f>IFERROR(__xludf.DUMMYFUNCTION("""COMPUTED_VALUE"""),"CN Fortaleza")</f>
        <v>CN Fortaleza</v>
      </c>
      <c r="I14" s="4" t="str">
        <f>IFERROR(__xludf.DUMMYFUNCTION("""COMPUTED_VALUE"""),"Parque leblom ")</f>
        <v>Parque leblom </v>
      </c>
      <c r="J14" s="4">
        <f>IFERROR(__xludf.DUMMYFUNCTION("""COMPUTED_VALUE"""),6.162751E7)</f>
        <v>61627510</v>
      </c>
      <c r="K14" s="4" t="str">
        <f>IFERROR(__xludf.DUMMYFUNCTION("""COMPUTED_VALUE"""),"2ª-feira")</f>
        <v>2ª-feira</v>
      </c>
      <c r="L14" s="4"/>
    </row>
    <row r="15">
      <c r="A15" s="3">
        <f>IFERROR(__xludf.DUMMYFUNCTION("""COMPUTED_VALUE"""),44759.73082416667)</f>
        <v>44759.73082</v>
      </c>
      <c r="B15" s="4" t="str">
        <f>IFERROR(__xludf.DUMMYFUNCTION("""COMPUTED_VALUE"""),"elainne.christine@yahoo.com.br")</f>
        <v>elainne.christine@yahoo.com.br</v>
      </c>
      <c r="C15" s="4" t="str">
        <f>IFERROR(__xludf.DUMMYFUNCTION("""COMPUTED_VALUE"""),"Elainne Christine Rodrigues Santos ")</f>
        <v>Elainne Christine Rodrigues Santos </v>
      </c>
      <c r="D15" s="4">
        <f>IFERROR(__xludf.DUMMYFUNCTION("""COMPUTED_VALUE"""),32.0)</f>
        <v>32</v>
      </c>
      <c r="E15" s="4" t="str">
        <f>IFERROR(__xludf.DUMMYFUNCTION("""COMPUTED_VALUE"""),"(85)98609-7632")</f>
        <v>(85)98609-7632</v>
      </c>
      <c r="F15" s="4" t="str">
        <f>IFERROR(__xludf.DUMMYFUNCTION("""COMPUTED_VALUE"""),"Casado (a)")</f>
        <v>Casado (a)</v>
      </c>
      <c r="G15" s="4" t="str">
        <f>IFERROR(__xludf.DUMMYFUNCTION("""COMPUTED_VALUE"""),"Sim")</f>
        <v>Sim</v>
      </c>
      <c r="H15" s="4" t="str">
        <f>IFERROR(__xludf.DUMMYFUNCTION("""COMPUTED_VALUE"""),"CN Fortaleza")</f>
        <v>CN Fortaleza</v>
      </c>
      <c r="I15" s="4" t="str">
        <f>IFERROR(__xludf.DUMMYFUNCTION("""COMPUTED_VALUE"""),"Joaquim Távora ")</f>
        <v>Joaquim Távora </v>
      </c>
      <c r="J15" s="4">
        <f>IFERROR(__xludf.DUMMYFUNCTION("""COMPUTED_VALUE"""),6.0110533E7)</f>
        <v>60110533</v>
      </c>
      <c r="K15" s="4" t="str">
        <f>IFERROR(__xludf.DUMMYFUNCTION("""COMPUTED_VALUE"""),"Sábado")</f>
        <v>Sábado</v>
      </c>
      <c r="L15" s="4"/>
    </row>
    <row r="16">
      <c r="A16" s="3">
        <f>IFERROR(__xludf.DUMMYFUNCTION("""COMPUTED_VALUE"""),44759.803414953705)</f>
        <v>44759.80341</v>
      </c>
      <c r="B16" s="4" t="str">
        <f>IFERROR(__xludf.DUMMYFUNCTION("""COMPUTED_VALUE"""),"raabefarias8720@gmail.com")</f>
        <v>raabefarias8720@gmail.com</v>
      </c>
      <c r="C16" s="4" t="str">
        <f>IFERROR(__xludf.DUMMYFUNCTION("""COMPUTED_VALUE"""),"Raabe Farias de Sousa Felipe ")</f>
        <v>Raabe Farias de Sousa Felipe </v>
      </c>
      <c r="D16" s="4">
        <f>IFERROR(__xludf.DUMMYFUNCTION("""COMPUTED_VALUE"""),17.0)</f>
        <v>17</v>
      </c>
      <c r="E16" s="4" t="str">
        <f>IFERROR(__xludf.DUMMYFUNCTION("""COMPUTED_VALUE"""),"(85)99817-6515")</f>
        <v>(85)99817-6515</v>
      </c>
      <c r="F16" s="4" t="str">
        <f>IFERROR(__xludf.DUMMYFUNCTION("""COMPUTED_VALUE"""),"Solteiro (a)")</f>
        <v>Solteiro (a)</v>
      </c>
      <c r="G16" s="4" t="str">
        <f>IFERROR(__xludf.DUMMYFUNCTION("""COMPUTED_VALUE"""),"Sim")</f>
        <v>Sim</v>
      </c>
      <c r="H16" s="4" t="str">
        <f>IFERROR(__xludf.DUMMYFUNCTION("""COMPUTED_VALUE"""),"CN Fortaleza")</f>
        <v>CN Fortaleza</v>
      </c>
      <c r="I16" s="4" t="str">
        <f>IFERROR(__xludf.DUMMYFUNCTION("""COMPUTED_VALUE"""),"Democrito Rocha ")</f>
        <v>Democrito Rocha </v>
      </c>
      <c r="J16" s="4">
        <f>IFERROR(__xludf.DUMMYFUNCTION("""COMPUTED_VALUE"""),6.044015E7)</f>
        <v>60440150</v>
      </c>
      <c r="K16" s="4" t="str">
        <f>IFERROR(__xludf.DUMMYFUNCTION("""COMPUTED_VALUE"""),"Sábado")</f>
        <v>Sábado</v>
      </c>
      <c r="L16" s="4"/>
    </row>
    <row r="17">
      <c r="A17" s="3">
        <f>IFERROR(__xludf.DUMMYFUNCTION("""COMPUTED_VALUE"""),44759.96070491898)</f>
        <v>44759.9607</v>
      </c>
      <c r="B17" s="4" t="str">
        <f>IFERROR(__xludf.DUMMYFUNCTION("""COMPUTED_VALUE"""),"talitaborgesadm@gmail.com")</f>
        <v>talitaborgesadm@gmail.com</v>
      </c>
      <c r="C17" s="4" t="str">
        <f>IFERROR(__xludf.DUMMYFUNCTION("""COMPUTED_VALUE"""),"Talita Borges ")</f>
        <v>Talita Borges </v>
      </c>
      <c r="D17" s="4">
        <f>IFERROR(__xludf.DUMMYFUNCTION("""COMPUTED_VALUE"""),27.0)</f>
        <v>27</v>
      </c>
      <c r="E17" s="4" t="str">
        <f>IFERROR(__xludf.DUMMYFUNCTION("""COMPUTED_VALUE"""),"(85)99656-5055")</f>
        <v>(85)99656-5055</v>
      </c>
      <c r="F17" s="4" t="str">
        <f>IFERROR(__xludf.DUMMYFUNCTION("""COMPUTED_VALUE"""),"União Estável")</f>
        <v>União Estável</v>
      </c>
      <c r="G17" s="4" t="str">
        <f>IFERROR(__xludf.DUMMYFUNCTION("""COMPUTED_VALUE"""),"Sim")</f>
        <v>Sim</v>
      </c>
      <c r="H17" s="4" t="str">
        <f>IFERROR(__xludf.DUMMYFUNCTION("""COMPUTED_VALUE"""),"CN Fortaleza")</f>
        <v>CN Fortaleza</v>
      </c>
      <c r="I17" s="4" t="str">
        <f>IFERROR(__xludf.DUMMYFUNCTION("""COMPUTED_VALUE"""),"Mucuripe/aldeota/Meireles ")</f>
        <v>Mucuripe/aldeota/Meireles </v>
      </c>
      <c r="J17" s="4">
        <f>IFERROR(__xludf.DUMMYFUNCTION("""COMPUTED_VALUE"""),6.016518E7)</f>
        <v>60165180</v>
      </c>
      <c r="K17" s="4" t="str">
        <f>IFERROR(__xludf.DUMMYFUNCTION("""COMPUTED_VALUE"""),"5ª-feira")</f>
        <v>5ª-feira</v>
      </c>
      <c r="L17" s="4" t="str">
        <f>IFERROR(__xludf.DUMMYFUNCTION("""COMPUTED_VALUE"""),"Me tiraram do grupo, pois eu não consegui interagir. Mas eu quero fazer parte de grupos de crescimento e me batizar em agosto. Obrigada. ")</f>
        <v>Me tiraram do grupo, pois eu não consegui interagir. Mas eu quero fazer parte de grupos de crescimento e me batizar em agosto. Obrigada. </v>
      </c>
    </row>
    <row r="18">
      <c r="A18" s="3">
        <f>IFERROR(__xludf.DUMMYFUNCTION("""COMPUTED_VALUE"""),44760.41727824074)</f>
        <v>44760.41728</v>
      </c>
      <c r="B18" s="4" t="str">
        <f>IFERROR(__xludf.DUMMYFUNCTION("""COMPUTED_VALUE"""),"pallomatreviats@gmail.com")</f>
        <v>pallomatreviats@gmail.com</v>
      </c>
      <c r="C18" s="4" t="str">
        <f>IFERROR(__xludf.DUMMYFUNCTION("""COMPUTED_VALUE"""),"Palloma Trevia de Sousa")</f>
        <v>Palloma Trevia de Sousa</v>
      </c>
      <c r="D18" s="4">
        <f>IFERROR(__xludf.DUMMYFUNCTION("""COMPUTED_VALUE"""),23.0)</f>
        <v>23</v>
      </c>
      <c r="E18" s="4" t="str">
        <f>IFERROR(__xludf.DUMMYFUNCTION("""COMPUTED_VALUE"""),"(85) 98937-1843")</f>
        <v>(85) 98937-1843</v>
      </c>
      <c r="F18" s="4" t="str">
        <f>IFERROR(__xludf.DUMMYFUNCTION("""COMPUTED_VALUE"""),"Casado (a)")</f>
        <v>Casado (a)</v>
      </c>
      <c r="G18" s="4" t="str">
        <f>IFERROR(__xludf.DUMMYFUNCTION("""COMPUTED_VALUE"""),"Não")</f>
        <v>Não</v>
      </c>
      <c r="H18" s="4" t="str">
        <f>IFERROR(__xludf.DUMMYFUNCTION("""COMPUTED_VALUE"""),"CN Fortaleza")</f>
        <v>CN Fortaleza</v>
      </c>
      <c r="I18" s="4" t="str">
        <f>IFERROR(__xludf.DUMMYFUNCTION("""COMPUTED_VALUE"""),"Monte Castelo")</f>
        <v>Monte Castelo</v>
      </c>
      <c r="J18" s="4">
        <f>IFERROR(__xludf.DUMMYFUNCTION("""COMPUTED_VALUE"""),6.0326901E7)</f>
        <v>60326901</v>
      </c>
      <c r="K18" s="4" t="str">
        <f>IFERROR(__xludf.DUMMYFUNCTION("""COMPUTED_VALUE"""),"3ª-feira")</f>
        <v>3ª-feira</v>
      </c>
      <c r="L18" s="4"/>
    </row>
    <row r="19">
      <c r="A19" s="3">
        <f>IFERROR(__xludf.DUMMYFUNCTION("""COMPUTED_VALUE"""),44760.55187587963)</f>
        <v>44760.55188</v>
      </c>
      <c r="B19" s="4" t="str">
        <f>IFERROR(__xludf.DUMMYFUNCTION("""COMPUTED_VALUE"""),"bebel_fag@hotmail.com")</f>
        <v>bebel_fag@hotmail.com</v>
      </c>
      <c r="C19" s="4" t="str">
        <f>IFERROR(__xludf.DUMMYFUNCTION("""COMPUTED_VALUE"""),"Izabel de Souza Silva dos Santos")</f>
        <v>Izabel de Souza Silva dos Santos</v>
      </c>
      <c r="D19" s="4">
        <f>IFERROR(__xludf.DUMMYFUNCTION("""COMPUTED_VALUE"""),41.0)</f>
        <v>41</v>
      </c>
      <c r="E19" s="4" t="str">
        <f>IFERROR(__xludf.DUMMYFUNCTION("""COMPUTED_VALUE"""),"(85)99612-4501")</f>
        <v>(85)99612-4501</v>
      </c>
      <c r="F19" s="4" t="str">
        <f>IFERROR(__xludf.DUMMYFUNCTION("""COMPUTED_VALUE"""),"Casado (a)")</f>
        <v>Casado (a)</v>
      </c>
      <c r="G19" s="4" t="str">
        <f>IFERROR(__xludf.DUMMYFUNCTION("""COMPUTED_VALUE"""),"Sim")</f>
        <v>Sim</v>
      </c>
      <c r="H19" s="4" t="str">
        <f>IFERROR(__xludf.DUMMYFUNCTION("""COMPUTED_VALUE"""),"CN Fortaleza")</f>
        <v>CN Fortaleza</v>
      </c>
      <c r="I19" s="4" t="str">
        <f>IFERROR(__xludf.DUMMYFUNCTION("""COMPUTED_VALUE"""),"Parque dois irmaos")</f>
        <v>Parque dois irmaos</v>
      </c>
      <c r="J19" s="4"/>
      <c r="K19" s="4" t="str">
        <f>IFERROR(__xludf.DUMMYFUNCTION("""COMPUTED_VALUE"""),"5ª-feira")</f>
        <v>5ª-feira</v>
      </c>
      <c r="L19" s="4" t="str">
        <f>IFERROR(__xludf.DUMMYFUNCTION("""COMPUTED_VALUE"""),"Tenho um filho de 11anos, se o pg puder levar criança , será melhor☺️")</f>
        <v>Tenho um filho de 11anos, se o pg puder levar criança , será melhor☺️</v>
      </c>
    </row>
    <row r="20">
      <c r="A20" s="3">
        <f>IFERROR(__xludf.DUMMYFUNCTION("""COMPUTED_VALUE"""),44760.58754270833)</f>
        <v>44760.58754</v>
      </c>
      <c r="B20" s="4" t="str">
        <f>IFERROR(__xludf.DUMMYFUNCTION("""COMPUTED_VALUE"""),"cleane_mms@hotmail.com")</f>
        <v>cleane_mms@hotmail.com</v>
      </c>
      <c r="C20" s="4" t="str">
        <f>IFERROR(__xludf.DUMMYFUNCTION("""COMPUTED_VALUE"""),"Cleane Maria Menezes Barbosa ")</f>
        <v>Cleane Maria Menezes Barbosa </v>
      </c>
      <c r="D20" s="4">
        <f>IFERROR(__xludf.DUMMYFUNCTION("""COMPUTED_VALUE"""),34.0)</f>
        <v>34</v>
      </c>
      <c r="E20" s="4" t="str">
        <f>IFERROR(__xludf.DUMMYFUNCTION("""COMPUTED_VALUE"""),"(85)99961-3518")</f>
        <v>(85)99961-3518</v>
      </c>
      <c r="F20" s="4" t="str">
        <f>IFERROR(__xludf.DUMMYFUNCTION("""COMPUTED_VALUE"""),"Casado (a)")</f>
        <v>Casado (a)</v>
      </c>
      <c r="G20" s="4" t="str">
        <f>IFERROR(__xludf.DUMMYFUNCTION("""COMPUTED_VALUE"""),"Sim")</f>
        <v>Sim</v>
      </c>
      <c r="H20" s="4" t="str">
        <f>IFERROR(__xludf.DUMMYFUNCTION("""COMPUTED_VALUE"""),"CN Fortaleza")</f>
        <v>CN Fortaleza</v>
      </c>
      <c r="I20" s="4" t="str">
        <f>IFERROR(__xludf.DUMMYFUNCTION("""COMPUTED_VALUE"""),"Alto da Balança ")</f>
        <v>Alto da Balança </v>
      </c>
      <c r="J20" s="4">
        <f>IFERROR(__xludf.DUMMYFUNCTION("""COMPUTED_VALUE"""),6.085103E7)</f>
        <v>60851030</v>
      </c>
      <c r="K20" s="4" t="str">
        <f>IFERROR(__xludf.DUMMYFUNCTION("""COMPUTED_VALUE"""),"2ª-feira")</f>
        <v>2ª-feira</v>
      </c>
      <c r="L20" s="4" t="str">
        <f>IFERROR(__xludf.DUMMYFUNCTION("""COMPUTED_VALUE"""),"O melhor horário do PG pra gente poder participar seria as 20:00 horas. ")</f>
        <v>O melhor horário do PG pra gente poder participar seria as 20:00 horas. </v>
      </c>
    </row>
    <row r="21">
      <c r="A21" s="3">
        <f>IFERROR(__xludf.DUMMYFUNCTION("""COMPUTED_VALUE"""),44760.68744849537)</f>
        <v>44760.68745</v>
      </c>
      <c r="B21" s="4" t="str">
        <f>IFERROR(__xludf.DUMMYFUNCTION("""COMPUTED_VALUE"""),"sheronsampaio@gmail.com")</f>
        <v>sheronsampaio@gmail.com</v>
      </c>
      <c r="C21" s="4" t="str">
        <f>IFERROR(__xludf.DUMMYFUNCTION("""COMPUTED_VALUE"""),"SHERON TATY SAMPAIO")</f>
        <v>SHERON TATY SAMPAIO</v>
      </c>
      <c r="D21" s="4">
        <f>IFERROR(__xludf.DUMMYFUNCTION("""COMPUTED_VALUE"""),40.0)</f>
        <v>40</v>
      </c>
      <c r="E21" s="4" t="str">
        <f>IFERROR(__xludf.DUMMYFUNCTION("""COMPUTED_VALUE"""),"8598169-0507")</f>
        <v>8598169-0507</v>
      </c>
      <c r="F21" s="4" t="str">
        <f>IFERROR(__xludf.DUMMYFUNCTION("""COMPUTED_VALUE"""),"Casado (a)")</f>
        <v>Casado (a)</v>
      </c>
      <c r="G21" s="4" t="str">
        <f>IFERROR(__xludf.DUMMYFUNCTION("""COMPUTED_VALUE"""),"Sim")</f>
        <v>Sim</v>
      </c>
      <c r="H21" s="4" t="str">
        <f>IFERROR(__xludf.DUMMYFUNCTION("""COMPUTED_VALUE"""),"CN Fortaleza")</f>
        <v>CN Fortaleza</v>
      </c>
      <c r="I21" s="4" t="str">
        <f>IFERROR(__xludf.DUMMYFUNCTION("""COMPUTED_VALUE"""),"JOSÉ BONIFACIO")</f>
        <v>JOSÉ BONIFACIO</v>
      </c>
      <c r="J21" s="4">
        <f>IFERROR(__xludf.DUMMYFUNCTION("""COMPUTED_VALUE"""),6.005521E7)</f>
        <v>60055210</v>
      </c>
      <c r="K21" s="4" t="str">
        <f>IFERROR(__xludf.DUMMYFUNCTION("""COMPUTED_VALUE"""),"Sábado")</f>
        <v>Sábado</v>
      </c>
      <c r="L21" s="4" t="str">
        <f>IFERROR(__xludf.DUMMYFUNCTION("""COMPUTED_VALUE"""),"Quais os horários das reuniões do PG? 
Escolhi um dia na semana, mas depende do horário..")</f>
        <v>Quais os horários das reuniões do PG? 
Escolhi um dia na semana, mas depende do horário..</v>
      </c>
    </row>
    <row r="22">
      <c r="A22" s="3">
        <f>IFERROR(__xludf.DUMMYFUNCTION("""COMPUTED_VALUE"""),44760.90518515046)</f>
        <v>44760.90519</v>
      </c>
      <c r="B22" s="4" t="str">
        <f>IFERROR(__xludf.DUMMYFUNCTION("""COMPUTED_VALUE"""),"laiissilvahg@gmail.com")</f>
        <v>laiissilvahg@gmail.com</v>
      </c>
      <c r="C22" s="4" t="str">
        <f>IFERROR(__xludf.DUMMYFUNCTION("""COMPUTED_VALUE"""),"Thayanara Laís Santos da Silva")</f>
        <v>Thayanara Laís Santos da Silva</v>
      </c>
      <c r="D22" s="4">
        <f>IFERROR(__xludf.DUMMYFUNCTION("""COMPUTED_VALUE"""),27.0)</f>
        <v>27</v>
      </c>
      <c r="E22" s="4" t="str">
        <f>IFERROR(__xludf.DUMMYFUNCTION("""COMPUTED_VALUE"""),"(85)99870-7060")</f>
        <v>(85)99870-7060</v>
      </c>
      <c r="F22" s="4" t="str">
        <f>IFERROR(__xludf.DUMMYFUNCTION("""COMPUTED_VALUE"""),"Namorando")</f>
        <v>Namorando</v>
      </c>
      <c r="G22" s="4" t="str">
        <f>IFERROR(__xludf.DUMMYFUNCTION("""COMPUTED_VALUE"""),"Sim")</f>
        <v>Sim</v>
      </c>
      <c r="H22" s="4" t="str">
        <f>IFERROR(__xludf.DUMMYFUNCTION("""COMPUTED_VALUE"""),"CN Fortaleza")</f>
        <v>CN Fortaleza</v>
      </c>
      <c r="I22" s="4" t="str">
        <f>IFERROR(__xludf.DUMMYFUNCTION("""COMPUTED_VALUE"""),"Dionisio Torres")</f>
        <v>Dionisio Torres</v>
      </c>
      <c r="J22" s="4">
        <f>IFERROR(__xludf.DUMMYFUNCTION("""COMPUTED_VALUE"""),6.013515E7)</f>
        <v>60135150</v>
      </c>
      <c r="K22" s="4" t="str">
        <f>IFERROR(__xludf.DUMMYFUNCTION("""COMPUTED_VALUE"""),"Sábado")</f>
        <v>Sábado</v>
      </c>
      <c r="L22" s="4" t="str">
        <f>IFERROR(__xludf.DUMMYFUNCTION("""COMPUTED_VALUE"""),"PG para Namorados (eu+ele)")</f>
        <v>PG para Namorados (eu+ele)</v>
      </c>
    </row>
    <row r="23">
      <c r="A23" s="3">
        <f>IFERROR(__xludf.DUMMYFUNCTION("""COMPUTED_VALUE"""),44760.90878212963)</f>
        <v>44760.90878</v>
      </c>
      <c r="B23" s="4" t="str">
        <f>IFERROR(__xludf.DUMMYFUNCTION("""COMPUTED_VALUE"""),"thalany_veras@hotmail.com")</f>
        <v>thalany_veras@hotmail.com</v>
      </c>
      <c r="C23" s="4" t="str">
        <f>IFERROR(__xludf.DUMMYFUNCTION("""COMPUTED_VALUE"""),"Thálany veras ribeiro ")</f>
        <v>Thálany veras ribeiro </v>
      </c>
      <c r="D23" s="4">
        <f>IFERROR(__xludf.DUMMYFUNCTION("""COMPUTED_VALUE"""),28.0)</f>
        <v>28</v>
      </c>
      <c r="E23" s="4" t="str">
        <f>IFERROR(__xludf.DUMMYFUNCTION("""COMPUTED_VALUE"""),"85 99787-2525 ")</f>
        <v>85 99787-2525 </v>
      </c>
      <c r="F23" s="4" t="str">
        <f>IFERROR(__xludf.DUMMYFUNCTION("""COMPUTED_VALUE"""),"Solteiro (a)")</f>
        <v>Solteiro (a)</v>
      </c>
      <c r="G23" s="4" t="str">
        <f>IFERROR(__xludf.DUMMYFUNCTION("""COMPUTED_VALUE"""),"Não")</f>
        <v>Não</v>
      </c>
      <c r="H23" s="4" t="str">
        <f>IFERROR(__xludf.DUMMYFUNCTION("""COMPUTED_VALUE"""),"CN Fortaleza")</f>
        <v>CN Fortaleza</v>
      </c>
      <c r="I23" s="4" t="str">
        <f>IFERROR(__xludf.DUMMYFUNCTION("""COMPUTED_VALUE"""),"Parquelândia")</f>
        <v>Parquelândia</v>
      </c>
      <c r="J23" s="4"/>
      <c r="K23" s="4" t="str">
        <f>IFERROR(__xludf.DUMMYFUNCTION("""COMPUTED_VALUE"""),"Sábado")</f>
        <v>Sábado</v>
      </c>
      <c r="L23" s="4"/>
    </row>
    <row r="24">
      <c r="A24" s="3">
        <f>IFERROR(__xludf.DUMMYFUNCTION("""COMPUTED_VALUE"""),44761.50113481482)</f>
        <v>44761.50113</v>
      </c>
      <c r="B24" s="4" t="str">
        <f>IFERROR(__xludf.DUMMYFUNCTION("""COMPUTED_VALUE"""),"amandagurgell@yahoo.com.br")</f>
        <v>amandagurgell@yahoo.com.br</v>
      </c>
      <c r="C24" s="4" t="str">
        <f>IFERROR(__xludf.DUMMYFUNCTION("""COMPUTED_VALUE"""),"Amanda Gomes Gurgel ")</f>
        <v>Amanda Gomes Gurgel </v>
      </c>
      <c r="D24" s="4">
        <f>IFERROR(__xludf.DUMMYFUNCTION("""COMPUTED_VALUE"""),27.0)</f>
        <v>27</v>
      </c>
      <c r="E24" s="4" t="str">
        <f>IFERROR(__xludf.DUMMYFUNCTION("""COMPUTED_VALUE"""),"(85)99733-1894")</f>
        <v>(85)99733-1894</v>
      </c>
      <c r="F24" s="4" t="str">
        <f>IFERROR(__xludf.DUMMYFUNCTION("""COMPUTED_VALUE"""),"Solteiro (a)")</f>
        <v>Solteiro (a)</v>
      </c>
      <c r="G24" s="4" t="str">
        <f>IFERROR(__xludf.DUMMYFUNCTION("""COMPUTED_VALUE"""),"Sim")</f>
        <v>Sim</v>
      </c>
      <c r="H24" s="4" t="str">
        <f>IFERROR(__xludf.DUMMYFUNCTION("""COMPUTED_VALUE"""),"CN Fortaleza")</f>
        <v>CN Fortaleza</v>
      </c>
      <c r="I24" s="4" t="str">
        <f>IFERROR(__xludf.DUMMYFUNCTION("""COMPUTED_VALUE"""),"Maraponga/Mondubim ")</f>
        <v>Maraponga/Mondubim </v>
      </c>
      <c r="J24" s="4">
        <f>IFERROR(__xludf.DUMMYFUNCTION("""COMPUTED_VALUE"""),6.076784E7)</f>
        <v>60767840</v>
      </c>
      <c r="K24" s="4" t="str">
        <f>IFERROR(__xludf.DUMMYFUNCTION("""COMPUTED_VALUE"""),"5ª-feira")</f>
        <v>5ª-feira</v>
      </c>
      <c r="L24" s="4"/>
    </row>
    <row r="25">
      <c r="A25" s="3">
        <f>IFERROR(__xludf.DUMMYFUNCTION("""COMPUTED_VALUE"""),44761.55983780092)</f>
        <v>44761.55984</v>
      </c>
      <c r="B25" s="4" t="str">
        <f>IFERROR(__xludf.DUMMYFUNCTION("""COMPUTED_VALUE"""),"lindajordana@gmail.com")</f>
        <v>lindajordana@gmail.com</v>
      </c>
      <c r="C25" s="4" t="str">
        <f>IFERROR(__xludf.DUMMYFUNCTION("""COMPUTED_VALUE"""),"ENOIMA JORDANA OLIVEIRA MENDES")</f>
        <v>ENOIMA JORDANA OLIVEIRA MENDES</v>
      </c>
      <c r="D25" s="4">
        <f>IFERROR(__xludf.DUMMYFUNCTION("""COMPUTED_VALUE"""),42.0)</f>
        <v>42</v>
      </c>
      <c r="E25" s="4" t="str">
        <f>IFERROR(__xludf.DUMMYFUNCTION("""COMPUTED_VALUE"""),"(85)99838-4820")</f>
        <v>(85)99838-4820</v>
      </c>
      <c r="F25" s="4" t="str">
        <f>IFERROR(__xludf.DUMMYFUNCTION("""COMPUTED_VALUE"""),"Divorciado (a)")</f>
        <v>Divorciado (a)</v>
      </c>
      <c r="G25" s="4" t="str">
        <f>IFERROR(__xludf.DUMMYFUNCTION("""COMPUTED_VALUE"""),"Sim")</f>
        <v>Sim</v>
      </c>
      <c r="H25" s="4" t="str">
        <f>IFERROR(__xludf.DUMMYFUNCTION("""COMPUTED_VALUE"""),"CN Fortaleza")</f>
        <v>CN Fortaleza</v>
      </c>
      <c r="I25" s="4" t="str">
        <f>IFERROR(__xludf.DUMMYFUNCTION("""COMPUTED_VALUE"""),"Maraponga")</f>
        <v>Maraponga</v>
      </c>
      <c r="J25" s="4">
        <f>IFERROR(__xludf.DUMMYFUNCTION("""COMPUTED_VALUE"""),6.074051E7)</f>
        <v>60740510</v>
      </c>
      <c r="K25" s="4" t="str">
        <f>IFERROR(__xludf.DUMMYFUNCTION("""COMPUTED_VALUE"""),"3ª-feira")</f>
        <v>3ª-feira</v>
      </c>
      <c r="L25" s="4"/>
    </row>
    <row r="26">
      <c r="A26" s="3">
        <f>IFERROR(__xludf.DUMMYFUNCTION("""COMPUTED_VALUE"""),44761.724177986114)</f>
        <v>44761.72418</v>
      </c>
      <c r="B26" s="4" t="str">
        <f>IFERROR(__xludf.DUMMYFUNCTION("""COMPUTED_VALUE"""),"ruthhs1@hotmail.com")</f>
        <v>ruthhs1@hotmail.com</v>
      </c>
      <c r="C26" s="4" t="str">
        <f>IFERROR(__xludf.DUMMYFUNCTION("""COMPUTED_VALUE"""),"Ruth Helena Sampaio Soares ")</f>
        <v>Ruth Helena Sampaio Soares </v>
      </c>
      <c r="D26" s="4">
        <f>IFERROR(__xludf.DUMMYFUNCTION("""COMPUTED_VALUE"""),41.0)</f>
        <v>41</v>
      </c>
      <c r="E26" s="4" t="str">
        <f>IFERROR(__xludf.DUMMYFUNCTION("""COMPUTED_VALUE"""),"(85)99734-5130")</f>
        <v>(85)99734-5130</v>
      </c>
      <c r="F26" s="4" t="str">
        <f>IFERROR(__xludf.DUMMYFUNCTION("""COMPUTED_VALUE"""),"Solteiro (a)")</f>
        <v>Solteiro (a)</v>
      </c>
      <c r="G26" s="4" t="str">
        <f>IFERROR(__xludf.DUMMYFUNCTION("""COMPUTED_VALUE"""),"Sim")</f>
        <v>Sim</v>
      </c>
      <c r="H26" s="4" t="str">
        <f>IFERROR(__xludf.DUMMYFUNCTION("""COMPUTED_VALUE"""),"CN Fortaleza")</f>
        <v>CN Fortaleza</v>
      </c>
      <c r="I26" s="4" t="str">
        <f>IFERROR(__xludf.DUMMYFUNCTION("""COMPUTED_VALUE"""),"Na igreja ")</f>
        <v>Na igreja </v>
      </c>
      <c r="J26" s="4">
        <f>IFERROR(__xludf.DUMMYFUNCTION("""COMPUTED_VALUE"""),6.033536E7)</f>
        <v>60335360</v>
      </c>
      <c r="K26" s="4" t="str">
        <f>IFERROR(__xludf.DUMMYFUNCTION("""COMPUTED_VALUE"""),"Sábado")</f>
        <v>Sábado</v>
      </c>
      <c r="L26" s="4"/>
    </row>
    <row r="27">
      <c r="A27" s="3">
        <f>IFERROR(__xludf.DUMMYFUNCTION("""COMPUTED_VALUE"""),44762.7351741088)</f>
        <v>44762.73517</v>
      </c>
      <c r="B27" s="4" t="str">
        <f>IFERROR(__xludf.DUMMYFUNCTION("""COMPUTED_VALUE"""),"roseane_costa_@hotmail.com")</f>
        <v>roseane_costa_@hotmail.com</v>
      </c>
      <c r="C27" s="4" t="str">
        <f>IFERROR(__xludf.DUMMYFUNCTION("""COMPUTED_VALUE"""),"Roseane Costa ")</f>
        <v>Roseane Costa </v>
      </c>
      <c r="D27" s="4">
        <f>IFERROR(__xludf.DUMMYFUNCTION("""COMPUTED_VALUE"""),47.0)</f>
        <v>47</v>
      </c>
      <c r="E27" s="4" t="str">
        <f>IFERROR(__xludf.DUMMYFUNCTION("""COMPUTED_VALUE"""),"(85)98822-8062")</f>
        <v>(85)98822-8062</v>
      </c>
      <c r="F27" s="4" t="str">
        <f>IFERROR(__xludf.DUMMYFUNCTION("""COMPUTED_VALUE"""),"Divorciado (a)")</f>
        <v>Divorciado (a)</v>
      </c>
      <c r="G27" s="4" t="str">
        <f>IFERROR(__xludf.DUMMYFUNCTION("""COMPUTED_VALUE"""),"Sim")</f>
        <v>Sim</v>
      </c>
      <c r="H27" s="4" t="str">
        <f>IFERROR(__xludf.DUMMYFUNCTION("""COMPUTED_VALUE"""),"CN Fortaleza")</f>
        <v>CN Fortaleza</v>
      </c>
      <c r="I27" s="4" t="str">
        <f>IFERROR(__xludf.DUMMYFUNCTION("""COMPUTED_VALUE"""),"Álvaro weyne ")</f>
        <v>Álvaro weyne </v>
      </c>
      <c r="J27" s="4">
        <f>IFERROR(__xludf.DUMMYFUNCTION("""COMPUTED_VALUE"""),6.033712E7)</f>
        <v>60337120</v>
      </c>
      <c r="K27" s="4" t="str">
        <f>IFERROR(__xludf.DUMMYFUNCTION("""COMPUTED_VALUE"""),"3ª-feira")</f>
        <v>3ª-feira</v>
      </c>
      <c r="L27" s="4"/>
    </row>
    <row r="28">
      <c r="A28" s="3">
        <f>IFERROR(__xludf.DUMMYFUNCTION("""COMPUTED_VALUE"""),44762.74031054398)</f>
        <v>44762.74031</v>
      </c>
      <c r="B28" s="4" t="str">
        <f>IFERROR(__xludf.DUMMYFUNCTION("""COMPUTED_VALUE"""),"roseane_costa_@hotmail.com")</f>
        <v>roseane_costa_@hotmail.com</v>
      </c>
      <c r="C28" s="4" t="str">
        <f>IFERROR(__xludf.DUMMYFUNCTION("""COMPUTED_VALUE"""),"Roseane Costa")</f>
        <v>Roseane Costa</v>
      </c>
      <c r="D28" s="4">
        <f>IFERROR(__xludf.DUMMYFUNCTION("""COMPUTED_VALUE"""),46.0)</f>
        <v>46</v>
      </c>
      <c r="E28" s="4" t="str">
        <f>IFERROR(__xludf.DUMMYFUNCTION("""COMPUTED_VALUE"""),"(85)98822-8062")</f>
        <v>(85)98822-8062</v>
      </c>
      <c r="F28" s="4" t="str">
        <f>IFERROR(__xludf.DUMMYFUNCTION("""COMPUTED_VALUE"""),"Namorando")</f>
        <v>Namorando</v>
      </c>
      <c r="G28" s="4" t="str">
        <f>IFERROR(__xludf.DUMMYFUNCTION("""COMPUTED_VALUE"""),"Sim")</f>
        <v>Sim</v>
      </c>
      <c r="H28" s="4" t="str">
        <f>IFERROR(__xludf.DUMMYFUNCTION("""COMPUTED_VALUE"""),"CN Fortaleza")</f>
        <v>CN Fortaleza</v>
      </c>
      <c r="I28" s="4" t="str">
        <f>IFERROR(__xludf.DUMMYFUNCTION("""COMPUTED_VALUE"""),"Álvaro weyne")</f>
        <v>Álvaro weyne</v>
      </c>
      <c r="J28" s="4">
        <f>IFERROR(__xludf.DUMMYFUNCTION("""COMPUTED_VALUE"""),6.033712E7)</f>
        <v>60337120</v>
      </c>
      <c r="K28" s="4" t="str">
        <f>IFERROR(__xludf.DUMMYFUNCTION("""COMPUTED_VALUE"""),"3ª-feira")</f>
        <v>3ª-feira</v>
      </c>
      <c r="L28" s="4" t="str">
        <f>IFERROR(__xludf.DUMMYFUNCTION("""COMPUTED_VALUE"""),"Gostaria de um Pg misto")</f>
        <v>Gostaria de um Pg misto</v>
      </c>
    </row>
    <row r="29">
      <c r="A29" s="3">
        <f>IFERROR(__xludf.DUMMYFUNCTION("""COMPUTED_VALUE"""),44762.94871641203)</f>
        <v>44762.94872</v>
      </c>
      <c r="B29" s="4" t="str">
        <f>IFERROR(__xludf.DUMMYFUNCTION("""COMPUTED_VALUE"""),"virnaalbu4@hotmail.com")</f>
        <v>virnaalbu4@hotmail.com</v>
      </c>
      <c r="C29" s="4" t="str">
        <f>IFERROR(__xludf.DUMMYFUNCTION("""COMPUTED_VALUE"""),"Virna albuquerque ")</f>
        <v>Virna albuquerque </v>
      </c>
      <c r="D29" s="4">
        <f>IFERROR(__xludf.DUMMYFUNCTION("""COMPUTED_VALUE"""),21.0)</f>
        <v>21</v>
      </c>
      <c r="E29" s="4" t="str">
        <f>IFERROR(__xludf.DUMMYFUNCTION("""COMPUTED_VALUE"""),"(85)99612-0938")</f>
        <v>(85)99612-0938</v>
      </c>
      <c r="F29" s="4" t="str">
        <f>IFERROR(__xludf.DUMMYFUNCTION("""COMPUTED_VALUE"""),"Solteiro (a)")</f>
        <v>Solteiro (a)</v>
      </c>
      <c r="G29" s="4" t="str">
        <f>IFERROR(__xludf.DUMMYFUNCTION("""COMPUTED_VALUE"""),"Sim")</f>
        <v>Sim</v>
      </c>
      <c r="H29" s="4" t="str">
        <f>IFERROR(__xludf.DUMMYFUNCTION("""COMPUTED_VALUE"""),"CN Fortaleza")</f>
        <v>CN Fortaleza</v>
      </c>
      <c r="I29" s="4" t="str">
        <f>IFERROR(__xludf.DUMMYFUNCTION("""COMPUTED_VALUE"""),"Dionísio Torres ")</f>
        <v>Dionísio Torres </v>
      </c>
      <c r="J29" s="4">
        <f>IFERROR(__xludf.DUMMYFUNCTION("""COMPUTED_VALUE"""),6.01306E7)</f>
        <v>60130600</v>
      </c>
      <c r="K29" s="4" t="str">
        <f>IFERROR(__xludf.DUMMYFUNCTION("""COMPUTED_VALUE"""),"Sábado")</f>
        <v>Sábado</v>
      </c>
      <c r="L29" s="4"/>
    </row>
    <row r="30">
      <c r="A30" s="3">
        <f>IFERROR(__xludf.DUMMYFUNCTION("""COMPUTED_VALUE"""),44763.37824996528)</f>
        <v>44763.37825</v>
      </c>
      <c r="B30" s="4" t="str">
        <f>IFERROR(__xludf.DUMMYFUNCTION("""COMPUTED_VALUE"""),"evelinemc@hotmail.com")</f>
        <v>evelinemc@hotmail.com</v>
      </c>
      <c r="C30" s="4" t="str">
        <f>IFERROR(__xludf.DUMMYFUNCTION("""COMPUTED_VALUE"""),"Eveline Martins da Costa ")</f>
        <v>Eveline Martins da Costa </v>
      </c>
      <c r="D30" s="4">
        <f>IFERROR(__xludf.DUMMYFUNCTION("""COMPUTED_VALUE"""),44.0)</f>
        <v>44</v>
      </c>
      <c r="E30" s="4" t="str">
        <f>IFERROR(__xludf.DUMMYFUNCTION("""COMPUTED_VALUE"""),"(85)98711-1167")</f>
        <v>(85)98711-1167</v>
      </c>
      <c r="F30" s="4" t="str">
        <f>IFERROR(__xludf.DUMMYFUNCTION("""COMPUTED_VALUE"""),"Casado (a)")</f>
        <v>Casado (a)</v>
      </c>
      <c r="G30" s="4" t="str">
        <f>IFERROR(__xludf.DUMMYFUNCTION("""COMPUTED_VALUE"""),"Sim")</f>
        <v>Sim</v>
      </c>
      <c r="H30" s="4" t="str">
        <f>IFERROR(__xludf.DUMMYFUNCTION("""COMPUTED_VALUE"""),"CN Fortaleza")</f>
        <v>CN Fortaleza</v>
      </c>
      <c r="I30" s="4" t="str">
        <f>IFERROR(__xludf.DUMMYFUNCTION("""COMPUTED_VALUE"""),"Pode ser na igreja ou próximo. Mora no bairro de Fátima ")</f>
        <v>Pode ser na igreja ou próximo. Mora no bairro de Fátima </v>
      </c>
      <c r="J30" s="4">
        <f>IFERROR(__xludf.DUMMYFUNCTION("""COMPUTED_VALUE"""),6.04112E7)</f>
        <v>60411200</v>
      </c>
      <c r="K30" s="4" t="str">
        <f>IFERROR(__xludf.DUMMYFUNCTION("""COMPUTED_VALUE"""),"3ª-feira")</f>
        <v>3ª-feira</v>
      </c>
      <c r="L30" s="4" t="str">
        <f>IFERROR(__xludf.DUMMYFUNCTION("""COMPUTED_VALUE"""),"Sou casada,mas meu esposo não frequenta a igreja. ")</f>
        <v>Sou casada,mas meu esposo não frequenta a igreja. </v>
      </c>
    </row>
    <row r="31">
      <c r="A31" s="3">
        <f>IFERROR(__xludf.DUMMYFUNCTION("""COMPUTED_VALUE"""),44763.3795927662)</f>
        <v>44763.37959</v>
      </c>
      <c r="B31" s="4" t="str">
        <f>IFERROR(__xludf.DUMMYFUNCTION("""COMPUTED_VALUE"""),"evelinemc@hotmail.com")</f>
        <v>evelinemc@hotmail.com</v>
      </c>
      <c r="C31" s="4" t="str">
        <f>IFERROR(__xludf.DUMMYFUNCTION("""COMPUTED_VALUE"""),"Mariana Costa de Carvalho ")</f>
        <v>Mariana Costa de Carvalho </v>
      </c>
      <c r="D31" s="4">
        <f>IFERROR(__xludf.DUMMYFUNCTION("""COMPUTED_VALUE"""),15.0)</f>
        <v>15</v>
      </c>
      <c r="E31" s="4" t="str">
        <f>IFERROR(__xludf.DUMMYFUNCTION("""COMPUTED_VALUE"""),"(85) 98711-1167")</f>
        <v>(85) 98711-1167</v>
      </c>
      <c r="F31" s="4" t="str">
        <f>IFERROR(__xludf.DUMMYFUNCTION("""COMPUTED_VALUE"""),"Solteiro (a)")</f>
        <v>Solteiro (a)</v>
      </c>
      <c r="G31" s="4" t="str">
        <f>IFERROR(__xludf.DUMMYFUNCTION("""COMPUTED_VALUE"""),"Sim")</f>
        <v>Sim</v>
      </c>
      <c r="H31" s="4" t="str">
        <f>IFERROR(__xludf.DUMMYFUNCTION("""COMPUTED_VALUE"""),"CN Fortaleza")</f>
        <v>CN Fortaleza</v>
      </c>
      <c r="I31" s="4" t="str">
        <f>IFERROR(__xludf.DUMMYFUNCTION("""COMPUTED_VALUE"""),"Fátima ")</f>
        <v>Fátima </v>
      </c>
      <c r="J31" s="4">
        <f>IFERROR(__xludf.DUMMYFUNCTION("""COMPUTED_VALUE"""),6.04112E7)</f>
        <v>60411200</v>
      </c>
      <c r="K31" s="4" t="str">
        <f>IFERROR(__xludf.DUMMYFUNCTION("""COMPUTED_VALUE"""),"3ª-feira")</f>
        <v>3ª-feira</v>
      </c>
      <c r="L31" s="4"/>
    </row>
    <row r="32">
      <c r="A32" s="3">
        <f>IFERROR(__xludf.DUMMYFUNCTION("""COMPUTED_VALUE"""),44764.561028055556)</f>
        <v>44764.56103</v>
      </c>
      <c r="B32" s="4" t="str">
        <f>IFERROR(__xludf.DUMMYFUNCTION("""COMPUTED_VALUE"""),"priscilahpl_@hotmail.com")</f>
        <v>priscilahpl_@hotmail.com</v>
      </c>
      <c r="C32" s="4" t="str">
        <f>IFERROR(__xludf.DUMMYFUNCTION("""COMPUTED_VALUE"""),"Priscila Vieira Da Silva Gurgel")</f>
        <v>Priscila Vieira Da Silva Gurgel</v>
      </c>
      <c r="D32" s="4">
        <f>IFERROR(__xludf.DUMMYFUNCTION("""COMPUTED_VALUE"""),35.0)</f>
        <v>35</v>
      </c>
      <c r="E32" s="4" t="str">
        <f>IFERROR(__xludf.DUMMYFUNCTION("""COMPUTED_VALUE"""),"(85) 98597-8993")</f>
        <v>(85) 98597-8993</v>
      </c>
      <c r="F32" s="4" t="str">
        <f>IFERROR(__xludf.DUMMYFUNCTION("""COMPUTED_VALUE"""),"Casado (a)")</f>
        <v>Casado (a)</v>
      </c>
      <c r="G32" s="4" t="str">
        <f>IFERROR(__xludf.DUMMYFUNCTION("""COMPUTED_VALUE"""),"Não")</f>
        <v>Não</v>
      </c>
      <c r="H32" s="4" t="str">
        <f>IFERROR(__xludf.DUMMYFUNCTION("""COMPUTED_VALUE"""),"CN Fortaleza")</f>
        <v>CN Fortaleza</v>
      </c>
      <c r="I32" s="4" t="str">
        <f>IFERROR(__xludf.DUMMYFUNCTION("""COMPUTED_VALUE"""),"Potira - Caucaia")</f>
        <v>Potira - Caucaia</v>
      </c>
      <c r="J32" s="4"/>
      <c r="K32" s="4" t="str">
        <f>IFERROR(__xludf.DUMMYFUNCTION("""COMPUTED_VALUE"""),"6ª-feira")</f>
        <v>6ª-feira</v>
      </c>
      <c r="L32" s="4" t="str">
        <f>IFERROR(__xludf.DUMMYFUNCTION("""COMPUTED_VALUE"""),"O PG pode ser tbm no conj Ceará. E pode ser qualquer dia da semana.")</f>
        <v>O PG pode ser tbm no conj Ceará. E pode ser qualquer dia da semana.</v>
      </c>
    </row>
    <row r="33">
      <c r="A33" s="3">
        <f>IFERROR(__xludf.DUMMYFUNCTION("""COMPUTED_VALUE"""),44764.604719375)</f>
        <v>44764.60472</v>
      </c>
      <c r="B33" s="4" t="str">
        <f>IFERROR(__xludf.DUMMYFUNCTION("""COMPUTED_VALUE"""),"contatosamueldesousa@gmail.com")</f>
        <v>contatosamueldesousa@gmail.com</v>
      </c>
      <c r="C33" s="4" t="str">
        <f>IFERROR(__xludf.DUMMYFUNCTION("""COMPUTED_VALUE"""),"SAMUEL DE SOUSA MENDES ")</f>
        <v>SAMUEL DE SOUSA MENDES </v>
      </c>
      <c r="D33" s="4">
        <f>IFERROR(__xludf.DUMMYFUNCTION("""COMPUTED_VALUE"""),31.0)</f>
        <v>31</v>
      </c>
      <c r="E33" s="4" t="str">
        <f>IFERROR(__xludf.DUMMYFUNCTION("""COMPUTED_VALUE"""),"(85)99796-6534")</f>
        <v>(85)99796-6534</v>
      </c>
      <c r="F33" s="4" t="str">
        <f>IFERROR(__xludf.DUMMYFUNCTION("""COMPUTED_VALUE"""),"Solteiro (a)")</f>
        <v>Solteiro (a)</v>
      </c>
      <c r="G33" s="4" t="str">
        <f>IFERROR(__xludf.DUMMYFUNCTION("""COMPUTED_VALUE"""),"Sim")</f>
        <v>Sim</v>
      </c>
      <c r="H33" s="4" t="str">
        <f>IFERROR(__xludf.DUMMYFUNCTION("""COMPUTED_VALUE"""),"CN Fortaleza")</f>
        <v>CN Fortaleza</v>
      </c>
      <c r="I33" s="4" t="str">
        <f>IFERROR(__xludf.DUMMYFUNCTION("""COMPUTED_VALUE"""),"Henrique Jorge ")</f>
        <v>Henrique Jorge </v>
      </c>
      <c r="J33" s="4">
        <f>IFERROR(__xludf.DUMMYFUNCTION("""COMPUTED_VALUE"""),6.0521082E7)</f>
        <v>60521082</v>
      </c>
      <c r="K33" s="4" t="str">
        <f>IFERROR(__xludf.DUMMYFUNCTION("""COMPUTED_VALUE"""),"5ª-feira")</f>
        <v>5ª-feira</v>
      </c>
      <c r="L33" s="4"/>
    </row>
    <row r="34">
      <c r="A34" s="3">
        <f>IFERROR(__xludf.DUMMYFUNCTION("""COMPUTED_VALUE"""),44764.60487590278)</f>
        <v>44764.60488</v>
      </c>
      <c r="B34" s="4" t="str">
        <f>IFERROR(__xludf.DUMMYFUNCTION("""COMPUTED_VALUE"""),"contatosamueldesousa@gmail.com")</f>
        <v>contatosamueldesousa@gmail.com</v>
      </c>
      <c r="C34" s="4" t="str">
        <f>IFERROR(__xludf.DUMMYFUNCTION("""COMPUTED_VALUE"""),"SAMUEL DE SOUSA MENDES ")</f>
        <v>SAMUEL DE SOUSA MENDES </v>
      </c>
      <c r="D34" s="4">
        <f>IFERROR(__xludf.DUMMYFUNCTION("""COMPUTED_VALUE"""),31.0)</f>
        <v>31</v>
      </c>
      <c r="E34" s="4" t="str">
        <f>IFERROR(__xludf.DUMMYFUNCTION("""COMPUTED_VALUE"""),"(85)99796-6534")</f>
        <v>(85)99796-6534</v>
      </c>
      <c r="F34" s="4" t="str">
        <f>IFERROR(__xludf.DUMMYFUNCTION("""COMPUTED_VALUE"""),"Solteiro (a)")</f>
        <v>Solteiro (a)</v>
      </c>
      <c r="G34" s="4" t="str">
        <f>IFERROR(__xludf.DUMMYFUNCTION("""COMPUTED_VALUE"""),"Sim")</f>
        <v>Sim</v>
      </c>
      <c r="H34" s="4" t="str">
        <f>IFERROR(__xludf.DUMMYFUNCTION("""COMPUTED_VALUE"""),"CN Fortaleza")</f>
        <v>CN Fortaleza</v>
      </c>
      <c r="I34" s="4" t="str">
        <f>IFERROR(__xludf.DUMMYFUNCTION("""COMPUTED_VALUE"""),"Henrique Jorge ")</f>
        <v>Henrique Jorge </v>
      </c>
      <c r="J34" s="4">
        <f>IFERROR(__xludf.DUMMYFUNCTION("""COMPUTED_VALUE"""),6.0521082E7)</f>
        <v>60521082</v>
      </c>
      <c r="K34" s="4" t="str">
        <f>IFERROR(__xludf.DUMMYFUNCTION("""COMPUTED_VALUE"""),"5ª-feira")</f>
        <v>5ª-feira</v>
      </c>
      <c r="L34" s="4"/>
    </row>
    <row r="35">
      <c r="A35" s="3">
        <f>IFERROR(__xludf.DUMMYFUNCTION("""COMPUTED_VALUE"""),44765.076158125)</f>
        <v>44765.07616</v>
      </c>
      <c r="B35" s="4" t="str">
        <f>IFERROR(__xludf.DUMMYFUNCTION("""COMPUTED_VALUE"""),"datylasousa@gmail.com")</f>
        <v>datylasousa@gmail.com</v>
      </c>
      <c r="C35" s="4" t="str">
        <f>IFERROR(__xludf.DUMMYFUNCTION("""COMPUTED_VALUE"""),"Dátyla de Sousa Lopes ")</f>
        <v>Dátyla de Sousa Lopes </v>
      </c>
      <c r="D35" s="4">
        <f>IFERROR(__xludf.DUMMYFUNCTION("""COMPUTED_VALUE"""),27.0)</f>
        <v>27</v>
      </c>
      <c r="E35" s="4" t="str">
        <f>IFERROR(__xludf.DUMMYFUNCTION("""COMPUTED_VALUE"""),"(85)99435-1891")</f>
        <v>(85)99435-1891</v>
      </c>
      <c r="F35" s="4" t="str">
        <f>IFERROR(__xludf.DUMMYFUNCTION("""COMPUTED_VALUE"""),"Solteiro (a)")</f>
        <v>Solteiro (a)</v>
      </c>
      <c r="G35" s="4" t="str">
        <f>IFERROR(__xludf.DUMMYFUNCTION("""COMPUTED_VALUE"""),"Não")</f>
        <v>Não</v>
      </c>
      <c r="H35" s="4" t="str">
        <f>IFERROR(__xludf.DUMMYFUNCTION("""COMPUTED_VALUE"""),"CN Fortaleza")</f>
        <v>CN Fortaleza</v>
      </c>
      <c r="I35" s="4" t="str">
        <f>IFERROR(__xludf.DUMMYFUNCTION("""COMPUTED_VALUE"""),"Cocó ")</f>
        <v>Cocó </v>
      </c>
      <c r="J35" s="4">
        <f>IFERROR(__xludf.DUMMYFUNCTION("""COMPUTED_VALUE"""),6.019216E7)</f>
        <v>60192160</v>
      </c>
      <c r="K35" s="4" t="str">
        <f>IFERROR(__xludf.DUMMYFUNCTION("""COMPUTED_VALUE"""),"Sábado")</f>
        <v>Sábado</v>
      </c>
      <c r="L35" s="4" t="str">
        <f>IFERROR(__xludf.DUMMYFUNCTION("""COMPUTED_VALUE"""),"Eu ainda não fui à igreja por falta de companhia.")</f>
        <v>Eu ainda não fui à igreja por falta de companhia.</v>
      </c>
    </row>
    <row r="36">
      <c r="A36" s="3">
        <f>IFERROR(__xludf.DUMMYFUNCTION("""COMPUTED_VALUE"""),44765.322593923614)</f>
        <v>44765.32259</v>
      </c>
      <c r="B36" s="4" t="str">
        <f>IFERROR(__xludf.DUMMYFUNCTION("""COMPUTED_VALUE"""),"tomaz.liliane@gmail.com")</f>
        <v>tomaz.liliane@gmail.com</v>
      </c>
      <c r="C36" s="4" t="str">
        <f>IFERROR(__xludf.DUMMYFUNCTION("""COMPUTED_VALUE"""),"Liliane de Souza tomaz")</f>
        <v>Liliane de Souza tomaz</v>
      </c>
      <c r="D36" s="4">
        <f>IFERROR(__xludf.DUMMYFUNCTION("""COMPUTED_VALUE"""),37.0)</f>
        <v>37</v>
      </c>
      <c r="E36" s="4" t="str">
        <f>IFERROR(__xludf.DUMMYFUNCTION("""COMPUTED_VALUE"""),"(85)98699-3744")</f>
        <v>(85)98699-3744</v>
      </c>
      <c r="F36" s="4" t="str">
        <f>IFERROR(__xludf.DUMMYFUNCTION("""COMPUTED_VALUE"""),"Solteiro (a)")</f>
        <v>Solteiro (a)</v>
      </c>
      <c r="G36" s="4" t="str">
        <f>IFERROR(__xludf.DUMMYFUNCTION("""COMPUTED_VALUE"""),"Sim")</f>
        <v>Sim</v>
      </c>
      <c r="H36" s="4" t="str">
        <f>IFERROR(__xludf.DUMMYFUNCTION("""COMPUTED_VALUE"""),"CN Fortaleza")</f>
        <v>CN Fortaleza</v>
      </c>
      <c r="I36" s="4" t="str">
        <f>IFERROR(__xludf.DUMMYFUNCTION("""COMPUTED_VALUE"""),"Antônio Bezerra ")</f>
        <v>Antônio Bezerra </v>
      </c>
      <c r="J36" s="4">
        <f>IFERROR(__xludf.DUMMYFUNCTION("""COMPUTED_VALUE"""),6.035659E7)</f>
        <v>60356590</v>
      </c>
      <c r="K36" s="4" t="str">
        <f>IFERROR(__xludf.DUMMYFUNCTION("""COMPUTED_VALUE"""),"5ª-feira")</f>
        <v>5ª-feira</v>
      </c>
      <c r="L36" s="4"/>
    </row>
    <row r="37">
      <c r="A37" s="3">
        <f>IFERROR(__xludf.DUMMYFUNCTION("""COMPUTED_VALUE"""),44765.69419954861)</f>
        <v>44765.6942</v>
      </c>
      <c r="B37" s="4" t="str">
        <f>IFERROR(__xludf.DUMMYFUNCTION("""COMPUTED_VALUE"""),"roseane_costa_@hotmail.com")</f>
        <v>roseane_costa_@hotmail.com</v>
      </c>
      <c r="C37" s="4" t="str">
        <f>IFERROR(__xludf.DUMMYFUNCTION("""COMPUTED_VALUE"""),"Roseane costa ")</f>
        <v>Roseane costa </v>
      </c>
      <c r="D37" s="4">
        <f>IFERROR(__xludf.DUMMYFUNCTION("""COMPUTED_VALUE"""),46.0)</f>
        <v>46</v>
      </c>
      <c r="E37" s="4" t="str">
        <f>IFERROR(__xludf.DUMMYFUNCTION("""COMPUTED_VALUE"""),"85 98822-8062")</f>
        <v>85 98822-8062</v>
      </c>
      <c r="F37" s="4" t="str">
        <f>IFERROR(__xludf.DUMMYFUNCTION("""COMPUTED_VALUE"""),"Namorando")</f>
        <v>Namorando</v>
      </c>
      <c r="G37" s="4" t="str">
        <f>IFERROR(__xludf.DUMMYFUNCTION("""COMPUTED_VALUE"""),"Sim")</f>
        <v>Sim</v>
      </c>
      <c r="H37" s="4" t="str">
        <f>IFERROR(__xludf.DUMMYFUNCTION("""COMPUTED_VALUE"""),"CN Fortaleza")</f>
        <v>CN Fortaleza</v>
      </c>
      <c r="I37" s="4" t="str">
        <f>IFERROR(__xludf.DUMMYFUNCTION("""COMPUTED_VALUE"""),"Álvaro weyne ")</f>
        <v>Álvaro weyne </v>
      </c>
      <c r="J37" s="4">
        <f>IFERROR(__xludf.DUMMYFUNCTION("""COMPUTED_VALUE"""),6.033712E7)</f>
        <v>60337120</v>
      </c>
      <c r="K37" s="4" t="str">
        <f>IFERROR(__xludf.DUMMYFUNCTION("""COMPUTED_VALUE"""),"3ª-feira")</f>
        <v>3ª-feira</v>
      </c>
      <c r="L37" s="4" t="str">
        <f>IFERROR(__xludf.DUMMYFUNCTION("""COMPUTED_VALUE"""),"Pg misto para homens e mulheres")</f>
        <v>Pg misto para homens e mulheres</v>
      </c>
    </row>
    <row r="38">
      <c r="A38" s="3">
        <f>IFERROR(__xludf.DUMMYFUNCTION("""COMPUTED_VALUE"""),44766.45063878472)</f>
        <v>44766.45064</v>
      </c>
      <c r="B38" s="4" t="str">
        <f>IFERROR(__xludf.DUMMYFUNCTION("""COMPUTED_VALUE"""),"gian.kubota@gmail.com")</f>
        <v>gian.kubota@gmail.com</v>
      </c>
      <c r="C38" s="4" t="str">
        <f>IFERROR(__xludf.DUMMYFUNCTION("""COMPUTED_VALUE"""),"Giancarlo Kubota")</f>
        <v>Giancarlo Kubota</v>
      </c>
      <c r="D38" s="4">
        <f>IFERROR(__xludf.DUMMYFUNCTION("""COMPUTED_VALUE"""),23.0)</f>
        <v>23</v>
      </c>
      <c r="E38" s="4" t="str">
        <f>IFERROR(__xludf.DUMMYFUNCTION("""COMPUTED_VALUE"""),"(85)98206-2636")</f>
        <v>(85)98206-2636</v>
      </c>
      <c r="F38" s="4" t="str">
        <f>IFERROR(__xludf.DUMMYFUNCTION("""COMPUTED_VALUE"""),"Casado (a)")</f>
        <v>Casado (a)</v>
      </c>
      <c r="G38" s="4" t="str">
        <f>IFERROR(__xludf.DUMMYFUNCTION("""COMPUTED_VALUE"""),"Não")</f>
        <v>Não</v>
      </c>
      <c r="H38" s="4" t="str">
        <f>IFERROR(__xludf.DUMMYFUNCTION("""COMPUTED_VALUE"""),"CN Fortaleza")</f>
        <v>CN Fortaleza</v>
      </c>
      <c r="I38" s="4" t="str">
        <f>IFERROR(__xludf.DUMMYFUNCTION("""COMPUTED_VALUE"""),"Messejana")</f>
        <v>Messejana</v>
      </c>
      <c r="J38" s="4">
        <f>IFERROR(__xludf.DUMMYFUNCTION("""COMPUTED_VALUE"""),6.0872559E7)</f>
        <v>60872559</v>
      </c>
      <c r="K38" s="4" t="str">
        <f>IFERROR(__xludf.DUMMYFUNCTION("""COMPUTED_VALUE"""),"4ª-feira")</f>
        <v>4ª-feira</v>
      </c>
      <c r="L38" s="4"/>
    </row>
    <row r="39">
      <c r="A39" s="3">
        <f>IFERROR(__xludf.DUMMYFUNCTION("""COMPUTED_VALUE"""),44766.476478310185)</f>
        <v>44766.47648</v>
      </c>
      <c r="B39" s="4" t="str">
        <f>IFERROR(__xludf.DUMMYFUNCTION("""COMPUTED_VALUE"""),"amandagurgell@yahoo.com.br")</f>
        <v>amandagurgell@yahoo.com.br</v>
      </c>
      <c r="C39" s="4" t="str">
        <f>IFERROR(__xludf.DUMMYFUNCTION("""COMPUTED_VALUE"""),"Amanda Gomes Gurgel ")</f>
        <v>Amanda Gomes Gurgel </v>
      </c>
      <c r="D39" s="4">
        <f>IFERROR(__xludf.DUMMYFUNCTION("""COMPUTED_VALUE"""),27.0)</f>
        <v>27</v>
      </c>
      <c r="E39" s="4" t="str">
        <f>IFERROR(__xludf.DUMMYFUNCTION("""COMPUTED_VALUE"""),"(85)99733-1894")</f>
        <v>(85)99733-1894</v>
      </c>
      <c r="F39" s="4" t="str">
        <f>IFERROR(__xludf.DUMMYFUNCTION("""COMPUTED_VALUE"""),"Solteiro (a)")</f>
        <v>Solteiro (a)</v>
      </c>
      <c r="G39" s="4" t="str">
        <f>IFERROR(__xludf.DUMMYFUNCTION("""COMPUTED_VALUE"""),"Sim")</f>
        <v>Sim</v>
      </c>
      <c r="H39" s="4" t="str">
        <f>IFERROR(__xludf.DUMMYFUNCTION("""COMPUTED_VALUE"""),"CN Fortaleza")</f>
        <v>CN Fortaleza</v>
      </c>
      <c r="I39" s="4" t="str">
        <f>IFERROR(__xludf.DUMMYFUNCTION("""COMPUTED_VALUE"""),"Maraponga ")</f>
        <v>Maraponga </v>
      </c>
      <c r="J39" s="4">
        <f>IFERROR(__xludf.DUMMYFUNCTION("""COMPUTED_VALUE"""),6.076784E7)</f>
        <v>60767840</v>
      </c>
      <c r="K39" s="4" t="str">
        <f>IFERROR(__xludf.DUMMYFUNCTION("""COMPUTED_VALUE"""),"5ª-feira")</f>
        <v>5ª-feira</v>
      </c>
      <c r="L39" s="4"/>
    </row>
    <row r="40">
      <c r="A40" s="3">
        <f>IFERROR(__xludf.DUMMYFUNCTION("""COMPUTED_VALUE"""),44766.767122847225)</f>
        <v>44766.76712</v>
      </c>
      <c r="B40" s="4" t="str">
        <f>IFERROR(__xludf.DUMMYFUNCTION("""COMPUTED_VALUE"""),"sabinaarnt@gmail.com")</f>
        <v>sabinaarnt@gmail.com</v>
      </c>
      <c r="C40" s="4" t="str">
        <f>IFERROR(__xludf.DUMMYFUNCTION("""COMPUTED_VALUE"""),"Sabina Fernanda da Silva")</f>
        <v>Sabina Fernanda da Silva</v>
      </c>
      <c r="D40" s="4">
        <f>IFERROR(__xludf.DUMMYFUNCTION("""COMPUTED_VALUE"""),46.0)</f>
        <v>46</v>
      </c>
      <c r="E40" s="4" t="str">
        <f>IFERROR(__xludf.DUMMYFUNCTION("""COMPUTED_VALUE"""),"(85)98751-1685")</f>
        <v>(85)98751-1685</v>
      </c>
      <c r="F40" s="4" t="str">
        <f>IFERROR(__xludf.DUMMYFUNCTION("""COMPUTED_VALUE"""),"Casado (a)")</f>
        <v>Casado (a)</v>
      </c>
      <c r="G40" s="4" t="str">
        <f>IFERROR(__xludf.DUMMYFUNCTION("""COMPUTED_VALUE"""),"Não")</f>
        <v>Não</v>
      </c>
      <c r="H40" s="4" t="str">
        <f>IFERROR(__xludf.DUMMYFUNCTION("""COMPUTED_VALUE"""),"CN Fortaleza")</f>
        <v>CN Fortaleza</v>
      </c>
      <c r="I40" s="4" t="str">
        <f>IFERROR(__xludf.DUMMYFUNCTION("""COMPUTED_VALUE"""),"São João do Tauape ")</f>
        <v>São João do Tauape </v>
      </c>
      <c r="J40" s="4">
        <f>IFERROR(__xludf.DUMMYFUNCTION("""COMPUTED_VALUE"""),6.013552E7)</f>
        <v>60135520</v>
      </c>
      <c r="K40" s="4" t="str">
        <f>IFERROR(__xludf.DUMMYFUNCTION("""COMPUTED_VALUE"""),"6ª-feira")</f>
        <v>6ª-feira</v>
      </c>
      <c r="L40" s="4" t="str">
        <f>IFERROR(__xludf.DUMMYFUNCTION("""COMPUTED_VALUE"""),"Pg de casais")</f>
        <v>Pg de casais</v>
      </c>
    </row>
    <row r="41">
      <c r="A41" s="3">
        <f>IFERROR(__xludf.DUMMYFUNCTION("""COMPUTED_VALUE"""),44766.79378143519)</f>
        <v>44766.79378</v>
      </c>
      <c r="B41" s="4" t="str">
        <f>IFERROR(__xludf.DUMMYFUNCTION("""COMPUTED_VALUE"""),"joaopedrooq831@gmail.com")</f>
        <v>joaopedrooq831@gmail.com</v>
      </c>
      <c r="C41" s="4" t="str">
        <f>IFERROR(__xludf.DUMMYFUNCTION("""COMPUTED_VALUE"""),"João Pedro Oliveira Queiroz ")</f>
        <v>João Pedro Oliveira Queiroz </v>
      </c>
      <c r="D41" s="4">
        <f>IFERROR(__xludf.DUMMYFUNCTION("""COMPUTED_VALUE"""),21.0)</f>
        <v>21</v>
      </c>
      <c r="E41" s="4" t="str">
        <f>IFERROR(__xludf.DUMMYFUNCTION("""COMPUTED_VALUE"""),"(85)98680-7860")</f>
        <v>(85)98680-7860</v>
      </c>
      <c r="F41" s="4" t="str">
        <f>IFERROR(__xludf.DUMMYFUNCTION("""COMPUTED_VALUE"""),"União Estável")</f>
        <v>União Estável</v>
      </c>
      <c r="G41" s="4" t="str">
        <f>IFERROR(__xludf.DUMMYFUNCTION("""COMPUTED_VALUE"""),"Sim")</f>
        <v>Sim</v>
      </c>
      <c r="H41" s="4" t="str">
        <f>IFERROR(__xludf.DUMMYFUNCTION("""COMPUTED_VALUE"""),"CN Fortaleza")</f>
        <v>CN Fortaleza</v>
      </c>
      <c r="I41" s="4" t="str">
        <f>IFERROR(__xludf.DUMMYFUNCTION("""COMPUTED_VALUE"""),"Vicente pinzon ")</f>
        <v>Vicente pinzon </v>
      </c>
      <c r="J41" s="4">
        <f>IFERROR(__xludf.DUMMYFUNCTION("""COMPUTED_VALUE"""),6.0182012E7)</f>
        <v>60182012</v>
      </c>
      <c r="K41" s="4" t="str">
        <f>IFERROR(__xludf.DUMMYFUNCTION("""COMPUTED_VALUE"""),"4ª-feira")</f>
        <v>4ª-feira</v>
      </c>
      <c r="L41" s="4"/>
    </row>
    <row r="42">
      <c r="A42" s="3">
        <f>IFERROR(__xludf.DUMMYFUNCTION("""COMPUTED_VALUE"""),44766.90085530092)</f>
        <v>44766.90086</v>
      </c>
      <c r="B42" s="4" t="str">
        <f>IFERROR(__xludf.DUMMYFUNCTION("""COMPUTED_VALUE"""),"victormattos1809@icloud.com")</f>
        <v>victormattos1809@icloud.com</v>
      </c>
      <c r="C42" s="4" t="str">
        <f>IFERROR(__xludf.DUMMYFUNCTION("""COMPUTED_VALUE"""),"Victor Manuel de Souza Matos ")</f>
        <v>Victor Manuel de Souza Matos </v>
      </c>
      <c r="D42" s="4">
        <f>IFERROR(__xludf.DUMMYFUNCTION("""COMPUTED_VALUE"""),19.0)</f>
        <v>19</v>
      </c>
      <c r="E42" s="4" t="str">
        <f>IFERROR(__xludf.DUMMYFUNCTION("""COMPUTED_VALUE"""),"(85)98200-4937")</f>
        <v>(85)98200-4937</v>
      </c>
      <c r="F42" s="4" t="str">
        <f>IFERROR(__xludf.DUMMYFUNCTION("""COMPUTED_VALUE"""),"Solteiro (a)")</f>
        <v>Solteiro (a)</v>
      </c>
      <c r="G42" s="4" t="str">
        <f>IFERROR(__xludf.DUMMYFUNCTION("""COMPUTED_VALUE"""),"Não")</f>
        <v>Não</v>
      </c>
      <c r="H42" s="4" t="str">
        <f>IFERROR(__xludf.DUMMYFUNCTION("""COMPUTED_VALUE"""),"CN Fortaleza")</f>
        <v>CN Fortaleza</v>
      </c>
      <c r="I42" s="4" t="str">
        <f>IFERROR(__xludf.DUMMYFUNCTION("""COMPUTED_VALUE"""),"Nova Fátima ")</f>
        <v>Nova Fátima </v>
      </c>
      <c r="J42" s="4"/>
      <c r="K42" s="4" t="str">
        <f>IFERROR(__xludf.DUMMYFUNCTION("""COMPUTED_VALUE"""),"3ª-feira")</f>
        <v>3ª-feira</v>
      </c>
      <c r="L42" s="4" t="str">
        <f>IFERROR(__xludf.DUMMYFUNCTION("""COMPUTED_VALUE"""),"Pequeno Grupo Virtual , por favor !!")</f>
        <v>Pequeno Grupo Virtual , por favor !!</v>
      </c>
    </row>
    <row r="43">
      <c r="A43" s="3">
        <f>IFERROR(__xludf.DUMMYFUNCTION("""COMPUTED_VALUE"""),44767.41096231482)</f>
        <v>44767.41096</v>
      </c>
      <c r="B43" s="4" t="str">
        <f>IFERROR(__xludf.DUMMYFUNCTION("""COMPUTED_VALUE"""),"roseane_costa_@hotmail.com")</f>
        <v>roseane_costa_@hotmail.com</v>
      </c>
      <c r="C43" s="4" t="str">
        <f>IFERROR(__xludf.DUMMYFUNCTION("""COMPUTED_VALUE"""),"Maria roseane costa rufino ")</f>
        <v>Maria roseane costa rufino </v>
      </c>
      <c r="D43" s="4">
        <f>IFERROR(__xludf.DUMMYFUNCTION("""COMPUTED_VALUE"""),47.0)</f>
        <v>47</v>
      </c>
      <c r="E43" s="4" t="str">
        <f>IFERROR(__xludf.DUMMYFUNCTION("""COMPUTED_VALUE"""),"85 98822-8062")</f>
        <v>85 98822-8062</v>
      </c>
      <c r="F43" s="4" t="str">
        <f>IFERROR(__xludf.DUMMYFUNCTION("""COMPUTED_VALUE"""),"Namorando")</f>
        <v>Namorando</v>
      </c>
      <c r="G43" s="4" t="str">
        <f>IFERROR(__xludf.DUMMYFUNCTION("""COMPUTED_VALUE"""),"Sim")</f>
        <v>Sim</v>
      </c>
      <c r="H43" s="4" t="str">
        <f>IFERROR(__xludf.DUMMYFUNCTION("""COMPUTED_VALUE"""),"CN Fortaleza")</f>
        <v>CN Fortaleza</v>
      </c>
      <c r="I43" s="4" t="str">
        <f>IFERROR(__xludf.DUMMYFUNCTION("""COMPUTED_VALUE"""),"Parquelandia")</f>
        <v>Parquelandia</v>
      </c>
      <c r="J43" s="4">
        <f>IFERROR(__xludf.DUMMYFUNCTION("""COMPUTED_VALUE"""),6.033712E7)</f>
        <v>60337120</v>
      </c>
      <c r="K43" s="4" t="str">
        <f>IFERROR(__xludf.DUMMYFUNCTION("""COMPUTED_VALUE"""),"Sábado")</f>
        <v>Sábado</v>
      </c>
      <c r="L43" s="4" t="str">
        <f>IFERROR(__xludf.DUMMYFUNCTION("""COMPUTED_VALUE"""),"Pg misto ")</f>
        <v>Pg misto </v>
      </c>
    </row>
    <row r="44">
      <c r="A44" s="3">
        <f>IFERROR(__xludf.DUMMYFUNCTION("""COMPUTED_VALUE"""),44767.45355641204)</f>
        <v>44767.45356</v>
      </c>
      <c r="B44" s="4" t="str">
        <f>IFERROR(__xludf.DUMMYFUNCTION("""COMPUTED_VALUE"""),"danimaris@yahoo.com.br")</f>
        <v>danimaris@yahoo.com.br</v>
      </c>
      <c r="C44" s="4" t="str">
        <f>IFERROR(__xludf.DUMMYFUNCTION("""COMPUTED_VALUE"""),"Daniele Mariano Cavalcante ")</f>
        <v>Daniele Mariano Cavalcante </v>
      </c>
      <c r="D44" s="4">
        <f>IFERROR(__xludf.DUMMYFUNCTION("""COMPUTED_VALUE"""),35.0)</f>
        <v>35</v>
      </c>
      <c r="E44" s="4" t="str">
        <f>IFERROR(__xludf.DUMMYFUNCTION("""COMPUTED_VALUE"""),"(15)99811-7070")</f>
        <v>(15)99811-7070</v>
      </c>
      <c r="F44" s="4" t="str">
        <f>IFERROR(__xludf.DUMMYFUNCTION("""COMPUTED_VALUE"""),"Casado (a)")</f>
        <v>Casado (a)</v>
      </c>
      <c r="G44" s="4" t="str">
        <f>IFERROR(__xludf.DUMMYFUNCTION("""COMPUTED_VALUE"""),"Não")</f>
        <v>Não</v>
      </c>
      <c r="H44" s="4" t="str">
        <f>IFERROR(__xludf.DUMMYFUNCTION("""COMPUTED_VALUE"""),"CN Fortaleza")</f>
        <v>CN Fortaleza</v>
      </c>
      <c r="I44" s="4" t="str">
        <f>IFERROR(__xludf.DUMMYFUNCTION("""COMPUTED_VALUE"""),"Meireles, Aldeota, Cocó ")</f>
        <v>Meireles, Aldeota, Cocó </v>
      </c>
      <c r="J44" s="4">
        <f>IFERROR(__xludf.DUMMYFUNCTION("""COMPUTED_VALUE"""),6.016507E7)</f>
        <v>60165070</v>
      </c>
      <c r="K44" s="4" t="str">
        <f>IFERROR(__xludf.DUMMYFUNCTION("""COMPUTED_VALUE"""),"4ª-feira")</f>
        <v>4ª-feira</v>
      </c>
      <c r="L44" s="4" t="str">
        <f>IFERROR(__xludf.DUMMYFUNCTION("""COMPUTED_VALUE"""),"Sou casada, mas procuro um grupo apenas para mulheres, pois, meu marido está sempre viajando a trabalho e não poderá me acompanhar nas reuniões. Também dependo de poder levar meus filhos de 6 e 3 anos ")</f>
        <v>Sou casada, mas procuro um grupo apenas para mulheres, pois, meu marido está sempre viajando a trabalho e não poderá me acompanhar nas reuniões. Também dependo de poder levar meus filhos de 6 e 3 anos </v>
      </c>
    </row>
    <row r="45">
      <c r="A45" s="3">
        <f>IFERROR(__xludf.DUMMYFUNCTION("""COMPUTED_VALUE"""),44767.66818605324)</f>
        <v>44767.66819</v>
      </c>
      <c r="B45" s="4" t="str">
        <f>IFERROR(__xludf.DUMMYFUNCTION("""COMPUTED_VALUE"""),"edlanyqueiroz@gmail.com")</f>
        <v>edlanyqueiroz@gmail.com</v>
      </c>
      <c r="C45" s="4" t="str">
        <f>IFERROR(__xludf.DUMMYFUNCTION("""COMPUTED_VALUE"""),"Edlany Bezerra")</f>
        <v>Edlany Bezerra</v>
      </c>
      <c r="D45" s="4">
        <f>IFERROR(__xludf.DUMMYFUNCTION("""COMPUTED_VALUE"""),26.0)</f>
        <v>26</v>
      </c>
      <c r="E45" s="4" t="str">
        <f>IFERROR(__xludf.DUMMYFUNCTION("""COMPUTED_VALUE"""),"(85)98193-8344")</f>
        <v>(85)98193-8344</v>
      </c>
      <c r="F45" s="4" t="str">
        <f>IFERROR(__xludf.DUMMYFUNCTION("""COMPUTED_VALUE"""),"Casado (a)")</f>
        <v>Casado (a)</v>
      </c>
      <c r="G45" s="4" t="str">
        <f>IFERROR(__xludf.DUMMYFUNCTION("""COMPUTED_VALUE"""),"Sim")</f>
        <v>Sim</v>
      </c>
      <c r="H45" s="4" t="str">
        <f>IFERROR(__xludf.DUMMYFUNCTION("""COMPUTED_VALUE"""),"CN Fortaleza")</f>
        <v>CN Fortaleza</v>
      </c>
      <c r="I45" s="4" t="str">
        <f>IFERROR(__xludf.DUMMYFUNCTION("""COMPUTED_VALUE"""),"Papicu")</f>
        <v>Papicu</v>
      </c>
      <c r="J45" s="4">
        <f>IFERROR(__xludf.DUMMYFUNCTION("""COMPUTED_VALUE"""),6.0175045E7)</f>
        <v>60175045</v>
      </c>
      <c r="K45" s="4" t="str">
        <f>IFERROR(__xludf.DUMMYFUNCTION("""COMPUTED_VALUE"""),"5ª-feira")</f>
        <v>5ª-feira</v>
      </c>
      <c r="L45" s="4"/>
    </row>
    <row r="46">
      <c r="A46" s="3">
        <f>IFERROR(__xludf.DUMMYFUNCTION("""COMPUTED_VALUE"""),44768.45060403935)</f>
        <v>44768.4506</v>
      </c>
      <c r="B46" s="4" t="str">
        <f>IFERROR(__xludf.DUMMYFUNCTION("""COMPUTED_VALUE"""),"claudiabratwm@gmail.com")</f>
        <v>claudiabratwm@gmail.com</v>
      </c>
      <c r="C46" s="4" t="str">
        <f>IFERROR(__xludf.DUMMYFUNCTION("""COMPUTED_VALUE"""),"Ana claudia caranhos maia ")</f>
        <v>Ana claudia caranhos maia </v>
      </c>
      <c r="D46" s="4">
        <f>IFERROR(__xludf.DUMMYFUNCTION("""COMPUTED_VALUE"""),39.0)</f>
        <v>39</v>
      </c>
      <c r="E46" s="4" t="str">
        <f>IFERROR(__xludf.DUMMYFUNCTION("""COMPUTED_VALUE"""),"(85)98206-0894")</f>
        <v>(85)98206-0894</v>
      </c>
      <c r="F46" s="4" t="str">
        <f>IFERROR(__xludf.DUMMYFUNCTION("""COMPUTED_VALUE"""),"Casado (a)")</f>
        <v>Casado (a)</v>
      </c>
      <c r="G46" s="4" t="str">
        <f>IFERROR(__xludf.DUMMYFUNCTION("""COMPUTED_VALUE"""),"Não")</f>
        <v>Não</v>
      </c>
      <c r="H46" s="4" t="str">
        <f>IFERROR(__xludf.DUMMYFUNCTION("""COMPUTED_VALUE"""),"CN Fortaleza")</f>
        <v>CN Fortaleza</v>
      </c>
      <c r="I46" s="4" t="str">
        <f>IFERROR(__xludf.DUMMYFUNCTION("""COMPUTED_VALUE"""),"Sao João do Tatuapé ")</f>
        <v>Sao João do Tatuapé </v>
      </c>
      <c r="J46" s="4"/>
      <c r="K46" s="4" t="str">
        <f>IFERROR(__xludf.DUMMYFUNCTION("""COMPUTED_VALUE"""),"6ª-feira")</f>
        <v>6ª-feira</v>
      </c>
      <c r="L46" s="4" t="str">
        <f>IFERROR(__xludf.DUMMYFUNCTION("""COMPUTED_VALUE"""),"Gostaria de um PG para casais ")</f>
        <v>Gostaria de um PG para casais </v>
      </c>
    </row>
    <row r="47">
      <c r="A47" s="3">
        <f>IFERROR(__xludf.DUMMYFUNCTION("""COMPUTED_VALUE"""),44768.983328912036)</f>
        <v>44768.98333</v>
      </c>
      <c r="B47" s="4" t="str">
        <f>IFERROR(__xludf.DUMMYFUNCTION("""COMPUTED_VALUE"""),"anathalitatenorio@gmail.com")</f>
        <v>anathalitatenorio@gmail.com</v>
      </c>
      <c r="C47" s="4" t="str">
        <f>IFERROR(__xludf.DUMMYFUNCTION("""COMPUTED_VALUE"""),"Ana Thalita Tenório de Carvalho Terceiro ")</f>
        <v>Ana Thalita Tenório de Carvalho Terceiro </v>
      </c>
      <c r="D47" s="4">
        <f>IFERROR(__xludf.DUMMYFUNCTION("""COMPUTED_VALUE"""),27.0)</f>
        <v>27</v>
      </c>
      <c r="E47" s="4" t="str">
        <f>IFERROR(__xludf.DUMMYFUNCTION("""COMPUTED_VALUE"""),"(88)99359-0402")</f>
        <v>(88)99359-0402</v>
      </c>
      <c r="F47" s="4" t="str">
        <f>IFERROR(__xludf.DUMMYFUNCTION("""COMPUTED_VALUE"""),"Divorciado (a)")</f>
        <v>Divorciado (a)</v>
      </c>
      <c r="G47" s="4" t="str">
        <f>IFERROR(__xludf.DUMMYFUNCTION("""COMPUTED_VALUE"""),"Sim")</f>
        <v>Sim</v>
      </c>
      <c r="H47" s="4" t="str">
        <f>IFERROR(__xludf.DUMMYFUNCTION("""COMPUTED_VALUE"""),"CN Fortaleza")</f>
        <v>CN Fortaleza</v>
      </c>
      <c r="I47" s="4" t="str">
        <f>IFERROR(__xludf.DUMMYFUNCTION("""COMPUTED_VALUE"""),"José Walter ")</f>
        <v>José Walter </v>
      </c>
      <c r="J47" s="4">
        <f>IFERROR(__xludf.DUMMYFUNCTION("""COMPUTED_VALUE"""),6.075008E7)</f>
        <v>60750080</v>
      </c>
      <c r="K47" s="4" t="str">
        <f>IFERROR(__xludf.DUMMYFUNCTION("""COMPUTED_VALUE"""),"5ª-feira")</f>
        <v>5ª-feira</v>
      </c>
      <c r="L47" s="4"/>
    </row>
    <row r="48">
      <c r="A48" s="3">
        <f>IFERROR(__xludf.DUMMYFUNCTION("""COMPUTED_VALUE"""),44769.58799429398)</f>
        <v>44769.58799</v>
      </c>
      <c r="B48" s="4" t="str">
        <f>IFERROR(__xludf.DUMMYFUNCTION("""COMPUTED_VALUE"""),"evelinemc@hotmail.com")</f>
        <v>evelinemc@hotmail.com</v>
      </c>
      <c r="C48" s="4" t="str">
        <f>IFERROR(__xludf.DUMMYFUNCTION("""COMPUTED_VALUE"""),"Eveline Martins ")</f>
        <v>Eveline Martins </v>
      </c>
      <c r="D48" s="4">
        <f>IFERROR(__xludf.DUMMYFUNCTION("""COMPUTED_VALUE"""),44.0)</f>
        <v>44</v>
      </c>
      <c r="E48" s="4" t="str">
        <f>IFERROR(__xludf.DUMMYFUNCTION("""COMPUTED_VALUE"""),"(85)98711-1167")</f>
        <v>(85)98711-1167</v>
      </c>
      <c r="F48" s="4" t="str">
        <f>IFERROR(__xludf.DUMMYFUNCTION("""COMPUTED_VALUE"""),"Casado (a)")</f>
        <v>Casado (a)</v>
      </c>
      <c r="G48" s="4" t="str">
        <f>IFERROR(__xludf.DUMMYFUNCTION("""COMPUTED_VALUE"""),"Sim")</f>
        <v>Sim</v>
      </c>
      <c r="H48" s="4" t="str">
        <f>IFERROR(__xludf.DUMMYFUNCTION("""COMPUTED_VALUE"""),"CN Fortaleza")</f>
        <v>CN Fortaleza</v>
      </c>
      <c r="I48" s="4" t="str">
        <f>IFERROR(__xludf.DUMMYFUNCTION("""COMPUTED_VALUE"""),"Igreja ou propriedade ")</f>
        <v>Igreja ou propriedade </v>
      </c>
      <c r="J48" s="4">
        <f>IFERROR(__xludf.DUMMYFUNCTION("""COMPUTED_VALUE"""),6.04112E7)</f>
        <v>60411200</v>
      </c>
      <c r="K48" s="4" t="str">
        <f>IFERROR(__xludf.DUMMYFUNCTION("""COMPUTED_VALUE"""),"3ª-feira")</f>
        <v>3ª-feira</v>
      </c>
      <c r="L48" s="4"/>
    </row>
    <row r="49">
      <c r="A49" s="3">
        <f>IFERROR(__xludf.DUMMYFUNCTION("""COMPUTED_VALUE"""),44770.44701754629)</f>
        <v>44770.44702</v>
      </c>
      <c r="B49" s="4" t="str">
        <f>IFERROR(__xludf.DUMMYFUNCTION("""COMPUTED_VALUE"""),"emillymoreira2202@gmail.com")</f>
        <v>emillymoreira2202@gmail.com</v>
      </c>
      <c r="C49" s="4" t="str">
        <f>IFERROR(__xludf.DUMMYFUNCTION("""COMPUTED_VALUE"""),"Emilly Moreira Alves ")</f>
        <v>Emilly Moreira Alves </v>
      </c>
      <c r="D49" s="4">
        <f>IFERROR(__xludf.DUMMYFUNCTION("""COMPUTED_VALUE"""),20.0)</f>
        <v>20</v>
      </c>
      <c r="E49" s="4" t="str">
        <f>IFERROR(__xludf.DUMMYFUNCTION("""COMPUTED_VALUE"""),"85 98959-4851")</f>
        <v>85 98959-4851</v>
      </c>
      <c r="F49" s="4" t="str">
        <f>IFERROR(__xludf.DUMMYFUNCTION("""COMPUTED_VALUE"""),"Namorando")</f>
        <v>Namorando</v>
      </c>
      <c r="G49" s="4" t="str">
        <f>IFERROR(__xludf.DUMMYFUNCTION("""COMPUTED_VALUE"""),"Sim")</f>
        <v>Sim</v>
      </c>
      <c r="H49" s="4" t="str">
        <f>IFERROR(__xludf.DUMMYFUNCTION("""COMPUTED_VALUE"""),"CN Fortaleza")</f>
        <v>CN Fortaleza</v>
      </c>
      <c r="I49" s="4" t="str">
        <f>IFERROR(__xludf.DUMMYFUNCTION("""COMPUTED_VALUE"""),"Aldeota ")</f>
        <v>Aldeota </v>
      </c>
      <c r="J49" s="4">
        <f>IFERROR(__xludf.DUMMYFUNCTION("""COMPUTED_VALUE"""),6.013534E7)</f>
        <v>60135340</v>
      </c>
      <c r="K49" s="4" t="str">
        <f>IFERROR(__xludf.DUMMYFUNCTION("""COMPUTED_VALUE"""),"3ª-feira")</f>
        <v>3ª-feira</v>
      </c>
      <c r="L49" s="4"/>
    </row>
    <row r="50">
      <c r="A50" s="3">
        <f>IFERROR(__xludf.DUMMYFUNCTION("""COMPUTED_VALUE"""),44770.51552775463)</f>
        <v>44770.51553</v>
      </c>
      <c r="B50" s="4" t="str">
        <f>IFERROR(__xludf.DUMMYFUNCTION("""COMPUTED_VALUE"""),"rogleijiania@yahoo.com.br")</f>
        <v>rogleijiania@yahoo.com.br</v>
      </c>
      <c r="C50" s="4" t="str">
        <f>IFERROR(__xludf.DUMMYFUNCTION("""COMPUTED_VALUE"""),"Rogleijiania Fernandes ")</f>
        <v>Rogleijiania Fernandes </v>
      </c>
      <c r="D50" s="4">
        <f>IFERROR(__xludf.DUMMYFUNCTION("""COMPUTED_VALUE"""),44.0)</f>
        <v>44</v>
      </c>
      <c r="E50" s="4" t="str">
        <f>IFERROR(__xludf.DUMMYFUNCTION("""COMPUTED_VALUE"""),"(85)98736-5350")</f>
        <v>(85)98736-5350</v>
      </c>
      <c r="F50" s="4" t="str">
        <f>IFERROR(__xludf.DUMMYFUNCTION("""COMPUTED_VALUE"""),"Solteiro (a)")</f>
        <v>Solteiro (a)</v>
      </c>
      <c r="G50" s="4" t="str">
        <f>IFERROR(__xludf.DUMMYFUNCTION("""COMPUTED_VALUE"""),"Sim")</f>
        <v>Sim</v>
      </c>
      <c r="H50" s="4" t="str">
        <f>IFERROR(__xludf.DUMMYFUNCTION("""COMPUTED_VALUE"""),"CN Fortaleza")</f>
        <v>CN Fortaleza</v>
      </c>
      <c r="I50" s="4" t="str">
        <f>IFERROR(__xludf.DUMMYFUNCTION("""COMPUTED_VALUE"""),"Messejana")</f>
        <v>Messejana</v>
      </c>
      <c r="J50" s="4">
        <f>IFERROR(__xludf.DUMMYFUNCTION("""COMPUTED_VALUE"""),6.087164E7)</f>
        <v>60871640</v>
      </c>
      <c r="K50" s="4" t="str">
        <f>IFERROR(__xludf.DUMMYFUNCTION("""COMPUTED_VALUE"""),"Sábado")</f>
        <v>Sábado</v>
      </c>
      <c r="L50" s="4"/>
    </row>
    <row r="51">
      <c r="A51" s="3">
        <f>IFERROR(__xludf.DUMMYFUNCTION("""COMPUTED_VALUE"""),44770.51793553241)</f>
        <v>44770.51794</v>
      </c>
      <c r="B51" s="4" t="str">
        <f>IFERROR(__xludf.DUMMYFUNCTION("""COMPUTED_VALUE"""),"ap2.karlaaguiar@gmail.com")</f>
        <v>ap2.karlaaguiar@gmail.com</v>
      </c>
      <c r="C51" s="4" t="str">
        <f>IFERROR(__xludf.DUMMYFUNCTION("""COMPUTED_VALUE"""),"KARLA AGUIAR LIRA")</f>
        <v>KARLA AGUIAR LIRA</v>
      </c>
      <c r="D51" s="4">
        <f>IFERROR(__xludf.DUMMYFUNCTION("""COMPUTED_VALUE"""),42.0)</f>
        <v>42</v>
      </c>
      <c r="E51" s="4" t="str">
        <f>IFERROR(__xludf.DUMMYFUNCTION("""COMPUTED_VALUE"""),"(85)99293-8706")</f>
        <v>(85)99293-8706</v>
      </c>
      <c r="F51" s="4" t="str">
        <f>IFERROR(__xludf.DUMMYFUNCTION("""COMPUTED_VALUE"""),"Casado (a)")</f>
        <v>Casado (a)</v>
      </c>
      <c r="G51" s="4" t="str">
        <f>IFERROR(__xludf.DUMMYFUNCTION("""COMPUTED_VALUE"""),"Sim")</f>
        <v>Sim</v>
      </c>
      <c r="H51" s="4" t="str">
        <f>IFERROR(__xludf.DUMMYFUNCTION("""COMPUTED_VALUE"""),"CN Fortaleza")</f>
        <v>CN Fortaleza</v>
      </c>
      <c r="I51" s="4" t="str">
        <f>IFERROR(__xludf.DUMMYFUNCTION("""COMPUTED_VALUE"""),"Parquelândia ")</f>
        <v>Parquelândia </v>
      </c>
      <c r="J51" s="4">
        <f>IFERROR(__xludf.DUMMYFUNCTION("""COMPUTED_VALUE"""),6.0455001E7)</f>
        <v>60455001</v>
      </c>
      <c r="K51" s="4" t="str">
        <f>IFERROR(__xludf.DUMMYFUNCTION("""COMPUTED_VALUE"""),"6ª-feira")</f>
        <v>6ª-feira</v>
      </c>
      <c r="L51" s="4"/>
    </row>
    <row r="52">
      <c r="A52" s="3">
        <f>IFERROR(__xludf.DUMMYFUNCTION("""COMPUTED_VALUE"""),44771.035290775464)</f>
        <v>44771.03529</v>
      </c>
      <c r="B52" s="4" t="str">
        <f>IFERROR(__xludf.DUMMYFUNCTION("""COMPUTED_VALUE"""),"dayaraaraujoo78@gmail.com")</f>
        <v>dayaraaraujoo78@gmail.com</v>
      </c>
      <c r="C52" s="4" t="str">
        <f>IFERROR(__xludf.DUMMYFUNCTION("""COMPUTED_VALUE"""),"Dayara Araujo de Sousa ")</f>
        <v>Dayara Araujo de Sousa </v>
      </c>
      <c r="D52" s="4">
        <f>IFERROR(__xludf.DUMMYFUNCTION("""COMPUTED_VALUE"""),24.0)</f>
        <v>24</v>
      </c>
      <c r="E52" s="4" t="str">
        <f>IFERROR(__xludf.DUMMYFUNCTION("""COMPUTED_VALUE"""),"(85)99187-1873")</f>
        <v>(85)99187-1873</v>
      </c>
      <c r="F52" s="4" t="str">
        <f>IFERROR(__xludf.DUMMYFUNCTION("""COMPUTED_VALUE"""),"Namorando")</f>
        <v>Namorando</v>
      </c>
      <c r="G52" s="4" t="str">
        <f>IFERROR(__xludf.DUMMYFUNCTION("""COMPUTED_VALUE"""),"Sim")</f>
        <v>Sim</v>
      </c>
      <c r="H52" s="4" t="str">
        <f>IFERROR(__xludf.DUMMYFUNCTION("""COMPUTED_VALUE"""),"CN Fortaleza")</f>
        <v>CN Fortaleza</v>
      </c>
      <c r="I52" s="4" t="str">
        <f>IFERROR(__xludf.DUMMYFUNCTION("""COMPUTED_VALUE"""),"Sapiranga ")</f>
        <v>Sapiranga </v>
      </c>
      <c r="J52" s="4">
        <f>IFERROR(__xludf.DUMMYFUNCTION("""COMPUTED_VALUE"""),6.083372E7)</f>
        <v>60833720</v>
      </c>
      <c r="K52" s="4" t="str">
        <f>IFERROR(__xludf.DUMMYFUNCTION("""COMPUTED_VALUE"""),"3ª-feira")</f>
        <v>3ª-feira</v>
      </c>
      <c r="L52" s="4"/>
    </row>
    <row r="53">
      <c r="A53" s="3">
        <f>IFERROR(__xludf.DUMMYFUNCTION("""COMPUTED_VALUE"""),44771.5542035301)</f>
        <v>44771.5542</v>
      </c>
      <c r="B53" s="4" t="str">
        <f>IFERROR(__xludf.DUMMYFUNCTION("""COMPUTED_VALUE"""),"ticia34@hotmail.com")</f>
        <v>ticia34@hotmail.com</v>
      </c>
      <c r="C53" s="4" t="str">
        <f>IFERROR(__xludf.DUMMYFUNCTION("""COMPUTED_VALUE"""),"Leticia Cristiane Oliveira lima ")</f>
        <v>Leticia Cristiane Oliveira lima </v>
      </c>
      <c r="D53" s="4">
        <f>IFERROR(__xludf.DUMMYFUNCTION("""COMPUTED_VALUE"""),24.0)</f>
        <v>24</v>
      </c>
      <c r="E53" s="4" t="str">
        <f>IFERROR(__xludf.DUMMYFUNCTION("""COMPUTED_VALUE"""),"(85)98732-8220")</f>
        <v>(85)98732-8220</v>
      </c>
      <c r="F53" s="4" t="str">
        <f>IFERROR(__xludf.DUMMYFUNCTION("""COMPUTED_VALUE"""),"União Estável")</f>
        <v>União Estável</v>
      </c>
      <c r="G53" s="4" t="str">
        <f>IFERROR(__xludf.DUMMYFUNCTION("""COMPUTED_VALUE"""),"Sim")</f>
        <v>Sim</v>
      </c>
      <c r="H53" s="4" t="str">
        <f>IFERROR(__xludf.DUMMYFUNCTION("""COMPUTED_VALUE"""),"CN Fortaleza")</f>
        <v>CN Fortaleza</v>
      </c>
      <c r="I53" s="4" t="str">
        <f>IFERROR(__xludf.DUMMYFUNCTION("""COMPUTED_VALUE"""),"Morro no bairro vila união. Mas frequento CN Fortaleza")</f>
        <v>Morro no bairro vila união. Mas frequento CN Fortaleza</v>
      </c>
      <c r="J53" s="4">
        <f>IFERROR(__xludf.DUMMYFUNCTION("""COMPUTED_VALUE"""),6.042004E7)</f>
        <v>60420040</v>
      </c>
      <c r="K53" s="4" t="str">
        <f>IFERROR(__xludf.DUMMYFUNCTION("""COMPUTED_VALUE"""),"Sábado")</f>
        <v>Sábado</v>
      </c>
      <c r="L53" s="4"/>
    </row>
    <row r="54">
      <c r="A54" s="3">
        <f>IFERROR(__xludf.DUMMYFUNCTION("""COMPUTED_VALUE"""),44771.67744189815)</f>
        <v>44771.67744</v>
      </c>
      <c r="B54" s="4" t="str">
        <f>IFERROR(__xludf.DUMMYFUNCTION("""COMPUTED_VALUE"""),"nathaliaas12@hotmail.com")</f>
        <v>nathaliaas12@hotmail.com</v>
      </c>
      <c r="C54" s="4" t="str">
        <f>IFERROR(__xludf.DUMMYFUNCTION("""COMPUTED_VALUE"""),"NATHALIA ARAUJO SOARES ")</f>
        <v>NATHALIA ARAUJO SOARES </v>
      </c>
      <c r="D54" s="4">
        <f>IFERROR(__xludf.DUMMYFUNCTION("""COMPUTED_VALUE"""),34.0)</f>
        <v>34</v>
      </c>
      <c r="E54" s="4" t="str">
        <f>IFERROR(__xludf.DUMMYFUNCTION("""COMPUTED_VALUE"""),"(85)99619-6288")</f>
        <v>(85)99619-6288</v>
      </c>
      <c r="F54" s="4" t="str">
        <f>IFERROR(__xludf.DUMMYFUNCTION("""COMPUTED_VALUE"""),"Namorando")</f>
        <v>Namorando</v>
      </c>
      <c r="G54" s="4" t="str">
        <f>IFERROR(__xludf.DUMMYFUNCTION("""COMPUTED_VALUE"""),"Sim")</f>
        <v>Sim</v>
      </c>
      <c r="H54" s="4" t="str">
        <f>IFERROR(__xludf.DUMMYFUNCTION("""COMPUTED_VALUE"""),"CN Fortaleza")</f>
        <v>CN Fortaleza</v>
      </c>
      <c r="I54" s="4" t="str">
        <f>IFERROR(__xludf.DUMMYFUNCTION("""COMPUTED_VALUE"""),"Não tenho preferência por bairro. Moro no Maracanaú.")</f>
        <v>Não tenho preferência por bairro. Moro no Maracanaú.</v>
      </c>
      <c r="J54" s="4"/>
      <c r="K54" s="4" t="str">
        <f>IFERROR(__xludf.DUMMYFUNCTION("""COMPUTED_VALUE"""),"5ª-feira")</f>
        <v>5ª-feira</v>
      </c>
      <c r="L54" s="4"/>
    </row>
    <row r="55">
      <c r="A55" s="3">
        <f>IFERROR(__xludf.DUMMYFUNCTION("""COMPUTED_VALUE"""),44772.10459730324)</f>
        <v>44772.1046</v>
      </c>
      <c r="B55" s="4" t="str">
        <f>IFERROR(__xludf.DUMMYFUNCTION("""COMPUTED_VALUE"""),"Mariana.nursegirl@gmail.com")</f>
        <v>Mariana.nursegirl@gmail.com</v>
      </c>
      <c r="C55" s="4" t="str">
        <f>IFERROR(__xludf.DUMMYFUNCTION("""COMPUTED_VALUE"""),"Mariana De Oliveira castro")</f>
        <v>Mariana De Oliveira castro</v>
      </c>
      <c r="D55" s="4">
        <f>IFERROR(__xludf.DUMMYFUNCTION("""COMPUTED_VALUE"""),29.0)</f>
        <v>29</v>
      </c>
      <c r="E55" s="4" t="str">
        <f>IFERROR(__xludf.DUMMYFUNCTION("""COMPUTED_VALUE"""),"(85)99919-9559")</f>
        <v>(85)99919-9559</v>
      </c>
      <c r="F55" s="4" t="str">
        <f>IFERROR(__xludf.DUMMYFUNCTION("""COMPUTED_VALUE"""),"Solteiro (a)")</f>
        <v>Solteiro (a)</v>
      </c>
      <c r="G55" s="4" t="str">
        <f>IFERROR(__xludf.DUMMYFUNCTION("""COMPUTED_VALUE"""),"Sim")</f>
        <v>Sim</v>
      </c>
      <c r="H55" s="4" t="str">
        <f>IFERROR(__xludf.DUMMYFUNCTION("""COMPUTED_VALUE"""),"CN Fortaleza")</f>
        <v>CN Fortaleza</v>
      </c>
      <c r="I55" s="4" t="str">
        <f>IFERROR(__xludf.DUMMYFUNCTION("""COMPUTED_VALUE"""),"Bairro ellery")</f>
        <v>Bairro ellery</v>
      </c>
      <c r="J55" s="4">
        <f>IFERROR(__xludf.DUMMYFUNCTION("""COMPUTED_VALUE"""),6.0320275E7)</f>
        <v>60320275</v>
      </c>
      <c r="K55" s="4" t="str">
        <f>IFERROR(__xludf.DUMMYFUNCTION("""COMPUTED_VALUE"""),"6ª-feira")</f>
        <v>6ª-feira</v>
      </c>
      <c r="L55" s="4"/>
    </row>
    <row r="56">
      <c r="A56" s="3">
        <f>IFERROR(__xludf.DUMMYFUNCTION("""COMPUTED_VALUE"""),44772.56230299768)</f>
        <v>44772.5623</v>
      </c>
      <c r="B56" s="4" t="str">
        <f>IFERROR(__xludf.DUMMYFUNCTION("""COMPUTED_VALUE"""),"vianacinthya@gmail.com")</f>
        <v>vianacinthya@gmail.com</v>
      </c>
      <c r="C56" s="4" t="str">
        <f>IFERROR(__xludf.DUMMYFUNCTION("""COMPUTED_VALUE"""),"Cinthya ")</f>
        <v>Cinthya </v>
      </c>
      <c r="D56" s="4">
        <f>IFERROR(__xludf.DUMMYFUNCTION("""COMPUTED_VALUE"""),31.0)</f>
        <v>31</v>
      </c>
      <c r="E56" s="4" t="str">
        <f>IFERROR(__xludf.DUMMYFUNCTION("""COMPUTED_VALUE"""),"(85)99701-0905")</f>
        <v>(85)99701-0905</v>
      </c>
      <c r="F56" s="4" t="str">
        <f>IFERROR(__xludf.DUMMYFUNCTION("""COMPUTED_VALUE"""),"Casado (a)")</f>
        <v>Casado (a)</v>
      </c>
      <c r="G56" s="4" t="str">
        <f>IFERROR(__xludf.DUMMYFUNCTION("""COMPUTED_VALUE"""),"Sim")</f>
        <v>Sim</v>
      </c>
      <c r="H56" s="4" t="str">
        <f>IFERROR(__xludf.DUMMYFUNCTION("""COMPUTED_VALUE"""),"CN Fortaleza")</f>
        <v>CN Fortaleza</v>
      </c>
      <c r="I56" s="4" t="str">
        <f>IFERROR(__xludf.DUMMYFUNCTION("""COMPUTED_VALUE""")," Coco ")</f>
        <v> Coco </v>
      </c>
      <c r="J56" s="4">
        <f>IFERROR(__xludf.DUMMYFUNCTION("""COMPUTED_VALUE"""),6.0192035E7)</f>
        <v>60192035</v>
      </c>
      <c r="K56" s="4" t="str">
        <f>IFERROR(__xludf.DUMMYFUNCTION("""COMPUTED_VALUE"""),"2ª-feira")</f>
        <v>2ª-feira</v>
      </c>
      <c r="L56" s="4" t="str">
        <f>IFERROR(__xludf.DUMMYFUNCTION("""COMPUTED_VALUE"""),"Pode ser outro dia também da semana. ")</f>
        <v>Pode ser outro dia também da semana. </v>
      </c>
    </row>
    <row r="57">
      <c r="A57" s="3">
        <f>IFERROR(__xludf.DUMMYFUNCTION("""COMPUTED_VALUE"""),44773.76520822917)</f>
        <v>44773.76521</v>
      </c>
      <c r="B57" s="4" t="str">
        <f>IFERROR(__xludf.DUMMYFUNCTION("""COMPUTED_VALUE"""),"Fjrepresentacoes@yahoo.com.br")</f>
        <v>Fjrepresentacoes@yahoo.com.br</v>
      </c>
      <c r="C57" s="4" t="str">
        <f>IFERROR(__xludf.DUMMYFUNCTION("""COMPUTED_VALUE"""),"Marcia machado linhares")</f>
        <v>Marcia machado linhares</v>
      </c>
      <c r="D57" s="4">
        <f>IFERROR(__xludf.DUMMYFUNCTION("""COMPUTED_VALUE"""),57.0)</f>
        <v>57</v>
      </c>
      <c r="E57" s="4" t="str">
        <f>IFERROR(__xludf.DUMMYFUNCTION("""COMPUTED_VALUE"""),"(85)98622-6282")</f>
        <v>(85)98622-6282</v>
      </c>
      <c r="F57" s="4" t="str">
        <f>IFERROR(__xludf.DUMMYFUNCTION("""COMPUTED_VALUE"""),"Casado (a)")</f>
        <v>Casado (a)</v>
      </c>
      <c r="G57" s="4" t="str">
        <f>IFERROR(__xludf.DUMMYFUNCTION("""COMPUTED_VALUE"""),"Não")</f>
        <v>Não</v>
      </c>
      <c r="H57" s="4" t="str">
        <f>IFERROR(__xludf.DUMMYFUNCTION("""COMPUTED_VALUE"""),"CN Fortaleza")</f>
        <v>CN Fortaleza</v>
      </c>
      <c r="I57" s="4" t="str">
        <f>IFERROR(__xludf.DUMMYFUNCTION("""COMPUTED_VALUE"""),"Joaquim Távora ")</f>
        <v>Joaquim Távora </v>
      </c>
      <c r="J57" s="4">
        <f>IFERROR(__xludf.DUMMYFUNCTION("""COMPUTED_VALUE"""),6.003504E7)</f>
        <v>60035040</v>
      </c>
      <c r="K57" s="4" t="str">
        <f>IFERROR(__xludf.DUMMYFUNCTION("""COMPUTED_VALUE"""),"3ª-feira")</f>
        <v>3ª-feira</v>
      </c>
      <c r="L57" s="4"/>
    </row>
    <row r="58">
      <c r="A58" s="3">
        <f>IFERROR(__xludf.DUMMYFUNCTION("""COMPUTED_VALUE"""),44773.78531721065)</f>
        <v>44773.78532</v>
      </c>
      <c r="B58" s="4" t="str">
        <f>IFERROR(__xludf.DUMMYFUNCTION("""COMPUTED_VALUE"""),"samara_marques133@hotmail.com")</f>
        <v>samara_marques133@hotmail.com</v>
      </c>
      <c r="C58" s="4" t="str">
        <f>IFERROR(__xludf.DUMMYFUNCTION("""COMPUTED_VALUE"""),"Samara Marques da Silva ")</f>
        <v>Samara Marques da Silva </v>
      </c>
      <c r="D58" s="4">
        <f>IFERROR(__xludf.DUMMYFUNCTION("""COMPUTED_VALUE"""),30.0)</f>
        <v>30</v>
      </c>
      <c r="E58" s="4" t="str">
        <f>IFERROR(__xludf.DUMMYFUNCTION("""COMPUTED_VALUE"""),"(85)99964-0976")</f>
        <v>(85)99964-0976</v>
      </c>
      <c r="F58" s="4" t="str">
        <f>IFERROR(__xludf.DUMMYFUNCTION("""COMPUTED_VALUE"""),"Namorando")</f>
        <v>Namorando</v>
      </c>
      <c r="G58" s="4" t="str">
        <f>IFERROR(__xludf.DUMMYFUNCTION("""COMPUTED_VALUE"""),"Não")</f>
        <v>Não</v>
      </c>
      <c r="H58" s="4" t="str">
        <f>IFERROR(__xludf.DUMMYFUNCTION("""COMPUTED_VALUE"""),"CN Fortaleza")</f>
        <v>CN Fortaleza</v>
      </c>
      <c r="I58" s="4" t="str">
        <f>IFERROR(__xludf.DUMMYFUNCTION("""COMPUTED_VALUE"""),"Varjota ")</f>
        <v>Varjota </v>
      </c>
      <c r="J58" s="4">
        <f>IFERROR(__xludf.DUMMYFUNCTION("""COMPUTED_VALUE"""),6.018057E7)</f>
        <v>60180570</v>
      </c>
      <c r="K58" s="4" t="str">
        <f>IFERROR(__xludf.DUMMYFUNCTION("""COMPUTED_VALUE"""),"Sábado")</f>
        <v>Sábado</v>
      </c>
      <c r="L58" s="4"/>
    </row>
    <row r="59">
      <c r="A59" s="3">
        <f>IFERROR(__xludf.DUMMYFUNCTION("""COMPUTED_VALUE"""),44773.87887173611)</f>
        <v>44773.87887</v>
      </c>
      <c r="B59" s="4" t="str">
        <f>IFERROR(__xludf.DUMMYFUNCTION("""COMPUTED_VALUE"""),"daniela.hulk@hotmail.com")</f>
        <v>daniela.hulk@hotmail.com</v>
      </c>
      <c r="C59" s="4" t="str">
        <f>IFERROR(__xludf.DUMMYFUNCTION("""COMPUTED_VALUE"""),"Daniela farias")</f>
        <v>Daniela farias</v>
      </c>
      <c r="D59" s="4">
        <f>IFERROR(__xludf.DUMMYFUNCTION("""COMPUTED_VALUE"""),45.0)</f>
        <v>45</v>
      </c>
      <c r="E59" s="4" t="str">
        <f>IFERROR(__xludf.DUMMYFUNCTION("""COMPUTED_VALUE"""),"(85)99749-8899")</f>
        <v>(85)99749-8899</v>
      </c>
      <c r="F59" s="4" t="str">
        <f>IFERROR(__xludf.DUMMYFUNCTION("""COMPUTED_VALUE"""),"Casado (a)")</f>
        <v>Casado (a)</v>
      </c>
      <c r="G59" s="4" t="str">
        <f>IFERROR(__xludf.DUMMYFUNCTION("""COMPUTED_VALUE"""),"Sim")</f>
        <v>Sim</v>
      </c>
      <c r="H59" s="4" t="str">
        <f>IFERROR(__xludf.DUMMYFUNCTION("""COMPUTED_VALUE"""),"CN Fortaleza")</f>
        <v>CN Fortaleza</v>
      </c>
      <c r="I59" s="4" t="str">
        <f>IFERROR(__xludf.DUMMYFUNCTION("""COMPUTED_VALUE"""),"Coco")</f>
        <v>Coco</v>
      </c>
      <c r="J59" s="4">
        <f>IFERROR(__xludf.DUMMYFUNCTION("""COMPUTED_VALUE"""),6.0810035E7)</f>
        <v>60810035</v>
      </c>
      <c r="K59" s="4" t="str">
        <f>IFERROR(__xludf.DUMMYFUNCTION("""COMPUTED_VALUE"""),"6ª-feira")</f>
        <v>6ª-feira</v>
      </c>
      <c r="L59" s="4"/>
    </row>
    <row r="60">
      <c r="A60" s="3">
        <f>IFERROR(__xludf.DUMMYFUNCTION("""COMPUTED_VALUE"""),44773.99703846065)</f>
        <v>44773.99704</v>
      </c>
      <c r="B60" s="4" t="str">
        <f>IFERROR(__xludf.DUMMYFUNCTION("""COMPUTED_VALUE"""),"mikelly1527@gmail.com")</f>
        <v>mikelly1527@gmail.com</v>
      </c>
      <c r="C60" s="4" t="str">
        <f>IFERROR(__xludf.DUMMYFUNCTION("""COMPUTED_VALUE"""),"MARIA MIKELLY MONTEIRO COUTINHO")</f>
        <v>MARIA MIKELLY MONTEIRO COUTINHO</v>
      </c>
      <c r="D60" s="4">
        <f>IFERROR(__xludf.DUMMYFUNCTION("""COMPUTED_VALUE"""),21.0)</f>
        <v>21</v>
      </c>
      <c r="E60" s="4" t="str">
        <f>IFERROR(__xludf.DUMMYFUNCTION("""COMPUTED_VALUE"""),"(85)98918-6671")</f>
        <v>(85)98918-6671</v>
      </c>
      <c r="F60" s="4" t="str">
        <f>IFERROR(__xludf.DUMMYFUNCTION("""COMPUTED_VALUE"""),"Namorando")</f>
        <v>Namorando</v>
      </c>
      <c r="G60" s="4" t="str">
        <f>IFERROR(__xludf.DUMMYFUNCTION("""COMPUTED_VALUE"""),"Sim")</f>
        <v>Sim</v>
      </c>
      <c r="H60" s="4" t="str">
        <f>IFERROR(__xludf.DUMMYFUNCTION("""COMPUTED_VALUE"""),"CN Fortaleza")</f>
        <v>CN Fortaleza</v>
      </c>
      <c r="I60" s="4" t="str">
        <f>IFERROR(__xludf.DUMMYFUNCTION("""COMPUTED_VALUE"""),"Aerolândia ")</f>
        <v>Aerolândia </v>
      </c>
      <c r="J60" s="4">
        <f>IFERROR(__xludf.DUMMYFUNCTION("""COMPUTED_VALUE"""),6.085179E7)</f>
        <v>60851790</v>
      </c>
      <c r="K60" s="4" t="str">
        <f>IFERROR(__xludf.DUMMYFUNCTION("""COMPUTED_VALUE"""),"3ª-feira")</f>
        <v>3ª-feira</v>
      </c>
      <c r="L60" s="4"/>
    </row>
    <row r="61">
      <c r="A61" s="3">
        <f>IFERROR(__xludf.DUMMYFUNCTION("""COMPUTED_VALUE"""),44774.05440922453)</f>
        <v>44774.05441</v>
      </c>
      <c r="B61" s="4" t="str">
        <f>IFERROR(__xludf.DUMMYFUNCTION("""COMPUTED_VALUE"""),"danirangelrocha@gmail.com")</f>
        <v>danirangelrocha@gmail.com</v>
      </c>
      <c r="C61" s="4" t="str">
        <f>IFERROR(__xludf.DUMMYFUNCTION("""COMPUTED_VALUE"""),"Daniele Rangel")</f>
        <v>Daniele Rangel</v>
      </c>
      <c r="D61" s="4">
        <f>IFERROR(__xludf.DUMMYFUNCTION("""COMPUTED_VALUE"""),28.0)</f>
        <v>28</v>
      </c>
      <c r="E61" s="4" t="str">
        <f>IFERROR(__xludf.DUMMYFUNCTION("""COMPUTED_VALUE"""),"(85) 99643-5040")</f>
        <v>(85) 99643-5040</v>
      </c>
      <c r="F61" s="4" t="str">
        <f>IFERROR(__xludf.DUMMYFUNCTION("""COMPUTED_VALUE"""),"Solteiro (a)")</f>
        <v>Solteiro (a)</v>
      </c>
      <c r="G61" s="4" t="str">
        <f>IFERROR(__xludf.DUMMYFUNCTION("""COMPUTED_VALUE"""),"Não")</f>
        <v>Não</v>
      </c>
      <c r="H61" s="4" t="str">
        <f>IFERROR(__xludf.DUMMYFUNCTION("""COMPUTED_VALUE"""),"CN Fortaleza")</f>
        <v>CN Fortaleza</v>
      </c>
      <c r="I61" s="4" t="str">
        <f>IFERROR(__xludf.DUMMYFUNCTION("""COMPUTED_VALUE"""),"Carlito Pamplona ")</f>
        <v>Carlito Pamplona </v>
      </c>
      <c r="J61" s="4">
        <f>IFERROR(__xludf.DUMMYFUNCTION("""COMPUTED_VALUE"""),6.032638E7)</f>
        <v>60326380</v>
      </c>
      <c r="K61" s="4" t="str">
        <f>IFERROR(__xludf.DUMMYFUNCTION("""COMPUTED_VALUE"""),"5ª-feira")</f>
        <v>5ª-feira</v>
      </c>
      <c r="L61" s="4"/>
    </row>
    <row r="62">
      <c r="A62" s="3">
        <f>IFERROR(__xludf.DUMMYFUNCTION("""COMPUTED_VALUE"""),44774.334354756946)</f>
        <v>44774.33435</v>
      </c>
      <c r="B62" s="4" t="str">
        <f>IFERROR(__xludf.DUMMYFUNCTION("""COMPUTED_VALUE"""),"monica1linhares@gmail.com")</f>
        <v>monica1linhares@gmail.com</v>
      </c>
      <c r="C62" s="4" t="str">
        <f>IFERROR(__xludf.DUMMYFUNCTION("""COMPUTED_VALUE"""),"Monica")</f>
        <v>Monica</v>
      </c>
      <c r="D62" s="4">
        <f>IFERROR(__xludf.DUMMYFUNCTION("""COMPUTED_VALUE"""),33.0)</f>
        <v>33</v>
      </c>
      <c r="E62" s="4" t="str">
        <f>IFERROR(__xludf.DUMMYFUNCTION("""COMPUTED_VALUE"""),"(85)99702-1776")</f>
        <v>(85)99702-1776</v>
      </c>
      <c r="F62" s="4" t="str">
        <f>IFERROR(__xludf.DUMMYFUNCTION("""COMPUTED_VALUE"""),"Solteiro (a)")</f>
        <v>Solteiro (a)</v>
      </c>
      <c r="G62" s="4" t="str">
        <f>IFERROR(__xludf.DUMMYFUNCTION("""COMPUTED_VALUE"""),"Não")</f>
        <v>Não</v>
      </c>
      <c r="H62" s="4" t="str">
        <f>IFERROR(__xludf.DUMMYFUNCTION("""COMPUTED_VALUE"""),"CN Fortaleza")</f>
        <v>CN Fortaleza</v>
      </c>
      <c r="I62" s="4" t="str">
        <f>IFERROR(__xludf.DUMMYFUNCTION("""COMPUTED_VALUE"""),"Aldeota ")</f>
        <v>Aldeota </v>
      </c>
      <c r="J62" s="4"/>
      <c r="K62" s="4" t="str">
        <f>IFERROR(__xludf.DUMMYFUNCTION("""COMPUTED_VALUE"""),"3ª-feira")</f>
        <v>3ª-feira</v>
      </c>
      <c r="L62" s="4" t="str">
        <f>IFERROR(__xludf.DUMMYFUNCTION("""COMPUTED_VALUE"""),"Pode ser qualquer dia da semana ")</f>
        <v>Pode ser qualquer dia da semana </v>
      </c>
    </row>
    <row r="63">
      <c r="A63" s="3">
        <f>IFERROR(__xludf.DUMMYFUNCTION("""COMPUTED_VALUE"""),44774.44243326389)</f>
        <v>44774.44243</v>
      </c>
      <c r="B63" s="4" t="str">
        <f>IFERROR(__xludf.DUMMYFUNCTION("""COMPUTED_VALUE"""),"dutra9664@gmail.com")</f>
        <v>dutra9664@gmail.com</v>
      </c>
      <c r="C63" s="4" t="str">
        <f>IFERROR(__xludf.DUMMYFUNCTION("""COMPUTED_VALUE"""),"Eduarda Vitoria Viana Dutra")</f>
        <v>Eduarda Vitoria Viana Dutra</v>
      </c>
      <c r="D63" s="4">
        <f>IFERROR(__xludf.DUMMYFUNCTION("""COMPUTED_VALUE"""),24.0)</f>
        <v>24</v>
      </c>
      <c r="E63" s="4" t="str">
        <f>IFERROR(__xludf.DUMMYFUNCTION("""COMPUTED_VALUE"""),"(85)99735-8535")</f>
        <v>(85)99735-8535</v>
      </c>
      <c r="F63" s="4" t="str">
        <f>IFERROR(__xludf.DUMMYFUNCTION("""COMPUTED_VALUE"""),"Solteiro (a)")</f>
        <v>Solteiro (a)</v>
      </c>
      <c r="G63" s="4" t="str">
        <f>IFERROR(__xludf.DUMMYFUNCTION("""COMPUTED_VALUE"""),"Não")</f>
        <v>Não</v>
      </c>
      <c r="H63" s="4" t="str">
        <f>IFERROR(__xludf.DUMMYFUNCTION("""COMPUTED_VALUE"""),"CN Fortaleza")</f>
        <v>CN Fortaleza</v>
      </c>
      <c r="I63" s="4" t="str">
        <f>IFERROR(__xludf.DUMMYFUNCTION("""COMPUTED_VALUE"""),"Luciano Cavalcante ")</f>
        <v>Luciano Cavalcante </v>
      </c>
      <c r="J63" s="4">
        <f>IFERROR(__xludf.DUMMYFUNCTION("""COMPUTED_VALUE"""),6.081065E7)</f>
        <v>60810650</v>
      </c>
      <c r="K63" s="4" t="str">
        <f>IFERROR(__xludf.DUMMYFUNCTION("""COMPUTED_VALUE"""),"Sábado")</f>
        <v>Sábado</v>
      </c>
      <c r="L63" s="4"/>
    </row>
    <row r="64">
      <c r="A64" s="3">
        <f>IFERROR(__xludf.DUMMYFUNCTION("""COMPUTED_VALUE"""),44775.37542325231)</f>
        <v>44775.37542</v>
      </c>
      <c r="B64" s="4" t="str">
        <f>IFERROR(__xludf.DUMMYFUNCTION("""COMPUTED_VALUE"""),"bezerralay955@gmail.com")</f>
        <v>bezerralay955@gmail.com</v>
      </c>
      <c r="C64" s="4" t="str">
        <f>IFERROR(__xludf.DUMMYFUNCTION("""COMPUTED_VALUE"""),"Laiane Alves bezerra ")</f>
        <v>Laiane Alves bezerra </v>
      </c>
      <c r="D64" s="4">
        <f>IFERROR(__xludf.DUMMYFUNCTION("""COMPUTED_VALUE"""),20.0)</f>
        <v>20</v>
      </c>
      <c r="E64" s="4" t="str">
        <f>IFERROR(__xludf.DUMMYFUNCTION("""COMPUTED_VALUE"""),"(88)98189-2495")</f>
        <v>(88)98189-2495</v>
      </c>
      <c r="F64" s="4" t="str">
        <f>IFERROR(__xludf.DUMMYFUNCTION("""COMPUTED_VALUE"""),"Solteiro (a)")</f>
        <v>Solteiro (a)</v>
      </c>
      <c r="G64" s="4" t="str">
        <f>IFERROR(__xludf.DUMMYFUNCTION("""COMPUTED_VALUE"""),"Sim")</f>
        <v>Sim</v>
      </c>
      <c r="H64" s="4" t="str">
        <f>IFERROR(__xludf.DUMMYFUNCTION("""COMPUTED_VALUE"""),"CN Fortaleza")</f>
        <v>CN Fortaleza</v>
      </c>
      <c r="I64" s="4" t="str">
        <f>IFERROR(__xludf.DUMMYFUNCTION("""COMPUTED_VALUE"""),"Desembargador Otacílio Peixoto ")</f>
        <v>Desembargador Otacílio Peixoto </v>
      </c>
      <c r="J64" s="4"/>
      <c r="K64" s="4" t="str">
        <f>IFERROR(__xludf.DUMMYFUNCTION("""COMPUTED_VALUE"""),"Sábado")</f>
        <v>Sábado</v>
      </c>
      <c r="L64" s="4"/>
    </row>
    <row r="65">
      <c r="A65" s="3">
        <f>IFERROR(__xludf.DUMMYFUNCTION("""COMPUTED_VALUE"""),44775.51206711805)</f>
        <v>44775.51207</v>
      </c>
      <c r="B65" s="4" t="str">
        <f>IFERROR(__xludf.DUMMYFUNCTION("""COMPUTED_VALUE"""),"cauestn@gmail.com")</f>
        <v>cauestn@gmail.com</v>
      </c>
      <c r="C65" s="4" t="str">
        <f>IFERROR(__xludf.DUMMYFUNCTION("""COMPUTED_VALUE"""),"cauestn@gmail.com")</f>
        <v>cauestn@gmail.com</v>
      </c>
      <c r="D65" s="4">
        <f>IFERROR(__xludf.DUMMYFUNCTION("""COMPUTED_VALUE"""),19.0)</f>
        <v>19</v>
      </c>
      <c r="E65" s="4" t="str">
        <f>IFERROR(__xludf.DUMMYFUNCTION("""COMPUTED_VALUE"""),"(85) 99271-8953")</f>
        <v>(85) 99271-8953</v>
      </c>
      <c r="F65" s="4" t="str">
        <f>IFERROR(__xludf.DUMMYFUNCTION("""COMPUTED_VALUE"""),"Solteiro (a)")</f>
        <v>Solteiro (a)</v>
      </c>
      <c r="G65" s="4" t="str">
        <f>IFERROR(__xludf.DUMMYFUNCTION("""COMPUTED_VALUE"""),"Não")</f>
        <v>Não</v>
      </c>
      <c r="H65" s="4" t="str">
        <f>IFERROR(__xludf.DUMMYFUNCTION("""COMPUTED_VALUE"""),"CN Fortaleza")</f>
        <v>CN Fortaleza</v>
      </c>
      <c r="I65" s="4" t="str">
        <f>IFERROR(__xludf.DUMMYFUNCTION("""COMPUTED_VALUE"""),"Cidade 2000")</f>
        <v>Cidade 2000</v>
      </c>
      <c r="J65" s="4">
        <f>IFERROR(__xludf.DUMMYFUNCTION("""COMPUTED_VALUE"""),6.019049E7)</f>
        <v>60190490</v>
      </c>
      <c r="K65" s="4" t="str">
        <f>IFERROR(__xludf.DUMMYFUNCTION("""COMPUTED_VALUE"""),"6ª-feira")</f>
        <v>6ª-feira</v>
      </c>
      <c r="L65" s="4"/>
    </row>
    <row r="66">
      <c r="A66" s="3">
        <f>IFERROR(__xludf.DUMMYFUNCTION("""COMPUTED_VALUE"""),44775.83612385417)</f>
        <v>44775.83612</v>
      </c>
      <c r="B66" s="4" t="str">
        <f>IFERROR(__xludf.DUMMYFUNCTION("""COMPUTED_VALUE"""),"santosmicheline@hotmail.com")</f>
        <v>santosmicheline@hotmail.com</v>
      </c>
      <c r="C66" s="4" t="str">
        <f>IFERROR(__xludf.DUMMYFUNCTION("""COMPUTED_VALUE"""),"micheline Araújo dos Santos ")</f>
        <v>micheline Araújo dos Santos </v>
      </c>
      <c r="D66" s="4">
        <f>IFERROR(__xludf.DUMMYFUNCTION("""COMPUTED_VALUE"""),48.0)</f>
        <v>48</v>
      </c>
      <c r="E66" s="4" t="str">
        <f>IFERROR(__xludf.DUMMYFUNCTION("""COMPUTED_VALUE"""),"(85)99798-9260")</f>
        <v>(85)99798-9260</v>
      </c>
      <c r="F66" s="4" t="str">
        <f>IFERROR(__xludf.DUMMYFUNCTION("""COMPUTED_VALUE"""),"Casado (a)")</f>
        <v>Casado (a)</v>
      </c>
      <c r="G66" s="4" t="str">
        <f>IFERROR(__xludf.DUMMYFUNCTION("""COMPUTED_VALUE"""),"Sim")</f>
        <v>Sim</v>
      </c>
      <c r="H66" s="4" t="str">
        <f>IFERROR(__xludf.DUMMYFUNCTION("""COMPUTED_VALUE"""),"CN Fortaleza")</f>
        <v>CN Fortaleza</v>
      </c>
      <c r="I66" s="4" t="str">
        <f>IFERROR(__xludf.DUMMYFUNCTION("""COMPUTED_VALUE"""),"bairro de Fátima ")</f>
        <v>bairro de Fátima </v>
      </c>
      <c r="J66" s="4">
        <f>IFERROR(__xludf.DUMMYFUNCTION("""COMPUTED_VALUE"""),6.041069E7)</f>
        <v>60410690</v>
      </c>
      <c r="K66" s="4" t="str">
        <f>IFERROR(__xludf.DUMMYFUNCTION("""COMPUTED_VALUE"""),"6ª-feira")</f>
        <v>6ª-feira</v>
      </c>
      <c r="L66" s="4" t="str">
        <f>IFERROR(__xludf.DUMMYFUNCTION("""COMPUTED_VALUE"""),"Estou disponível em participar no dia q tiver o pg de casais . Esperando retorno .")</f>
        <v>Estou disponível em participar no dia q tiver o pg de casais . Esperando retorno .</v>
      </c>
    </row>
    <row r="67">
      <c r="A67" s="3">
        <f>IFERROR(__xludf.DUMMYFUNCTION("""COMPUTED_VALUE"""),44775.89453788194)</f>
        <v>44775.89454</v>
      </c>
      <c r="B67" s="4" t="str">
        <f>IFERROR(__xludf.DUMMYFUNCTION("""COMPUTED_VALUE"""),"socorromfigueiredo@hotmail.com")</f>
        <v>socorromfigueiredo@hotmail.com</v>
      </c>
      <c r="C67" s="4" t="str">
        <f>IFERROR(__xludf.DUMMYFUNCTION("""COMPUTED_VALUE"""),"Maria Moreira de figueiredo ")</f>
        <v>Maria Moreira de figueiredo </v>
      </c>
      <c r="D67" s="4">
        <f>IFERROR(__xludf.DUMMYFUNCTION("""COMPUTED_VALUE"""),60.0)</f>
        <v>60</v>
      </c>
      <c r="E67" s="4" t="str">
        <f>IFERROR(__xludf.DUMMYFUNCTION("""COMPUTED_VALUE"""),"85)91234-5678")</f>
        <v>85)91234-5678</v>
      </c>
      <c r="F67" s="4" t="str">
        <f>IFERROR(__xludf.DUMMYFUNCTION("""COMPUTED_VALUE"""),"Divorciado (a)")</f>
        <v>Divorciado (a)</v>
      </c>
      <c r="G67" s="4" t="str">
        <f>IFERROR(__xludf.DUMMYFUNCTION("""COMPUTED_VALUE"""),"Sim")</f>
        <v>Sim</v>
      </c>
      <c r="H67" s="4" t="str">
        <f>IFERROR(__xludf.DUMMYFUNCTION("""COMPUTED_VALUE"""),"CN Fortaleza")</f>
        <v>CN Fortaleza</v>
      </c>
      <c r="I67" s="4" t="str">
        <f>IFERROR(__xludf.DUMMYFUNCTION("""COMPUTED_VALUE"""),"Aldeota ")</f>
        <v>Aldeota </v>
      </c>
      <c r="J67" s="4">
        <f>IFERROR(__xludf.DUMMYFUNCTION("""COMPUTED_VALUE"""),6.0125E7)</f>
        <v>60125000</v>
      </c>
      <c r="K67" s="4" t="str">
        <f>IFERROR(__xludf.DUMMYFUNCTION("""COMPUTED_VALUE"""),"5ª-feira")</f>
        <v>5ª-feira</v>
      </c>
      <c r="L67" s="4"/>
    </row>
    <row r="68">
      <c r="A68" s="3">
        <f>IFERROR(__xludf.DUMMYFUNCTION("""COMPUTED_VALUE"""),44776.286202777774)</f>
        <v>44776.2862</v>
      </c>
      <c r="B68" s="4" t="str">
        <f>IFERROR(__xludf.DUMMYFUNCTION("""COMPUTED_VALUE"""),"hivinalorenarm@gmail.com")</f>
        <v>hivinalorenarm@gmail.com</v>
      </c>
      <c r="C68" s="4" t="str">
        <f>IFERROR(__xludf.DUMMYFUNCTION("""COMPUTED_VALUE"""),"Hivina Lorena Rabelo Menezes ")</f>
        <v>Hivina Lorena Rabelo Menezes </v>
      </c>
      <c r="D68" s="4">
        <f>IFERROR(__xludf.DUMMYFUNCTION("""COMPUTED_VALUE"""),16.0)</f>
        <v>16</v>
      </c>
      <c r="E68" s="4" t="str">
        <f>IFERROR(__xludf.DUMMYFUNCTION("""COMPUTED_VALUE"""),"(85)98926-2205")</f>
        <v>(85)98926-2205</v>
      </c>
      <c r="F68" s="4" t="str">
        <f>IFERROR(__xludf.DUMMYFUNCTION("""COMPUTED_VALUE"""),"Solteiro (a)")</f>
        <v>Solteiro (a)</v>
      </c>
      <c r="G68" s="4" t="str">
        <f>IFERROR(__xludf.DUMMYFUNCTION("""COMPUTED_VALUE"""),"Sim")</f>
        <v>Sim</v>
      </c>
      <c r="H68" s="4" t="str">
        <f>IFERROR(__xludf.DUMMYFUNCTION("""COMPUTED_VALUE"""),"CN Fortaleza")</f>
        <v>CN Fortaleza</v>
      </c>
      <c r="I68" s="4" t="str">
        <f>IFERROR(__xludf.DUMMYFUNCTION("""COMPUTED_VALUE"""),"Aerolândia ")</f>
        <v>Aerolândia </v>
      </c>
      <c r="J68" s="4">
        <f>IFERROR(__xludf.DUMMYFUNCTION("""COMPUTED_VALUE"""),6.085013E7)</f>
        <v>60850130</v>
      </c>
      <c r="K68" s="4" t="str">
        <f>IFERROR(__xludf.DUMMYFUNCTION("""COMPUTED_VALUE"""),"Sábado")</f>
        <v>Sábado</v>
      </c>
      <c r="L68" s="4" t="str">
        <f>IFERROR(__xludf.DUMMYFUNCTION("""COMPUTED_VALUE"""),"queria fazer uma visita, para conhecer um Pg e ver como funciona.")</f>
        <v>queria fazer uma visita, para conhecer um Pg e ver como funciona.</v>
      </c>
    </row>
    <row r="69">
      <c r="A69" s="3">
        <f>IFERROR(__xludf.DUMMYFUNCTION("""COMPUTED_VALUE"""),44776.28621520833)</f>
        <v>44776.28622</v>
      </c>
      <c r="B69" s="4" t="str">
        <f>IFERROR(__xludf.DUMMYFUNCTION("""COMPUTED_VALUE"""),"laylakellydacostaviera25@gmail.com")</f>
        <v>laylakellydacostaviera25@gmail.com</v>
      </c>
      <c r="C69" s="4" t="str">
        <f>IFERROR(__xludf.DUMMYFUNCTION("""COMPUTED_VALUE"""),"Layla kelly da costa vieira")</f>
        <v>Layla kelly da costa vieira</v>
      </c>
      <c r="D69" s="4">
        <f>IFERROR(__xludf.DUMMYFUNCTION("""COMPUTED_VALUE"""),16.0)</f>
        <v>16</v>
      </c>
      <c r="E69" s="4" t="str">
        <f>IFERROR(__xludf.DUMMYFUNCTION("""COMPUTED_VALUE"""),"(85)98854-4180")</f>
        <v>(85)98854-4180</v>
      </c>
      <c r="F69" s="4" t="str">
        <f>IFERROR(__xludf.DUMMYFUNCTION("""COMPUTED_VALUE"""),"Solteiro (a)")</f>
        <v>Solteiro (a)</v>
      </c>
      <c r="G69" s="4" t="str">
        <f>IFERROR(__xludf.DUMMYFUNCTION("""COMPUTED_VALUE"""),"Sim")</f>
        <v>Sim</v>
      </c>
      <c r="H69" s="4" t="str">
        <f>IFERROR(__xludf.DUMMYFUNCTION("""COMPUTED_VALUE"""),"CN Fortaleza")</f>
        <v>CN Fortaleza</v>
      </c>
      <c r="I69" s="4" t="str">
        <f>IFERROR(__xludf.DUMMYFUNCTION("""COMPUTED_VALUE"""),"Aerolândia ")</f>
        <v>Aerolândia </v>
      </c>
      <c r="J69" s="4">
        <f>IFERROR(__xludf.DUMMYFUNCTION("""COMPUTED_VALUE"""),6.085013E7)</f>
        <v>60850130</v>
      </c>
      <c r="K69" s="4" t="str">
        <f>IFERROR(__xludf.DUMMYFUNCTION("""COMPUTED_VALUE"""),"Sábado")</f>
        <v>Sábado</v>
      </c>
      <c r="L69" s="4" t="str">
        <f>IFERROR(__xludf.DUMMYFUNCTION("""COMPUTED_VALUE"""),"Queria fazer uma visitar para observa como é. ")</f>
        <v>Queria fazer uma visitar para observa como é. </v>
      </c>
    </row>
    <row r="70">
      <c r="A70" s="3">
        <f>IFERROR(__xludf.DUMMYFUNCTION("""COMPUTED_VALUE"""),44776.856829745375)</f>
        <v>44776.85683</v>
      </c>
      <c r="B70" s="4" t="str">
        <f>IFERROR(__xludf.DUMMYFUNCTION("""COMPUTED_VALUE"""),"midian_cpp92@hotmail.com")</f>
        <v>midian_cpp92@hotmail.com</v>
      </c>
      <c r="C70" s="4" t="str">
        <f>IFERROR(__xludf.DUMMYFUNCTION("""COMPUTED_VALUE"""),"Midian Victor de Medeiros ")</f>
        <v>Midian Victor de Medeiros </v>
      </c>
      <c r="D70" s="4">
        <f>IFERROR(__xludf.DUMMYFUNCTION("""COMPUTED_VALUE"""),29.0)</f>
        <v>29</v>
      </c>
      <c r="E70" s="4" t="str">
        <f>IFERROR(__xludf.DUMMYFUNCTION("""COMPUTED_VALUE"""),"(88)99998-4052")</f>
        <v>(88)99998-4052</v>
      </c>
      <c r="F70" s="4" t="str">
        <f>IFERROR(__xludf.DUMMYFUNCTION("""COMPUTED_VALUE"""),"Casado (a)")</f>
        <v>Casado (a)</v>
      </c>
      <c r="G70" s="4" t="str">
        <f>IFERROR(__xludf.DUMMYFUNCTION("""COMPUTED_VALUE"""),"Sim")</f>
        <v>Sim</v>
      </c>
      <c r="H70" s="4" t="str">
        <f>IFERROR(__xludf.DUMMYFUNCTION("""COMPUTED_VALUE"""),"CN Fortaleza")</f>
        <v>CN Fortaleza</v>
      </c>
      <c r="I70" s="4" t="str">
        <f>IFERROR(__xludf.DUMMYFUNCTION("""COMPUTED_VALUE"""),"Cambeba")</f>
        <v>Cambeba</v>
      </c>
      <c r="J70" s="4">
        <f>IFERROR(__xludf.DUMMYFUNCTION("""COMPUTED_VALUE"""),6.0822165E7)</f>
        <v>60822165</v>
      </c>
      <c r="K70" s="4" t="str">
        <f>IFERROR(__xludf.DUMMYFUNCTION("""COMPUTED_VALUE"""),"6ª-feira")</f>
        <v>6ª-feira</v>
      </c>
      <c r="L70" s="4"/>
    </row>
  </sheetData>
  <drawing r:id="rId1"/>
</worksheet>
</file>